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Tabela Dinâmica" sheetId="2" r:id="rId5"/>
    <sheet state="visible" name="Análise" sheetId="3" r:id="rId6"/>
  </sheets>
  <definedNames>
    <definedName hidden="1" localSheetId="0" name="_xlnm._FilterDatabase">Dados!$A$1:$L$73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<sst xmlns="http://schemas.openxmlformats.org/spreadsheetml/2006/main" count="318" uniqueCount="120">
  <si>
    <t xml:space="preserve">Hotel Name									</t>
  </si>
  <si>
    <t>Rating</t>
  </si>
  <si>
    <t>Rating Description</t>
  </si>
  <si>
    <t>Reviews</t>
  </si>
  <si>
    <t>Star Rating</t>
  </si>
  <si>
    <t>Location</t>
  </si>
  <si>
    <t>Nearest Landmark</t>
  </si>
  <si>
    <t>Distance to Landmark (km)</t>
  </si>
  <si>
    <t>Price</t>
  </si>
  <si>
    <t>Price_reais</t>
  </si>
  <si>
    <t>Tax</t>
  </si>
  <si>
    <t>Tax_reais</t>
  </si>
  <si>
    <t>Munnar Inn</t>
  </si>
  <si>
    <t>Very Good</t>
  </si>
  <si>
    <t>Central Munnar</t>
  </si>
  <si>
    <t>Attukal Waterfalls</t>
  </si>
  <si>
    <t>Eastend Munnar</t>
  </si>
  <si>
    <t>Bellmount Resorts</t>
  </si>
  <si>
    <t>Issacs Residency</t>
  </si>
  <si>
    <t>Landy Queen Homestay | Rooms &amp; Caretaker</t>
  </si>
  <si>
    <t>Excellent</t>
  </si>
  <si>
    <t>Tea Garden Riverside</t>
  </si>
  <si>
    <t>Moolakadai</t>
  </si>
  <si>
    <t>Lumino Highrange Homestay | Room &amp; Guided Treks</t>
  </si>
  <si>
    <t>Good</t>
  </si>
  <si>
    <t>KTDC Tea County</t>
  </si>
  <si>
    <t>Le Celestium</t>
  </si>
  <si>
    <t>Munnar Castle</t>
  </si>
  <si>
    <t>Grand Plaza</t>
  </si>
  <si>
    <t>Elysium Garden</t>
  </si>
  <si>
    <t>Westwood Riverside Garden Resort</t>
  </si>
  <si>
    <t>MehaKira Holiday Inn | Room &amp; Caretaker</t>
  </si>
  <si>
    <t>Clouds Valley Leisure Hotel</t>
  </si>
  <si>
    <t>Near Munnar Bus Stand</t>
  </si>
  <si>
    <t>Queen Of Munnar | Rooms in a Homestay</t>
  </si>
  <si>
    <t>Average</t>
  </si>
  <si>
    <t>Casa Montana</t>
  </si>
  <si>
    <t>Hotel Hillview</t>
  </si>
  <si>
    <t>Fragrant Nature Munnar</t>
  </si>
  <si>
    <t>Pallivasal</t>
  </si>
  <si>
    <t>city centre</t>
  </si>
  <si>
    <t>Tea Valley Resort</t>
  </si>
  <si>
    <t>Deshadan Mountain Resort- The highest resort in Munnar</t>
  </si>
  <si>
    <t>Devonshire Greens - The Leisure Hotel &amp; Spa</t>
  </si>
  <si>
    <t>Amber Dale Luxury Hotel and Spa</t>
  </si>
  <si>
    <t>Nature Zone Jungle Resort</t>
  </si>
  <si>
    <t>Misty Mountain Resort</t>
  </si>
  <si>
    <t>Parakkat Nature Resorts</t>
  </si>
  <si>
    <t>Mist Inn Resort</t>
  </si>
  <si>
    <t>Tea Castle</t>
  </si>
  <si>
    <t>Chithirapuram</t>
  </si>
  <si>
    <t>The Panoramic Getaway</t>
  </si>
  <si>
    <t>Gokulam Park</t>
  </si>
  <si>
    <t>Swiss County</t>
  </si>
  <si>
    <t>Indrizzo Spice Valley Resort</t>
  </si>
  <si>
    <t>Snow Line Resort</t>
  </si>
  <si>
    <t>Munnar Tea Hills Resort</t>
  </si>
  <si>
    <t>Anachal</t>
  </si>
  <si>
    <t>Chithirapuram Palace | Rooms &amp; Restaurant
Like a 3</t>
  </si>
  <si>
    <t>Cloud Castle Resorts And Spa, Munnar</t>
  </si>
  <si>
    <t>Green Trees</t>
  </si>
  <si>
    <t>Dream Coconut Villa Resort</t>
  </si>
  <si>
    <t>Sn Holiday Home</t>
  </si>
  <si>
    <t>HOTEL WHITE HOUSE</t>
  </si>
  <si>
    <t>AMUSE VISTA RESORTS AND SPA</t>
  </si>
  <si>
    <t>Palmtree Leaf Munnar</t>
  </si>
  <si>
    <t>Ettycity Road</t>
  </si>
  <si>
    <t>ELEPHANT PASSAGE</t>
  </si>
  <si>
    <t>Seven Springs Plantation Resort</t>
  </si>
  <si>
    <t>Laxmi Estate</t>
  </si>
  <si>
    <t>Munnar Summer Castle</t>
  </si>
  <si>
    <t>The Lake View Resort Munnar</t>
  </si>
  <si>
    <t>Elixir Hills Suites Resort &amp; Spa</t>
  </si>
  <si>
    <t>Broad Bean Resort &amp; Spa</t>
  </si>
  <si>
    <t>Muthirapuzhayar Road</t>
  </si>
  <si>
    <t>Vibe Munnar</t>
  </si>
  <si>
    <t>The Fog Munnar (Resort &amp; Spa)</t>
  </si>
  <si>
    <t>Munnar Ice Queen | Rooms &amp; Cottages
Like a 3</t>
  </si>
  <si>
    <t>Muthuvaankudi</t>
  </si>
  <si>
    <t>Star Emirates Luxury Resort And Spa</t>
  </si>
  <si>
    <t>Ambazhachal</t>
  </si>
  <si>
    <t>Grace Munnar</t>
  </si>
  <si>
    <t>Munnar</t>
  </si>
  <si>
    <t>The Club Munnar</t>
  </si>
  <si>
    <t>Devikulam</t>
  </si>
  <si>
    <t>Jungle Jive Tree House | Rooms in a Homestay
Like a 3</t>
  </si>
  <si>
    <t>Southern Panorama Indriya Resorts</t>
  </si>
  <si>
    <t>Pottankadu</t>
  </si>
  <si>
    <t>Forest Haven Resort</t>
  </si>
  <si>
    <t>Kallar Vattiyar</t>
  </si>
  <si>
    <t>Mercys Munnar Homestay | Room &amp; Caretaker</t>
  </si>
  <si>
    <t>Sterling Munnar</t>
  </si>
  <si>
    <t>Chinnakanal</t>
  </si>
  <si>
    <t>Dew Drops Farm Resorts | Rooms &amp; Guided Treks
Like a 3</t>
  </si>
  <si>
    <t>Adimali</t>
  </si>
  <si>
    <t>The Wild Trails Munnar</t>
  </si>
  <si>
    <t>Mankulam</t>
  </si>
  <si>
    <t>The Siena Village</t>
  </si>
  <si>
    <t>Skylark Holidays | Rooms &amp; Caretaker</t>
  </si>
  <si>
    <t>Mountain Club Resort Munnar</t>
  </si>
  <si>
    <t>The Regalia Munnar</t>
  </si>
  <si>
    <t>Tulsi Village Retreat | Treehouse &amp; Cabin Stays
Like a 3</t>
  </si>
  <si>
    <t>Bison Valley Homestay | Rooms &amp; Caretaker
Like a 3</t>
  </si>
  <si>
    <t>Bison Valley</t>
  </si>
  <si>
    <t>La Flora Spicewood</t>
  </si>
  <si>
    <t>Suryanelli</t>
  </si>
  <si>
    <t>SpiceTree Munnar Boutique Resort</t>
  </si>
  <si>
    <t>Periyakanal-Muttukad Road</t>
  </si>
  <si>
    <t>The Hosteller Munnar</t>
  </si>
  <si>
    <t>Ragamaya Resort &amp; Spa Munnar</t>
  </si>
  <si>
    <t>juSTa Rangers Munnar</t>
  </si>
  <si>
    <t>Avaliação</t>
  </si>
  <si>
    <t>Contagem de hotéis</t>
  </si>
  <si>
    <t>AVERAGE de Price_reais</t>
  </si>
  <si>
    <t>Ponto de Referência</t>
  </si>
  <si>
    <t>Total geral</t>
  </si>
  <si>
    <t>Notas</t>
  </si>
  <si>
    <t>2 - 3</t>
  </si>
  <si>
    <t>3 - 4</t>
  </si>
  <si>
    <t>4 - 5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</si>
</sst>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[$₹]#,##0.00"/>
    <numFmt numFmtId="166" formatCode="#,##0.0"/>
    <numFmt numFmtId="167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left" readingOrder="0" vertical="bottom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left" readingOrder="0" vertical="bottom"/>
    </xf>
    <xf borderId="0" fillId="0" fontId="1" numFmtId="167" xfId="0" applyFont="1" applyNumberFormat="1"/>
    <xf borderId="0" fillId="0" fontId="1" numFmtId="0" xfId="0" applyAlignment="1" applyFont="1">
      <alignment horizontal="left"/>
    </xf>
    <xf borderId="0" fillId="0" fontId="1" numFmtId="165" xfId="0" applyFont="1" applyNumberFormat="1"/>
    <xf borderId="0" fillId="0" fontId="2" numFmtId="164" xfId="0" applyAlignment="1" applyFont="1" applyNumberFormat="1">
      <alignment horizontal="left" vertical="bottom"/>
    </xf>
    <xf borderId="0" fillId="0" fontId="1" numFmtId="0" xfId="0" applyFont="1"/>
  </cellXfs>
  <cellStyles count="1">
    <cellStyle xfId="0" name="Normal" builtinId="0"/>
  </cellStyles>
  <dxfs count="1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7" type="wholeTable"/>
      <tableStyleElement dxfId="8" type="firstRowSubheading"/>
      <tableStyleElement dxfId="8" type="secondRowSubheading"/>
      <tableStyleElement dxfId="8" type="thirdRowSubheading"/>
      <tableStyleElement dxfId="9" type="firstColumnSubheading"/>
      <tableStyleElement dxfId="9" type="secondColumnSubheading"/>
      <tableStyleElement dxfId="9" type="thirdColumnSubheading"/>
      <tableStyleElement dxfId="9" type="headerRow"/>
      <tableStyleElement dxfId="10" type="firstSubtotalRow"/>
      <tableStyleElement dxfId="10" type="secondSubtotalRow"/>
      <tableStyleElement dxfId="10" type="thirdSubtotalRow"/>
      <tableStyleElement dxfId="1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de hotéis por Avaliação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Dinâmica'!$A$2:$A$5</c:f>
            </c:strRef>
          </c:cat>
          <c:val>
            <c:numRef>
              <c:f>'Tabela Dinâmica'!$B$2:$B$5</c:f>
              <c:numCache/>
            </c:numRef>
          </c:val>
        </c:ser>
        <c:axId val="1344838504"/>
        <c:axId val="1035619369"/>
      </c:barChart>
      <c:catAx>
        <c:axId val="134483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619369"/>
      </c:catAx>
      <c:valAx>
        <c:axId val="1035619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38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 da Cidade x Cachoeira</a:t>
            </a:r>
          </a:p>
        </c:rich>
      </c:tx>
      <c:overlay val="0"/>
    </c:title>
    <c:plotArea>
      <c:layout>
        <c:manualLayout>
          <c:xMode val="edge"/>
          <c:yMode val="edge"/>
          <c:x val="0.030501707898172283"/>
          <c:y val="0.15682656826568267"/>
          <c:w val="0.9386326884571807"/>
          <c:h val="0.7931734317343173"/>
        </c:manualLayout>
      </c:layout>
      <c:pieChart>
        <c:varyColors val="1"/>
        <c:ser>
          <c:idx val="0"/>
          <c:order val="0"/>
          <c:tx>
            <c:strRef>
              <c:f>'Tabela Dinâmica'!$B$8</c:f>
            </c:strRef>
          </c:tx>
          <c:dPt>
            <c:idx val="0"/>
            <c:spPr>
              <a:solidFill>
                <a:srgbClr val="FFE599"/>
              </a:solidFill>
            </c:spPr>
          </c:dPt>
          <c:dPt>
            <c:idx val="1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'Tabela Dinâmica'!$A$9:$A$10</c:f>
            </c:strRef>
          </c:cat>
          <c:val>
            <c:numRef>
              <c:f>'Tabela Dinâmica'!$B$9:$B$10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Dados!$J$2:$J$1000</c:f>
            </c:numRef>
          </c:xVal>
          <c:yVal>
            <c:numRef>
              <c:f>Dados!$H$2:$H$1000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57964"/>
        <c:axId val="1540591619"/>
      </c:scatterChart>
      <c:valAx>
        <c:axId val="799757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591619"/>
      </c:valAx>
      <c:valAx>
        <c:axId val="1540591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757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do preço por Avaliação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Dinâmica'!$A$2:$A$5</c:f>
            </c:strRef>
          </c:cat>
          <c:val>
            <c:numRef>
              <c:f>'Tabela Dinâmica'!$C$2:$C$5</c:f>
              <c:numCache/>
            </c:numRef>
          </c:val>
        </c:ser>
        <c:axId val="610691351"/>
        <c:axId val="761443049"/>
      </c:barChart>
      <c:catAx>
        <c:axId val="610691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443049"/>
      </c:catAx>
      <c:valAx>
        <c:axId val="76144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91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81475" cy="2581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180975</xdr:rowOff>
    </xdr:from>
    <xdr:ext cx="4181475" cy="2581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361950</xdr:colOff>
      <xdr:row>12</xdr:row>
      <xdr:rowOff>180975</xdr:rowOff>
    </xdr:from>
    <xdr:ext cx="4229100" cy="2581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0</xdr:row>
      <xdr:rowOff>0</xdr:rowOff>
    </xdr:from>
    <xdr:ext cx="4229100" cy="25812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73" sheet="Dados"/>
  </cacheSource>
  <cacheFields>
    <cacheField name="Hotel Name         " numFmtId="0">
      <sharedItems>
        <s v="Munnar Inn"/>
        <s v="Eastend Munnar"/>
        <s v="Bellmount Resorts"/>
        <s v="Issacs Residency"/>
        <s v="Landy Queen Homestay | Rooms &amp; Caretaker"/>
        <s v="Tea Garden Riverside"/>
        <s v="Lumino Highrange Homestay | Room &amp; Guided Treks"/>
        <s v="KTDC Tea County"/>
        <s v="Le Celestium"/>
        <s v="Munnar Castle"/>
        <s v="Grand Plaza"/>
        <s v="Elysium Garden"/>
        <s v="Westwood Riverside Garden Resort"/>
        <s v="MehaKira Holiday Inn | Room &amp; Caretaker"/>
        <s v="Clouds Valley Leisure Hotel"/>
        <s v="Queen Of Munnar | Rooms in a Homestay"/>
        <s v="Casa Montana"/>
        <s v="Hotel Hillview"/>
        <s v="Fragrant Nature Munnar"/>
        <s v="Tea Valley Resort"/>
        <s v="Deshadan Mountain Resort- The highest resort in Munnar"/>
        <s v="Devonshire Greens - The Leisure Hotel &amp; Spa"/>
        <s v="Amber Dale Luxury Hotel and Spa"/>
        <s v="Nature Zone Jungle Resort"/>
        <s v="Misty Mountain Resort"/>
        <s v="Parakkat Nature Resorts"/>
        <s v="Mist Inn Resort"/>
        <s v="Tea Castle"/>
        <s v="The Panoramic Getaway"/>
        <s v="Gokulam Park"/>
        <s v="Swiss County"/>
        <s v="Indrizzo Spice Valley Resort"/>
        <s v="Snow Line Resort"/>
        <s v="Munnar Tea Hills Resort"/>
        <s v="Chithirapuram Palace | Rooms &amp; Restaurant&#10;Like a 3"/>
        <s v="Cloud Castle Resorts And Spa, Munnar"/>
        <s v="Green Trees"/>
        <s v="Dream Coconut Villa Resort"/>
        <s v="Sn Holiday Home"/>
        <s v="HOTEL WHITE HOUSE"/>
        <s v="AMUSE VISTA RESORTS AND SPA"/>
        <s v="Palmtree Leaf Munnar"/>
        <s v="ELEPHANT PASSAGE"/>
        <s v="Seven Springs Plantation Resort"/>
        <s v="Munnar Summer Castle"/>
        <s v="The Lake View Resort Munnar"/>
        <s v="Elixir Hills Suites Resort &amp; Spa"/>
        <s v="Broad Bean Resort &amp; Spa"/>
        <s v="Vibe Munnar"/>
        <s v="The Fog Munnar (Resort &amp; Spa)"/>
        <s v="Munnar Ice Queen | Rooms &amp; Cottages&#10;Like a 3"/>
        <s v="Star Emirates Luxury Resort And Spa"/>
        <s v="Grace Munnar"/>
        <s v="The Club Munnar"/>
        <s v="Jungle Jive Tree House | Rooms in a Homestay&#10;Like a 3"/>
        <s v="Southern Panorama Indriya Resorts"/>
        <s v="Forest Haven Resort"/>
        <s v="Mercys Munnar Homestay | Room &amp; Caretaker"/>
        <s v="Sterling Munnar"/>
        <s v="Dew Drops Farm Resorts | Rooms &amp; Guided Treks&#10;Like a 3"/>
        <s v="The Wild Trails Munnar"/>
        <s v="The Siena Village"/>
        <s v="Skylark Holidays | Rooms &amp; Caretaker"/>
        <s v="Mountain Club Resort Munnar"/>
        <s v="The Regalia Munnar"/>
        <s v="Tulsi Village Retreat | Treehouse &amp; Cabin Stays&#10;Like a 3"/>
        <s v="Bison Valley Homestay | Rooms &amp; Caretaker&#10;Like a 3"/>
        <s v="La Flora Spicewood"/>
        <s v="SpiceTree Munnar Boutique Resort"/>
        <s v="The Hosteller Munnar"/>
        <s v="Ragamaya Resort &amp; Spa Munnar"/>
        <s v="juSTa Rangers Munnar"/>
      </sharedItems>
    </cacheField>
    <cacheField name="Rating" numFmtId="0">
      <sharedItems containsSemiMixedTypes="0" containsString="0" containsNumber="1">
        <n v="3.6"/>
        <n v="3.9"/>
        <n v="4.1"/>
        <n v="4.5"/>
        <n v="4.2"/>
        <n v="3.2"/>
        <n v="4.4"/>
        <n v="3.8"/>
        <n v="4.3"/>
        <n v="4.0"/>
        <n v="3.4"/>
        <n v="2.8"/>
        <n v="4.6"/>
        <n v="3.5"/>
        <n v="3.1"/>
        <n v="3.7"/>
        <n v="4.7"/>
      </sharedItems>
    </cacheField>
    <cacheField name="Rating Description" numFmtId="0">
      <sharedItems>
        <s v="Very Good"/>
        <s v="Excellent"/>
        <s v="Good"/>
        <s v="Average"/>
      </sharedItems>
    </cacheField>
    <cacheField name="Reviews" numFmtId="0">
      <sharedItems containsSemiMixedTypes="0" containsString="0" containsNumber="1" containsInteger="1">
        <n v="232.0"/>
        <n v="437.0"/>
        <n v="1204.0"/>
        <n v="322.0"/>
        <n v="188.0"/>
        <n v="128.0"/>
        <n v="221.0"/>
        <n v="851.0"/>
        <n v="478.0"/>
        <n v="519.0"/>
        <n v="1058.0"/>
        <n v="844.0"/>
        <n v="301.0"/>
        <n v="230.0"/>
        <n v="599.0"/>
        <n v="252.0"/>
        <n v="396.0"/>
        <n v="501.0"/>
        <n v="228.0"/>
        <n v="1337.0"/>
        <n v="395.0"/>
        <n v="431.0"/>
        <n v="1047.0"/>
        <n v="187.0"/>
        <n v="1934.0"/>
        <n v="1310.0"/>
        <n v="100.0"/>
        <n v="157.0"/>
        <n v="939.0"/>
        <n v="328.0"/>
        <n v="52.0"/>
        <n v="165.0"/>
        <n v="443.0"/>
        <n v="96.0"/>
        <n v="103.0"/>
        <n v="54.0"/>
        <n v="219.0"/>
        <n v="369.0"/>
        <n v="82.0"/>
        <n v="152.0"/>
        <n v="113.0"/>
        <n v="235.0"/>
        <n v="6.0"/>
        <n v="40.0"/>
        <n v="192.0"/>
        <n v="986.0"/>
        <n v="249.0"/>
        <n v="136.0"/>
        <n v="292.0"/>
        <n v="112.0"/>
        <n v="289.0"/>
        <n v="43.0"/>
        <n v="101.0"/>
        <n v="10.0"/>
        <n v="89.0"/>
        <n v="246.0"/>
        <n v="48.0"/>
        <n v="1088.0"/>
        <n v="51.0"/>
        <n v="551.0"/>
        <n v="17.0"/>
        <n v="420.0"/>
        <n v="189.0"/>
        <n v="352.0"/>
        <n v="45.0"/>
        <n v="85.0"/>
        <n v="142.0"/>
        <n v="336.0"/>
      </sharedItems>
    </cacheField>
    <cacheField name="Star Rating" numFmtId="0">
      <sharedItems containsString="0" containsBlank="1" containsNumber="1" containsInteger="1">
        <n v="2.0"/>
        <n v="4.0"/>
        <n v="3.0"/>
        <m/>
        <n v="5.0"/>
      </sharedItems>
    </cacheField>
    <cacheField name="Location" numFmtId="0">
      <sharedItems>
        <s v="Central Munnar"/>
        <s v="Moolakadai"/>
        <s v="Near Munnar Bus Stand"/>
        <s v="Pallivasal"/>
        <s v="Chithirapuram"/>
        <s v="Anachal"/>
        <s v="Ettycity Road"/>
        <s v="Laxmi Estate"/>
        <s v="Muthirapuzhayar Road"/>
        <s v="Muthuvaankudi"/>
        <s v="Ambazhachal"/>
        <s v="Munnar"/>
        <s v="Devikulam"/>
        <s v="Pottankadu"/>
        <s v="Kallar Vattiyar"/>
        <s v="Chinnakanal"/>
        <s v="Adimali"/>
        <s v="Mankulam"/>
        <s v="Bison Valley"/>
        <s v="Suryanelli"/>
        <s v="Periyakanal-Muttukad Road"/>
      </sharedItems>
    </cacheField>
    <cacheField name="Nearest Landmark" numFmtId="0">
      <sharedItems>
        <s v="Attukal Waterfalls"/>
        <s v="city centre"/>
      </sharedItems>
    </cacheField>
    <cacheField name="Distance to Landmark (km)" numFmtId="166">
      <sharedItems containsSemiMixedTypes="0" containsString="0" containsNumber="1">
        <n v="10.2"/>
        <n v="19.2"/>
        <n v="0.95"/>
        <n v="4.8"/>
        <n v="1.9"/>
        <n v="7.5"/>
        <n v="0.77"/>
        <n v="12.3"/>
        <n v="2.2"/>
        <n v="13.1"/>
        <n v="1.7"/>
        <n v="7.8"/>
        <n v="10.8"/>
        <n v="5.9"/>
        <n v="11.1"/>
        <n v="1.1"/>
        <n v="23.8"/>
        <n v="9.8"/>
        <n v="2.5"/>
        <n v="9.3"/>
        <n v="21.6"/>
        <n v="13.0"/>
        <n v="0.86"/>
        <n v="6.4"/>
        <n v="15.0"/>
        <n v="2.0"/>
        <n v="20.6"/>
        <n v="13.4"/>
        <n v="17.8"/>
        <n v="13.8"/>
        <n v="22.8"/>
        <n v="11.9"/>
        <n v="11.0"/>
        <n v="4.3"/>
        <n v="10.4"/>
        <n v="10.9"/>
        <n v="21.3"/>
        <n v="14.1"/>
        <n v="14.2"/>
        <n v="11.3"/>
        <n v="10.5"/>
        <n v="22.6"/>
        <n v="15.6"/>
        <n v="22.4"/>
        <n v="1.3"/>
        <n v="23.6"/>
        <n v="10.3"/>
        <n v="0.44"/>
        <n v="19.5"/>
        <n v="16.4"/>
        <n v="21.4"/>
        <n v="8.1"/>
        <n v="13.2"/>
        <n v="5.8"/>
        <n v="6.6"/>
      </sharedItems>
    </cacheField>
    <cacheField name="Price" numFmtId="165">
      <sharedItems containsSemiMixedTypes="0" containsString="0" containsNumber="1" containsInteger="1">
        <n v="2046.0"/>
        <n v="3493.0"/>
        <n v="2364.0"/>
        <n v="2758.0"/>
        <n v="1279.0"/>
        <n v="2177.0"/>
        <n v="1014.0"/>
        <n v="5022.0"/>
        <n v="1674.0"/>
        <n v="2365.0"/>
        <n v="3203.0"/>
        <n v="332.0"/>
        <n v="2428.0"/>
        <n v="1347.0"/>
        <n v="2595.0"/>
        <n v="978.0"/>
        <n v="3627.0"/>
        <n v="282.0"/>
        <n v="104.0"/>
        <n v="2675.0"/>
        <n v="3953.0"/>
        <n v="4815.0"/>
        <n v="5661.0"/>
        <n v="6862.0"/>
        <n v="3145.0"/>
        <n v="9977.0"/>
        <n v="3255.0"/>
        <n v="1791.0"/>
        <n v="11974.0"/>
        <n v="2728.0"/>
        <n v="3447.0"/>
        <n v="2763.0"/>
        <n v="4519.0"/>
        <n v="2494.0"/>
        <n v="3349.0"/>
        <n v="2706.0"/>
        <n v="2543.0"/>
        <n v="966.0"/>
        <n v="5631.0"/>
        <n v="2228.0"/>
        <n v="2696.0"/>
        <n v="10881.0"/>
        <n v="2255.0"/>
        <n v="293.0"/>
        <n v="6277.0"/>
        <n v="7784.0"/>
        <n v="5583.0"/>
        <n v="7905.0"/>
        <n v="8103.0"/>
        <n v="241.0"/>
        <n v="2832.0"/>
        <n v="1814.0"/>
        <n v="263.0"/>
        <n v="5204.0"/>
        <n v="3412.0"/>
        <n v="930.0"/>
        <n v="4451.0"/>
        <n v="1719.0"/>
        <n v="7374.0"/>
        <n v="3974.0"/>
        <n v="3317.0"/>
        <n v="9417.0"/>
        <n v="2371.0"/>
        <n v="1545.0"/>
        <n v="2011.0"/>
        <n v="1041.0"/>
        <n v="10631.0"/>
        <n v="3629.0"/>
        <n v="6057.0"/>
        <n v="3481.0"/>
      </sharedItems>
    </cacheField>
    <cacheField name="Price_reais" numFmtId="167">
      <sharedItems containsSemiMixedTypes="0" containsString="0" containsNumber="1">
        <n v="122.32494463661999"/>
        <n v="208.83725885420998"/>
        <n v="141.33732606107998"/>
        <n v="164.89354707125997"/>
        <n v="76.46803723862999"/>
        <n v="130.15708918568998"/>
        <n v="60.62438605158"/>
        <n v="300.25213683533997"/>
        <n v="100.08404561177998"/>
        <n v="141.39711342405"/>
        <n v="191.49892359291"/>
        <n v="19.84940450604"/>
        <n v="145.16371729116"/>
        <n v="80.53357792058999"/>
        <n v="155.14820690714998"/>
        <n v="58.47204098465999"/>
        <n v="216.84876549218998"/>
        <n v="16.860036357539997"/>
        <n v="6.21788574888"/>
        <n v="159.93119594475"/>
        <n v="236.33944582040996"/>
        <n v="287.87615270055"/>
        <n v="338.45626177316996"/>
        <n v="410.26088470013997"/>
        <n v="188.03125654065"/>
        <n v="596.49852035169"/>
        <n v="194.60786646735"/>
        <n v="107.07916707927"/>
        <n v="715.8938842027799"/>
        <n v="163.09992618215998"/>
        <n v="206.08704015758997"/>
        <n v="165.19248388610998"/>
        <n v="270.17909326142995"/>
        <n v="149.10968324718"/>
        <n v="200.22787858652998"/>
        <n v="161.78460419681997"/>
        <n v="152.03926403270998"/>
        <n v="57.754592629019996"/>
        <n v="336.66264088406996"/>
        <n v="133.20624469715997"/>
        <n v="161.18673056711998"/>
        <n v="650.54629647657"/>
        <n v="134.82050349735"/>
        <n v="17.51769735021"/>
        <n v="375.28527736268995"/>
        <n v="465.38483335847997"/>
        <n v="333.79284746150995"/>
        <n v="472.61910427784994"/>
        <n v="484.45700214590994"/>
        <n v="14.408754475769998"/>
        <n v="169.31781193103998"/>
        <n v="108.45427642757998"/>
        <n v="15.724076461109998"/>
        <n v="311.13343689588"/>
        <n v="203.99448245364"/>
        <n v="55.6022475621"/>
        <n v="266.11355257946997"/>
        <n v="102.77447694543"/>
        <n v="440.87201454077996"/>
        <n v="237.59498044277998"/>
        <n v="198.31468297149"/>
        <n v="563.01759708849"/>
        <n v="141.75583760186998"/>
        <n v="92.37147578864999"/>
        <n v="120.23238693266998"/>
        <n v="62.23864485176999"/>
        <n v="635.5994557340699"/>
        <n v="216.96834021812998"/>
        <n v="362.13205750928995"/>
        <n v="208.11981049857"/>
      </sharedItems>
    </cacheField>
    <cacheField name="Tax" numFmtId="165">
      <sharedItems containsSemiMixedTypes="0" containsString="0" containsNumber="1" containsInteger="1">
        <n v="484.0"/>
        <n v="713.0"/>
        <n v="586.0"/>
        <n v="684.0"/>
        <n v="269.0"/>
        <n v="445.0"/>
        <n v="223.0"/>
        <n v="1026.0"/>
        <n v="378.0"/>
        <n v="930.0"/>
        <n v="654.0"/>
        <n v="678.0"/>
        <n v="711.0"/>
        <n v="352.0"/>
        <n v="530.0"/>
        <n v="156.0"/>
        <n v="741.0"/>
        <n v="693.0"/>
        <n v="1872.0"/>
        <n v="756.0"/>
        <n v="808.0"/>
        <n v="1177.0"/>
        <n v="1216.0"/>
        <n v="2124.0"/>
        <n v="848.0"/>
        <n v="2682.0"/>
        <n v="665.0"/>
        <n v="366.0"/>
        <n v="4617.0"/>
        <n v="574.0"/>
        <n v="847.0"/>
        <n v="342.0"/>
        <n v="653.0"/>
        <n v="923.0"/>
        <n v="634.0"/>
        <n v="860.0"/>
        <n v="589.0"/>
        <n v="519.0"/>
        <n v="229.0"/>
        <n v="1346.0"/>
        <n v="567.0"/>
        <n v="638.0"/>
        <n v="2925.0"/>
        <n v="554.0"/>
        <n v="599.0"/>
        <n v="472.0"/>
        <n v="2092.0"/>
        <n v="1141.0"/>
        <n v="238.0"/>
        <n v="2178.0"/>
        <n v="596.0"/>
        <n v="875.0"/>
        <n v="429.0"/>
        <n v="557.0"/>
        <n v="1134.0"/>
        <n v="953.0"/>
        <n v="418.0"/>
        <n v="290.0"/>
        <n v="969.0"/>
        <n v="410.0"/>
        <n v="1982.0"/>
        <n v="865.0"/>
        <n v="2531.0"/>
        <n v="346.0"/>
        <n v="506.0"/>
        <n v="213.0"/>
        <n v="3038.0"/>
        <n v="792.0"/>
        <n v="1237.0"/>
        <n v="946.0"/>
      </sharedItems>
    </cacheField>
    <cacheField name="Tax_reais" numFmtId="167">
      <sharedItems containsSemiMixedTypes="0" containsString="0" containsNumber="1">
        <n v="28.937083677479997"/>
        <n v="42.62838979761"/>
        <n v="35.03539470042"/>
        <n v="40.89455627148"/>
        <n v="16.08280063893"/>
        <n v="26.605376521649998"/>
        <n v="13.332581942309998"/>
        <n v="61.34183440721999"/>
        <n v="22.59962320266"/>
        <n v="55.6022475621"/>
        <n v="39.100935382379994"/>
        <n v="40.53583209366"/>
        <n v="42.50881507166999"/>
        <n v="21.045151765439996"/>
        <n v="31.687302374099996"/>
        <n v="9.326828623319999"/>
        <n v="44.30243596077"/>
        <n v="41.43264253821"/>
        <n v="111.92194347983998"/>
        <n v="45.19924640532"/>
        <n v="48.30818927975999"/>
        <n v="70.36972621569"/>
        <n v="72.70143337152"/>
        <n v="126.98835894827998"/>
        <n v="50.699683798559995"/>
        <n v="160.34970748554"/>
        <n v="39.75859637505"/>
        <n v="21.882174847019996"/>
        <n v="276.03825483249"/>
        <n v="34.31794634478"/>
        <n v="50.639896435589996"/>
        <n v="20.44727813574"/>
        <n v="39.041148019409995"/>
        <n v="55.18373602131"/>
        <n v="37.90518812297999"/>
        <n v="51.4171321542"/>
        <n v="35.214756789329996"/>
        <n v="31.029641381429997"/>
        <n v="13.69130612013"/>
        <n v="80.47379055761999"/>
        <n v="33.89943480399"/>
        <n v="38.144337574859996"/>
        <n v="174.87803668725"/>
        <n v="33.12219908538"/>
        <n v="35.81263041902999"/>
        <n v="28.21963532184"/>
        <n v="125.07516333323998"/>
        <n v="68.21738114876999"/>
        <n v="14.229392386859999"/>
        <n v="130.21687654866"/>
        <n v="35.633268330119996"/>
        <n v="52.313942598749996"/>
        <n v="25.648778714129996"/>
        <n v="33.30156117428999"/>
        <n v="67.79886960798"/>
        <n v="56.977356910409995"/>
        <n v="24.991117721459997"/>
        <n v="17.3383352613"/>
        <n v="57.93395471792999"/>
        <n v="24.512818817699998"/>
        <n v="118.49855340653998"/>
        <n v="51.71606896904999"/>
        <n v="151.32181567707"/>
        <n v="20.68642758762"/>
        <n v="30.252405662819996"/>
        <n v="12.734708312609998"/>
        <n v="181.63400870285997"/>
        <n v="47.351591472239996"/>
        <n v="73.95696799388999"/>
        <n v="56.55884536961999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73" sheet="Dados"/>
  </cacheSource>
  <cacheFields>
    <cacheField name="Hotel Name         " numFmtId="0">
      <sharedItems>
        <s v="Munnar Inn"/>
        <s v="Eastend Munnar"/>
        <s v="Bellmount Resorts"/>
        <s v="Issacs Residency"/>
        <s v="Landy Queen Homestay | Rooms &amp; Caretaker"/>
        <s v="Tea Garden Riverside"/>
        <s v="Lumino Highrange Homestay | Room &amp; Guided Treks"/>
        <s v="KTDC Tea County"/>
        <s v="Le Celestium"/>
        <s v="Munnar Castle"/>
        <s v="Grand Plaza"/>
        <s v="Elysium Garden"/>
        <s v="Westwood Riverside Garden Resort"/>
        <s v="MehaKira Holiday Inn | Room &amp; Caretaker"/>
        <s v="Clouds Valley Leisure Hotel"/>
        <s v="Queen Of Munnar | Rooms in a Homestay"/>
        <s v="Casa Montana"/>
        <s v="Hotel Hillview"/>
        <s v="Fragrant Nature Munnar"/>
        <s v="Tea Valley Resort"/>
        <s v="Deshadan Mountain Resort- The highest resort in Munnar"/>
        <s v="Devonshire Greens - The Leisure Hotel &amp; Spa"/>
        <s v="Amber Dale Luxury Hotel and Spa"/>
        <s v="Nature Zone Jungle Resort"/>
        <s v="Misty Mountain Resort"/>
        <s v="Parakkat Nature Resorts"/>
        <s v="Mist Inn Resort"/>
        <s v="Tea Castle"/>
        <s v="The Panoramic Getaway"/>
        <s v="Gokulam Park"/>
        <s v="Swiss County"/>
        <s v="Indrizzo Spice Valley Resort"/>
        <s v="Snow Line Resort"/>
        <s v="Munnar Tea Hills Resort"/>
        <s v="Chithirapuram Palace | Rooms &amp; Restaurant&#10;Like a 3"/>
        <s v="Cloud Castle Resorts And Spa, Munnar"/>
        <s v="Green Trees"/>
        <s v="Dream Coconut Villa Resort"/>
        <s v="Sn Holiday Home"/>
        <s v="HOTEL WHITE HOUSE"/>
        <s v="AMUSE VISTA RESORTS AND SPA"/>
        <s v="Palmtree Leaf Munnar"/>
        <s v="ELEPHANT PASSAGE"/>
        <s v="Seven Springs Plantation Resort"/>
        <s v="Munnar Summer Castle"/>
        <s v="The Lake View Resort Munnar"/>
        <s v="Elixir Hills Suites Resort &amp; Spa"/>
        <s v="Broad Bean Resort &amp; Spa"/>
        <s v="Vibe Munnar"/>
        <s v="The Fog Munnar (Resort &amp; Spa)"/>
        <s v="Munnar Ice Queen | Rooms &amp; Cottages&#10;Like a 3"/>
        <s v="Star Emirates Luxury Resort And Spa"/>
        <s v="Grace Munnar"/>
        <s v="The Club Munnar"/>
        <s v="Jungle Jive Tree House | Rooms in a Homestay&#10;Like a 3"/>
        <s v="Southern Panorama Indriya Resorts"/>
        <s v="Forest Haven Resort"/>
        <s v="Mercys Munnar Homestay | Room &amp; Caretaker"/>
        <s v="Sterling Munnar"/>
        <s v="Dew Drops Farm Resorts | Rooms &amp; Guided Treks&#10;Like a 3"/>
        <s v="The Wild Trails Munnar"/>
        <s v="The Siena Village"/>
        <s v="Skylark Holidays | Rooms &amp; Caretaker"/>
        <s v="Mountain Club Resort Munnar"/>
        <s v="The Regalia Munnar"/>
        <s v="Tulsi Village Retreat | Treehouse &amp; Cabin Stays&#10;Like a 3"/>
        <s v="Bison Valley Homestay | Rooms &amp; Caretaker&#10;Like a 3"/>
        <s v="La Flora Spicewood"/>
        <s v="SpiceTree Munnar Boutique Resort"/>
        <s v="The Hosteller Munnar"/>
        <s v="Ragamaya Resort &amp; Spa Munnar"/>
        <s v="juSTa Rangers Munnar"/>
      </sharedItems>
    </cacheField>
    <cacheField name="Rating" numFmtId="0">
      <sharedItems containsSemiMixedTypes="0" containsString="0" containsNumber="1">
        <n v="3.6"/>
        <n v="3.9"/>
        <n v="4.1"/>
        <n v="4.5"/>
        <n v="4.2"/>
        <n v="3.2"/>
        <n v="4.4"/>
        <n v="3.8"/>
        <n v="4.3"/>
        <n v="4.0"/>
        <n v="3.4"/>
        <n v="2.8"/>
        <n v="4.6"/>
        <n v="3.5"/>
        <n v="3.1"/>
        <n v="3.7"/>
        <n v="4.7"/>
      </sharedItems>
      <fieldGroup base="1">
        <rangePr autoStart="0" autoEnd="0" startNum="2.0" endNum="5.0"/>
        <groupItems>
          <s v="&lt;2.0"/>
          <s v="2 - 3"/>
          <s v="3 - 4"/>
          <s v="4 - 5"/>
          <s v="&gt;5.0"/>
        </groupItems>
      </fieldGroup>
    </cacheField>
    <cacheField name="Rating Description" numFmtId="0">
      <sharedItems>
        <s v="Very Good"/>
        <s v="Excellent"/>
        <s v="Good"/>
        <s v="Average"/>
      </sharedItems>
    </cacheField>
    <cacheField name="Reviews" numFmtId="0">
      <sharedItems containsSemiMixedTypes="0" containsString="0" containsNumber="1" containsInteger="1">
        <n v="232.0"/>
        <n v="437.0"/>
        <n v="1204.0"/>
        <n v="322.0"/>
        <n v="188.0"/>
        <n v="128.0"/>
        <n v="221.0"/>
        <n v="851.0"/>
        <n v="478.0"/>
        <n v="519.0"/>
        <n v="1058.0"/>
        <n v="844.0"/>
        <n v="301.0"/>
        <n v="230.0"/>
        <n v="599.0"/>
        <n v="252.0"/>
        <n v="396.0"/>
        <n v="501.0"/>
        <n v="228.0"/>
        <n v="1337.0"/>
        <n v="395.0"/>
        <n v="431.0"/>
        <n v="1047.0"/>
        <n v="187.0"/>
        <n v="1934.0"/>
        <n v="1310.0"/>
        <n v="100.0"/>
        <n v="157.0"/>
        <n v="939.0"/>
        <n v="328.0"/>
        <n v="52.0"/>
        <n v="165.0"/>
        <n v="443.0"/>
        <n v="96.0"/>
        <n v="103.0"/>
        <n v="54.0"/>
        <n v="219.0"/>
        <n v="369.0"/>
        <n v="82.0"/>
        <n v="152.0"/>
        <n v="113.0"/>
        <n v="235.0"/>
        <n v="6.0"/>
        <n v="40.0"/>
        <n v="192.0"/>
        <n v="986.0"/>
        <n v="249.0"/>
        <n v="136.0"/>
        <n v="292.0"/>
        <n v="112.0"/>
        <n v="289.0"/>
        <n v="43.0"/>
        <n v="101.0"/>
        <n v="10.0"/>
        <n v="89.0"/>
        <n v="246.0"/>
        <n v="48.0"/>
        <n v="1088.0"/>
        <n v="51.0"/>
        <n v="551.0"/>
        <n v="17.0"/>
        <n v="420.0"/>
        <n v="189.0"/>
        <n v="352.0"/>
        <n v="45.0"/>
        <n v="85.0"/>
        <n v="142.0"/>
        <n v="336.0"/>
      </sharedItems>
    </cacheField>
    <cacheField name="Star Rating" numFmtId="0">
      <sharedItems containsString="0" containsBlank="1" containsNumber="1" containsInteger="1">
        <n v="2.0"/>
        <n v="4.0"/>
        <n v="3.0"/>
        <m/>
        <n v="5.0"/>
      </sharedItems>
    </cacheField>
    <cacheField name="Location" numFmtId="0">
      <sharedItems>
        <s v="Central Munnar"/>
        <s v="Moolakadai"/>
        <s v="Near Munnar Bus Stand"/>
        <s v="Pallivasal"/>
        <s v="Chithirapuram"/>
        <s v="Anachal"/>
        <s v="Ettycity Road"/>
        <s v="Laxmi Estate"/>
        <s v="Muthirapuzhayar Road"/>
        <s v="Muthuvaankudi"/>
        <s v="Ambazhachal"/>
        <s v="Munnar"/>
        <s v="Devikulam"/>
        <s v="Pottankadu"/>
        <s v="Kallar Vattiyar"/>
        <s v="Chinnakanal"/>
        <s v="Adimali"/>
        <s v="Mankulam"/>
        <s v="Bison Valley"/>
        <s v="Suryanelli"/>
        <s v="Periyakanal-Muttukad Road"/>
      </sharedItems>
    </cacheField>
    <cacheField name="Nearest Landmark" numFmtId="0">
      <sharedItems>
        <s v="Attukal Waterfalls"/>
        <s v="city centre"/>
      </sharedItems>
    </cacheField>
    <cacheField name="Distance to Landmark (km)" numFmtId="166">
      <sharedItems containsSemiMixedTypes="0" containsString="0" containsNumber="1">
        <n v="10.2"/>
        <n v="19.2"/>
        <n v="0.95"/>
        <n v="4.8"/>
        <n v="1.9"/>
        <n v="7.5"/>
        <n v="0.77"/>
        <n v="12.3"/>
        <n v="2.2"/>
        <n v="13.1"/>
        <n v="1.7"/>
        <n v="7.8"/>
        <n v="10.8"/>
        <n v="5.9"/>
        <n v="11.1"/>
        <n v="1.1"/>
        <n v="23.8"/>
        <n v="9.8"/>
        <n v="2.5"/>
        <n v="9.3"/>
        <n v="21.6"/>
        <n v="13.0"/>
        <n v="0.86"/>
        <n v="6.4"/>
        <n v="15.0"/>
        <n v="2.0"/>
        <n v="20.6"/>
        <n v="13.4"/>
        <n v="17.8"/>
        <n v="13.8"/>
        <n v="22.8"/>
        <n v="11.9"/>
        <n v="11.0"/>
        <n v="4.3"/>
        <n v="10.4"/>
        <n v="10.9"/>
        <n v="21.3"/>
        <n v="14.1"/>
        <n v="14.2"/>
        <n v="11.3"/>
        <n v="10.5"/>
        <n v="22.6"/>
        <n v="15.6"/>
        <n v="22.4"/>
        <n v="1.3"/>
        <n v="23.6"/>
        <n v="10.3"/>
        <n v="0.44"/>
        <n v="19.5"/>
        <n v="16.4"/>
        <n v="21.4"/>
        <n v="8.1"/>
        <n v="13.2"/>
        <n v="5.8"/>
        <n v="6.6"/>
      </sharedItems>
    </cacheField>
    <cacheField name="Price" numFmtId="165">
      <sharedItems containsSemiMixedTypes="0" containsString="0" containsNumber="1" containsInteger="1">
        <n v="2046.0"/>
        <n v="3493.0"/>
        <n v="2364.0"/>
        <n v="2758.0"/>
        <n v="1279.0"/>
        <n v="2177.0"/>
        <n v="1014.0"/>
        <n v="5022.0"/>
        <n v="1674.0"/>
        <n v="2365.0"/>
        <n v="3203.0"/>
        <n v="332.0"/>
        <n v="2428.0"/>
        <n v="1347.0"/>
        <n v="2595.0"/>
        <n v="978.0"/>
        <n v="3627.0"/>
        <n v="282.0"/>
        <n v="104.0"/>
        <n v="2675.0"/>
        <n v="3953.0"/>
        <n v="4815.0"/>
        <n v="5661.0"/>
        <n v="6862.0"/>
        <n v="3145.0"/>
        <n v="9977.0"/>
        <n v="3255.0"/>
        <n v="1791.0"/>
        <n v="11974.0"/>
        <n v="2728.0"/>
        <n v="3447.0"/>
        <n v="2763.0"/>
        <n v="4519.0"/>
        <n v="2494.0"/>
        <n v="3349.0"/>
        <n v="2706.0"/>
        <n v="2543.0"/>
        <n v="966.0"/>
        <n v="5631.0"/>
        <n v="2228.0"/>
        <n v="2696.0"/>
        <n v="10881.0"/>
        <n v="2255.0"/>
        <n v="293.0"/>
        <n v="6277.0"/>
        <n v="7784.0"/>
        <n v="5583.0"/>
        <n v="7905.0"/>
        <n v="8103.0"/>
        <n v="241.0"/>
        <n v="2832.0"/>
        <n v="1814.0"/>
        <n v="263.0"/>
        <n v="5204.0"/>
        <n v="3412.0"/>
        <n v="930.0"/>
        <n v="4451.0"/>
        <n v="1719.0"/>
        <n v="7374.0"/>
        <n v="3974.0"/>
        <n v="3317.0"/>
        <n v="9417.0"/>
        <n v="2371.0"/>
        <n v="1545.0"/>
        <n v="2011.0"/>
        <n v="1041.0"/>
        <n v="10631.0"/>
        <n v="3629.0"/>
        <n v="6057.0"/>
        <n v="3481.0"/>
      </sharedItems>
    </cacheField>
    <cacheField name="Price_reais" numFmtId="167">
      <sharedItems containsSemiMixedTypes="0" containsString="0" containsNumber="1">
        <n v="122.32494463661999"/>
        <n v="208.83725885420998"/>
        <n v="141.33732606107998"/>
        <n v="164.89354707125997"/>
        <n v="76.46803723862999"/>
        <n v="130.15708918568998"/>
        <n v="60.62438605158"/>
        <n v="300.25213683533997"/>
        <n v="100.08404561177998"/>
        <n v="141.39711342405"/>
        <n v="191.49892359291"/>
        <n v="19.84940450604"/>
        <n v="145.16371729116"/>
        <n v="80.53357792058999"/>
        <n v="155.14820690714998"/>
        <n v="58.47204098465999"/>
        <n v="216.84876549218998"/>
        <n v="16.860036357539997"/>
        <n v="6.21788574888"/>
        <n v="159.93119594475"/>
        <n v="236.33944582040996"/>
        <n v="287.87615270055"/>
        <n v="338.45626177316996"/>
        <n v="410.26088470013997"/>
        <n v="188.03125654065"/>
        <n v="596.49852035169"/>
        <n v="194.60786646735"/>
        <n v="107.07916707927"/>
        <n v="715.8938842027799"/>
        <n v="163.09992618215998"/>
        <n v="206.08704015758997"/>
        <n v="165.19248388610998"/>
        <n v="270.17909326142995"/>
        <n v="149.10968324718"/>
        <n v="200.22787858652998"/>
        <n v="161.78460419681997"/>
        <n v="152.03926403270998"/>
        <n v="57.754592629019996"/>
        <n v="336.66264088406996"/>
        <n v="133.20624469715997"/>
        <n v="161.18673056711998"/>
        <n v="650.54629647657"/>
        <n v="134.82050349735"/>
        <n v="17.51769735021"/>
        <n v="375.28527736268995"/>
        <n v="465.38483335847997"/>
        <n v="333.79284746150995"/>
        <n v="472.61910427784994"/>
        <n v="484.45700214590994"/>
        <n v="14.408754475769998"/>
        <n v="169.31781193103998"/>
        <n v="108.45427642757998"/>
        <n v="15.724076461109998"/>
        <n v="311.13343689588"/>
        <n v="203.99448245364"/>
        <n v="55.6022475621"/>
        <n v="266.11355257946997"/>
        <n v="102.77447694543"/>
        <n v="440.87201454077996"/>
        <n v="237.59498044277998"/>
        <n v="198.31468297149"/>
        <n v="563.01759708849"/>
        <n v="141.75583760186998"/>
        <n v="92.37147578864999"/>
        <n v="120.23238693266998"/>
        <n v="62.23864485176999"/>
        <n v="635.5994557340699"/>
        <n v="216.96834021812998"/>
        <n v="362.13205750928995"/>
        <n v="208.11981049857"/>
      </sharedItems>
    </cacheField>
    <cacheField name="Tax" numFmtId="165">
      <sharedItems containsSemiMixedTypes="0" containsString="0" containsNumber="1" containsInteger="1">
        <n v="484.0"/>
        <n v="713.0"/>
        <n v="586.0"/>
        <n v="684.0"/>
        <n v="269.0"/>
        <n v="445.0"/>
        <n v="223.0"/>
        <n v="1026.0"/>
        <n v="378.0"/>
        <n v="930.0"/>
        <n v="654.0"/>
        <n v="678.0"/>
        <n v="711.0"/>
        <n v="352.0"/>
        <n v="530.0"/>
        <n v="156.0"/>
        <n v="741.0"/>
        <n v="693.0"/>
        <n v="1872.0"/>
        <n v="756.0"/>
        <n v="808.0"/>
        <n v="1177.0"/>
        <n v="1216.0"/>
        <n v="2124.0"/>
        <n v="848.0"/>
        <n v="2682.0"/>
        <n v="665.0"/>
        <n v="366.0"/>
        <n v="4617.0"/>
        <n v="574.0"/>
        <n v="847.0"/>
        <n v="342.0"/>
        <n v="653.0"/>
        <n v="923.0"/>
        <n v="634.0"/>
        <n v="860.0"/>
        <n v="589.0"/>
        <n v="519.0"/>
        <n v="229.0"/>
        <n v="1346.0"/>
        <n v="567.0"/>
        <n v="638.0"/>
        <n v="2925.0"/>
        <n v="554.0"/>
        <n v="599.0"/>
        <n v="472.0"/>
        <n v="2092.0"/>
        <n v="1141.0"/>
        <n v="238.0"/>
        <n v="2178.0"/>
        <n v="596.0"/>
        <n v="875.0"/>
        <n v="429.0"/>
        <n v="557.0"/>
        <n v="1134.0"/>
        <n v="953.0"/>
        <n v="418.0"/>
        <n v="290.0"/>
        <n v="969.0"/>
        <n v="410.0"/>
        <n v="1982.0"/>
        <n v="865.0"/>
        <n v="2531.0"/>
        <n v="346.0"/>
        <n v="506.0"/>
        <n v="213.0"/>
        <n v="3038.0"/>
        <n v="792.0"/>
        <n v="1237.0"/>
        <n v="946.0"/>
      </sharedItems>
    </cacheField>
    <cacheField name="Tax_reais" numFmtId="167">
      <sharedItems containsSemiMixedTypes="0" containsString="0" containsNumber="1">
        <n v="28.937083677479997"/>
        <n v="42.62838979761"/>
        <n v="35.03539470042"/>
        <n v="40.89455627148"/>
        <n v="16.08280063893"/>
        <n v="26.605376521649998"/>
        <n v="13.332581942309998"/>
        <n v="61.34183440721999"/>
        <n v="22.59962320266"/>
        <n v="55.6022475621"/>
        <n v="39.100935382379994"/>
        <n v="40.53583209366"/>
        <n v="42.50881507166999"/>
        <n v="21.045151765439996"/>
        <n v="31.687302374099996"/>
        <n v="9.326828623319999"/>
        <n v="44.30243596077"/>
        <n v="41.43264253821"/>
        <n v="111.92194347983998"/>
        <n v="45.19924640532"/>
        <n v="48.30818927975999"/>
        <n v="70.36972621569"/>
        <n v="72.70143337152"/>
        <n v="126.98835894827998"/>
        <n v="50.699683798559995"/>
        <n v="160.34970748554"/>
        <n v="39.75859637505"/>
        <n v="21.882174847019996"/>
        <n v="276.03825483249"/>
        <n v="34.31794634478"/>
        <n v="50.639896435589996"/>
        <n v="20.44727813574"/>
        <n v="39.041148019409995"/>
        <n v="55.18373602131"/>
        <n v="37.90518812297999"/>
        <n v="51.4171321542"/>
        <n v="35.214756789329996"/>
        <n v="31.029641381429997"/>
        <n v="13.69130612013"/>
        <n v="80.47379055761999"/>
        <n v="33.89943480399"/>
        <n v="38.144337574859996"/>
        <n v="174.87803668725"/>
        <n v="33.12219908538"/>
        <n v="35.81263041902999"/>
        <n v="28.21963532184"/>
        <n v="125.07516333323998"/>
        <n v="68.21738114876999"/>
        <n v="14.229392386859999"/>
        <n v="130.21687654866"/>
        <n v="35.633268330119996"/>
        <n v="52.313942598749996"/>
        <n v="25.648778714129996"/>
        <n v="33.30156117428999"/>
        <n v="67.79886960798"/>
        <n v="56.977356910409995"/>
        <n v="24.991117721459997"/>
        <n v="17.3383352613"/>
        <n v="57.93395471792999"/>
        <n v="24.512818817699998"/>
        <n v="118.49855340653998"/>
        <n v="51.71606896904999"/>
        <n v="151.32181567707"/>
        <n v="20.68642758762"/>
        <n v="30.252405662819996"/>
        <n v="12.734708312609998"/>
        <n v="181.63400870285997"/>
        <n v="47.351591472239996"/>
        <n v="73.95696799388999"/>
        <n v="56.5588453696199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" cacheId="0" dataCaption="" rowGrandTotals="0" compact="0" compactData="0">
  <location ref="A1:C5" firstHeaderRow="0" firstDataRow="2" firstDataCol="0"/>
  <pivotFields>
    <pivotField name="Hotel Name        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valiação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earest Landmark" compact="0" outline="0" multipleItemSelectionAllowed="1" showAll="0">
      <items>
        <item x="0"/>
        <item x="1"/>
        <item t="default"/>
      </items>
    </pivotField>
    <pivotField name="Distance to Landmark (km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rice_reais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_reai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</rowFields>
  <colFields>
    <field x="-2"/>
  </colFields>
  <dataFields>
    <dataField name="Contagem de hotéis" fld="0" subtotal="count" baseField="0"/>
    <dataField name="AVERAGE of Price_reais" fld="9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ela Dinâmica 2" cacheId="0" dataCaption="" compact="0" compactData="0">
  <location ref="A8:B11" firstHeaderRow="0" firstDataRow="1" firstDataCol="0"/>
  <pivotFields>
    <pivotField name="Hotel Name        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Rating Description" compact="0" outline="0" multipleItemSelectionAllowed="1" showAll="0">
      <items>
        <item x="0"/>
        <item x="1"/>
        <item x="2"/>
        <item x="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onto de Referência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stance to Landmark (km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rice_reai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_reai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6"/>
  </rowFields>
  <dataFields>
    <dataField name="Contagem de hotéis" fld="0" subtotal="count" baseField="0"/>
  </dataFields>
</pivotTableDefinition>
</file>

<file path=xl/pivotTables/pivotTable3.xml><?xml version="1.0" encoding="utf-8"?>
<pivotTableDefinition xmlns="http://schemas.openxmlformats.org/spreadsheetml/2006/main" name="Tabela Dinâmica 3" cacheId="1" dataCaption="" compact="0" compactData="0">
  <location ref="A13:B17" firstHeaderRow="0" firstDataRow="1" firstDataCol="0"/>
  <pivotFields>
    <pivotField name="Hotel Name        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Notas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Rating Description" compact="0" outline="0" multipleItemSelectionAllowed="1" showAll="0">
      <items>
        <item x="0"/>
        <item x="1"/>
        <item x="2"/>
        <item x="3"/>
        <item t="default"/>
      </items>
    </pivotField>
    <pivotField name="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tar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earest Landmark" compact="0" outline="0" multipleItemSelectionAllowed="1" showAll="0">
      <items>
        <item x="0"/>
        <item x="1"/>
        <item t="default"/>
      </items>
    </pivotField>
    <pivotField name="Distance to Landmark (km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rice_reai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Tax_reai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1"/>
  </rowFields>
  <dataFields>
    <dataField name="Contagem de hotéi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  <col customWidth="1" min="7" max="7" width="18.0"/>
    <col customWidth="1" min="8" max="8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1" t="s">
        <v>11</v>
      </c>
    </row>
    <row r="2">
      <c r="A2" s="1" t="s">
        <v>12</v>
      </c>
      <c r="B2" s="1">
        <v>3.6</v>
      </c>
      <c r="C2" s="1" t="s">
        <v>13</v>
      </c>
      <c r="D2" s="1">
        <v>232.0</v>
      </c>
      <c r="E2" s="1">
        <v>2.0</v>
      </c>
      <c r="F2" s="1" t="s">
        <v>14</v>
      </c>
      <c r="G2" s="1" t="s">
        <v>15</v>
      </c>
      <c r="H2" s="4">
        <v>10.2</v>
      </c>
      <c r="I2" s="3">
        <v>2046.0</v>
      </c>
      <c r="J2" s="5">
        <f>IFERROR(__xludf.DUMMYFUNCTION("GOOGLEFINANCE(""CURRENCY:INRBRL"")*I2"),122.32494463661999)</f>
        <v>122.3249446</v>
      </c>
      <c r="K2" s="3">
        <v>484.0</v>
      </c>
      <c r="L2" s="5">
        <f>IFERROR(__xludf.DUMMYFUNCTION("GOOGLEFINANCE(""CURRENCY:INRBRL"")*K2"),28.937083677479997)</f>
        <v>28.93708368</v>
      </c>
    </row>
    <row r="3">
      <c r="A3" s="1" t="s">
        <v>16</v>
      </c>
      <c r="B3" s="1">
        <v>3.9</v>
      </c>
      <c r="C3" s="1" t="s">
        <v>13</v>
      </c>
      <c r="D3" s="1">
        <v>437.0</v>
      </c>
      <c r="E3" s="1">
        <v>4.0</v>
      </c>
      <c r="F3" s="1" t="s">
        <v>14</v>
      </c>
      <c r="G3" s="1" t="s">
        <v>15</v>
      </c>
      <c r="H3" s="4">
        <v>19.2</v>
      </c>
      <c r="I3" s="3">
        <v>3493.0</v>
      </c>
      <c r="J3" s="5">
        <f>IFERROR(__xludf.DUMMYFUNCTION("GOOGLEFINANCE(""CURRENCY:INRBRL"")*I3"),208.83725885420998)</f>
        <v>208.8372589</v>
      </c>
      <c r="K3" s="3">
        <v>713.0</v>
      </c>
      <c r="L3" s="5">
        <f>IFERROR(__xludf.DUMMYFUNCTION("GOOGLEFINANCE(""CURRENCY:INRBRL"")*K3"),42.62838979761)</f>
        <v>42.6283898</v>
      </c>
    </row>
    <row r="4">
      <c r="A4" s="1" t="s">
        <v>17</v>
      </c>
      <c r="B4" s="1">
        <v>3.9</v>
      </c>
      <c r="C4" s="1" t="s">
        <v>13</v>
      </c>
      <c r="D4" s="1">
        <v>1204.0</v>
      </c>
      <c r="E4" s="1">
        <v>3.0</v>
      </c>
      <c r="F4" s="1" t="s">
        <v>14</v>
      </c>
      <c r="G4" s="1" t="s">
        <v>15</v>
      </c>
      <c r="H4" s="2">
        <v>0.95</v>
      </c>
      <c r="I4" s="3">
        <v>2364.0</v>
      </c>
      <c r="J4" s="5">
        <f>IFERROR(__xludf.DUMMYFUNCTION("GOOGLEFINANCE(""CURRENCY:INRBRL"")*I4"),141.33732606107998)</f>
        <v>141.3373261</v>
      </c>
      <c r="K4" s="3">
        <v>586.0</v>
      </c>
      <c r="L4" s="5">
        <f>IFERROR(__xludf.DUMMYFUNCTION("GOOGLEFINANCE(""CURRENCY:INRBRL"")*K4"),35.03539470042)</f>
        <v>35.0353947</v>
      </c>
    </row>
    <row r="5">
      <c r="A5" s="1" t="s">
        <v>18</v>
      </c>
      <c r="B5" s="1">
        <v>4.1</v>
      </c>
      <c r="C5" s="1" t="s">
        <v>13</v>
      </c>
      <c r="D5" s="1">
        <v>322.0</v>
      </c>
      <c r="E5" s="1">
        <v>3.0</v>
      </c>
      <c r="F5" s="1" t="s">
        <v>14</v>
      </c>
      <c r="G5" s="1" t="s">
        <v>15</v>
      </c>
      <c r="H5" s="4">
        <v>4.8</v>
      </c>
      <c r="I5" s="3">
        <v>2758.0</v>
      </c>
      <c r="J5" s="5">
        <f>IFERROR(__xludf.DUMMYFUNCTION("GOOGLEFINANCE(""CURRENCY:INRBRL"")*I5"),164.89354707125997)</f>
        <v>164.8935471</v>
      </c>
      <c r="K5" s="3">
        <v>684.0</v>
      </c>
      <c r="L5" s="5">
        <f>IFERROR(__xludf.DUMMYFUNCTION("GOOGLEFINANCE(""CURRENCY:INRBRL"")*K5"),40.89455627148)</f>
        <v>40.89455627</v>
      </c>
    </row>
    <row r="6">
      <c r="A6" s="1" t="s">
        <v>19</v>
      </c>
      <c r="B6" s="1">
        <v>4.5</v>
      </c>
      <c r="C6" s="1" t="s">
        <v>20</v>
      </c>
      <c r="D6" s="1">
        <v>188.0</v>
      </c>
      <c r="F6" s="1" t="s">
        <v>14</v>
      </c>
      <c r="G6" s="1" t="s">
        <v>15</v>
      </c>
      <c r="H6" s="4">
        <v>1.9</v>
      </c>
      <c r="I6" s="3">
        <v>1279.0</v>
      </c>
      <c r="J6" s="5">
        <f>IFERROR(__xludf.DUMMYFUNCTION("GOOGLEFINANCE(""CURRENCY:INRBRL"")*I6"),76.46803723862999)</f>
        <v>76.46803724</v>
      </c>
      <c r="K6" s="3">
        <v>269.0</v>
      </c>
      <c r="L6" s="5">
        <f>IFERROR(__xludf.DUMMYFUNCTION("GOOGLEFINANCE(""CURRENCY:INRBRL"")*K6"),16.08280063893)</f>
        <v>16.08280064</v>
      </c>
    </row>
    <row r="7">
      <c r="A7" s="1" t="s">
        <v>21</v>
      </c>
      <c r="B7" s="1">
        <v>4.2</v>
      </c>
      <c r="C7" s="1" t="s">
        <v>13</v>
      </c>
      <c r="D7" s="1">
        <v>128.0</v>
      </c>
      <c r="F7" s="1" t="s">
        <v>22</v>
      </c>
      <c r="G7" s="1" t="s">
        <v>15</v>
      </c>
      <c r="H7" s="4">
        <v>7.5</v>
      </c>
      <c r="I7" s="3">
        <v>2177.0</v>
      </c>
      <c r="J7" s="5">
        <f>IFERROR(__xludf.DUMMYFUNCTION("GOOGLEFINANCE(""CURRENCY:INRBRL"")*I7"),130.15708918568998)</f>
        <v>130.1570892</v>
      </c>
      <c r="K7" s="3">
        <v>445.0</v>
      </c>
      <c r="L7" s="5">
        <f>IFERROR(__xludf.DUMMYFUNCTION("GOOGLEFINANCE(""CURRENCY:INRBRL"")*K7"),26.605376521649998)</f>
        <v>26.60537652</v>
      </c>
    </row>
    <row r="8">
      <c r="A8" s="1" t="s">
        <v>23</v>
      </c>
      <c r="B8" s="1">
        <v>3.2</v>
      </c>
      <c r="C8" s="1" t="s">
        <v>24</v>
      </c>
      <c r="D8" s="1">
        <v>221.0</v>
      </c>
      <c r="F8" s="1" t="s">
        <v>22</v>
      </c>
      <c r="G8" s="1" t="s">
        <v>15</v>
      </c>
      <c r="H8" s="2">
        <v>0.77</v>
      </c>
      <c r="I8" s="3">
        <v>1014.0</v>
      </c>
      <c r="J8" s="5">
        <f>IFERROR(__xludf.DUMMYFUNCTION("GOOGLEFINANCE(""CURRENCY:INRBRL"")*I8"),60.62438605158)</f>
        <v>60.62438605</v>
      </c>
      <c r="K8" s="3">
        <v>223.0</v>
      </c>
      <c r="L8" s="5">
        <f>IFERROR(__xludf.DUMMYFUNCTION("GOOGLEFINANCE(""CURRENCY:INRBRL"")*K8"),13.332581942309998)</f>
        <v>13.33258194</v>
      </c>
    </row>
    <row r="9">
      <c r="A9" s="1" t="s">
        <v>25</v>
      </c>
      <c r="B9" s="1">
        <v>4.4</v>
      </c>
      <c r="C9" s="1" t="s">
        <v>20</v>
      </c>
      <c r="D9" s="1">
        <v>851.0</v>
      </c>
      <c r="E9" s="1">
        <v>4.0</v>
      </c>
      <c r="F9" s="1" t="s">
        <v>14</v>
      </c>
      <c r="G9" s="1" t="s">
        <v>15</v>
      </c>
      <c r="H9" s="4">
        <v>12.3</v>
      </c>
      <c r="I9" s="3">
        <v>5022.0</v>
      </c>
      <c r="J9" s="5">
        <f>IFERROR(__xludf.DUMMYFUNCTION("GOOGLEFINANCE(""CURRENCY:INRBRL"")*I9"),300.25213683533997)</f>
        <v>300.2521368</v>
      </c>
      <c r="K9" s="3">
        <v>1026.0</v>
      </c>
      <c r="L9" s="5">
        <f>IFERROR(__xludf.DUMMYFUNCTION("GOOGLEFINANCE(""CURRENCY:INRBRL"")*K9"),61.34183440721999)</f>
        <v>61.34183441</v>
      </c>
    </row>
    <row r="10">
      <c r="A10" s="1" t="s">
        <v>26</v>
      </c>
      <c r="B10" s="1">
        <v>3.6</v>
      </c>
      <c r="C10" s="1" t="s">
        <v>13</v>
      </c>
      <c r="D10" s="1">
        <v>478.0</v>
      </c>
      <c r="E10" s="1">
        <v>3.0</v>
      </c>
      <c r="F10" s="1" t="s">
        <v>14</v>
      </c>
      <c r="G10" s="1" t="s">
        <v>15</v>
      </c>
      <c r="H10" s="4">
        <v>2.2</v>
      </c>
      <c r="I10" s="3">
        <v>1674.0</v>
      </c>
      <c r="J10" s="5">
        <f>IFERROR(__xludf.DUMMYFUNCTION("GOOGLEFINANCE(""CURRENCY:INRBRL"")*I10"),100.08404561177998)</f>
        <v>100.0840456</v>
      </c>
      <c r="K10" s="3">
        <v>378.0</v>
      </c>
      <c r="L10" s="5">
        <f>IFERROR(__xludf.DUMMYFUNCTION("GOOGLEFINANCE(""CURRENCY:INRBRL"")*K10"),22.59962320266)</f>
        <v>22.5996232</v>
      </c>
    </row>
    <row r="11">
      <c r="A11" s="1" t="s">
        <v>27</v>
      </c>
      <c r="B11" s="1">
        <v>3.8</v>
      </c>
      <c r="C11" s="1" t="s">
        <v>13</v>
      </c>
      <c r="D11" s="1">
        <v>519.0</v>
      </c>
      <c r="E11" s="1">
        <v>3.0</v>
      </c>
      <c r="F11" s="1" t="s">
        <v>14</v>
      </c>
      <c r="G11" s="1" t="s">
        <v>15</v>
      </c>
      <c r="H11" s="4">
        <v>13.1</v>
      </c>
      <c r="I11" s="3">
        <v>2365.0</v>
      </c>
      <c r="J11" s="5">
        <f>IFERROR(__xludf.DUMMYFUNCTION("GOOGLEFINANCE(""CURRENCY:INRBRL"")*I11"),141.39711342405)</f>
        <v>141.3971134</v>
      </c>
      <c r="K11" s="3">
        <v>930.0</v>
      </c>
      <c r="L11" s="5">
        <f>IFERROR(__xludf.DUMMYFUNCTION("GOOGLEFINANCE(""CURRENCY:INRBRL"")*K11"),55.6022475621)</f>
        <v>55.60224756</v>
      </c>
    </row>
    <row r="12">
      <c r="A12" s="1" t="s">
        <v>28</v>
      </c>
      <c r="B12" s="1">
        <v>4.3</v>
      </c>
      <c r="C12" s="1" t="s">
        <v>20</v>
      </c>
      <c r="D12" s="1">
        <v>1058.0</v>
      </c>
      <c r="E12" s="1">
        <v>4.0</v>
      </c>
      <c r="F12" s="1" t="s">
        <v>22</v>
      </c>
      <c r="G12" s="1" t="s">
        <v>15</v>
      </c>
      <c r="H12" s="4">
        <v>1.7</v>
      </c>
      <c r="I12" s="3">
        <v>3203.0</v>
      </c>
      <c r="J12" s="5">
        <f>IFERROR(__xludf.DUMMYFUNCTION("GOOGLEFINANCE(""CURRENCY:INRBRL"")*I12"),191.49892359291)</f>
        <v>191.4989236</v>
      </c>
      <c r="K12" s="3">
        <v>654.0</v>
      </c>
      <c r="L12" s="5">
        <f>IFERROR(__xludf.DUMMYFUNCTION("GOOGLEFINANCE(""CURRENCY:INRBRL"")*K12"),39.100935382379994)</f>
        <v>39.10093538</v>
      </c>
    </row>
    <row r="13">
      <c r="A13" s="1" t="s">
        <v>29</v>
      </c>
      <c r="B13" s="1">
        <v>4.0</v>
      </c>
      <c r="C13" s="1" t="s">
        <v>13</v>
      </c>
      <c r="D13" s="1">
        <v>844.0</v>
      </c>
      <c r="E13" s="1">
        <v>4.0</v>
      </c>
      <c r="F13" s="1" t="s">
        <v>14</v>
      </c>
      <c r="G13" s="1" t="s">
        <v>15</v>
      </c>
      <c r="H13" s="4">
        <v>7.8</v>
      </c>
      <c r="I13" s="3">
        <v>332.0</v>
      </c>
      <c r="J13" s="5">
        <f>IFERROR(__xludf.DUMMYFUNCTION("GOOGLEFINANCE(""CURRENCY:INRBRL"")*I13"),19.84940450604)</f>
        <v>19.84940451</v>
      </c>
      <c r="K13" s="3">
        <v>678.0</v>
      </c>
      <c r="L13" s="5">
        <f>IFERROR(__xludf.DUMMYFUNCTION("GOOGLEFINANCE(""CURRENCY:INRBRL"")*K13"),40.53583209366)</f>
        <v>40.53583209</v>
      </c>
    </row>
    <row r="14">
      <c r="A14" s="1" t="s">
        <v>30</v>
      </c>
      <c r="B14" s="1">
        <v>3.4</v>
      </c>
      <c r="C14" s="1" t="s">
        <v>24</v>
      </c>
      <c r="D14" s="1">
        <v>301.0</v>
      </c>
      <c r="E14" s="1">
        <v>3.0</v>
      </c>
      <c r="F14" s="1" t="s">
        <v>22</v>
      </c>
      <c r="G14" s="1" t="s">
        <v>15</v>
      </c>
      <c r="H14" s="4">
        <v>10.8</v>
      </c>
      <c r="I14" s="3">
        <v>2428.0</v>
      </c>
      <c r="J14" s="5">
        <f>IFERROR(__xludf.DUMMYFUNCTION("GOOGLEFINANCE(""CURRENCY:INRBRL"")*I14"),145.16371729116)</f>
        <v>145.1637173</v>
      </c>
      <c r="K14" s="3">
        <v>711.0</v>
      </c>
      <c r="L14" s="5">
        <f>IFERROR(__xludf.DUMMYFUNCTION("GOOGLEFINANCE(""CURRENCY:INRBRL"")*K14"),42.50881507166999)</f>
        <v>42.50881507</v>
      </c>
    </row>
    <row r="15">
      <c r="A15" s="1" t="s">
        <v>31</v>
      </c>
      <c r="B15" s="1">
        <v>3.9</v>
      </c>
      <c r="C15" s="1" t="s">
        <v>13</v>
      </c>
      <c r="D15" s="1">
        <v>230.0</v>
      </c>
      <c r="F15" s="1" t="s">
        <v>14</v>
      </c>
      <c r="G15" s="1" t="s">
        <v>15</v>
      </c>
      <c r="H15" s="4">
        <v>5.9</v>
      </c>
      <c r="I15" s="3">
        <v>1347.0</v>
      </c>
      <c r="J15" s="5">
        <f>IFERROR(__xludf.DUMMYFUNCTION("GOOGLEFINANCE(""CURRENCY:INRBRL"")*I15"),80.53357792058999)</f>
        <v>80.53357792</v>
      </c>
      <c r="K15" s="3">
        <v>352.0</v>
      </c>
      <c r="L15" s="5">
        <f>IFERROR(__xludf.DUMMYFUNCTION("GOOGLEFINANCE(""CURRENCY:INRBRL"")*K15"),21.045151765439996)</f>
        <v>21.04515177</v>
      </c>
    </row>
    <row r="16">
      <c r="A16" s="1" t="s">
        <v>32</v>
      </c>
      <c r="B16" s="1">
        <v>4.0</v>
      </c>
      <c r="C16" s="1" t="s">
        <v>13</v>
      </c>
      <c r="D16" s="1">
        <v>599.0</v>
      </c>
      <c r="E16" s="1">
        <v>4.0</v>
      </c>
      <c r="F16" s="1" t="s">
        <v>33</v>
      </c>
      <c r="G16" s="1" t="s">
        <v>15</v>
      </c>
      <c r="H16" s="4">
        <v>11.1</v>
      </c>
      <c r="I16" s="3">
        <v>2595.0</v>
      </c>
      <c r="J16" s="5">
        <f>IFERROR(__xludf.DUMMYFUNCTION("GOOGLEFINANCE(""CURRENCY:INRBRL"")*I16"),155.14820690714998)</f>
        <v>155.1482069</v>
      </c>
      <c r="K16" s="3">
        <v>530.0</v>
      </c>
      <c r="L16" s="5">
        <f>IFERROR(__xludf.DUMMYFUNCTION("GOOGLEFINANCE(""CURRENCY:INRBRL"")*K16"),31.687302374099996)</f>
        <v>31.68730237</v>
      </c>
    </row>
    <row r="17">
      <c r="A17" s="1" t="s">
        <v>34</v>
      </c>
      <c r="B17" s="1">
        <v>2.8</v>
      </c>
      <c r="C17" s="1" t="s">
        <v>35</v>
      </c>
      <c r="D17" s="1">
        <v>252.0</v>
      </c>
      <c r="F17" s="1" t="s">
        <v>14</v>
      </c>
      <c r="G17" s="1" t="s">
        <v>15</v>
      </c>
      <c r="H17" s="4">
        <v>13.1</v>
      </c>
      <c r="I17" s="3">
        <v>978.0</v>
      </c>
      <c r="J17" s="5">
        <f>IFERROR(__xludf.DUMMYFUNCTION("GOOGLEFINANCE(""CURRENCY:INRBRL"")*I17"),58.47204098465999)</f>
        <v>58.47204098</v>
      </c>
      <c r="K17" s="3">
        <v>156.0</v>
      </c>
      <c r="L17" s="5">
        <f>IFERROR(__xludf.DUMMYFUNCTION("GOOGLEFINANCE(""CURRENCY:INRBRL"")*K17"),9.326828623319999)</f>
        <v>9.326828623</v>
      </c>
    </row>
    <row r="18">
      <c r="A18" s="1" t="s">
        <v>36</v>
      </c>
      <c r="B18" s="1">
        <v>4.2</v>
      </c>
      <c r="C18" s="1" t="s">
        <v>13</v>
      </c>
      <c r="D18" s="1">
        <v>396.0</v>
      </c>
      <c r="E18" s="1">
        <v>3.0</v>
      </c>
      <c r="F18" s="1" t="s">
        <v>33</v>
      </c>
      <c r="G18" s="1" t="s">
        <v>15</v>
      </c>
      <c r="H18" s="4">
        <v>1.1</v>
      </c>
      <c r="I18" s="3">
        <v>3627.0</v>
      </c>
      <c r="J18" s="5">
        <f>IFERROR(__xludf.DUMMYFUNCTION("GOOGLEFINANCE(""CURRENCY:INRBRL"")*I18"),216.84876549218998)</f>
        <v>216.8487655</v>
      </c>
      <c r="K18" s="3">
        <v>741.0</v>
      </c>
      <c r="L18" s="5">
        <f>IFERROR(__xludf.DUMMYFUNCTION("GOOGLEFINANCE(""CURRENCY:INRBRL"")*K18"),44.30243596077)</f>
        <v>44.30243596</v>
      </c>
    </row>
    <row r="19">
      <c r="A19" s="1" t="s">
        <v>37</v>
      </c>
      <c r="B19" s="1">
        <v>3.9</v>
      </c>
      <c r="C19" s="1" t="s">
        <v>13</v>
      </c>
      <c r="D19" s="1">
        <v>501.0</v>
      </c>
      <c r="E19" s="1">
        <v>4.0</v>
      </c>
      <c r="F19" s="1" t="s">
        <v>22</v>
      </c>
      <c r="G19" s="1" t="s">
        <v>15</v>
      </c>
      <c r="H19" s="4">
        <v>23.8</v>
      </c>
      <c r="I19" s="3">
        <v>282.0</v>
      </c>
      <c r="J19" s="5">
        <f>IFERROR(__xludf.DUMMYFUNCTION("GOOGLEFINANCE(""CURRENCY:INRBRL"")*I19"),16.860036357539997)</f>
        <v>16.86003636</v>
      </c>
      <c r="K19" s="3">
        <v>693.0</v>
      </c>
      <c r="L19" s="5">
        <f>IFERROR(__xludf.DUMMYFUNCTION("GOOGLEFINANCE(""CURRENCY:INRBRL"")*K19"),41.43264253821)</f>
        <v>41.43264254</v>
      </c>
    </row>
    <row r="20">
      <c r="A20" s="1" t="s">
        <v>38</v>
      </c>
      <c r="B20" s="1">
        <v>4.5</v>
      </c>
      <c r="C20" s="1" t="s">
        <v>20</v>
      </c>
      <c r="D20" s="1">
        <v>228.0</v>
      </c>
      <c r="E20" s="1">
        <v>5.0</v>
      </c>
      <c r="F20" s="1" t="s">
        <v>39</v>
      </c>
      <c r="G20" s="1" t="s">
        <v>40</v>
      </c>
      <c r="H20" s="4">
        <v>9.8</v>
      </c>
      <c r="I20" s="3">
        <v>104.0</v>
      </c>
      <c r="J20" s="5">
        <f>IFERROR(__xludf.DUMMYFUNCTION("GOOGLEFINANCE(""CURRENCY:INRBRL"")*I20"),6.21788574888)</f>
        <v>6.217885749</v>
      </c>
      <c r="K20" s="3">
        <v>1872.0</v>
      </c>
      <c r="L20" s="5">
        <f>IFERROR(__xludf.DUMMYFUNCTION("GOOGLEFINANCE(""CURRENCY:INRBRL"")*K20"),111.92194347983998)</f>
        <v>111.9219435</v>
      </c>
    </row>
    <row r="21">
      <c r="A21" s="1" t="s">
        <v>41</v>
      </c>
      <c r="B21" s="1">
        <v>4.3</v>
      </c>
      <c r="C21" s="1" t="s">
        <v>20</v>
      </c>
      <c r="D21" s="1">
        <v>1337.0</v>
      </c>
      <c r="E21" s="1">
        <v>4.0</v>
      </c>
      <c r="F21" s="1" t="s">
        <v>39</v>
      </c>
      <c r="G21" s="1" t="s">
        <v>40</v>
      </c>
      <c r="H21" s="4">
        <v>2.5</v>
      </c>
      <c r="I21" s="3">
        <v>2675.0</v>
      </c>
      <c r="J21" s="5">
        <f>IFERROR(__xludf.DUMMYFUNCTION("GOOGLEFINANCE(""CURRENCY:INRBRL"")*I21"),159.93119594475)</f>
        <v>159.9311959</v>
      </c>
      <c r="K21" s="3">
        <v>756.0</v>
      </c>
      <c r="L21" s="5">
        <f>IFERROR(__xludf.DUMMYFUNCTION("GOOGLEFINANCE(""CURRENCY:INRBRL"")*K21"),45.19924640532)</f>
        <v>45.19924641</v>
      </c>
    </row>
    <row r="22">
      <c r="A22" s="1" t="s">
        <v>42</v>
      </c>
      <c r="B22" s="1">
        <v>4.3</v>
      </c>
      <c r="C22" s="1" t="s">
        <v>20</v>
      </c>
      <c r="D22" s="1">
        <v>395.0</v>
      </c>
      <c r="E22" s="1">
        <v>4.0</v>
      </c>
      <c r="F22" s="1" t="s">
        <v>39</v>
      </c>
      <c r="G22" s="1" t="s">
        <v>40</v>
      </c>
      <c r="H22" s="4">
        <v>9.3</v>
      </c>
      <c r="I22" s="3">
        <v>3953.0</v>
      </c>
      <c r="J22" s="5">
        <f>IFERROR(__xludf.DUMMYFUNCTION("GOOGLEFINANCE(""CURRENCY:INRBRL"")*I22"),236.33944582040996)</f>
        <v>236.3394458</v>
      </c>
      <c r="K22" s="3">
        <v>808.0</v>
      </c>
      <c r="L22" s="5">
        <f>IFERROR(__xludf.DUMMYFUNCTION("GOOGLEFINANCE(""CURRENCY:INRBRL"")*K22"),48.30818927975999)</f>
        <v>48.30818928</v>
      </c>
    </row>
    <row r="23">
      <c r="A23" s="1" t="s">
        <v>43</v>
      </c>
      <c r="B23" s="1">
        <v>3.9</v>
      </c>
      <c r="C23" s="1" t="s">
        <v>13</v>
      </c>
      <c r="D23" s="1">
        <v>431.0</v>
      </c>
      <c r="E23" s="1">
        <v>5.0</v>
      </c>
      <c r="F23" s="1" t="s">
        <v>39</v>
      </c>
      <c r="G23" s="1" t="s">
        <v>40</v>
      </c>
      <c r="H23" s="4">
        <v>21.6</v>
      </c>
      <c r="I23" s="3">
        <v>4815.0</v>
      </c>
      <c r="J23" s="5">
        <f>IFERROR(__xludf.DUMMYFUNCTION("GOOGLEFINANCE(""CURRENCY:INRBRL"")*I23"),287.87615270055)</f>
        <v>287.8761527</v>
      </c>
      <c r="K23" s="3">
        <v>1177.0</v>
      </c>
      <c r="L23" s="5">
        <f>IFERROR(__xludf.DUMMYFUNCTION("GOOGLEFINANCE(""CURRENCY:INRBRL"")*K23"),70.36972621569)</f>
        <v>70.36972622</v>
      </c>
    </row>
    <row r="24">
      <c r="A24" s="1" t="s">
        <v>44</v>
      </c>
      <c r="B24" s="1">
        <v>4.4</v>
      </c>
      <c r="C24" s="1" t="s">
        <v>20</v>
      </c>
      <c r="D24" s="1">
        <v>1047.0</v>
      </c>
      <c r="E24" s="1">
        <v>5.0</v>
      </c>
      <c r="F24" s="1" t="s">
        <v>39</v>
      </c>
      <c r="G24" s="1" t="s">
        <v>40</v>
      </c>
      <c r="H24" s="4">
        <v>13.0</v>
      </c>
      <c r="I24" s="3">
        <v>5661.0</v>
      </c>
      <c r="J24" s="5">
        <f>IFERROR(__xludf.DUMMYFUNCTION("GOOGLEFINANCE(""CURRENCY:INRBRL"")*I24"),338.45626177316996)</f>
        <v>338.4562618</v>
      </c>
      <c r="K24" s="3">
        <v>1216.0</v>
      </c>
      <c r="L24" s="5">
        <f>IFERROR(__xludf.DUMMYFUNCTION("GOOGLEFINANCE(""CURRENCY:INRBRL"")*K24"),72.70143337152)</f>
        <v>72.70143337</v>
      </c>
    </row>
    <row r="25">
      <c r="A25" s="1" t="s">
        <v>45</v>
      </c>
      <c r="B25" s="1">
        <v>4.1</v>
      </c>
      <c r="C25" s="1" t="s">
        <v>13</v>
      </c>
      <c r="D25" s="1">
        <v>187.0</v>
      </c>
      <c r="E25" s="1">
        <v>4.0</v>
      </c>
      <c r="F25" s="1" t="s">
        <v>39</v>
      </c>
      <c r="G25" s="1" t="s">
        <v>40</v>
      </c>
      <c r="H25" s="2">
        <v>0.86</v>
      </c>
      <c r="I25" s="3">
        <v>6862.0</v>
      </c>
      <c r="J25" s="5">
        <f>IFERROR(__xludf.DUMMYFUNCTION("GOOGLEFINANCE(""CURRENCY:INRBRL"")*I25"),410.26088470013997)</f>
        <v>410.2608847</v>
      </c>
      <c r="K25" s="3">
        <v>2124.0</v>
      </c>
      <c r="L25" s="5">
        <f>IFERROR(__xludf.DUMMYFUNCTION("GOOGLEFINANCE(""CURRENCY:INRBRL"")*K25"),126.98835894827998)</f>
        <v>126.9883589</v>
      </c>
    </row>
    <row r="26">
      <c r="A26" s="1" t="s">
        <v>46</v>
      </c>
      <c r="B26" s="1">
        <v>4.2</v>
      </c>
      <c r="C26" s="1" t="s">
        <v>13</v>
      </c>
      <c r="D26" s="1">
        <v>1934.0</v>
      </c>
      <c r="E26" s="1">
        <v>4.0</v>
      </c>
      <c r="F26" s="1" t="s">
        <v>39</v>
      </c>
      <c r="G26" s="1" t="s">
        <v>40</v>
      </c>
      <c r="H26" s="4">
        <v>6.4</v>
      </c>
      <c r="I26" s="3">
        <v>3145.0</v>
      </c>
      <c r="J26" s="5">
        <f>IFERROR(__xludf.DUMMYFUNCTION("GOOGLEFINANCE(""CURRENCY:INRBRL"")*I26"),188.03125654065)</f>
        <v>188.0312565</v>
      </c>
      <c r="K26" s="3">
        <v>848.0</v>
      </c>
      <c r="L26" s="5">
        <f>IFERROR(__xludf.DUMMYFUNCTION("GOOGLEFINANCE(""CURRENCY:INRBRL"")*K26"),50.699683798559995)</f>
        <v>50.6996838</v>
      </c>
    </row>
    <row r="27">
      <c r="A27" s="1" t="s">
        <v>47</v>
      </c>
      <c r="B27" s="1">
        <v>4.3</v>
      </c>
      <c r="C27" s="1" t="s">
        <v>20</v>
      </c>
      <c r="D27" s="1">
        <v>1310.0</v>
      </c>
      <c r="E27" s="1">
        <v>5.0</v>
      </c>
      <c r="F27" s="1" t="s">
        <v>39</v>
      </c>
      <c r="G27" s="1" t="s">
        <v>40</v>
      </c>
      <c r="H27" s="4">
        <v>15.0</v>
      </c>
      <c r="I27" s="3">
        <v>9977.0</v>
      </c>
      <c r="J27" s="5">
        <f>IFERROR(__xludf.DUMMYFUNCTION("GOOGLEFINANCE(""CURRENCY:INRBRL"")*I27"),596.49852035169)</f>
        <v>596.4985204</v>
      </c>
      <c r="K27" s="3">
        <v>2682.0</v>
      </c>
      <c r="L27" s="5">
        <f>IFERROR(__xludf.DUMMYFUNCTION("GOOGLEFINANCE(""CURRENCY:INRBRL"")*K27"),160.34970748554)</f>
        <v>160.3497075</v>
      </c>
    </row>
    <row r="28">
      <c r="A28" s="1" t="s">
        <v>48</v>
      </c>
      <c r="B28" s="1">
        <v>3.6</v>
      </c>
      <c r="C28" s="1" t="s">
        <v>13</v>
      </c>
      <c r="D28" s="1">
        <v>100.0</v>
      </c>
      <c r="E28" s="1">
        <v>3.0</v>
      </c>
      <c r="F28" s="1" t="s">
        <v>39</v>
      </c>
      <c r="G28" s="1" t="s">
        <v>40</v>
      </c>
      <c r="H28" s="4">
        <v>2.0</v>
      </c>
      <c r="I28" s="3">
        <v>3255.0</v>
      </c>
      <c r="J28" s="5">
        <f>IFERROR(__xludf.DUMMYFUNCTION("GOOGLEFINANCE(""CURRENCY:INRBRL"")*I28"),194.60786646735)</f>
        <v>194.6078665</v>
      </c>
      <c r="K28" s="3">
        <v>665.0</v>
      </c>
      <c r="L28" s="5">
        <f>IFERROR(__xludf.DUMMYFUNCTION("GOOGLEFINANCE(""CURRENCY:INRBRL"")*K28"),39.75859637505)</f>
        <v>39.75859638</v>
      </c>
    </row>
    <row r="29">
      <c r="A29" s="1" t="s">
        <v>49</v>
      </c>
      <c r="B29" s="1">
        <v>3.8</v>
      </c>
      <c r="C29" s="1" t="s">
        <v>13</v>
      </c>
      <c r="D29" s="1">
        <v>157.0</v>
      </c>
      <c r="E29" s="1">
        <v>3.0</v>
      </c>
      <c r="F29" s="1" t="s">
        <v>50</v>
      </c>
      <c r="G29" s="1" t="s">
        <v>40</v>
      </c>
      <c r="H29" s="4">
        <v>20.6</v>
      </c>
      <c r="I29" s="3">
        <v>1791.0</v>
      </c>
      <c r="J29" s="5">
        <f>IFERROR(__xludf.DUMMYFUNCTION("GOOGLEFINANCE(""CURRENCY:INRBRL"")*I29"),107.07916707927)</f>
        <v>107.0791671</v>
      </c>
      <c r="K29" s="3">
        <v>366.0</v>
      </c>
      <c r="L29" s="5">
        <f>IFERROR(__xludf.DUMMYFUNCTION("GOOGLEFINANCE(""CURRENCY:INRBRL"")*K29"),21.882174847019996)</f>
        <v>21.88217485</v>
      </c>
    </row>
    <row r="30">
      <c r="A30" s="1" t="s">
        <v>51</v>
      </c>
      <c r="B30" s="1">
        <v>4.6</v>
      </c>
      <c r="C30" s="1" t="s">
        <v>20</v>
      </c>
      <c r="D30" s="1">
        <v>939.0</v>
      </c>
      <c r="E30" s="1">
        <v>5.0</v>
      </c>
      <c r="F30" s="1" t="s">
        <v>50</v>
      </c>
      <c r="G30" s="1" t="s">
        <v>40</v>
      </c>
      <c r="H30" s="4">
        <v>13.4</v>
      </c>
      <c r="I30" s="3">
        <v>11974.0</v>
      </c>
      <c r="J30" s="5">
        <f>IFERROR(__xludf.DUMMYFUNCTION("GOOGLEFINANCE(""CURRENCY:INRBRL"")*I30"),715.8938842027799)</f>
        <v>715.8938842</v>
      </c>
      <c r="K30" s="3">
        <v>4617.0</v>
      </c>
      <c r="L30" s="5">
        <f>IFERROR(__xludf.DUMMYFUNCTION("GOOGLEFINANCE(""CURRENCY:INRBRL"")*K30"),276.03825483249)</f>
        <v>276.0382548</v>
      </c>
    </row>
    <row r="31">
      <c r="A31" s="1" t="s">
        <v>52</v>
      </c>
      <c r="B31" s="1">
        <v>4.1</v>
      </c>
      <c r="C31" s="1" t="s">
        <v>13</v>
      </c>
      <c r="D31" s="1">
        <v>1058.0</v>
      </c>
      <c r="E31" s="1">
        <v>4.0</v>
      </c>
      <c r="F31" s="1" t="s">
        <v>50</v>
      </c>
      <c r="G31" s="1" t="s">
        <v>40</v>
      </c>
      <c r="H31" s="4">
        <v>2.2</v>
      </c>
      <c r="I31" s="3">
        <v>2728.0</v>
      </c>
      <c r="J31" s="5">
        <f>IFERROR(__xludf.DUMMYFUNCTION("GOOGLEFINANCE(""CURRENCY:INRBRL"")*I31"),163.09992618215998)</f>
        <v>163.0999262</v>
      </c>
      <c r="K31" s="3">
        <v>574.0</v>
      </c>
      <c r="L31" s="5">
        <f>IFERROR(__xludf.DUMMYFUNCTION("GOOGLEFINANCE(""CURRENCY:INRBRL"")*K31"),34.31794634478)</f>
        <v>34.31794634</v>
      </c>
    </row>
    <row r="32">
      <c r="A32" s="1" t="s">
        <v>53</v>
      </c>
      <c r="B32" s="1">
        <v>4.5</v>
      </c>
      <c r="C32" s="1" t="s">
        <v>20</v>
      </c>
      <c r="D32" s="1">
        <v>328.0</v>
      </c>
      <c r="E32" s="1">
        <v>4.0</v>
      </c>
      <c r="F32" s="1" t="s">
        <v>50</v>
      </c>
      <c r="G32" s="1" t="s">
        <v>40</v>
      </c>
      <c r="H32" s="4">
        <v>1.7</v>
      </c>
      <c r="I32" s="3">
        <v>3447.0</v>
      </c>
      <c r="J32" s="5">
        <f>IFERROR(__xludf.DUMMYFUNCTION("GOOGLEFINANCE(""CURRENCY:INRBRL"")*I32"),206.08704015758997)</f>
        <v>206.0870402</v>
      </c>
      <c r="K32" s="3">
        <v>847.0</v>
      </c>
      <c r="L32" s="5">
        <f>IFERROR(__xludf.DUMMYFUNCTION("GOOGLEFINANCE(""CURRENCY:INRBRL"")*K32"),50.639896435589996)</f>
        <v>50.63989644</v>
      </c>
    </row>
    <row r="33">
      <c r="A33" s="1" t="s">
        <v>54</v>
      </c>
      <c r="B33" s="1">
        <v>3.5</v>
      </c>
      <c r="C33" s="1" t="s">
        <v>13</v>
      </c>
      <c r="D33" s="1">
        <v>52.0</v>
      </c>
      <c r="E33" s="1">
        <v>3.0</v>
      </c>
      <c r="F33" s="1" t="s">
        <v>50</v>
      </c>
      <c r="G33" s="1" t="s">
        <v>40</v>
      </c>
      <c r="H33" s="4">
        <v>17.8</v>
      </c>
      <c r="I33" s="3">
        <v>1674.0</v>
      </c>
      <c r="J33" s="5">
        <f>IFERROR(__xludf.DUMMYFUNCTION("GOOGLEFINANCE(""CURRENCY:INRBRL"")*I33"),100.08404561177998)</f>
        <v>100.0840456</v>
      </c>
      <c r="K33" s="3">
        <v>342.0</v>
      </c>
      <c r="L33" s="5">
        <f>IFERROR(__xludf.DUMMYFUNCTION("GOOGLEFINANCE(""CURRENCY:INRBRL"")*K33"),20.44727813574)</f>
        <v>20.44727814</v>
      </c>
    </row>
    <row r="34">
      <c r="A34" s="1" t="s">
        <v>55</v>
      </c>
      <c r="B34" s="1">
        <v>4.3</v>
      </c>
      <c r="C34" s="1" t="s">
        <v>20</v>
      </c>
      <c r="D34" s="1">
        <v>165.0</v>
      </c>
      <c r="E34" s="1">
        <v>3.0</v>
      </c>
      <c r="F34" s="1" t="s">
        <v>50</v>
      </c>
      <c r="G34" s="1" t="s">
        <v>40</v>
      </c>
      <c r="H34" s="4">
        <v>13.8</v>
      </c>
      <c r="I34" s="3">
        <v>2763.0</v>
      </c>
      <c r="J34" s="5">
        <f>IFERROR(__xludf.DUMMYFUNCTION("GOOGLEFINANCE(""CURRENCY:INRBRL"")*I34"),165.19248388610998)</f>
        <v>165.1924839</v>
      </c>
      <c r="K34" s="3">
        <v>653.0</v>
      </c>
      <c r="L34" s="5">
        <f>IFERROR(__xludf.DUMMYFUNCTION("GOOGLEFINANCE(""CURRENCY:INRBRL"")*K34"),39.041148019409995)</f>
        <v>39.04114802</v>
      </c>
    </row>
    <row r="35">
      <c r="A35" s="1" t="s">
        <v>56</v>
      </c>
      <c r="B35" s="1">
        <v>4.1</v>
      </c>
      <c r="C35" s="1" t="s">
        <v>13</v>
      </c>
      <c r="D35" s="1">
        <v>443.0</v>
      </c>
      <c r="E35" s="1">
        <v>4.0</v>
      </c>
      <c r="F35" s="1" t="s">
        <v>57</v>
      </c>
      <c r="G35" s="1" t="s">
        <v>40</v>
      </c>
      <c r="H35" s="4">
        <v>22.8</v>
      </c>
      <c r="I35" s="3">
        <v>4519.0</v>
      </c>
      <c r="J35" s="5">
        <f>IFERROR(__xludf.DUMMYFUNCTION("GOOGLEFINANCE(""CURRENCY:INRBRL"")*I35"),270.17909326142995)</f>
        <v>270.1790933</v>
      </c>
      <c r="K35" s="3">
        <v>923.0</v>
      </c>
      <c r="L35" s="5">
        <f>IFERROR(__xludf.DUMMYFUNCTION("GOOGLEFINANCE(""CURRENCY:INRBRL"")*K35"),55.18373602131)</f>
        <v>55.18373602</v>
      </c>
    </row>
    <row r="36">
      <c r="A36" s="1" t="s">
        <v>58</v>
      </c>
      <c r="B36" s="1">
        <v>4.5</v>
      </c>
      <c r="C36" s="1" t="s">
        <v>20</v>
      </c>
      <c r="D36" s="1">
        <v>96.0</v>
      </c>
      <c r="F36" s="1" t="s">
        <v>50</v>
      </c>
      <c r="G36" s="1" t="s">
        <v>40</v>
      </c>
      <c r="H36" s="4">
        <v>11.9</v>
      </c>
      <c r="I36" s="3">
        <v>2494.0</v>
      </c>
      <c r="J36" s="5">
        <f>IFERROR(__xludf.DUMMYFUNCTION("GOOGLEFINANCE(""CURRENCY:INRBRL"")*I36"),149.10968324718)</f>
        <v>149.1096832</v>
      </c>
      <c r="K36" s="3">
        <v>634.0</v>
      </c>
      <c r="L36" s="5">
        <f>IFERROR(__xludf.DUMMYFUNCTION("GOOGLEFINANCE(""CURRENCY:INRBRL"")*K36"),37.90518812297999)</f>
        <v>37.90518812</v>
      </c>
    </row>
    <row r="37">
      <c r="A37" s="1" t="s">
        <v>59</v>
      </c>
      <c r="B37" s="1">
        <v>4.2</v>
      </c>
      <c r="C37" s="1" t="s">
        <v>13</v>
      </c>
      <c r="D37" s="1">
        <v>103.0</v>
      </c>
      <c r="E37" s="1">
        <v>4.0</v>
      </c>
      <c r="F37" s="1" t="s">
        <v>57</v>
      </c>
      <c r="G37" s="1" t="s">
        <v>40</v>
      </c>
      <c r="H37" s="4">
        <v>11.0</v>
      </c>
      <c r="I37" s="3">
        <v>3349.0</v>
      </c>
      <c r="J37" s="5">
        <f>IFERROR(__xludf.DUMMYFUNCTION("GOOGLEFINANCE(""CURRENCY:INRBRL"")*I37"),200.22787858652998)</f>
        <v>200.2278786</v>
      </c>
      <c r="K37" s="3">
        <v>860.0</v>
      </c>
      <c r="L37" s="5">
        <f>IFERROR(__xludf.DUMMYFUNCTION("GOOGLEFINANCE(""CURRENCY:INRBRL"")*K37"),51.4171321542)</f>
        <v>51.41713215</v>
      </c>
    </row>
    <row r="38">
      <c r="A38" s="1" t="s">
        <v>60</v>
      </c>
      <c r="B38" s="1">
        <v>3.1</v>
      </c>
      <c r="C38" s="1" t="s">
        <v>24</v>
      </c>
      <c r="D38" s="1">
        <v>54.0</v>
      </c>
      <c r="E38" s="1">
        <v>3.0</v>
      </c>
      <c r="F38" s="1" t="s">
        <v>50</v>
      </c>
      <c r="G38" s="1" t="s">
        <v>40</v>
      </c>
      <c r="H38" s="4">
        <v>4.3</v>
      </c>
      <c r="I38" s="3">
        <v>2706.0</v>
      </c>
      <c r="J38" s="5">
        <f>IFERROR(__xludf.DUMMYFUNCTION("GOOGLEFINANCE(""CURRENCY:INRBRL"")*I38"),161.78460419681997)</f>
        <v>161.7846042</v>
      </c>
      <c r="K38" s="3">
        <v>589.0</v>
      </c>
      <c r="L38" s="5">
        <f>IFERROR(__xludf.DUMMYFUNCTION("GOOGLEFINANCE(""CURRENCY:INRBRL"")*K38"),35.214756789329996)</f>
        <v>35.21475679</v>
      </c>
    </row>
    <row r="39">
      <c r="A39" s="1" t="s">
        <v>61</v>
      </c>
      <c r="B39" s="1">
        <v>4.1</v>
      </c>
      <c r="C39" s="1" t="s">
        <v>13</v>
      </c>
      <c r="D39" s="1">
        <v>219.0</v>
      </c>
      <c r="E39" s="1">
        <v>3.0</v>
      </c>
      <c r="F39" s="1" t="s">
        <v>50</v>
      </c>
      <c r="G39" s="1" t="s">
        <v>40</v>
      </c>
      <c r="H39" s="4">
        <v>1.7</v>
      </c>
      <c r="I39" s="3">
        <v>2543.0</v>
      </c>
      <c r="J39" s="5">
        <f>IFERROR(__xludf.DUMMYFUNCTION("GOOGLEFINANCE(""CURRENCY:INRBRL"")*I39"),152.03926403270998)</f>
        <v>152.039264</v>
      </c>
      <c r="K39" s="3">
        <v>519.0</v>
      </c>
      <c r="L39" s="5">
        <f>IFERROR(__xludf.DUMMYFUNCTION("GOOGLEFINANCE(""CURRENCY:INRBRL"")*K39"),31.029641381429997)</f>
        <v>31.02964138</v>
      </c>
    </row>
    <row r="40">
      <c r="A40" s="1" t="s">
        <v>62</v>
      </c>
      <c r="B40" s="1">
        <v>4.2</v>
      </c>
      <c r="C40" s="1" t="s">
        <v>13</v>
      </c>
      <c r="D40" s="1">
        <v>369.0</v>
      </c>
      <c r="F40" s="1" t="s">
        <v>57</v>
      </c>
      <c r="G40" s="1" t="s">
        <v>40</v>
      </c>
      <c r="H40" s="4">
        <v>2.0</v>
      </c>
      <c r="I40" s="3">
        <v>966.0</v>
      </c>
      <c r="J40" s="5">
        <f>IFERROR(__xludf.DUMMYFUNCTION("GOOGLEFINANCE(""CURRENCY:INRBRL"")*I40"),57.754592629019996)</f>
        <v>57.75459263</v>
      </c>
      <c r="K40" s="3">
        <v>229.0</v>
      </c>
      <c r="L40" s="5">
        <f>IFERROR(__xludf.DUMMYFUNCTION("GOOGLEFINANCE(""CURRENCY:INRBRL"")*K40"),13.69130612013)</f>
        <v>13.69130612</v>
      </c>
    </row>
    <row r="41">
      <c r="A41" s="1" t="s">
        <v>63</v>
      </c>
      <c r="B41" s="1">
        <v>4.4</v>
      </c>
      <c r="C41" s="1" t="s">
        <v>20</v>
      </c>
      <c r="D41" s="1">
        <v>82.0</v>
      </c>
      <c r="E41" s="1">
        <v>4.0</v>
      </c>
      <c r="F41" s="1" t="s">
        <v>57</v>
      </c>
      <c r="G41" s="1" t="s">
        <v>40</v>
      </c>
      <c r="H41" s="4">
        <v>10.4</v>
      </c>
      <c r="I41" s="3">
        <v>5631.0</v>
      </c>
      <c r="J41" s="5">
        <f>IFERROR(__xludf.DUMMYFUNCTION("GOOGLEFINANCE(""CURRENCY:INRBRL"")*I41"),336.66264088406996)</f>
        <v>336.6626409</v>
      </c>
      <c r="K41" s="3">
        <v>1346.0</v>
      </c>
      <c r="L41" s="5">
        <f>IFERROR(__xludf.DUMMYFUNCTION("GOOGLEFINANCE(""CURRENCY:INRBRL"")*K41"),80.47379055761999)</f>
        <v>80.47379056</v>
      </c>
    </row>
    <row r="42">
      <c r="A42" s="1" t="s">
        <v>64</v>
      </c>
      <c r="B42" s="1">
        <v>3.9</v>
      </c>
      <c r="C42" s="1" t="s">
        <v>13</v>
      </c>
      <c r="D42" s="1">
        <v>152.0</v>
      </c>
      <c r="E42" s="1">
        <v>4.0</v>
      </c>
      <c r="F42" s="1" t="s">
        <v>57</v>
      </c>
      <c r="G42" s="1" t="s">
        <v>40</v>
      </c>
      <c r="H42" s="4">
        <v>11.1</v>
      </c>
      <c r="I42" s="3">
        <v>2228.0</v>
      </c>
      <c r="J42" s="5">
        <f>IFERROR(__xludf.DUMMYFUNCTION("GOOGLEFINANCE(""CURRENCY:INRBRL"")*I42"),133.20624469715997)</f>
        <v>133.2062447</v>
      </c>
      <c r="K42" s="3">
        <v>567.0</v>
      </c>
      <c r="L42" s="5">
        <f>IFERROR(__xludf.DUMMYFUNCTION("GOOGLEFINANCE(""CURRENCY:INRBRL"")*K42"),33.89943480399)</f>
        <v>33.8994348</v>
      </c>
    </row>
    <row r="43">
      <c r="A43" s="1" t="s">
        <v>65</v>
      </c>
      <c r="B43" s="1">
        <v>4.2</v>
      </c>
      <c r="C43" s="1" t="s">
        <v>13</v>
      </c>
      <c r="D43" s="1">
        <v>113.0</v>
      </c>
      <c r="E43" s="1">
        <v>3.0</v>
      </c>
      <c r="F43" s="1" t="s">
        <v>66</v>
      </c>
      <c r="G43" s="1" t="s">
        <v>40</v>
      </c>
      <c r="H43" s="4">
        <v>10.9</v>
      </c>
      <c r="I43" s="3">
        <v>2696.0</v>
      </c>
      <c r="J43" s="5">
        <f>IFERROR(__xludf.DUMMYFUNCTION("GOOGLEFINANCE(""CURRENCY:INRBRL"")*I43"),161.18673056711998)</f>
        <v>161.1867306</v>
      </c>
      <c r="K43" s="3">
        <v>638.0</v>
      </c>
      <c r="L43" s="5">
        <f>IFERROR(__xludf.DUMMYFUNCTION("GOOGLEFINANCE(""CURRENCY:INRBRL"")*K43"),38.144337574859996)</f>
        <v>38.14433757</v>
      </c>
    </row>
    <row r="44">
      <c r="A44" s="1" t="s">
        <v>67</v>
      </c>
      <c r="B44" s="1">
        <v>4.6</v>
      </c>
      <c r="C44" s="1" t="s">
        <v>20</v>
      </c>
      <c r="D44" s="1">
        <v>235.0</v>
      </c>
      <c r="E44" s="1">
        <v>5.0</v>
      </c>
      <c r="F44" s="1" t="s">
        <v>57</v>
      </c>
      <c r="G44" s="1" t="s">
        <v>40</v>
      </c>
      <c r="H44" s="4">
        <v>12.3</v>
      </c>
      <c r="I44" s="3">
        <v>10881.0</v>
      </c>
      <c r="J44" s="5">
        <f>IFERROR(__xludf.DUMMYFUNCTION("GOOGLEFINANCE(""CURRENCY:INRBRL"")*I44"),650.54629647657)</f>
        <v>650.5462965</v>
      </c>
      <c r="K44" s="3">
        <v>2925.0</v>
      </c>
      <c r="L44" s="5">
        <f>IFERROR(__xludf.DUMMYFUNCTION("GOOGLEFINANCE(""CURRENCY:INRBRL"")*K44"),174.87803668725)</f>
        <v>174.8780367</v>
      </c>
    </row>
    <row r="45">
      <c r="A45" s="1" t="s">
        <v>68</v>
      </c>
      <c r="B45" s="1">
        <v>3.7</v>
      </c>
      <c r="C45" s="1" t="s">
        <v>13</v>
      </c>
      <c r="D45" s="1">
        <v>6.0</v>
      </c>
      <c r="E45" s="1">
        <v>3.0</v>
      </c>
      <c r="F45" s="1" t="s">
        <v>69</v>
      </c>
      <c r="G45" s="1" t="s">
        <v>40</v>
      </c>
      <c r="H45" s="4">
        <v>21.3</v>
      </c>
      <c r="I45" s="3">
        <v>2255.0</v>
      </c>
      <c r="J45" s="5">
        <f>IFERROR(__xludf.DUMMYFUNCTION("GOOGLEFINANCE(""CURRENCY:INRBRL"")*I45"),134.82050349735)</f>
        <v>134.8205035</v>
      </c>
      <c r="K45" s="3">
        <v>554.0</v>
      </c>
      <c r="L45" s="5">
        <f>IFERROR(__xludf.DUMMYFUNCTION("GOOGLEFINANCE(""CURRENCY:INRBRL"")*K45"),33.12219908538)</f>
        <v>33.12219909</v>
      </c>
    </row>
    <row r="46">
      <c r="A46" s="1" t="s">
        <v>70</v>
      </c>
      <c r="B46" s="1">
        <v>4.0</v>
      </c>
      <c r="C46" s="1" t="s">
        <v>13</v>
      </c>
      <c r="D46" s="1">
        <v>40.0</v>
      </c>
      <c r="E46" s="1">
        <v>3.0</v>
      </c>
      <c r="F46" s="1" t="s">
        <v>66</v>
      </c>
      <c r="G46" s="1" t="s">
        <v>40</v>
      </c>
      <c r="H46" s="4">
        <v>11.1</v>
      </c>
      <c r="I46" s="3">
        <v>293.0</v>
      </c>
      <c r="J46" s="5">
        <f>IFERROR(__xludf.DUMMYFUNCTION("GOOGLEFINANCE(""CURRENCY:INRBRL"")*I46"),17.51769735021)</f>
        <v>17.51769735</v>
      </c>
      <c r="K46" s="3">
        <v>599.0</v>
      </c>
      <c r="L46" s="5">
        <f>IFERROR(__xludf.DUMMYFUNCTION("GOOGLEFINANCE(""CURRENCY:INRBRL"")*K46"),35.81263041902999)</f>
        <v>35.81263042</v>
      </c>
    </row>
    <row r="47">
      <c r="A47" s="1" t="s">
        <v>71</v>
      </c>
      <c r="B47" s="1">
        <v>3.7</v>
      </c>
      <c r="C47" s="1" t="s">
        <v>13</v>
      </c>
      <c r="D47" s="1">
        <v>192.0</v>
      </c>
      <c r="E47" s="1">
        <v>4.0</v>
      </c>
      <c r="F47" s="1" t="s">
        <v>57</v>
      </c>
      <c r="G47" s="1" t="s">
        <v>40</v>
      </c>
      <c r="H47" s="4">
        <v>14.1</v>
      </c>
      <c r="I47" s="3">
        <v>6277.0</v>
      </c>
      <c r="J47" s="5">
        <f>IFERROR(__xludf.DUMMYFUNCTION("GOOGLEFINANCE(""CURRENCY:INRBRL"")*I47"),375.28527736268995)</f>
        <v>375.2852774</v>
      </c>
      <c r="K47" s="3">
        <v>472.0</v>
      </c>
      <c r="L47" s="5">
        <f>IFERROR(__xludf.DUMMYFUNCTION("GOOGLEFINANCE(""CURRENCY:INRBRL"")*K47"),28.21963532184)</f>
        <v>28.21963532</v>
      </c>
    </row>
    <row r="48">
      <c r="A48" s="1" t="s">
        <v>72</v>
      </c>
      <c r="B48" s="1">
        <v>4.2</v>
      </c>
      <c r="C48" s="1" t="s">
        <v>13</v>
      </c>
      <c r="D48" s="1">
        <v>986.0</v>
      </c>
      <c r="E48" s="1">
        <v>5.0</v>
      </c>
      <c r="F48" s="1" t="s">
        <v>69</v>
      </c>
      <c r="G48" s="1" t="s">
        <v>40</v>
      </c>
      <c r="H48" s="4">
        <v>2.0</v>
      </c>
      <c r="I48" s="3">
        <v>7784.0</v>
      </c>
      <c r="J48" s="5">
        <f>IFERROR(__xludf.DUMMYFUNCTION("GOOGLEFINANCE(""CURRENCY:INRBRL"")*I48"),465.38483335847997)</f>
        <v>465.3848334</v>
      </c>
      <c r="K48" s="3">
        <v>2092.0</v>
      </c>
      <c r="L48" s="5">
        <f>IFERROR(__xludf.DUMMYFUNCTION("GOOGLEFINANCE(""CURRENCY:INRBRL"")*K48"),125.07516333323998)</f>
        <v>125.0751633</v>
      </c>
    </row>
    <row r="49">
      <c r="A49" s="1" t="s">
        <v>73</v>
      </c>
      <c r="B49" s="1">
        <v>4.1</v>
      </c>
      <c r="C49" s="1" t="s">
        <v>13</v>
      </c>
      <c r="D49" s="1">
        <v>249.0</v>
      </c>
      <c r="E49" s="1">
        <v>5.0</v>
      </c>
      <c r="F49" s="1" t="s">
        <v>74</v>
      </c>
      <c r="G49" s="1" t="s">
        <v>40</v>
      </c>
      <c r="H49" s="4">
        <v>14.2</v>
      </c>
      <c r="I49" s="3">
        <v>5583.0</v>
      </c>
      <c r="J49" s="5">
        <f>IFERROR(__xludf.DUMMYFUNCTION("GOOGLEFINANCE(""CURRENCY:INRBRL"")*I49"),333.79284746150995)</f>
        <v>333.7928475</v>
      </c>
      <c r="K49" s="3">
        <v>1141.0</v>
      </c>
      <c r="L49" s="5">
        <f>IFERROR(__xludf.DUMMYFUNCTION("GOOGLEFINANCE(""CURRENCY:INRBRL"")*K49"),68.21738114876999)</f>
        <v>68.21738115</v>
      </c>
    </row>
    <row r="50">
      <c r="A50" s="1" t="s">
        <v>75</v>
      </c>
      <c r="B50" s="1">
        <v>4.6</v>
      </c>
      <c r="C50" s="1" t="s">
        <v>20</v>
      </c>
      <c r="D50" s="1">
        <v>136.0</v>
      </c>
      <c r="E50" s="1">
        <v>5.0</v>
      </c>
      <c r="F50" s="1" t="s">
        <v>66</v>
      </c>
      <c r="G50" s="1" t="s">
        <v>40</v>
      </c>
      <c r="H50" s="4">
        <v>11.3</v>
      </c>
      <c r="I50" s="3">
        <v>7905.0</v>
      </c>
      <c r="J50" s="5">
        <f>IFERROR(__xludf.DUMMYFUNCTION("GOOGLEFINANCE(""CURRENCY:INRBRL"")*I50"),472.61910427784994)</f>
        <v>472.6191043</v>
      </c>
      <c r="K50" s="3">
        <v>238.0</v>
      </c>
      <c r="L50" s="5">
        <f>IFERROR(__xludf.DUMMYFUNCTION("GOOGLEFINANCE(""CURRENCY:INRBRL"")*K50"),14.229392386859999)</f>
        <v>14.22939239</v>
      </c>
    </row>
    <row r="51">
      <c r="A51" s="1" t="s">
        <v>76</v>
      </c>
      <c r="B51" s="1">
        <v>4.5</v>
      </c>
      <c r="C51" s="1" t="s">
        <v>20</v>
      </c>
      <c r="D51" s="1">
        <v>292.0</v>
      </c>
      <c r="E51" s="1">
        <v>5.0</v>
      </c>
      <c r="F51" s="1" t="s">
        <v>66</v>
      </c>
      <c r="G51" s="1" t="s">
        <v>40</v>
      </c>
      <c r="H51" s="4">
        <v>2.2</v>
      </c>
      <c r="I51" s="3">
        <v>8103.0</v>
      </c>
      <c r="J51" s="5">
        <f>IFERROR(__xludf.DUMMYFUNCTION("GOOGLEFINANCE(""CURRENCY:INRBRL"")*I51"),484.45700214590994)</f>
        <v>484.4570021</v>
      </c>
      <c r="K51" s="3">
        <v>2178.0</v>
      </c>
      <c r="L51" s="5">
        <f>IFERROR(__xludf.DUMMYFUNCTION("GOOGLEFINANCE(""CURRENCY:INRBRL"")*K51"),130.21687654866)</f>
        <v>130.2168765</v>
      </c>
    </row>
    <row r="52">
      <c r="A52" s="1" t="s">
        <v>77</v>
      </c>
      <c r="B52" s="1">
        <v>4.7</v>
      </c>
      <c r="C52" s="1" t="s">
        <v>20</v>
      </c>
      <c r="D52" s="1">
        <v>112.0</v>
      </c>
      <c r="F52" s="1" t="s">
        <v>78</v>
      </c>
      <c r="G52" s="1" t="s">
        <v>40</v>
      </c>
      <c r="H52" s="4">
        <v>21.6</v>
      </c>
      <c r="I52" s="3">
        <v>241.0</v>
      </c>
      <c r="J52" s="5">
        <f>IFERROR(__xludf.DUMMYFUNCTION("GOOGLEFINANCE(""CURRENCY:INRBRL"")*I52"),14.408754475769998)</f>
        <v>14.40875448</v>
      </c>
      <c r="K52" s="3">
        <v>596.0</v>
      </c>
      <c r="L52" s="5">
        <f>IFERROR(__xludf.DUMMYFUNCTION("GOOGLEFINANCE(""CURRENCY:INRBRL"")*K52"),35.633268330119996)</f>
        <v>35.63326833</v>
      </c>
    </row>
    <row r="53">
      <c r="A53" s="1" t="s">
        <v>79</v>
      </c>
      <c r="B53" s="1">
        <v>4.2</v>
      </c>
      <c r="C53" s="1" t="s">
        <v>13</v>
      </c>
      <c r="D53" s="1">
        <v>289.0</v>
      </c>
      <c r="E53" s="1">
        <v>4.0</v>
      </c>
      <c r="F53" s="1" t="s">
        <v>80</v>
      </c>
      <c r="G53" s="1" t="s">
        <v>40</v>
      </c>
      <c r="H53" s="4">
        <v>10.5</v>
      </c>
      <c r="I53" s="3">
        <v>2832.0</v>
      </c>
      <c r="J53" s="5">
        <f>IFERROR(__xludf.DUMMYFUNCTION("GOOGLEFINANCE(""CURRENCY:INRBRL"")*I53"),169.31781193103998)</f>
        <v>169.3178119</v>
      </c>
      <c r="K53" s="3">
        <v>875.0</v>
      </c>
      <c r="L53" s="5">
        <f>IFERROR(__xludf.DUMMYFUNCTION("GOOGLEFINANCE(""CURRENCY:INRBRL"")*K53"),52.313942598749996)</f>
        <v>52.3139426</v>
      </c>
    </row>
    <row r="54">
      <c r="A54" s="1" t="s">
        <v>81</v>
      </c>
      <c r="B54" s="1">
        <v>3.9</v>
      </c>
      <c r="C54" s="1" t="s">
        <v>13</v>
      </c>
      <c r="D54" s="1">
        <v>43.0</v>
      </c>
      <c r="F54" s="1" t="s">
        <v>82</v>
      </c>
      <c r="G54" s="1" t="s">
        <v>40</v>
      </c>
      <c r="H54" s="4">
        <v>22.6</v>
      </c>
      <c r="I54" s="3">
        <v>1814.0</v>
      </c>
      <c r="J54" s="5">
        <f>IFERROR(__xludf.DUMMYFUNCTION("GOOGLEFINANCE(""CURRENCY:INRBRL"")*I54"),108.45427642757998)</f>
        <v>108.4542764</v>
      </c>
      <c r="K54" s="3">
        <v>429.0</v>
      </c>
      <c r="L54" s="5">
        <f>IFERROR(__xludf.DUMMYFUNCTION("GOOGLEFINANCE(""CURRENCY:INRBRL"")*K54"),25.648778714129996)</f>
        <v>25.64877871</v>
      </c>
    </row>
    <row r="55">
      <c r="A55" s="1" t="s">
        <v>83</v>
      </c>
      <c r="B55" s="1">
        <v>3.1</v>
      </c>
      <c r="C55" s="1" t="s">
        <v>24</v>
      </c>
      <c r="D55" s="1">
        <v>101.0</v>
      </c>
      <c r="E55" s="1">
        <v>3.0</v>
      </c>
      <c r="F55" s="1" t="s">
        <v>84</v>
      </c>
      <c r="G55" s="1" t="s">
        <v>40</v>
      </c>
      <c r="H55" s="4">
        <v>15.6</v>
      </c>
      <c r="I55" s="3">
        <v>263.0</v>
      </c>
      <c r="J55" s="5">
        <f>IFERROR(__xludf.DUMMYFUNCTION("GOOGLEFINANCE(""CURRENCY:INRBRL"")*I55"),15.724076461109998)</f>
        <v>15.72407646</v>
      </c>
      <c r="K55" s="3">
        <v>557.0</v>
      </c>
      <c r="L55" s="5">
        <f>IFERROR(__xludf.DUMMYFUNCTION("GOOGLEFINANCE(""CURRENCY:INRBRL"")*K55"),33.30156117428999)</f>
        <v>33.30156117</v>
      </c>
    </row>
    <row r="56">
      <c r="A56" s="1" t="s">
        <v>85</v>
      </c>
      <c r="B56" s="1">
        <v>3.8</v>
      </c>
      <c r="C56" s="1" t="s">
        <v>13</v>
      </c>
      <c r="D56" s="1">
        <v>10.0</v>
      </c>
      <c r="F56" s="1" t="s">
        <v>82</v>
      </c>
      <c r="G56" s="1" t="s">
        <v>40</v>
      </c>
      <c r="H56" s="4">
        <v>22.4</v>
      </c>
      <c r="I56" s="3">
        <v>5204.0</v>
      </c>
      <c r="J56" s="5">
        <f>IFERROR(__xludf.DUMMYFUNCTION("GOOGLEFINANCE(""CURRENCY:INRBRL"")*I56"),311.13343689588)</f>
        <v>311.1334369</v>
      </c>
      <c r="K56" s="3">
        <v>1134.0</v>
      </c>
      <c r="L56" s="5">
        <f>IFERROR(__xludf.DUMMYFUNCTION("GOOGLEFINANCE(""CURRENCY:INRBRL"")*K56"),67.79886960798)</f>
        <v>67.79886961</v>
      </c>
    </row>
    <row r="57">
      <c r="A57" s="1" t="s">
        <v>86</v>
      </c>
      <c r="B57" s="1">
        <v>4.0</v>
      </c>
      <c r="C57" s="1" t="s">
        <v>13</v>
      </c>
      <c r="D57" s="1">
        <v>89.0</v>
      </c>
      <c r="E57" s="1">
        <v>5.0</v>
      </c>
      <c r="F57" s="1" t="s">
        <v>87</v>
      </c>
      <c r="G57" s="1" t="s">
        <v>40</v>
      </c>
      <c r="H57" s="4">
        <v>10.8</v>
      </c>
      <c r="I57" s="3">
        <v>3412.0</v>
      </c>
      <c r="J57" s="5">
        <f>IFERROR(__xludf.DUMMYFUNCTION("GOOGLEFINANCE(""CURRENCY:INRBRL"")*I57"),203.99448245364)</f>
        <v>203.9944825</v>
      </c>
      <c r="K57" s="3">
        <v>953.0</v>
      </c>
      <c r="L57" s="5">
        <f>IFERROR(__xludf.DUMMYFUNCTION("GOOGLEFINANCE(""CURRENCY:INRBRL"")*K57"),56.977356910409995)</f>
        <v>56.97735691</v>
      </c>
    </row>
    <row r="58">
      <c r="A58" s="1" t="s">
        <v>88</v>
      </c>
      <c r="B58" s="1">
        <v>3.6</v>
      </c>
      <c r="C58" s="1" t="s">
        <v>13</v>
      </c>
      <c r="D58" s="1">
        <v>246.0</v>
      </c>
      <c r="E58" s="1">
        <v>3.0</v>
      </c>
      <c r="F58" s="1" t="s">
        <v>89</v>
      </c>
      <c r="G58" s="1" t="s">
        <v>40</v>
      </c>
      <c r="H58" s="4">
        <v>1.3</v>
      </c>
      <c r="I58" s="3">
        <v>2046.0</v>
      </c>
      <c r="J58" s="5">
        <f>IFERROR(__xludf.DUMMYFUNCTION("GOOGLEFINANCE(""CURRENCY:INRBRL"")*I58"),122.32494463661999)</f>
        <v>122.3249446</v>
      </c>
      <c r="K58" s="3">
        <v>418.0</v>
      </c>
      <c r="L58" s="5">
        <f>IFERROR(__xludf.DUMMYFUNCTION("GOOGLEFINANCE(""CURRENCY:INRBRL"")*K58"),24.991117721459997)</f>
        <v>24.99111772</v>
      </c>
    </row>
    <row r="59">
      <c r="A59" s="1" t="s">
        <v>90</v>
      </c>
      <c r="B59" s="1">
        <v>3.9</v>
      </c>
      <c r="C59" s="1" t="s">
        <v>13</v>
      </c>
      <c r="D59" s="1">
        <v>48.0</v>
      </c>
      <c r="F59" s="1" t="s">
        <v>82</v>
      </c>
      <c r="G59" s="1" t="s">
        <v>40</v>
      </c>
      <c r="H59" s="4">
        <v>12.3</v>
      </c>
      <c r="I59" s="3">
        <v>930.0</v>
      </c>
      <c r="J59" s="5">
        <f>IFERROR(__xludf.DUMMYFUNCTION("GOOGLEFINANCE(""CURRENCY:INRBRL"")*I59"),55.6022475621)</f>
        <v>55.60224756</v>
      </c>
      <c r="K59" s="3">
        <v>290.0</v>
      </c>
      <c r="L59" s="5">
        <f>IFERROR(__xludf.DUMMYFUNCTION("GOOGLEFINANCE(""CURRENCY:INRBRL"")*K59"),17.3383352613)</f>
        <v>17.33833526</v>
      </c>
    </row>
    <row r="60">
      <c r="A60" s="1" t="s">
        <v>91</v>
      </c>
      <c r="B60" s="1">
        <v>3.8</v>
      </c>
      <c r="C60" s="1" t="s">
        <v>13</v>
      </c>
      <c r="D60" s="1">
        <v>1088.0</v>
      </c>
      <c r="E60" s="1">
        <v>4.0</v>
      </c>
      <c r="F60" s="1" t="s">
        <v>92</v>
      </c>
      <c r="G60" s="1" t="s">
        <v>40</v>
      </c>
      <c r="H60" s="4">
        <v>23.6</v>
      </c>
      <c r="I60" s="3">
        <v>4451.0</v>
      </c>
      <c r="J60" s="5">
        <f>IFERROR(__xludf.DUMMYFUNCTION("GOOGLEFINANCE(""CURRENCY:INRBRL"")*I60"),266.11355257946997)</f>
        <v>266.1135526</v>
      </c>
      <c r="K60" s="3">
        <v>969.0</v>
      </c>
      <c r="L60" s="5">
        <f>IFERROR(__xludf.DUMMYFUNCTION("GOOGLEFINANCE(""CURRENCY:INRBRL"")*K60"),57.93395471792999)</f>
        <v>57.93395472</v>
      </c>
    </row>
    <row r="61">
      <c r="A61" s="1" t="s">
        <v>93</v>
      </c>
      <c r="B61" s="1">
        <v>4.3</v>
      </c>
      <c r="C61" s="1" t="s">
        <v>20</v>
      </c>
      <c r="D61" s="1">
        <v>437.0</v>
      </c>
      <c r="F61" s="1" t="s">
        <v>94</v>
      </c>
      <c r="G61" s="1" t="s">
        <v>40</v>
      </c>
      <c r="H61" s="4">
        <v>19.2</v>
      </c>
      <c r="I61" s="3">
        <v>1719.0</v>
      </c>
      <c r="J61" s="5">
        <f>IFERROR(__xludf.DUMMYFUNCTION("GOOGLEFINANCE(""CURRENCY:INRBRL"")*I61"),102.77447694543)</f>
        <v>102.7744769</v>
      </c>
      <c r="K61" s="3">
        <v>410.0</v>
      </c>
      <c r="L61" s="5">
        <f>IFERROR(__xludf.DUMMYFUNCTION("GOOGLEFINANCE(""CURRENCY:INRBRL"")*K61"),24.512818817699998)</f>
        <v>24.51281882</v>
      </c>
    </row>
    <row r="62">
      <c r="A62" s="1" t="s">
        <v>95</v>
      </c>
      <c r="B62" s="1">
        <v>4.7</v>
      </c>
      <c r="C62" s="1" t="s">
        <v>20</v>
      </c>
      <c r="D62" s="1">
        <v>51.0</v>
      </c>
      <c r="E62" s="1">
        <v>4.0</v>
      </c>
      <c r="F62" s="1" t="s">
        <v>96</v>
      </c>
      <c r="G62" s="1" t="s">
        <v>40</v>
      </c>
      <c r="H62" s="4">
        <v>10.3</v>
      </c>
      <c r="I62" s="3">
        <v>7374.0</v>
      </c>
      <c r="J62" s="5">
        <f>IFERROR(__xludf.DUMMYFUNCTION("GOOGLEFINANCE(""CURRENCY:INRBRL"")*I62"),440.87201454077996)</f>
        <v>440.8720145</v>
      </c>
      <c r="K62" s="3">
        <v>1982.0</v>
      </c>
      <c r="L62" s="5">
        <f>IFERROR(__xludf.DUMMYFUNCTION("GOOGLEFINANCE(""CURRENCY:INRBRL"")*K62"),118.49855340653998)</f>
        <v>118.4985534</v>
      </c>
    </row>
    <row r="63">
      <c r="A63" s="1" t="s">
        <v>97</v>
      </c>
      <c r="B63" s="1">
        <v>4.4</v>
      </c>
      <c r="C63" s="1" t="s">
        <v>20</v>
      </c>
      <c r="D63" s="1">
        <v>551.0</v>
      </c>
      <c r="E63" s="1">
        <v>4.0</v>
      </c>
      <c r="F63" s="1" t="s">
        <v>92</v>
      </c>
      <c r="G63" s="1" t="s">
        <v>40</v>
      </c>
      <c r="H63" s="2">
        <v>0.44</v>
      </c>
      <c r="I63" s="3">
        <v>3974.0</v>
      </c>
      <c r="J63" s="5">
        <f>IFERROR(__xludf.DUMMYFUNCTION("GOOGLEFINANCE(""CURRENCY:INRBRL"")*I63"),237.59498044277998)</f>
        <v>237.5949804</v>
      </c>
      <c r="K63" s="3">
        <v>865.0</v>
      </c>
      <c r="L63" s="5">
        <f>IFERROR(__xludf.DUMMYFUNCTION("GOOGLEFINANCE(""CURRENCY:INRBRL"")*K63"),51.71606896904999)</f>
        <v>51.71606897</v>
      </c>
    </row>
    <row r="64">
      <c r="A64" s="1" t="s">
        <v>98</v>
      </c>
      <c r="B64" s="1">
        <v>4.1</v>
      </c>
      <c r="C64" s="1" t="s">
        <v>13</v>
      </c>
      <c r="D64" s="1">
        <v>17.0</v>
      </c>
      <c r="F64" s="1" t="s">
        <v>92</v>
      </c>
      <c r="G64" s="1" t="s">
        <v>40</v>
      </c>
      <c r="H64" s="4">
        <v>19.5</v>
      </c>
      <c r="I64" s="3">
        <v>3317.0</v>
      </c>
      <c r="J64" s="5">
        <f>IFERROR(__xludf.DUMMYFUNCTION("GOOGLEFINANCE(""CURRENCY:INRBRL"")*I64"),198.31468297149)</f>
        <v>198.314683</v>
      </c>
      <c r="K64" s="3">
        <v>684.0</v>
      </c>
      <c r="L64" s="5">
        <f>IFERROR(__xludf.DUMMYFUNCTION("GOOGLEFINANCE(""CURRENCY:INRBRL"")*K64"),40.89455627148)</f>
        <v>40.89455627</v>
      </c>
    </row>
    <row r="65">
      <c r="A65" s="1" t="s">
        <v>99</v>
      </c>
      <c r="B65" s="1">
        <v>4.3</v>
      </c>
      <c r="C65" s="1" t="s">
        <v>20</v>
      </c>
      <c r="D65" s="1">
        <v>420.0</v>
      </c>
      <c r="E65" s="1">
        <v>5.0</v>
      </c>
      <c r="F65" s="1" t="s">
        <v>92</v>
      </c>
      <c r="G65" s="1" t="s">
        <v>40</v>
      </c>
      <c r="H65" s="4">
        <v>16.4</v>
      </c>
      <c r="I65" s="3">
        <v>9417.0</v>
      </c>
      <c r="J65" s="5">
        <f>IFERROR(__xludf.DUMMYFUNCTION("GOOGLEFINANCE(""CURRENCY:INRBRL"")*I65"),563.01759708849)</f>
        <v>563.0175971</v>
      </c>
      <c r="K65" s="3">
        <v>2531.0</v>
      </c>
      <c r="L65" s="5">
        <f>IFERROR(__xludf.DUMMYFUNCTION("GOOGLEFINANCE(""CURRENCY:INRBRL"")*K65"),151.32181567707)</f>
        <v>151.3218157</v>
      </c>
    </row>
    <row r="66">
      <c r="A66" s="1" t="s">
        <v>100</v>
      </c>
      <c r="B66" s="1">
        <v>4.1</v>
      </c>
      <c r="C66" s="1" t="s">
        <v>13</v>
      </c>
      <c r="D66" s="1">
        <v>189.0</v>
      </c>
      <c r="E66" s="1">
        <v>3.0</v>
      </c>
      <c r="F66" s="1" t="s">
        <v>92</v>
      </c>
      <c r="G66" s="1" t="s">
        <v>40</v>
      </c>
      <c r="H66" s="4">
        <v>21.4</v>
      </c>
      <c r="I66" s="3">
        <v>2371.0</v>
      </c>
      <c r="J66" s="5">
        <f>IFERROR(__xludf.DUMMYFUNCTION("GOOGLEFINANCE(""CURRENCY:INRBRL"")*I66"),141.75583760186998)</f>
        <v>141.7558376</v>
      </c>
      <c r="K66" s="3">
        <v>484.0</v>
      </c>
      <c r="L66" s="5">
        <f>IFERROR(__xludf.DUMMYFUNCTION("GOOGLEFINANCE(""CURRENCY:INRBRL"")*K66"),28.937083677479997)</f>
        <v>28.93708368</v>
      </c>
    </row>
    <row r="67">
      <c r="A67" s="1" t="s">
        <v>101</v>
      </c>
      <c r="B67" s="1">
        <v>3.9</v>
      </c>
      <c r="C67" s="1" t="s">
        <v>13</v>
      </c>
      <c r="D67" s="1">
        <v>352.0</v>
      </c>
      <c r="F67" s="1" t="s">
        <v>94</v>
      </c>
      <c r="G67" s="1" t="s">
        <v>40</v>
      </c>
      <c r="H67" s="4">
        <v>8.1</v>
      </c>
      <c r="I67" s="3">
        <v>1545.0</v>
      </c>
      <c r="J67" s="5">
        <f>IFERROR(__xludf.DUMMYFUNCTION("GOOGLEFINANCE(""CURRENCY:INRBRL"")*I67"),92.37147578864999)</f>
        <v>92.37147579</v>
      </c>
      <c r="K67" s="3">
        <v>346.0</v>
      </c>
      <c r="L67" s="5">
        <f>IFERROR(__xludf.DUMMYFUNCTION("GOOGLEFINANCE(""CURRENCY:INRBRL"")*K67"),20.68642758762)</f>
        <v>20.68642759</v>
      </c>
    </row>
    <row r="68">
      <c r="A68" s="1" t="s">
        <v>102</v>
      </c>
      <c r="B68" s="1">
        <v>4.4</v>
      </c>
      <c r="C68" s="1" t="s">
        <v>20</v>
      </c>
      <c r="D68" s="1">
        <v>54.0</v>
      </c>
      <c r="F68" s="1" t="s">
        <v>103</v>
      </c>
      <c r="G68" s="1" t="s">
        <v>40</v>
      </c>
      <c r="H68" s="4">
        <v>10.2</v>
      </c>
      <c r="I68" s="3">
        <v>2011.0</v>
      </c>
      <c r="J68" s="5">
        <f>IFERROR(__xludf.DUMMYFUNCTION("GOOGLEFINANCE(""CURRENCY:INRBRL"")*I68"),120.23238693266998)</f>
        <v>120.2323869</v>
      </c>
      <c r="K68" s="3">
        <v>506.0</v>
      </c>
      <c r="L68" s="5">
        <f>IFERROR(__xludf.DUMMYFUNCTION("GOOGLEFINANCE(""CURRENCY:INRBRL"")*K68"),30.252405662819996)</f>
        <v>30.25240566</v>
      </c>
    </row>
    <row r="69">
      <c r="A69" s="1" t="s">
        <v>104</v>
      </c>
      <c r="B69" s="1">
        <v>3.4</v>
      </c>
      <c r="C69" s="1" t="s">
        <v>24</v>
      </c>
      <c r="D69" s="1">
        <v>45.0</v>
      </c>
      <c r="F69" s="1" t="s">
        <v>105</v>
      </c>
      <c r="G69" s="1" t="s">
        <v>40</v>
      </c>
      <c r="H69" s="4">
        <v>13.2</v>
      </c>
      <c r="I69" s="3">
        <v>1041.0</v>
      </c>
      <c r="J69" s="5">
        <f>IFERROR(__xludf.DUMMYFUNCTION("GOOGLEFINANCE(""CURRENCY:INRBRL"")*I69"),62.23864485176999)</f>
        <v>62.23864485</v>
      </c>
      <c r="K69" s="3">
        <v>213.0</v>
      </c>
      <c r="L69" s="5">
        <f>IFERROR(__xludf.DUMMYFUNCTION("GOOGLEFINANCE(""CURRENCY:INRBRL"")*K69"),12.734708312609998)</f>
        <v>12.73470831</v>
      </c>
    </row>
    <row r="70">
      <c r="A70" s="1" t="s">
        <v>106</v>
      </c>
      <c r="B70" s="1">
        <v>4.6</v>
      </c>
      <c r="C70" s="1" t="s">
        <v>20</v>
      </c>
      <c r="D70" s="1">
        <v>85.0</v>
      </c>
      <c r="E70" s="1">
        <v>5.0</v>
      </c>
      <c r="F70" s="1" t="s">
        <v>107</v>
      </c>
      <c r="G70" s="1" t="s">
        <v>40</v>
      </c>
      <c r="H70" s="4">
        <v>20.6</v>
      </c>
      <c r="I70" s="3">
        <v>10631.0</v>
      </c>
      <c r="J70" s="5">
        <f>IFERROR(__xludf.DUMMYFUNCTION("GOOGLEFINANCE(""CURRENCY:INRBRL"")*I70"),635.5994557340699)</f>
        <v>635.5994557</v>
      </c>
      <c r="K70" s="3">
        <v>3038.0</v>
      </c>
      <c r="L70" s="5">
        <f>IFERROR(__xludf.DUMMYFUNCTION("GOOGLEFINANCE(""CURRENCY:INRBRL"")*K70"),181.63400870285997)</f>
        <v>181.6340087</v>
      </c>
    </row>
    <row r="71">
      <c r="A71" s="1" t="s">
        <v>108</v>
      </c>
      <c r="B71" s="1">
        <v>4.2</v>
      </c>
      <c r="C71" s="1" t="s">
        <v>13</v>
      </c>
      <c r="D71" s="1">
        <v>142.0</v>
      </c>
      <c r="F71" s="1" t="s">
        <v>107</v>
      </c>
      <c r="G71" s="1" t="s">
        <v>40</v>
      </c>
      <c r="H71" s="4">
        <v>5.8</v>
      </c>
      <c r="I71" s="3">
        <v>3629.0</v>
      </c>
      <c r="J71" s="5">
        <f>IFERROR(__xludf.DUMMYFUNCTION("GOOGLEFINANCE(""CURRENCY:INRBRL"")*I71"),216.96834021812998)</f>
        <v>216.9683402</v>
      </c>
      <c r="K71" s="3">
        <v>792.0</v>
      </c>
      <c r="L71" s="5">
        <f>IFERROR(__xludf.DUMMYFUNCTION("GOOGLEFINANCE(""CURRENCY:INRBRL"")*K71"),47.351591472239996)</f>
        <v>47.35159147</v>
      </c>
    </row>
    <row r="72">
      <c r="A72" s="1" t="s">
        <v>109</v>
      </c>
      <c r="B72" s="1">
        <v>4.3</v>
      </c>
      <c r="C72" s="1" t="s">
        <v>20</v>
      </c>
      <c r="D72" s="1">
        <v>336.0</v>
      </c>
      <c r="E72" s="1">
        <v>5.0</v>
      </c>
      <c r="F72" s="1" t="s">
        <v>82</v>
      </c>
      <c r="G72" s="1" t="s">
        <v>40</v>
      </c>
      <c r="H72" s="4">
        <v>6.6</v>
      </c>
      <c r="I72" s="3">
        <v>6057.0</v>
      </c>
      <c r="J72" s="5">
        <f>IFERROR(__xludf.DUMMYFUNCTION("GOOGLEFINANCE(""CURRENCY:INRBRL"")*I72"),362.13205750928995)</f>
        <v>362.1320575</v>
      </c>
      <c r="K72" s="3">
        <v>1237.0</v>
      </c>
      <c r="L72" s="5">
        <f>IFERROR(__xludf.DUMMYFUNCTION("GOOGLEFINANCE(""CURRENCY:INRBRL"")*K72"),73.95696799388999)</f>
        <v>73.95696799</v>
      </c>
    </row>
    <row r="73">
      <c r="A73" s="1" t="s">
        <v>110</v>
      </c>
      <c r="B73" s="1">
        <v>4.2</v>
      </c>
      <c r="C73" s="1" t="s">
        <v>13</v>
      </c>
      <c r="D73" s="1">
        <v>188.0</v>
      </c>
      <c r="E73" s="1">
        <v>4.0</v>
      </c>
      <c r="F73" s="1" t="s">
        <v>94</v>
      </c>
      <c r="G73" s="1" t="s">
        <v>40</v>
      </c>
      <c r="H73" s="4">
        <v>1.3</v>
      </c>
      <c r="I73" s="3">
        <v>3481.0</v>
      </c>
      <c r="J73" s="5">
        <f>IFERROR(__xludf.DUMMYFUNCTION("GOOGLEFINANCE(""CURRENCY:INRBRL"")*I73"),208.11981049857)</f>
        <v>208.1198105</v>
      </c>
      <c r="K73" s="3">
        <v>946.0</v>
      </c>
      <c r="L73" s="5">
        <f>IFERROR(__xludf.DUMMYFUNCTION("GOOGLEFINANCE(""CURRENCY:INRBRL"")*K73"),56.558845369619995)</f>
        <v>56.55884537</v>
      </c>
    </row>
    <row r="74">
      <c r="H74" s="6"/>
      <c r="I74" s="7"/>
      <c r="K74" s="7"/>
    </row>
    <row r="75">
      <c r="H75" s="6"/>
      <c r="I75" s="7"/>
      <c r="K75" s="7"/>
    </row>
    <row r="76">
      <c r="H76" s="8"/>
      <c r="I76" s="7"/>
      <c r="K76" s="7"/>
    </row>
    <row r="77">
      <c r="H77" s="8"/>
      <c r="I77" s="7"/>
      <c r="K77" s="7"/>
    </row>
    <row r="78">
      <c r="H78" s="8"/>
      <c r="I78" s="7"/>
      <c r="K78" s="7"/>
    </row>
    <row r="79">
      <c r="H79" s="8"/>
      <c r="I79" s="7"/>
      <c r="K79" s="7"/>
    </row>
    <row r="80">
      <c r="H80" s="8"/>
      <c r="I80" s="7"/>
      <c r="K80" s="7"/>
    </row>
    <row r="81">
      <c r="H81" s="8"/>
      <c r="I81" s="7"/>
      <c r="K81" s="7"/>
    </row>
    <row r="82">
      <c r="H82" s="8"/>
      <c r="I82" s="7"/>
      <c r="K82" s="7"/>
    </row>
    <row r="83">
      <c r="H83" s="8"/>
      <c r="I83" s="7"/>
      <c r="K83" s="7"/>
    </row>
    <row r="84">
      <c r="H84" s="8"/>
      <c r="I84" s="7"/>
      <c r="K84" s="7"/>
    </row>
    <row r="85">
      <c r="H85" s="8"/>
      <c r="I85" s="7"/>
      <c r="K85" s="7"/>
    </row>
    <row r="86">
      <c r="H86" s="8"/>
      <c r="I86" s="7"/>
      <c r="K86" s="7"/>
    </row>
    <row r="87">
      <c r="H87" s="8"/>
      <c r="I87" s="7"/>
      <c r="K87" s="7"/>
    </row>
    <row r="88">
      <c r="H88" s="8"/>
      <c r="I88" s="7"/>
      <c r="K88" s="7"/>
    </row>
    <row r="89">
      <c r="H89" s="8"/>
      <c r="I89" s="7"/>
      <c r="K89" s="7"/>
    </row>
    <row r="90">
      <c r="H90" s="8"/>
      <c r="I90" s="7"/>
      <c r="K90" s="7"/>
    </row>
    <row r="91">
      <c r="H91" s="8"/>
      <c r="I91" s="7"/>
      <c r="K91" s="7"/>
    </row>
    <row r="92">
      <c r="H92" s="8"/>
      <c r="I92" s="7"/>
      <c r="K92" s="7"/>
    </row>
    <row r="93">
      <c r="H93" s="8"/>
      <c r="I93" s="7"/>
      <c r="K93" s="7"/>
    </row>
    <row r="94">
      <c r="H94" s="8"/>
      <c r="I94" s="7"/>
      <c r="K94" s="7"/>
    </row>
    <row r="95">
      <c r="H95" s="8"/>
      <c r="I95" s="7"/>
      <c r="K95" s="7"/>
    </row>
    <row r="96">
      <c r="H96" s="8"/>
      <c r="I96" s="7"/>
      <c r="K96" s="7"/>
    </row>
    <row r="97">
      <c r="H97" s="8"/>
      <c r="I97" s="7"/>
      <c r="K97" s="7"/>
    </row>
    <row r="98">
      <c r="H98" s="8"/>
      <c r="I98" s="7"/>
      <c r="K98" s="7"/>
    </row>
    <row r="99">
      <c r="H99" s="8"/>
      <c r="I99" s="7"/>
      <c r="K99" s="7"/>
    </row>
    <row r="100">
      <c r="H100" s="8"/>
      <c r="I100" s="7"/>
      <c r="K100" s="7"/>
    </row>
    <row r="101">
      <c r="H101" s="8"/>
      <c r="I101" s="7"/>
      <c r="K101" s="7"/>
    </row>
    <row r="102">
      <c r="H102" s="8"/>
      <c r="I102" s="7"/>
      <c r="K102" s="7"/>
    </row>
    <row r="103">
      <c r="H103" s="8"/>
      <c r="I103" s="7"/>
      <c r="K103" s="7"/>
    </row>
    <row r="104">
      <c r="H104" s="8"/>
      <c r="I104" s="7"/>
      <c r="K104" s="7"/>
    </row>
    <row r="105">
      <c r="H105" s="8"/>
      <c r="I105" s="7"/>
      <c r="K105" s="7"/>
    </row>
    <row r="106">
      <c r="H106" s="8"/>
      <c r="I106" s="7"/>
      <c r="K106" s="7"/>
    </row>
    <row r="107">
      <c r="H107" s="8"/>
      <c r="I107" s="7"/>
      <c r="K107" s="7"/>
    </row>
    <row r="108">
      <c r="H108" s="8"/>
      <c r="I108" s="7"/>
      <c r="K108" s="7"/>
    </row>
    <row r="109">
      <c r="H109" s="8"/>
      <c r="I109" s="7"/>
      <c r="K109" s="7"/>
    </row>
    <row r="110">
      <c r="H110" s="8"/>
      <c r="I110" s="7"/>
      <c r="K110" s="7"/>
    </row>
    <row r="111">
      <c r="H111" s="8"/>
      <c r="I111" s="7"/>
      <c r="K111" s="7"/>
    </row>
    <row r="112">
      <c r="H112" s="8"/>
      <c r="I112" s="7"/>
      <c r="K112" s="7"/>
    </row>
    <row r="113">
      <c r="H113" s="8"/>
      <c r="I113" s="7"/>
      <c r="K113" s="7"/>
    </row>
    <row r="114">
      <c r="H114" s="8"/>
      <c r="I114" s="7"/>
      <c r="K114" s="7"/>
    </row>
    <row r="115">
      <c r="H115" s="8"/>
      <c r="I115" s="7"/>
      <c r="K115" s="7"/>
    </row>
    <row r="116">
      <c r="H116" s="8"/>
      <c r="I116" s="7"/>
      <c r="K116" s="7"/>
    </row>
    <row r="117">
      <c r="H117" s="8"/>
      <c r="I117" s="7"/>
      <c r="K117" s="7"/>
    </row>
    <row r="118">
      <c r="H118" s="8"/>
      <c r="I118" s="7"/>
      <c r="K118" s="7"/>
    </row>
    <row r="119">
      <c r="H119" s="8"/>
      <c r="I119" s="7"/>
      <c r="K119" s="7"/>
    </row>
    <row r="120">
      <c r="H120" s="8"/>
      <c r="I120" s="7"/>
      <c r="K120" s="7"/>
    </row>
    <row r="121">
      <c r="H121" s="8"/>
      <c r="I121" s="7"/>
      <c r="K121" s="7"/>
    </row>
    <row r="122">
      <c r="H122" s="8"/>
      <c r="I122" s="7"/>
      <c r="K122" s="7"/>
    </row>
    <row r="123">
      <c r="H123" s="8"/>
      <c r="I123" s="7"/>
      <c r="K123" s="7"/>
    </row>
    <row r="124">
      <c r="H124" s="8"/>
      <c r="I124" s="7"/>
      <c r="K124" s="7"/>
    </row>
    <row r="125">
      <c r="H125" s="8"/>
      <c r="I125" s="7"/>
      <c r="K125" s="7"/>
    </row>
    <row r="126">
      <c r="H126" s="8"/>
      <c r="I126" s="7"/>
      <c r="K126" s="7"/>
    </row>
    <row r="127">
      <c r="H127" s="8"/>
      <c r="I127" s="7"/>
      <c r="K127" s="7"/>
    </row>
    <row r="128">
      <c r="H128" s="8"/>
      <c r="I128" s="7"/>
      <c r="K128" s="7"/>
    </row>
    <row r="129">
      <c r="H129" s="8"/>
      <c r="I129" s="7"/>
      <c r="K129" s="7"/>
    </row>
    <row r="130">
      <c r="H130" s="8"/>
      <c r="I130" s="7"/>
      <c r="K130" s="7"/>
    </row>
    <row r="131">
      <c r="H131" s="8"/>
      <c r="I131" s="7"/>
      <c r="K131" s="7"/>
    </row>
    <row r="132">
      <c r="H132" s="8"/>
      <c r="I132" s="7"/>
      <c r="K132" s="7"/>
    </row>
    <row r="133">
      <c r="H133" s="8"/>
      <c r="I133" s="7"/>
      <c r="K133" s="7"/>
    </row>
    <row r="134">
      <c r="H134" s="8"/>
      <c r="I134" s="7"/>
      <c r="K134" s="7"/>
    </row>
    <row r="135">
      <c r="H135" s="8"/>
      <c r="I135" s="7"/>
      <c r="K135" s="7"/>
    </row>
    <row r="136">
      <c r="H136" s="8"/>
      <c r="I136" s="7"/>
      <c r="K136" s="7"/>
    </row>
    <row r="137">
      <c r="H137" s="8"/>
      <c r="I137" s="7"/>
      <c r="K137" s="7"/>
    </row>
    <row r="138">
      <c r="H138" s="8"/>
      <c r="I138" s="7"/>
      <c r="K138" s="7"/>
    </row>
    <row r="139">
      <c r="H139" s="8"/>
      <c r="I139" s="7"/>
      <c r="K139" s="7"/>
    </row>
    <row r="140">
      <c r="H140" s="8"/>
      <c r="I140" s="7"/>
      <c r="K140" s="7"/>
    </row>
    <row r="141">
      <c r="H141" s="8"/>
      <c r="I141" s="7"/>
      <c r="K141" s="7"/>
    </row>
    <row r="142">
      <c r="H142" s="8"/>
      <c r="I142" s="7"/>
      <c r="K142" s="7"/>
    </row>
    <row r="143">
      <c r="H143" s="8"/>
      <c r="I143" s="7"/>
      <c r="K143" s="7"/>
    </row>
    <row r="144">
      <c r="H144" s="8"/>
      <c r="I144" s="7"/>
      <c r="K144" s="7"/>
    </row>
    <row r="145">
      <c r="H145" s="8"/>
      <c r="I145" s="7"/>
      <c r="K145" s="7"/>
    </row>
    <row r="146">
      <c r="H146" s="8"/>
      <c r="I146" s="7"/>
      <c r="K146" s="7"/>
    </row>
    <row r="147">
      <c r="H147" s="8"/>
      <c r="I147" s="7"/>
      <c r="K147" s="7"/>
    </row>
    <row r="148">
      <c r="H148" s="8"/>
      <c r="I148" s="7"/>
      <c r="K148" s="7"/>
    </row>
    <row r="149">
      <c r="H149" s="8"/>
      <c r="I149" s="7"/>
      <c r="K149" s="7"/>
    </row>
    <row r="150">
      <c r="H150" s="8"/>
      <c r="I150" s="7"/>
      <c r="K150" s="7"/>
    </row>
    <row r="151">
      <c r="H151" s="8"/>
      <c r="I151" s="7"/>
      <c r="K151" s="7"/>
    </row>
    <row r="152">
      <c r="H152" s="8"/>
      <c r="I152" s="7"/>
      <c r="K152" s="7"/>
    </row>
    <row r="153">
      <c r="H153" s="8"/>
      <c r="I153" s="7"/>
      <c r="K153" s="7"/>
    </row>
    <row r="154">
      <c r="H154" s="8"/>
      <c r="I154" s="7"/>
      <c r="K154" s="7"/>
    </row>
    <row r="155">
      <c r="H155" s="8"/>
      <c r="I155" s="7"/>
      <c r="K155" s="7"/>
    </row>
    <row r="156">
      <c r="H156" s="8"/>
      <c r="I156" s="7"/>
      <c r="K156" s="7"/>
    </row>
    <row r="157">
      <c r="H157" s="8"/>
      <c r="I157" s="7"/>
      <c r="K157" s="7"/>
    </row>
    <row r="158">
      <c r="H158" s="8"/>
      <c r="I158" s="7"/>
      <c r="K158" s="7"/>
    </row>
    <row r="159">
      <c r="H159" s="8"/>
      <c r="I159" s="7"/>
      <c r="K159" s="7"/>
    </row>
    <row r="160">
      <c r="H160" s="8"/>
      <c r="I160" s="7"/>
      <c r="K160" s="7"/>
    </row>
    <row r="161">
      <c r="H161" s="8"/>
      <c r="I161" s="7"/>
      <c r="K161" s="7"/>
    </row>
    <row r="162">
      <c r="H162" s="8"/>
      <c r="I162" s="7"/>
      <c r="K162" s="7"/>
    </row>
    <row r="163">
      <c r="H163" s="8"/>
      <c r="I163" s="7"/>
      <c r="K163" s="7"/>
    </row>
    <row r="164">
      <c r="H164" s="8"/>
      <c r="I164" s="7"/>
      <c r="K164" s="7"/>
    </row>
    <row r="165">
      <c r="H165" s="8"/>
      <c r="I165" s="7"/>
      <c r="K165" s="7"/>
    </row>
    <row r="166">
      <c r="H166" s="8"/>
      <c r="I166" s="7"/>
      <c r="K166" s="7"/>
    </row>
    <row r="167">
      <c r="H167" s="8"/>
      <c r="I167" s="7"/>
      <c r="K167" s="7"/>
    </row>
    <row r="168">
      <c r="H168" s="8"/>
      <c r="I168" s="7"/>
      <c r="K168" s="7"/>
    </row>
    <row r="169">
      <c r="H169" s="8"/>
      <c r="I169" s="7"/>
      <c r="K169" s="7"/>
    </row>
    <row r="170">
      <c r="H170" s="8"/>
      <c r="I170" s="7"/>
      <c r="K170" s="7"/>
    </row>
    <row r="171">
      <c r="H171" s="8"/>
      <c r="I171" s="7"/>
      <c r="K171" s="7"/>
    </row>
    <row r="172">
      <c r="H172" s="8"/>
      <c r="I172" s="7"/>
      <c r="K172" s="7"/>
    </row>
    <row r="173">
      <c r="H173" s="8"/>
      <c r="I173" s="7"/>
      <c r="K173" s="7"/>
    </row>
    <row r="174">
      <c r="H174" s="8"/>
      <c r="I174" s="7"/>
      <c r="K174" s="7"/>
    </row>
    <row r="175">
      <c r="H175" s="8"/>
      <c r="I175" s="7"/>
      <c r="K175" s="7"/>
    </row>
    <row r="176">
      <c r="H176" s="8"/>
      <c r="I176" s="7"/>
      <c r="K176" s="7"/>
    </row>
    <row r="177">
      <c r="H177" s="8"/>
      <c r="I177" s="7"/>
      <c r="K177" s="7"/>
    </row>
    <row r="178">
      <c r="H178" s="8"/>
      <c r="I178" s="7"/>
      <c r="K178" s="7"/>
    </row>
    <row r="179">
      <c r="H179" s="8"/>
      <c r="I179" s="7"/>
      <c r="K179" s="7"/>
    </row>
    <row r="180">
      <c r="H180" s="8"/>
      <c r="I180" s="7"/>
      <c r="K180" s="7"/>
    </row>
    <row r="181">
      <c r="H181" s="8"/>
      <c r="I181" s="7"/>
      <c r="K181" s="7"/>
    </row>
    <row r="182">
      <c r="H182" s="8"/>
      <c r="I182" s="7"/>
      <c r="K182" s="7"/>
    </row>
    <row r="183">
      <c r="H183" s="8"/>
      <c r="I183" s="7"/>
      <c r="K183" s="7"/>
    </row>
    <row r="184">
      <c r="H184" s="8"/>
      <c r="I184" s="7"/>
      <c r="K184" s="7"/>
    </row>
    <row r="185">
      <c r="H185" s="8"/>
      <c r="I185" s="7"/>
      <c r="K185" s="7"/>
    </row>
    <row r="186">
      <c r="H186" s="8"/>
      <c r="I186" s="7"/>
      <c r="K186" s="7"/>
    </row>
    <row r="187">
      <c r="H187" s="8"/>
      <c r="I187" s="7"/>
      <c r="K187" s="7"/>
    </row>
    <row r="188">
      <c r="H188" s="8"/>
      <c r="I188" s="7"/>
      <c r="K188" s="7"/>
    </row>
    <row r="189">
      <c r="H189" s="8"/>
      <c r="I189" s="7"/>
      <c r="K189" s="7"/>
    </row>
    <row r="190">
      <c r="H190" s="8"/>
      <c r="I190" s="7"/>
      <c r="K190" s="7"/>
    </row>
    <row r="191">
      <c r="H191" s="8"/>
      <c r="I191" s="7"/>
      <c r="K191" s="7"/>
    </row>
    <row r="192">
      <c r="H192" s="8"/>
      <c r="I192" s="7"/>
      <c r="K192" s="7"/>
    </row>
    <row r="193">
      <c r="H193" s="8"/>
      <c r="I193" s="7"/>
      <c r="K193" s="7"/>
    </row>
    <row r="194">
      <c r="H194" s="8"/>
      <c r="I194" s="7"/>
      <c r="K194" s="7"/>
    </row>
    <row r="195">
      <c r="H195" s="8"/>
      <c r="I195" s="7"/>
      <c r="K195" s="7"/>
    </row>
    <row r="196">
      <c r="H196" s="8"/>
      <c r="I196" s="7"/>
      <c r="K196" s="7"/>
    </row>
    <row r="197">
      <c r="H197" s="8"/>
      <c r="I197" s="7"/>
      <c r="K197" s="7"/>
    </row>
    <row r="198">
      <c r="H198" s="8"/>
      <c r="I198" s="7"/>
      <c r="K198" s="7"/>
    </row>
    <row r="199">
      <c r="H199" s="8"/>
      <c r="I199" s="7"/>
      <c r="K199" s="7"/>
    </row>
    <row r="200">
      <c r="H200" s="8"/>
      <c r="I200" s="7"/>
      <c r="K200" s="7"/>
    </row>
    <row r="201">
      <c r="H201" s="8"/>
      <c r="I201" s="7"/>
      <c r="K201" s="7"/>
    </row>
    <row r="202">
      <c r="H202" s="8"/>
      <c r="I202" s="7"/>
      <c r="K202" s="7"/>
    </row>
    <row r="203">
      <c r="H203" s="8"/>
      <c r="I203" s="7"/>
      <c r="K203" s="7"/>
    </row>
    <row r="204">
      <c r="H204" s="8"/>
      <c r="I204" s="7"/>
      <c r="K204" s="7"/>
    </row>
    <row r="205">
      <c r="H205" s="8"/>
      <c r="I205" s="7"/>
      <c r="K205" s="7"/>
    </row>
    <row r="206">
      <c r="H206" s="8"/>
      <c r="I206" s="7"/>
      <c r="K206" s="7"/>
    </row>
    <row r="207">
      <c r="H207" s="8"/>
      <c r="I207" s="7"/>
      <c r="K207" s="7"/>
    </row>
    <row r="208">
      <c r="H208" s="8"/>
      <c r="I208" s="7"/>
      <c r="K208" s="7"/>
    </row>
    <row r="209">
      <c r="H209" s="8"/>
      <c r="I209" s="7"/>
      <c r="K209" s="7"/>
    </row>
    <row r="210">
      <c r="H210" s="8"/>
      <c r="I210" s="7"/>
      <c r="K210" s="7"/>
    </row>
    <row r="211">
      <c r="H211" s="8"/>
      <c r="I211" s="7"/>
      <c r="K211" s="7"/>
    </row>
    <row r="212">
      <c r="H212" s="8"/>
      <c r="I212" s="7"/>
      <c r="K212" s="7"/>
    </row>
    <row r="213">
      <c r="H213" s="8"/>
      <c r="I213" s="7"/>
      <c r="K213" s="7"/>
    </row>
    <row r="214">
      <c r="H214" s="8"/>
      <c r="I214" s="7"/>
      <c r="K214" s="7"/>
    </row>
    <row r="215">
      <c r="H215" s="8"/>
      <c r="I215" s="7"/>
      <c r="K215" s="7"/>
    </row>
    <row r="216">
      <c r="H216" s="8"/>
      <c r="I216" s="7"/>
      <c r="K216" s="7"/>
    </row>
    <row r="217">
      <c r="H217" s="8"/>
      <c r="I217" s="7"/>
      <c r="K217" s="7"/>
    </row>
    <row r="218">
      <c r="H218" s="8"/>
      <c r="I218" s="7"/>
      <c r="K218" s="7"/>
    </row>
    <row r="219">
      <c r="H219" s="8"/>
      <c r="I219" s="7"/>
      <c r="K219" s="7"/>
    </row>
    <row r="220">
      <c r="H220" s="8"/>
      <c r="I220" s="7"/>
      <c r="K220" s="7"/>
    </row>
    <row r="221">
      <c r="H221" s="8"/>
      <c r="I221" s="7"/>
      <c r="K221" s="7"/>
    </row>
    <row r="222">
      <c r="H222" s="8"/>
      <c r="I222" s="7"/>
      <c r="K222" s="7"/>
    </row>
    <row r="223">
      <c r="H223" s="8"/>
      <c r="I223" s="7"/>
      <c r="K223" s="7"/>
    </row>
    <row r="224">
      <c r="H224" s="8"/>
      <c r="I224" s="7"/>
      <c r="K224" s="7"/>
    </row>
    <row r="225">
      <c r="H225" s="8"/>
      <c r="I225" s="7"/>
      <c r="K225" s="7"/>
    </row>
    <row r="226">
      <c r="H226" s="8"/>
      <c r="I226" s="7"/>
      <c r="K226" s="7"/>
    </row>
    <row r="227">
      <c r="H227" s="8"/>
      <c r="I227" s="7"/>
      <c r="K227" s="7"/>
    </row>
    <row r="228">
      <c r="H228" s="8"/>
      <c r="I228" s="7"/>
      <c r="K228" s="7"/>
    </row>
    <row r="229">
      <c r="H229" s="8"/>
      <c r="I229" s="7"/>
      <c r="K229" s="7"/>
    </row>
    <row r="230">
      <c r="H230" s="8"/>
      <c r="I230" s="7"/>
      <c r="K230" s="7"/>
    </row>
    <row r="231">
      <c r="H231" s="8"/>
      <c r="I231" s="7"/>
      <c r="K231" s="7"/>
    </row>
    <row r="232">
      <c r="H232" s="8"/>
      <c r="I232" s="7"/>
      <c r="K232" s="7"/>
    </row>
    <row r="233">
      <c r="H233" s="8"/>
      <c r="I233" s="7"/>
      <c r="K233" s="7"/>
    </row>
    <row r="234">
      <c r="H234" s="8"/>
      <c r="I234" s="7"/>
      <c r="K234" s="7"/>
    </row>
    <row r="235">
      <c r="H235" s="8"/>
      <c r="I235" s="7"/>
      <c r="K235" s="7"/>
    </row>
    <row r="236">
      <c r="H236" s="8"/>
      <c r="I236" s="7"/>
      <c r="K236" s="7"/>
    </row>
    <row r="237">
      <c r="H237" s="8"/>
      <c r="I237" s="7"/>
      <c r="K237" s="7"/>
    </row>
    <row r="238">
      <c r="H238" s="8"/>
      <c r="I238" s="7"/>
      <c r="K238" s="7"/>
    </row>
    <row r="239">
      <c r="H239" s="8"/>
      <c r="I239" s="7"/>
      <c r="K239" s="7"/>
    </row>
    <row r="240">
      <c r="H240" s="8"/>
      <c r="I240" s="7"/>
      <c r="K240" s="7"/>
    </row>
    <row r="241">
      <c r="H241" s="8"/>
      <c r="I241" s="7"/>
      <c r="K241" s="7"/>
    </row>
    <row r="242">
      <c r="H242" s="8"/>
      <c r="I242" s="7"/>
      <c r="K242" s="7"/>
    </row>
    <row r="243">
      <c r="H243" s="8"/>
      <c r="I243" s="7"/>
      <c r="K243" s="7"/>
    </row>
    <row r="244">
      <c r="H244" s="8"/>
      <c r="I244" s="7"/>
      <c r="K244" s="7"/>
    </row>
    <row r="245">
      <c r="H245" s="8"/>
      <c r="I245" s="7"/>
      <c r="K245" s="7"/>
    </row>
    <row r="246">
      <c r="H246" s="8"/>
      <c r="I246" s="7"/>
      <c r="K246" s="7"/>
    </row>
    <row r="247">
      <c r="H247" s="8"/>
      <c r="I247" s="7"/>
      <c r="K247" s="7"/>
    </row>
    <row r="248">
      <c r="H248" s="8"/>
      <c r="I248" s="7"/>
      <c r="K248" s="7"/>
    </row>
    <row r="249">
      <c r="H249" s="8"/>
      <c r="I249" s="7"/>
      <c r="K249" s="7"/>
    </row>
    <row r="250">
      <c r="H250" s="8"/>
      <c r="I250" s="7"/>
      <c r="K250" s="7"/>
    </row>
    <row r="251">
      <c r="H251" s="8"/>
      <c r="I251" s="7"/>
      <c r="K251" s="7"/>
    </row>
    <row r="252">
      <c r="H252" s="8"/>
      <c r="I252" s="7"/>
      <c r="K252" s="7"/>
    </row>
    <row r="253">
      <c r="H253" s="8"/>
      <c r="I253" s="7"/>
      <c r="K253" s="7"/>
    </row>
    <row r="254">
      <c r="H254" s="8"/>
      <c r="I254" s="7"/>
      <c r="K254" s="7"/>
    </row>
    <row r="255">
      <c r="H255" s="8"/>
      <c r="I255" s="7"/>
      <c r="K255" s="7"/>
    </row>
    <row r="256">
      <c r="H256" s="8"/>
      <c r="I256" s="7"/>
      <c r="K256" s="7"/>
    </row>
    <row r="257">
      <c r="H257" s="8"/>
      <c r="I257" s="7"/>
      <c r="K257" s="7"/>
    </row>
    <row r="258">
      <c r="H258" s="8"/>
      <c r="I258" s="7"/>
      <c r="K258" s="7"/>
    </row>
    <row r="259">
      <c r="H259" s="8"/>
      <c r="I259" s="7"/>
      <c r="K259" s="7"/>
    </row>
    <row r="260">
      <c r="H260" s="8"/>
      <c r="I260" s="7"/>
      <c r="K260" s="7"/>
    </row>
    <row r="261">
      <c r="H261" s="8"/>
      <c r="I261" s="7"/>
      <c r="K261" s="7"/>
    </row>
    <row r="262">
      <c r="H262" s="8"/>
      <c r="I262" s="7"/>
      <c r="K262" s="7"/>
    </row>
    <row r="263">
      <c r="H263" s="8"/>
      <c r="I263" s="7"/>
      <c r="K263" s="7"/>
    </row>
    <row r="264">
      <c r="H264" s="8"/>
      <c r="I264" s="7"/>
      <c r="K264" s="7"/>
    </row>
    <row r="265">
      <c r="H265" s="8"/>
      <c r="I265" s="7"/>
      <c r="K265" s="7"/>
    </row>
    <row r="266">
      <c r="H266" s="8"/>
      <c r="I266" s="7"/>
      <c r="K266" s="7"/>
    </row>
    <row r="267">
      <c r="H267" s="8"/>
      <c r="I267" s="7"/>
      <c r="K267" s="7"/>
    </row>
    <row r="268">
      <c r="H268" s="8"/>
      <c r="I268" s="7"/>
      <c r="K268" s="7"/>
    </row>
    <row r="269">
      <c r="H269" s="8"/>
      <c r="I269" s="7"/>
      <c r="K269" s="7"/>
    </row>
    <row r="270">
      <c r="H270" s="8"/>
      <c r="I270" s="7"/>
      <c r="K270" s="7"/>
    </row>
    <row r="271">
      <c r="H271" s="8"/>
      <c r="I271" s="7"/>
      <c r="K271" s="7"/>
    </row>
    <row r="272">
      <c r="H272" s="8"/>
      <c r="I272" s="7"/>
      <c r="K272" s="7"/>
    </row>
    <row r="273">
      <c r="H273" s="8"/>
      <c r="I273" s="7"/>
      <c r="K273" s="7"/>
    </row>
    <row r="274">
      <c r="H274" s="8"/>
      <c r="I274" s="7"/>
      <c r="K274" s="7"/>
    </row>
    <row r="275">
      <c r="H275" s="8"/>
      <c r="I275" s="7"/>
      <c r="K275" s="7"/>
    </row>
    <row r="276">
      <c r="H276" s="8"/>
      <c r="I276" s="7"/>
      <c r="K276" s="7"/>
    </row>
    <row r="277">
      <c r="H277" s="8"/>
      <c r="I277" s="7"/>
      <c r="K277" s="7"/>
    </row>
    <row r="278">
      <c r="H278" s="8"/>
      <c r="I278" s="7"/>
      <c r="K278" s="7"/>
    </row>
    <row r="279">
      <c r="H279" s="8"/>
      <c r="I279" s="7"/>
      <c r="K279" s="7"/>
    </row>
    <row r="280">
      <c r="H280" s="8"/>
      <c r="I280" s="7"/>
      <c r="K280" s="7"/>
    </row>
    <row r="281">
      <c r="H281" s="8"/>
      <c r="I281" s="7"/>
      <c r="K281" s="7"/>
    </row>
    <row r="282">
      <c r="H282" s="8"/>
      <c r="I282" s="7"/>
      <c r="K282" s="7"/>
    </row>
    <row r="283">
      <c r="H283" s="8"/>
      <c r="I283" s="7"/>
      <c r="K283" s="7"/>
    </row>
    <row r="284">
      <c r="H284" s="8"/>
      <c r="I284" s="7"/>
      <c r="K284" s="7"/>
    </row>
    <row r="285">
      <c r="H285" s="8"/>
      <c r="I285" s="7"/>
      <c r="K285" s="7"/>
    </row>
    <row r="286">
      <c r="H286" s="8"/>
      <c r="I286" s="7"/>
      <c r="K286" s="7"/>
    </row>
    <row r="287">
      <c r="H287" s="8"/>
      <c r="I287" s="7"/>
      <c r="K287" s="7"/>
    </row>
    <row r="288">
      <c r="H288" s="8"/>
      <c r="I288" s="7"/>
      <c r="K288" s="7"/>
    </row>
    <row r="289">
      <c r="H289" s="8"/>
      <c r="I289" s="7"/>
      <c r="K289" s="7"/>
    </row>
    <row r="290">
      <c r="H290" s="8"/>
      <c r="I290" s="7"/>
      <c r="K290" s="7"/>
    </row>
    <row r="291">
      <c r="H291" s="8"/>
      <c r="I291" s="7"/>
      <c r="K291" s="7"/>
    </row>
    <row r="292">
      <c r="H292" s="8"/>
      <c r="I292" s="7"/>
      <c r="K292" s="7"/>
    </row>
    <row r="293">
      <c r="H293" s="8"/>
      <c r="I293" s="7"/>
      <c r="K293" s="7"/>
    </row>
    <row r="294">
      <c r="H294" s="8"/>
      <c r="I294" s="7"/>
      <c r="K294" s="7"/>
    </row>
    <row r="295">
      <c r="H295" s="8"/>
      <c r="I295" s="7"/>
      <c r="K295" s="7"/>
    </row>
    <row r="296">
      <c r="H296" s="8"/>
      <c r="I296" s="7"/>
      <c r="K296" s="7"/>
    </row>
    <row r="297">
      <c r="H297" s="8"/>
      <c r="I297" s="7"/>
      <c r="K297" s="7"/>
    </row>
    <row r="298">
      <c r="H298" s="8"/>
      <c r="I298" s="7"/>
      <c r="K298" s="7"/>
    </row>
    <row r="299">
      <c r="H299" s="8"/>
      <c r="I299" s="7"/>
      <c r="K299" s="7"/>
    </row>
    <row r="300">
      <c r="H300" s="8"/>
      <c r="I300" s="7"/>
      <c r="K300" s="7"/>
    </row>
    <row r="301">
      <c r="H301" s="8"/>
      <c r="I301" s="7"/>
      <c r="K301" s="7"/>
    </row>
    <row r="302">
      <c r="H302" s="8"/>
      <c r="I302" s="7"/>
      <c r="K302" s="7"/>
    </row>
    <row r="303">
      <c r="H303" s="8"/>
      <c r="I303" s="7"/>
      <c r="K303" s="7"/>
    </row>
    <row r="304">
      <c r="H304" s="8"/>
      <c r="I304" s="7"/>
      <c r="K304" s="7"/>
    </row>
    <row r="305">
      <c r="H305" s="8"/>
      <c r="I305" s="7"/>
      <c r="K305" s="7"/>
    </row>
    <row r="306">
      <c r="H306" s="8"/>
      <c r="I306" s="7"/>
      <c r="K306" s="7"/>
    </row>
    <row r="307">
      <c r="H307" s="8"/>
      <c r="I307" s="7"/>
      <c r="K307" s="7"/>
    </row>
    <row r="308">
      <c r="H308" s="8"/>
      <c r="I308" s="7"/>
      <c r="K308" s="7"/>
    </row>
    <row r="309">
      <c r="H309" s="8"/>
      <c r="I309" s="7"/>
      <c r="K309" s="7"/>
    </row>
    <row r="310">
      <c r="H310" s="8"/>
      <c r="I310" s="7"/>
      <c r="K310" s="7"/>
    </row>
    <row r="311">
      <c r="H311" s="8"/>
      <c r="I311" s="7"/>
      <c r="K311" s="7"/>
    </row>
    <row r="312">
      <c r="H312" s="8"/>
      <c r="I312" s="7"/>
      <c r="K312" s="7"/>
    </row>
    <row r="313">
      <c r="H313" s="8"/>
      <c r="I313" s="7"/>
      <c r="K313" s="7"/>
    </row>
    <row r="314">
      <c r="H314" s="8"/>
      <c r="I314" s="7"/>
      <c r="K314" s="7"/>
    </row>
    <row r="315">
      <c r="H315" s="8"/>
      <c r="I315" s="7"/>
      <c r="K315" s="7"/>
    </row>
    <row r="316">
      <c r="H316" s="8"/>
      <c r="I316" s="7"/>
      <c r="K316" s="7"/>
    </row>
    <row r="317">
      <c r="H317" s="8"/>
      <c r="I317" s="7"/>
      <c r="K317" s="7"/>
    </row>
    <row r="318">
      <c r="H318" s="8"/>
      <c r="I318" s="7"/>
      <c r="K318" s="7"/>
    </row>
    <row r="319">
      <c r="H319" s="8"/>
      <c r="I319" s="7"/>
      <c r="K319" s="7"/>
    </row>
    <row r="320">
      <c r="H320" s="8"/>
      <c r="I320" s="7"/>
      <c r="K320" s="7"/>
    </row>
    <row r="321">
      <c r="H321" s="8"/>
      <c r="I321" s="7"/>
      <c r="K321" s="7"/>
    </row>
    <row r="322">
      <c r="H322" s="8"/>
      <c r="I322" s="7"/>
      <c r="K322" s="7"/>
    </row>
    <row r="323">
      <c r="H323" s="8"/>
      <c r="I323" s="7"/>
      <c r="K323" s="7"/>
    </row>
    <row r="324">
      <c r="H324" s="8"/>
      <c r="I324" s="7"/>
      <c r="K324" s="7"/>
    </row>
    <row r="325">
      <c r="H325" s="8"/>
      <c r="I325" s="7"/>
      <c r="K325" s="7"/>
    </row>
    <row r="326">
      <c r="H326" s="8"/>
      <c r="I326" s="7"/>
      <c r="K326" s="7"/>
    </row>
    <row r="327">
      <c r="H327" s="8"/>
      <c r="I327" s="7"/>
      <c r="K327" s="7"/>
    </row>
    <row r="328">
      <c r="H328" s="8"/>
      <c r="I328" s="7"/>
      <c r="K328" s="7"/>
    </row>
    <row r="329">
      <c r="H329" s="8"/>
      <c r="I329" s="7"/>
      <c r="K329" s="7"/>
    </row>
    <row r="330">
      <c r="H330" s="8"/>
      <c r="I330" s="7"/>
      <c r="K330" s="7"/>
    </row>
    <row r="331">
      <c r="H331" s="8"/>
      <c r="I331" s="7"/>
      <c r="K331" s="7"/>
    </row>
    <row r="332">
      <c r="H332" s="8"/>
      <c r="I332" s="7"/>
      <c r="K332" s="7"/>
    </row>
    <row r="333">
      <c r="H333" s="8"/>
      <c r="I333" s="7"/>
      <c r="K333" s="7"/>
    </row>
    <row r="334">
      <c r="H334" s="8"/>
      <c r="I334" s="7"/>
      <c r="K334" s="7"/>
    </row>
    <row r="335">
      <c r="H335" s="8"/>
      <c r="I335" s="7"/>
      <c r="K335" s="7"/>
    </row>
    <row r="336">
      <c r="H336" s="8"/>
      <c r="I336" s="7"/>
      <c r="K336" s="7"/>
    </row>
    <row r="337">
      <c r="H337" s="8"/>
      <c r="I337" s="7"/>
      <c r="K337" s="7"/>
    </row>
    <row r="338">
      <c r="H338" s="8"/>
      <c r="I338" s="7"/>
      <c r="K338" s="7"/>
    </row>
    <row r="339">
      <c r="H339" s="8"/>
      <c r="I339" s="7"/>
      <c r="K339" s="7"/>
    </row>
    <row r="340">
      <c r="H340" s="8"/>
      <c r="I340" s="7"/>
      <c r="K340" s="7"/>
    </row>
    <row r="341">
      <c r="H341" s="8"/>
      <c r="I341" s="7"/>
      <c r="K341" s="7"/>
    </row>
    <row r="342">
      <c r="H342" s="8"/>
      <c r="I342" s="7"/>
      <c r="K342" s="7"/>
    </row>
    <row r="343">
      <c r="H343" s="8"/>
      <c r="I343" s="7"/>
      <c r="K343" s="7"/>
    </row>
    <row r="344">
      <c r="H344" s="8"/>
      <c r="I344" s="7"/>
      <c r="K344" s="7"/>
    </row>
    <row r="345">
      <c r="H345" s="8"/>
      <c r="I345" s="7"/>
      <c r="K345" s="7"/>
    </row>
    <row r="346">
      <c r="H346" s="8"/>
      <c r="I346" s="7"/>
      <c r="K346" s="7"/>
    </row>
    <row r="347">
      <c r="H347" s="8"/>
      <c r="I347" s="7"/>
      <c r="K347" s="7"/>
    </row>
    <row r="348">
      <c r="H348" s="8"/>
      <c r="I348" s="7"/>
      <c r="K348" s="7"/>
    </row>
    <row r="349">
      <c r="H349" s="8"/>
      <c r="I349" s="7"/>
      <c r="K349" s="7"/>
    </row>
    <row r="350">
      <c r="H350" s="8"/>
      <c r="I350" s="7"/>
      <c r="K350" s="7"/>
    </row>
    <row r="351">
      <c r="H351" s="8"/>
      <c r="I351" s="7"/>
      <c r="K351" s="7"/>
    </row>
    <row r="352">
      <c r="H352" s="8"/>
      <c r="I352" s="7"/>
      <c r="K352" s="7"/>
    </row>
    <row r="353">
      <c r="H353" s="8"/>
      <c r="I353" s="7"/>
      <c r="K353" s="7"/>
    </row>
    <row r="354">
      <c r="H354" s="8"/>
      <c r="I354" s="7"/>
      <c r="K354" s="7"/>
    </row>
    <row r="355">
      <c r="H355" s="8"/>
      <c r="I355" s="7"/>
      <c r="K355" s="7"/>
    </row>
    <row r="356">
      <c r="H356" s="8"/>
      <c r="I356" s="7"/>
      <c r="K356" s="7"/>
    </row>
    <row r="357">
      <c r="H357" s="8"/>
      <c r="I357" s="7"/>
      <c r="K357" s="7"/>
    </row>
    <row r="358">
      <c r="H358" s="8"/>
      <c r="I358" s="7"/>
      <c r="K358" s="7"/>
    </row>
    <row r="359">
      <c r="H359" s="8"/>
      <c r="I359" s="7"/>
      <c r="K359" s="7"/>
    </row>
    <row r="360">
      <c r="H360" s="8"/>
      <c r="I360" s="7"/>
      <c r="K360" s="7"/>
    </row>
    <row r="361">
      <c r="H361" s="8"/>
      <c r="I361" s="7"/>
      <c r="K361" s="7"/>
    </row>
    <row r="362">
      <c r="H362" s="8"/>
      <c r="I362" s="7"/>
      <c r="K362" s="7"/>
    </row>
    <row r="363">
      <c r="H363" s="8"/>
      <c r="I363" s="7"/>
      <c r="K363" s="7"/>
    </row>
    <row r="364">
      <c r="H364" s="8"/>
      <c r="I364" s="7"/>
      <c r="K364" s="7"/>
    </row>
    <row r="365">
      <c r="H365" s="8"/>
      <c r="I365" s="7"/>
      <c r="K365" s="7"/>
    </row>
    <row r="366">
      <c r="H366" s="8"/>
      <c r="I366" s="7"/>
      <c r="K366" s="7"/>
    </row>
    <row r="367">
      <c r="H367" s="8"/>
      <c r="I367" s="7"/>
      <c r="K367" s="7"/>
    </row>
    <row r="368">
      <c r="H368" s="8"/>
      <c r="I368" s="7"/>
      <c r="K368" s="7"/>
    </row>
    <row r="369">
      <c r="H369" s="8"/>
      <c r="I369" s="7"/>
      <c r="K369" s="7"/>
    </row>
    <row r="370">
      <c r="H370" s="8"/>
      <c r="I370" s="7"/>
      <c r="K370" s="7"/>
    </row>
    <row r="371">
      <c r="H371" s="8"/>
      <c r="I371" s="7"/>
      <c r="K371" s="7"/>
    </row>
    <row r="372">
      <c r="H372" s="8"/>
      <c r="I372" s="7"/>
      <c r="K372" s="7"/>
    </row>
    <row r="373">
      <c r="H373" s="8"/>
      <c r="I373" s="7"/>
      <c r="K373" s="7"/>
    </row>
    <row r="374">
      <c r="H374" s="8"/>
      <c r="I374" s="7"/>
      <c r="K374" s="7"/>
    </row>
    <row r="375">
      <c r="H375" s="8"/>
      <c r="I375" s="7"/>
      <c r="K375" s="7"/>
    </row>
    <row r="376">
      <c r="H376" s="8"/>
      <c r="I376" s="7"/>
      <c r="K376" s="7"/>
    </row>
    <row r="377">
      <c r="H377" s="8"/>
      <c r="I377" s="7"/>
      <c r="K377" s="7"/>
    </row>
    <row r="378">
      <c r="H378" s="8"/>
      <c r="I378" s="7"/>
      <c r="K378" s="7"/>
    </row>
    <row r="379">
      <c r="H379" s="8"/>
      <c r="I379" s="7"/>
      <c r="K379" s="7"/>
    </row>
    <row r="380">
      <c r="H380" s="8"/>
      <c r="I380" s="7"/>
      <c r="K380" s="7"/>
    </row>
    <row r="381">
      <c r="H381" s="8"/>
      <c r="I381" s="7"/>
      <c r="K381" s="7"/>
    </row>
    <row r="382">
      <c r="H382" s="8"/>
      <c r="I382" s="7"/>
      <c r="K382" s="7"/>
    </row>
    <row r="383">
      <c r="H383" s="8"/>
      <c r="I383" s="7"/>
      <c r="K383" s="7"/>
    </row>
    <row r="384">
      <c r="H384" s="8"/>
      <c r="I384" s="7"/>
      <c r="K384" s="7"/>
    </row>
    <row r="385">
      <c r="H385" s="8"/>
      <c r="I385" s="7"/>
      <c r="K385" s="7"/>
    </row>
    <row r="386">
      <c r="H386" s="8"/>
      <c r="I386" s="7"/>
      <c r="K386" s="7"/>
    </row>
    <row r="387">
      <c r="H387" s="8"/>
      <c r="I387" s="7"/>
      <c r="K387" s="7"/>
    </row>
    <row r="388">
      <c r="H388" s="8"/>
      <c r="I388" s="7"/>
      <c r="K388" s="7"/>
    </row>
    <row r="389">
      <c r="H389" s="8"/>
      <c r="I389" s="7"/>
      <c r="K389" s="7"/>
    </row>
    <row r="390">
      <c r="H390" s="8"/>
      <c r="I390" s="7"/>
      <c r="K390" s="7"/>
    </row>
    <row r="391">
      <c r="H391" s="8"/>
      <c r="I391" s="7"/>
      <c r="K391" s="7"/>
    </row>
    <row r="392">
      <c r="H392" s="8"/>
      <c r="I392" s="7"/>
      <c r="K392" s="7"/>
    </row>
    <row r="393">
      <c r="H393" s="8"/>
      <c r="I393" s="7"/>
      <c r="K393" s="7"/>
    </row>
    <row r="394">
      <c r="H394" s="8"/>
      <c r="I394" s="7"/>
      <c r="K394" s="7"/>
    </row>
    <row r="395">
      <c r="H395" s="8"/>
      <c r="I395" s="7"/>
      <c r="K395" s="7"/>
    </row>
    <row r="396">
      <c r="H396" s="8"/>
      <c r="I396" s="7"/>
      <c r="K396" s="7"/>
    </row>
    <row r="397">
      <c r="H397" s="8"/>
      <c r="I397" s="7"/>
      <c r="K397" s="7"/>
    </row>
    <row r="398">
      <c r="H398" s="8"/>
      <c r="I398" s="7"/>
      <c r="K398" s="7"/>
    </row>
    <row r="399">
      <c r="H399" s="8"/>
      <c r="I399" s="7"/>
      <c r="K399" s="7"/>
    </row>
    <row r="400">
      <c r="H400" s="8"/>
      <c r="I400" s="7"/>
      <c r="K400" s="7"/>
    </row>
    <row r="401">
      <c r="H401" s="8"/>
      <c r="I401" s="7"/>
      <c r="K401" s="7"/>
    </row>
    <row r="402">
      <c r="H402" s="8"/>
      <c r="I402" s="7"/>
      <c r="K402" s="7"/>
    </row>
    <row r="403">
      <c r="H403" s="8"/>
      <c r="I403" s="7"/>
      <c r="K403" s="7"/>
    </row>
    <row r="404">
      <c r="H404" s="8"/>
      <c r="I404" s="7"/>
      <c r="K404" s="7"/>
    </row>
    <row r="405">
      <c r="H405" s="8"/>
      <c r="I405" s="7"/>
      <c r="K405" s="7"/>
    </row>
    <row r="406">
      <c r="H406" s="8"/>
      <c r="I406" s="7"/>
      <c r="K406" s="7"/>
    </row>
    <row r="407">
      <c r="H407" s="8"/>
      <c r="I407" s="7"/>
      <c r="K407" s="7"/>
    </row>
    <row r="408">
      <c r="H408" s="8"/>
      <c r="I408" s="7"/>
      <c r="K408" s="7"/>
    </row>
    <row r="409">
      <c r="H409" s="8"/>
      <c r="I409" s="7"/>
      <c r="K409" s="7"/>
    </row>
    <row r="410">
      <c r="H410" s="8"/>
      <c r="I410" s="7"/>
      <c r="K410" s="7"/>
    </row>
    <row r="411">
      <c r="H411" s="8"/>
      <c r="I411" s="7"/>
      <c r="K411" s="7"/>
    </row>
    <row r="412">
      <c r="H412" s="8"/>
      <c r="I412" s="7"/>
      <c r="K412" s="7"/>
    </row>
    <row r="413">
      <c r="H413" s="8"/>
      <c r="I413" s="7"/>
      <c r="K413" s="7"/>
    </row>
    <row r="414">
      <c r="H414" s="8"/>
      <c r="I414" s="7"/>
      <c r="K414" s="7"/>
    </row>
    <row r="415">
      <c r="H415" s="8"/>
      <c r="I415" s="7"/>
      <c r="K415" s="7"/>
    </row>
    <row r="416">
      <c r="H416" s="8"/>
      <c r="I416" s="7"/>
      <c r="K416" s="7"/>
    </row>
    <row r="417">
      <c r="H417" s="8"/>
      <c r="I417" s="7"/>
      <c r="K417" s="7"/>
    </row>
    <row r="418">
      <c r="H418" s="8"/>
      <c r="I418" s="7"/>
      <c r="K418" s="7"/>
    </row>
    <row r="419">
      <c r="H419" s="8"/>
      <c r="I419" s="7"/>
      <c r="K419" s="7"/>
    </row>
    <row r="420">
      <c r="H420" s="8"/>
      <c r="I420" s="7"/>
      <c r="K420" s="7"/>
    </row>
    <row r="421">
      <c r="H421" s="8"/>
      <c r="I421" s="7"/>
      <c r="K421" s="7"/>
    </row>
    <row r="422">
      <c r="H422" s="8"/>
      <c r="I422" s="7"/>
      <c r="K422" s="7"/>
    </row>
    <row r="423">
      <c r="H423" s="8"/>
      <c r="I423" s="7"/>
      <c r="K423" s="7"/>
    </row>
    <row r="424">
      <c r="H424" s="8"/>
      <c r="I424" s="7"/>
      <c r="K424" s="7"/>
    </row>
    <row r="425">
      <c r="H425" s="8"/>
      <c r="I425" s="7"/>
      <c r="K425" s="7"/>
    </row>
    <row r="426">
      <c r="H426" s="8"/>
      <c r="I426" s="7"/>
      <c r="K426" s="7"/>
    </row>
    <row r="427">
      <c r="H427" s="8"/>
      <c r="I427" s="7"/>
      <c r="K427" s="7"/>
    </row>
    <row r="428">
      <c r="H428" s="8"/>
      <c r="I428" s="7"/>
      <c r="K428" s="7"/>
    </row>
    <row r="429">
      <c r="H429" s="8"/>
      <c r="I429" s="7"/>
      <c r="K429" s="7"/>
    </row>
    <row r="430">
      <c r="H430" s="8"/>
      <c r="I430" s="7"/>
      <c r="K430" s="7"/>
    </row>
    <row r="431">
      <c r="H431" s="8"/>
      <c r="I431" s="7"/>
      <c r="K431" s="7"/>
    </row>
    <row r="432">
      <c r="H432" s="8"/>
      <c r="I432" s="7"/>
      <c r="K432" s="7"/>
    </row>
    <row r="433">
      <c r="H433" s="8"/>
      <c r="I433" s="7"/>
      <c r="K433" s="7"/>
    </row>
    <row r="434">
      <c r="H434" s="8"/>
      <c r="I434" s="7"/>
      <c r="K434" s="7"/>
    </row>
    <row r="435">
      <c r="H435" s="8"/>
      <c r="I435" s="7"/>
      <c r="K435" s="7"/>
    </row>
    <row r="436">
      <c r="H436" s="8"/>
      <c r="I436" s="7"/>
      <c r="K436" s="7"/>
    </row>
    <row r="437">
      <c r="H437" s="8"/>
      <c r="I437" s="7"/>
      <c r="K437" s="7"/>
    </row>
    <row r="438">
      <c r="H438" s="8"/>
      <c r="I438" s="7"/>
      <c r="K438" s="7"/>
    </row>
    <row r="439">
      <c r="H439" s="8"/>
      <c r="I439" s="7"/>
      <c r="K439" s="7"/>
    </row>
    <row r="440">
      <c r="H440" s="8"/>
      <c r="I440" s="7"/>
      <c r="K440" s="7"/>
    </row>
    <row r="441">
      <c r="H441" s="8"/>
      <c r="I441" s="7"/>
      <c r="K441" s="7"/>
    </row>
    <row r="442">
      <c r="H442" s="8"/>
      <c r="I442" s="7"/>
      <c r="K442" s="7"/>
    </row>
    <row r="443">
      <c r="H443" s="8"/>
      <c r="I443" s="7"/>
      <c r="K443" s="7"/>
    </row>
    <row r="444">
      <c r="H444" s="8"/>
      <c r="I444" s="7"/>
      <c r="K444" s="7"/>
    </row>
    <row r="445">
      <c r="H445" s="8"/>
      <c r="I445" s="7"/>
      <c r="K445" s="7"/>
    </row>
    <row r="446">
      <c r="H446" s="8"/>
      <c r="I446" s="7"/>
      <c r="K446" s="7"/>
    </row>
    <row r="447">
      <c r="H447" s="8"/>
      <c r="I447" s="7"/>
      <c r="K447" s="7"/>
    </row>
    <row r="448">
      <c r="H448" s="8"/>
      <c r="I448" s="7"/>
      <c r="K448" s="7"/>
    </row>
    <row r="449">
      <c r="H449" s="8"/>
      <c r="I449" s="7"/>
      <c r="K449" s="7"/>
    </row>
    <row r="450">
      <c r="H450" s="8"/>
      <c r="I450" s="7"/>
      <c r="K450" s="7"/>
    </row>
    <row r="451">
      <c r="H451" s="8"/>
      <c r="I451" s="7"/>
      <c r="K451" s="7"/>
    </row>
    <row r="452">
      <c r="H452" s="8"/>
      <c r="I452" s="7"/>
      <c r="K452" s="7"/>
    </row>
    <row r="453">
      <c r="H453" s="8"/>
      <c r="I453" s="7"/>
      <c r="K453" s="7"/>
    </row>
    <row r="454">
      <c r="H454" s="8"/>
      <c r="I454" s="7"/>
      <c r="K454" s="7"/>
    </row>
    <row r="455">
      <c r="H455" s="8"/>
      <c r="I455" s="7"/>
      <c r="K455" s="7"/>
    </row>
    <row r="456">
      <c r="H456" s="8"/>
      <c r="I456" s="7"/>
      <c r="K456" s="7"/>
    </row>
    <row r="457">
      <c r="H457" s="8"/>
      <c r="I457" s="7"/>
      <c r="K457" s="7"/>
    </row>
    <row r="458">
      <c r="H458" s="8"/>
      <c r="I458" s="7"/>
      <c r="K458" s="7"/>
    </row>
    <row r="459">
      <c r="H459" s="8"/>
      <c r="I459" s="7"/>
      <c r="K459" s="7"/>
    </row>
    <row r="460">
      <c r="H460" s="8"/>
      <c r="I460" s="7"/>
      <c r="K460" s="7"/>
    </row>
    <row r="461">
      <c r="H461" s="8"/>
      <c r="I461" s="7"/>
      <c r="K461" s="7"/>
    </row>
    <row r="462">
      <c r="H462" s="8"/>
      <c r="I462" s="7"/>
      <c r="K462" s="7"/>
    </row>
    <row r="463">
      <c r="H463" s="8"/>
      <c r="I463" s="7"/>
      <c r="K463" s="7"/>
    </row>
    <row r="464">
      <c r="H464" s="8"/>
      <c r="I464" s="7"/>
      <c r="K464" s="7"/>
    </row>
    <row r="465">
      <c r="H465" s="8"/>
      <c r="I465" s="7"/>
      <c r="K465" s="7"/>
    </row>
    <row r="466">
      <c r="H466" s="8"/>
      <c r="I466" s="7"/>
      <c r="K466" s="7"/>
    </row>
    <row r="467">
      <c r="H467" s="8"/>
      <c r="I467" s="7"/>
      <c r="K467" s="7"/>
    </row>
    <row r="468">
      <c r="H468" s="8"/>
      <c r="I468" s="7"/>
      <c r="K468" s="7"/>
    </row>
    <row r="469">
      <c r="H469" s="8"/>
      <c r="I469" s="7"/>
      <c r="K469" s="7"/>
    </row>
    <row r="470">
      <c r="H470" s="8"/>
      <c r="I470" s="7"/>
      <c r="K470" s="7"/>
    </row>
    <row r="471">
      <c r="H471" s="8"/>
      <c r="I471" s="7"/>
      <c r="K471" s="7"/>
    </row>
    <row r="472">
      <c r="H472" s="8"/>
      <c r="I472" s="7"/>
      <c r="K472" s="7"/>
    </row>
    <row r="473">
      <c r="H473" s="8"/>
      <c r="I473" s="7"/>
      <c r="K473" s="7"/>
    </row>
    <row r="474">
      <c r="H474" s="8"/>
      <c r="I474" s="7"/>
      <c r="K474" s="7"/>
    </row>
    <row r="475">
      <c r="H475" s="8"/>
      <c r="I475" s="7"/>
      <c r="K475" s="7"/>
    </row>
    <row r="476">
      <c r="H476" s="8"/>
      <c r="I476" s="7"/>
      <c r="K476" s="7"/>
    </row>
    <row r="477">
      <c r="H477" s="8"/>
      <c r="I477" s="7"/>
      <c r="K477" s="7"/>
    </row>
    <row r="478">
      <c r="H478" s="8"/>
      <c r="I478" s="7"/>
      <c r="K478" s="7"/>
    </row>
    <row r="479">
      <c r="H479" s="8"/>
      <c r="I479" s="7"/>
      <c r="K479" s="7"/>
    </row>
    <row r="480">
      <c r="H480" s="8"/>
      <c r="I480" s="7"/>
      <c r="K480" s="7"/>
    </row>
    <row r="481">
      <c r="H481" s="8"/>
      <c r="I481" s="7"/>
      <c r="K481" s="7"/>
    </row>
    <row r="482">
      <c r="H482" s="8"/>
      <c r="I482" s="7"/>
      <c r="K482" s="7"/>
    </row>
    <row r="483">
      <c r="H483" s="8"/>
      <c r="I483" s="7"/>
      <c r="K483" s="7"/>
    </row>
    <row r="484">
      <c r="H484" s="8"/>
      <c r="I484" s="7"/>
      <c r="K484" s="7"/>
    </row>
    <row r="485">
      <c r="H485" s="8"/>
      <c r="I485" s="7"/>
      <c r="K485" s="7"/>
    </row>
    <row r="486">
      <c r="H486" s="8"/>
      <c r="I486" s="7"/>
      <c r="K486" s="7"/>
    </row>
    <row r="487">
      <c r="H487" s="8"/>
      <c r="I487" s="7"/>
      <c r="K487" s="7"/>
    </row>
    <row r="488">
      <c r="H488" s="8"/>
      <c r="I488" s="7"/>
      <c r="K488" s="7"/>
    </row>
    <row r="489">
      <c r="H489" s="8"/>
      <c r="I489" s="7"/>
      <c r="K489" s="7"/>
    </row>
    <row r="490">
      <c r="H490" s="8"/>
      <c r="I490" s="7"/>
      <c r="K490" s="7"/>
    </row>
    <row r="491">
      <c r="H491" s="8"/>
      <c r="I491" s="7"/>
      <c r="K491" s="7"/>
    </row>
    <row r="492">
      <c r="H492" s="8"/>
      <c r="I492" s="7"/>
      <c r="K492" s="7"/>
    </row>
    <row r="493">
      <c r="H493" s="8"/>
      <c r="I493" s="7"/>
      <c r="K493" s="7"/>
    </row>
    <row r="494">
      <c r="H494" s="8"/>
      <c r="I494" s="7"/>
      <c r="K494" s="7"/>
    </row>
    <row r="495">
      <c r="H495" s="8"/>
      <c r="I495" s="7"/>
      <c r="K495" s="7"/>
    </row>
    <row r="496">
      <c r="H496" s="8"/>
      <c r="I496" s="7"/>
      <c r="K496" s="7"/>
    </row>
    <row r="497">
      <c r="H497" s="8"/>
      <c r="I497" s="7"/>
      <c r="K497" s="7"/>
    </row>
    <row r="498">
      <c r="H498" s="8"/>
      <c r="I498" s="7"/>
      <c r="K498" s="7"/>
    </row>
    <row r="499">
      <c r="H499" s="8"/>
      <c r="I499" s="7"/>
      <c r="K499" s="7"/>
    </row>
    <row r="500">
      <c r="H500" s="8"/>
      <c r="I500" s="7"/>
      <c r="K500" s="7"/>
    </row>
    <row r="501">
      <c r="H501" s="8"/>
      <c r="I501" s="7"/>
      <c r="K501" s="7"/>
    </row>
    <row r="502">
      <c r="H502" s="8"/>
      <c r="I502" s="7"/>
      <c r="K502" s="7"/>
    </row>
    <row r="503">
      <c r="H503" s="8"/>
      <c r="I503" s="7"/>
      <c r="K503" s="7"/>
    </row>
    <row r="504">
      <c r="H504" s="8"/>
      <c r="I504" s="7"/>
      <c r="K504" s="7"/>
    </row>
    <row r="505">
      <c r="H505" s="8"/>
      <c r="I505" s="7"/>
      <c r="K505" s="7"/>
    </row>
    <row r="506">
      <c r="H506" s="8"/>
      <c r="I506" s="7"/>
      <c r="K506" s="7"/>
    </row>
    <row r="507">
      <c r="H507" s="8"/>
      <c r="I507" s="7"/>
      <c r="K507" s="7"/>
    </row>
    <row r="508">
      <c r="H508" s="8"/>
      <c r="I508" s="7"/>
      <c r="K508" s="7"/>
    </row>
    <row r="509">
      <c r="H509" s="8"/>
      <c r="I509" s="7"/>
      <c r="K509" s="7"/>
    </row>
    <row r="510">
      <c r="H510" s="8"/>
      <c r="I510" s="7"/>
      <c r="K510" s="7"/>
    </row>
    <row r="511">
      <c r="H511" s="8"/>
      <c r="I511" s="7"/>
      <c r="K511" s="7"/>
    </row>
    <row r="512">
      <c r="H512" s="8"/>
      <c r="I512" s="7"/>
      <c r="K512" s="7"/>
    </row>
    <row r="513">
      <c r="H513" s="8"/>
      <c r="I513" s="7"/>
      <c r="K513" s="7"/>
    </row>
    <row r="514">
      <c r="H514" s="8"/>
      <c r="I514" s="7"/>
      <c r="K514" s="7"/>
    </row>
    <row r="515">
      <c r="H515" s="8"/>
      <c r="I515" s="7"/>
      <c r="K515" s="7"/>
    </row>
    <row r="516">
      <c r="H516" s="8"/>
      <c r="I516" s="7"/>
      <c r="K516" s="7"/>
    </row>
    <row r="517">
      <c r="H517" s="8"/>
      <c r="I517" s="7"/>
      <c r="K517" s="7"/>
    </row>
    <row r="518">
      <c r="H518" s="8"/>
      <c r="I518" s="7"/>
      <c r="K518" s="7"/>
    </row>
    <row r="519">
      <c r="H519" s="8"/>
      <c r="I519" s="7"/>
      <c r="K519" s="7"/>
    </row>
    <row r="520">
      <c r="H520" s="8"/>
      <c r="I520" s="7"/>
      <c r="K520" s="7"/>
    </row>
    <row r="521">
      <c r="H521" s="8"/>
      <c r="I521" s="7"/>
      <c r="K521" s="7"/>
    </row>
    <row r="522">
      <c r="H522" s="8"/>
      <c r="I522" s="7"/>
      <c r="K522" s="7"/>
    </row>
    <row r="523">
      <c r="H523" s="8"/>
      <c r="I523" s="7"/>
      <c r="K523" s="7"/>
    </row>
    <row r="524">
      <c r="H524" s="8"/>
      <c r="I524" s="7"/>
      <c r="K524" s="7"/>
    </row>
    <row r="525">
      <c r="H525" s="8"/>
      <c r="I525" s="7"/>
      <c r="K525" s="7"/>
    </row>
    <row r="526">
      <c r="H526" s="8"/>
      <c r="I526" s="7"/>
      <c r="K526" s="7"/>
    </row>
    <row r="527">
      <c r="H527" s="8"/>
      <c r="I527" s="7"/>
      <c r="K527" s="7"/>
    </row>
    <row r="528">
      <c r="H528" s="8"/>
      <c r="I528" s="7"/>
      <c r="K528" s="7"/>
    </row>
    <row r="529">
      <c r="H529" s="8"/>
      <c r="I529" s="7"/>
      <c r="K529" s="7"/>
    </row>
    <row r="530">
      <c r="H530" s="8"/>
      <c r="I530" s="7"/>
      <c r="K530" s="7"/>
    </row>
    <row r="531">
      <c r="H531" s="8"/>
      <c r="I531" s="7"/>
      <c r="K531" s="7"/>
    </row>
    <row r="532">
      <c r="H532" s="8"/>
      <c r="I532" s="7"/>
      <c r="K532" s="7"/>
    </row>
    <row r="533">
      <c r="H533" s="8"/>
      <c r="I533" s="7"/>
      <c r="K533" s="7"/>
    </row>
    <row r="534">
      <c r="H534" s="8"/>
      <c r="I534" s="7"/>
      <c r="K534" s="7"/>
    </row>
    <row r="535">
      <c r="H535" s="8"/>
      <c r="I535" s="7"/>
      <c r="K535" s="7"/>
    </row>
    <row r="536">
      <c r="H536" s="8"/>
      <c r="I536" s="7"/>
      <c r="K536" s="7"/>
    </row>
    <row r="537">
      <c r="H537" s="8"/>
      <c r="I537" s="7"/>
      <c r="K537" s="7"/>
    </row>
    <row r="538">
      <c r="H538" s="8"/>
      <c r="I538" s="7"/>
      <c r="K538" s="7"/>
    </row>
    <row r="539">
      <c r="H539" s="8"/>
      <c r="I539" s="7"/>
      <c r="K539" s="7"/>
    </row>
    <row r="540">
      <c r="H540" s="8"/>
      <c r="I540" s="7"/>
      <c r="K540" s="7"/>
    </row>
    <row r="541">
      <c r="H541" s="8"/>
      <c r="I541" s="7"/>
      <c r="K541" s="7"/>
    </row>
    <row r="542">
      <c r="H542" s="8"/>
      <c r="I542" s="7"/>
      <c r="K542" s="7"/>
    </row>
    <row r="543">
      <c r="H543" s="8"/>
      <c r="I543" s="7"/>
      <c r="K543" s="7"/>
    </row>
    <row r="544">
      <c r="H544" s="8"/>
      <c r="I544" s="7"/>
      <c r="K544" s="7"/>
    </row>
    <row r="545">
      <c r="H545" s="8"/>
      <c r="I545" s="7"/>
      <c r="K545" s="7"/>
    </row>
    <row r="546">
      <c r="H546" s="8"/>
      <c r="I546" s="7"/>
      <c r="K546" s="7"/>
    </row>
    <row r="547">
      <c r="H547" s="8"/>
      <c r="I547" s="7"/>
      <c r="K547" s="7"/>
    </row>
    <row r="548">
      <c r="H548" s="8"/>
      <c r="I548" s="7"/>
      <c r="K548" s="7"/>
    </row>
    <row r="549">
      <c r="H549" s="8"/>
      <c r="I549" s="7"/>
      <c r="K549" s="7"/>
    </row>
    <row r="550">
      <c r="H550" s="8"/>
      <c r="I550" s="7"/>
      <c r="K550" s="7"/>
    </row>
    <row r="551">
      <c r="H551" s="8"/>
      <c r="I551" s="7"/>
      <c r="K551" s="7"/>
    </row>
    <row r="552">
      <c r="H552" s="8"/>
      <c r="I552" s="7"/>
      <c r="K552" s="7"/>
    </row>
    <row r="553">
      <c r="H553" s="8"/>
      <c r="I553" s="7"/>
      <c r="K553" s="7"/>
    </row>
    <row r="554">
      <c r="H554" s="8"/>
      <c r="I554" s="7"/>
      <c r="K554" s="7"/>
    </row>
    <row r="555">
      <c r="H555" s="8"/>
      <c r="I555" s="7"/>
      <c r="K555" s="7"/>
    </row>
    <row r="556">
      <c r="H556" s="8"/>
      <c r="I556" s="7"/>
      <c r="K556" s="7"/>
    </row>
    <row r="557">
      <c r="H557" s="8"/>
      <c r="I557" s="7"/>
      <c r="K557" s="7"/>
    </row>
    <row r="558">
      <c r="H558" s="8"/>
      <c r="I558" s="7"/>
      <c r="K558" s="7"/>
    </row>
    <row r="559">
      <c r="H559" s="8"/>
      <c r="I559" s="7"/>
      <c r="K559" s="7"/>
    </row>
    <row r="560">
      <c r="H560" s="8"/>
      <c r="I560" s="7"/>
      <c r="K560" s="7"/>
    </row>
    <row r="561">
      <c r="H561" s="8"/>
      <c r="I561" s="7"/>
      <c r="K561" s="7"/>
    </row>
    <row r="562">
      <c r="H562" s="8"/>
      <c r="I562" s="7"/>
      <c r="K562" s="7"/>
    </row>
    <row r="563">
      <c r="H563" s="8"/>
      <c r="I563" s="7"/>
      <c r="K563" s="7"/>
    </row>
    <row r="564">
      <c r="H564" s="8"/>
      <c r="I564" s="7"/>
      <c r="K564" s="7"/>
    </row>
    <row r="565">
      <c r="H565" s="8"/>
      <c r="I565" s="7"/>
      <c r="K565" s="7"/>
    </row>
    <row r="566">
      <c r="H566" s="8"/>
      <c r="I566" s="7"/>
      <c r="K566" s="7"/>
    </row>
    <row r="567">
      <c r="H567" s="8"/>
      <c r="I567" s="7"/>
      <c r="K567" s="7"/>
    </row>
    <row r="568">
      <c r="H568" s="8"/>
      <c r="I568" s="7"/>
      <c r="K568" s="7"/>
    </row>
    <row r="569">
      <c r="H569" s="8"/>
      <c r="I569" s="7"/>
      <c r="K569" s="7"/>
    </row>
    <row r="570">
      <c r="H570" s="8"/>
      <c r="I570" s="7"/>
      <c r="K570" s="7"/>
    </row>
    <row r="571">
      <c r="H571" s="8"/>
      <c r="I571" s="7"/>
      <c r="K571" s="7"/>
    </row>
    <row r="572">
      <c r="H572" s="8"/>
      <c r="I572" s="7"/>
      <c r="K572" s="7"/>
    </row>
    <row r="573">
      <c r="H573" s="8"/>
      <c r="I573" s="7"/>
      <c r="K573" s="7"/>
    </row>
    <row r="574">
      <c r="H574" s="8"/>
      <c r="I574" s="7"/>
      <c r="K574" s="7"/>
    </row>
    <row r="575">
      <c r="H575" s="8"/>
      <c r="I575" s="7"/>
      <c r="K575" s="7"/>
    </row>
    <row r="576">
      <c r="H576" s="8"/>
      <c r="I576" s="7"/>
      <c r="K576" s="7"/>
    </row>
    <row r="577">
      <c r="H577" s="8"/>
      <c r="I577" s="7"/>
      <c r="K577" s="7"/>
    </row>
    <row r="578">
      <c r="H578" s="8"/>
      <c r="I578" s="7"/>
      <c r="K578" s="7"/>
    </row>
    <row r="579">
      <c r="H579" s="8"/>
      <c r="I579" s="7"/>
      <c r="K579" s="7"/>
    </row>
    <row r="580">
      <c r="H580" s="8"/>
      <c r="I580" s="7"/>
      <c r="K580" s="7"/>
    </row>
    <row r="581">
      <c r="H581" s="8"/>
      <c r="I581" s="7"/>
      <c r="K581" s="7"/>
    </row>
    <row r="582">
      <c r="H582" s="8"/>
      <c r="I582" s="7"/>
      <c r="K582" s="7"/>
    </row>
    <row r="583">
      <c r="H583" s="8"/>
      <c r="I583" s="7"/>
      <c r="K583" s="7"/>
    </row>
    <row r="584">
      <c r="H584" s="8"/>
      <c r="I584" s="7"/>
      <c r="K584" s="7"/>
    </row>
    <row r="585">
      <c r="H585" s="8"/>
      <c r="I585" s="7"/>
      <c r="K585" s="7"/>
    </row>
    <row r="586">
      <c r="H586" s="8"/>
      <c r="I586" s="7"/>
      <c r="K586" s="7"/>
    </row>
    <row r="587">
      <c r="H587" s="8"/>
      <c r="I587" s="7"/>
      <c r="K587" s="7"/>
    </row>
    <row r="588">
      <c r="H588" s="8"/>
      <c r="I588" s="7"/>
      <c r="K588" s="7"/>
    </row>
    <row r="589">
      <c r="H589" s="8"/>
      <c r="I589" s="7"/>
      <c r="K589" s="7"/>
    </row>
    <row r="590">
      <c r="H590" s="8"/>
      <c r="I590" s="7"/>
      <c r="K590" s="7"/>
    </row>
    <row r="591">
      <c r="H591" s="8"/>
      <c r="I591" s="7"/>
      <c r="K591" s="7"/>
    </row>
    <row r="592">
      <c r="H592" s="8"/>
      <c r="I592" s="7"/>
      <c r="K592" s="7"/>
    </row>
    <row r="593">
      <c r="H593" s="8"/>
      <c r="I593" s="7"/>
      <c r="K593" s="7"/>
    </row>
    <row r="594">
      <c r="H594" s="8"/>
      <c r="I594" s="7"/>
      <c r="K594" s="7"/>
    </row>
    <row r="595">
      <c r="H595" s="8"/>
      <c r="I595" s="7"/>
      <c r="K595" s="7"/>
    </row>
    <row r="596">
      <c r="H596" s="8"/>
      <c r="I596" s="7"/>
      <c r="K596" s="7"/>
    </row>
    <row r="597">
      <c r="H597" s="8"/>
      <c r="I597" s="7"/>
      <c r="K597" s="7"/>
    </row>
    <row r="598">
      <c r="H598" s="8"/>
      <c r="I598" s="7"/>
      <c r="K598" s="7"/>
    </row>
    <row r="599">
      <c r="H599" s="8"/>
      <c r="I599" s="7"/>
      <c r="K599" s="7"/>
    </row>
    <row r="600">
      <c r="H600" s="8"/>
      <c r="I600" s="7"/>
      <c r="K600" s="7"/>
    </row>
    <row r="601">
      <c r="H601" s="8"/>
      <c r="I601" s="7"/>
      <c r="K601" s="7"/>
    </row>
    <row r="602">
      <c r="H602" s="8"/>
      <c r="I602" s="7"/>
      <c r="K602" s="7"/>
    </row>
    <row r="603">
      <c r="H603" s="8"/>
      <c r="I603" s="7"/>
      <c r="K603" s="7"/>
    </row>
    <row r="604">
      <c r="H604" s="8"/>
      <c r="I604" s="7"/>
      <c r="K604" s="7"/>
    </row>
    <row r="605">
      <c r="H605" s="8"/>
      <c r="I605" s="7"/>
      <c r="K605" s="7"/>
    </row>
    <row r="606">
      <c r="H606" s="8"/>
      <c r="I606" s="7"/>
      <c r="K606" s="7"/>
    </row>
    <row r="607">
      <c r="H607" s="8"/>
      <c r="I607" s="7"/>
      <c r="K607" s="7"/>
    </row>
    <row r="608">
      <c r="H608" s="8"/>
      <c r="I608" s="7"/>
      <c r="K608" s="7"/>
    </row>
    <row r="609">
      <c r="H609" s="8"/>
      <c r="I609" s="7"/>
      <c r="K609" s="7"/>
    </row>
    <row r="610">
      <c r="H610" s="8"/>
      <c r="I610" s="7"/>
      <c r="K610" s="7"/>
    </row>
    <row r="611">
      <c r="H611" s="8"/>
      <c r="I611" s="7"/>
      <c r="K611" s="7"/>
    </row>
    <row r="612">
      <c r="H612" s="8"/>
      <c r="I612" s="7"/>
      <c r="K612" s="7"/>
    </row>
    <row r="613">
      <c r="H613" s="8"/>
      <c r="I613" s="7"/>
      <c r="K613" s="7"/>
    </row>
    <row r="614">
      <c r="H614" s="8"/>
      <c r="I614" s="7"/>
      <c r="K614" s="7"/>
    </row>
    <row r="615">
      <c r="H615" s="8"/>
      <c r="I615" s="7"/>
      <c r="K615" s="7"/>
    </row>
    <row r="616">
      <c r="H616" s="8"/>
      <c r="I616" s="7"/>
      <c r="K616" s="7"/>
    </row>
    <row r="617">
      <c r="H617" s="8"/>
      <c r="I617" s="7"/>
      <c r="K617" s="7"/>
    </row>
    <row r="618">
      <c r="H618" s="8"/>
      <c r="I618" s="7"/>
      <c r="K618" s="7"/>
    </row>
    <row r="619">
      <c r="H619" s="8"/>
      <c r="I619" s="7"/>
      <c r="K619" s="7"/>
    </row>
    <row r="620">
      <c r="H620" s="8"/>
      <c r="I620" s="7"/>
      <c r="K620" s="7"/>
    </row>
    <row r="621">
      <c r="H621" s="8"/>
      <c r="I621" s="7"/>
      <c r="K621" s="7"/>
    </row>
    <row r="622">
      <c r="H622" s="8"/>
      <c r="I622" s="7"/>
      <c r="K622" s="7"/>
    </row>
    <row r="623">
      <c r="H623" s="8"/>
      <c r="I623" s="7"/>
      <c r="K623" s="7"/>
    </row>
    <row r="624">
      <c r="H624" s="8"/>
      <c r="I624" s="7"/>
      <c r="K624" s="7"/>
    </row>
    <row r="625">
      <c r="H625" s="8"/>
      <c r="I625" s="7"/>
      <c r="K625" s="7"/>
    </row>
    <row r="626">
      <c r="H626" s="8"/>
      <c r="I626" s="7"/>
      <c r="K626" s="7"/>
    </row>
    <row r="627">
      <c r="H627" s="8"/>
      <c r="I627" s="7"/>
      <c r="K627" s="7"/>
    </row>
    <row r="628">
      <c r="H628" s="8"/>
      <c r="I628" s="7"/>
      <c r="K628" s="7"/>
    </row>
    <row r="629">
      <c r="H629" s="8"/>
      <c r="I629" s="7"/>
      <c r="K629" s="7"/>
    </row>
    <row r="630">
      <c r="H630" s="8"/>
      <c r="I630" s="7"/>
      <c r="K630" s="7"/>
    </row>
    <row r="631">
      <c r="H631" s="8"/>
      <c r="I631" s="7"/>
      <c r="K631" s="7"/>
    </row>
    <row r="632">
      <c r="H632" s="8"/>
      <c r="I632" s="7"/>
      <c r="K632" s="7"/>
    </row>
    <row r="633">
      <c r="H633" s="8"/>
      <c r="I633" s="7"/>
      <c r="K633" s="7"/>
    </row>
    <row r="634">
      <c r="H634" s="8"/>
      <c r="I634" s="7"/>
      <c r="K634" s="7"/>
    </row>
    <row r="635">
      <c r="H635" s="8"/>
      <c r="I635" s="7"/>
      <c r="K635" s="7"/>
    </row>
    <row r="636">
      <c r="H636" s="8"/>
      <c r="I636" s="7"/>
      <c r="K636" s="7"/>
    </row>
    <row r="637">
      <c r="H637" s="8"/>
      <c r="I637" s="7"/>
      <c r="K637" s="7"/>
    </row>
    <row r="638">
      <c r="H638" s="8"/>
      <c r="I638" s="7"/>
      <c r="K638" s="7"/>
    </row>
    <row r="639">
      <c r="H639" s="8"/>
      <c r="I639" s="7"/>
      <c r="K639" s="7"/>
    </row>
    <row r="640">
      <c r="H640" s="8"/>
      <c r="I640" s="7"/>
      <c r="K640" s="7"/>
    </row>
    <row r="641">
      <c r="H641" s="8"/>
      <c r="I641" s="7"/>
      <c r="K641" s="7"/>
    </row>
    <row r="642">
      <c r="H642" s="8"/>
      <c r="I642" s="7"/>
      <c r="K642" s="7"/>
    </row>
    <row r="643">
      <c r="H643" s="8"/>
      <c r="I643" s="7"/>
      <c r="K643" s="7"/>
    </row>
    <row r="644">
      <c r="H644" s="8"/>
      <c r="I644" s="7"/>
      <c r="K644" s="7"/>
    </row>
    <row r="645">
      <c r="H645" s="8"/>
      <c r="I645" s="7"/>
      <c r="K645" s="7"/>
    </row>
    <row r="646">
      <c r="H646" s="8"/>
      <c r="I646" s="7"/>
      <c r="K646" s="7"/>
    </row>
    <row r="647">
      <c r="H647" s="8"/>
      <c r="I647" s="7"/>
      <c r="K647" s="7"/>
    </row>
    <row r="648">
      <c r="H648" s="8"/>
      <c r="I648" s="7"/>
      <c r="K648" s="7"/>
    </row>
    <row r="649">
      <c r="H649" s="8"/>
      <c r="I649" s="7"/>
      <c r="K649" s="7"/>
    </row>
    <row r="650">
      <c r="H650" s="8"/>
      <c r="I650" s="7"/>
      <c r="K650" s="7"/>
    </row>
    <row r="651">
      <c r="H651" s="8"/>
      <c r="I651" s="7"/>
      <c r="K651" s="7"/>
    </row>
    <row r="652">
      <c r="H652" s="8"/>
      <c r="I652" s="7"/>
      <c r="K652" s="7"/>
    </row>
    <row r="653">
      <c r="H653" s="8"/>
      <c r="I653" s="7"/>
      <c r="K653" s="7"/>
    </row>
    <row r="654">
      <c r="H654" s="8"/>
      <c r="I654" s="7"/>
      <c r="K654" s="7"/>
    </row>
    <row r="655">
      <c r="H655" s="8"/>
      <c r="I655" s="7"/>
      <c r="K655" s="7"/>
    </row>
    <row r="656">
      <c r="H656" s="8"/>
      <c r="I656" s="7"/>
      <c r="K656" s="7"/>
    </row>
    <row r="657">
      <c r="H657" s="8"/>
      <c r="I657" s="7"/>
      <c r="K657" s="7"/>
    </row>
    <row r="658">
      <c r="H658" s="8"/>
      <c r="I658" s="7"/>
      <c r="K658" s="7"/>
    </row>
    <row r="659">
      <c r="H659" s="8"/>
      <c r="I659" s="7"/>
      <c r="K659" s="7"/>
    </row>
    <row r="660">
      <c r="H660" s="8"/>
      <c r="I660" s="7"/>
      <c r="K660" s="7"/>
    </row>
    <row r="661">
      <c r="H661" s="8"/>
      <c r="I661" s="7"/>
      <c r="K661" s="7"/>
    </row>
    <row r="662">
      <c r="H662" s="8"/>
      <c r="I662" s="7"/>
      <c r="K662" s="7"/>
    </row>
    <row r="663">
      <c r="H663" s="8"/>
      <c r="I663" s="7"/>
      <c r="K663" s="7"/>
    </row>
    <row r="664">
      <c r="H664" s="8"/>
      <c r="I664" s="7"/>
      <c r="K664" s="7"/>
    </row>
    <row r="665">
      <c r="H665" s="8"/>
      <c r="I665" s="7"/>
      <c r="K665" s="7"/>
    </row>
    <row r="666">
      <c r="H666" s="8"/>
      <c r="I666" s="7"/>
      <c r="K666" s="7"/>
    </row>
    <row r="667">
      <c r="H667" s="8"/>
      <c r="I667" s="7"/>
      <c r="K667" s="7"/>
    </row>
    <row r="668">
      <c r="H668" s="8"/>
      <c r="I668" s="7"/>
      <c r="K668" s="7"/>
    </row>
    <row r="669">
      <c r="H669" s="8"/>
      <c r="I669" s="7"/>
      <c r="K669" s="7"/>
    </row>
    <row r="670">
      <c r="H670" s="8"/>
      <c r="I670" s="7"/>
      <c r="K670" s="7"/>
    </row>
    <row r="671">
      <c r="H671" s="8"/>
      <c r="I671" s="7"/>
      <c r="K671" s="7"/>
    </row>
    <row r="672">
      <c r="H672" s="8"/>
      <c r="I672" s="7"/>
      <c r="K672" s="7"/>
    </row>
    <row r="673">
      <c r="H673" s="8"/>
      <c r="I673" s="7"/>
      <c r="K673" s="7"/>
    </row>
    <row r="674">
      <c r="H674" s="8"/>
      <c r="I674" s="7"/>
      <c r="K674" s="7"/>
    </row>
    <row r="675">
      <c r="H675" s="8"/>
      <c r="I675" s="7"/>
      <c r="K675" s="7"/>
    </row>
    <row r="676">
      <c r="H676" s="8"/>
      <c r="I676" s="7"/>
      <c r="K676" s="7"/>
    </row>
    <row r="677">
      <c r="H677" s="8"/>
      <c r="I677" s="7"/>
      <c r="K677" s="7"/>
    </row>
    <row r="678">
      <c r="H678" s="8"/>
      <c r="I678" s="7"/>
      <c r="K678" s="7"/>
    </row>
    <row r="679">
      <c r="H679" s="8"/>
      <c r="I679" s="7"/>
      <c r="K679" s="7"/>
    </row>
    <row r="680">
      <c r="H680" s="8"/>
      <c r="I680" s="7"/>
      <c r="K680" s="7"/>
    </row>
    <row r="681">
      <c r="H681" s="8"/>
      <c r="I681" s="7"/>
      <c r="K681" s="7"/>
    </row>
    <row r="682">
      <c r="H682" s="8"/>
      <c r="I682" s="7"/>
      <c r="K682" s="7"/>
    </row>
    <row r="683">
      <c r="H683" s="8"/>
      <c r="I683" s="7"/>
      <c r="K683" s="7"/>
    </row>
    <row r="684">
      <c r="H684" s="8"/>
      <c r="I684" s="7"/>
      <c r="K684" s="7"/>
    </row>
    <row r="685">
      <c r="H685" s="8"/>
      <c r="I685" s="7"/>
      <c r="K685" s="7"/>
    </row>
    <row r="686">
      <c r="H686" s="8"/>
      <c r="I686" s="7"/>
      <c r="K686" s="7"/>
    </row>
    <row r="687">
      <c r="H687" s="8"/>
      <c r="I687" s="7"/>
      <c r="K687" s="7"/>
    </row>
    <row r="688">
      <c r="H688" s="8"/>
      <c r="I688" s="7"/>
      <c r="K688" s="7"/>
    </row>
    <row r="689">
      <c r="H689" s="8"/>
      <c r="I689" s="7"/>
      <c r="K689" s="7"/>
    </row>
    <row r="690">
      <c r="H690" s="8"/>
      <c r="I690" s="7"/>
      <c r="K690" s="7"/>
    </row>
    <row r="691">
      <c r="H691" s="8"/>
      <c r="I691" s="7"/>
      <c r="K691" s="7"/>
    </row>
    <row r="692">
      <c r="H692" s="8"/>
      <c r="I692" s="7"/>
      <c r="K692" s="7"/>
    </row>
    <row r="693">
      <c r="H693" s="8"/>
      <c r="I693" s="7"/>
      <c r="K693" s="7"/>
    </row>
    <row r="694">
      <c r="H694" s="8"/>
      <c r="I694" s="7"/>
      <c r="K694" s="7"/>
    </row>
    <row r="695">
      <c r="H695" s="8"/>
      <c r="I695" s="7"/>
      <c r="K695" s="7"/>
    </row>
    <row r="696">
      <c r="H696" s="8"/>
      <c r="I696" s="7"/>
      <c r="K696" s="7"/>
    </row>
    <row r="697">
      <c r="H697" s="8"/>
      <c r="I697" s="7"/>
      <c r="K697" s="7"/>
    </row>
    <row r="698">
      <c r="H698" s="8"/>
      <c r="I698" s="7"/>
      <c r="K698" s="7"/>
    </row>
    <row r="699">
      <c r="H699" s="8"/>
      <c r="I699" s="7"/>
      <c r="K699" s="7"/>
    </row>
    <row r="700">
      <c r="H700" s="8"/>
      <c r="I700" s="7"/>
      <c r="K700" s="7"/>
    </row>
    <row r="701">
      <c r="H701" s="8"/>
      <c r="I701" s="7"/>
      <c r="K701" s="7"/>
    </row>
    <row r="702">
      <c r="H702" s="8"/>
      <c r="I702" s="7"/>
      <c r="K702" s="7"/>
    </row>
    <row r="703">
      <c r="H703" s="8"/>
      <c r="I703" s="7"/>
      <c r="K703" s="7"/>
    </row>
    <row r="704">
      <c r="H704" s="8"/>
      <c r="I704" s="7"/>
      <c r="K704" s="7"/>
    </row>
    <row r="705">
      <c r="H705" s="8"/>
      <c r="I705" s="7"/>
      <c r="K705" s="7"/>
    </row>
    <row r="706">
      <c r="H706" s="8"/>
      <c r="I706" s="7"/>
      <c r="K706" s="7"/>
    </row>
    <row r="707">
      <c r="H707" s="8"/>
      <c r="I707" s="7"/>
      <c r="K707" s="7"/>
    </row>
    <row r="708">
      <c r="H708" s="8"/>
      <c r="I708" s="7"/>
      <c r="K708" s="7"/>
    </row>
    <row r="709">
      <c r="H709" s="8"/>
      <c r="I709" s="7"/>
      <c r="K709" s="7"/>
    </row>
    <row r="710">
      <c r="H710" s="8"/>
      <c r="I710" s="7"/>
      <c r="K710" s="7"/>
    </row>
    <row r="711">
      <c r="H711" s="8"/>
      <c r="I711" s="7"/>
      <c r="K711" s="7"/>
    </row>
    <row r="712">
      <c r="H712" s="8"/>
      <c r="I712" s="7"/>
      <c r="K712" s="7"/>
    </row>
    <row r="713">
      <c r="H713" s="8"/>
      <c r="I713" s="7"/>
      <c r="K713" s="7"/>
    </row>
    <row r="714">
      <c r="H714" s="8"/>
      <c r="I714" s="7"/>
      <c r="K714" s="7"/>
    </row>
    <row r="715">
      <c r="H715" s="8"/>
      <c r="I715" s="7"/>
      <c r="K715" s="7"/>
    </row>
    <row r="716">
      <c r="H716" s="8"/>
      <c r="I716" s="7"/>
      <c r="K716" s="7"/>
    </row>
    <row r="717">
      <c r="H717" s="8"/>
      <c r="I717" s="7"/>
      <c r="K717" s="7"/>
    </row>
    <row r="718">
      <c r="H718" s="8"/>
      <c r="I718" s="7"/>
      <c r="K718" s="7"/>
    </row>
    <row r="719">
      <c r="H719" s="8"/>
      <c r="I719" s="7"/>
      <c r="K719" s="7"/>
    </row>
    <row r="720">
      <c r="H720" s="8"/>
      <c r="I720" s="7"/>
      <c r="K720" s="7"/>
    </row>
    <row r="721">
      <c r="H721" s="8"/>
      <c r="I721" s="7"/>
      <c r="K721" s="7"/>
    </row>
    <row r="722">
      <c r="H722" s="8"/>
      <c r="I722" s="7"/>
      <c r="K722" s="7"/>
    </row>
    <row r="723">
      <c r="H723" s="8"/>
      <c r="I723" s="7"/>
      <c r="K723" s="7"/>
    </row>
    <row r="724">
      <c r="H724" s="8"/>
      <c r="I724" s="7"/>
      <c r="K724" s="7"/>
    </row>
    <row r="725">
      <c r="H725" s="8"/>
      <c r="I725" s="7"/>
      <c r="K725" s="7"/>
    </row>
    <row r="726">
      <c r="H726" s="8"/>
      <c r="I726" s="7"/>
      <c r="K726" s="7"/>
    </row>
    <row r="727">
      <c r="H727" s="8"/>
      <c r="I727" s="7"/>
      <c r="K727" s="7"/>
    </row>
    <row r="728">
      <c r="H728" s="8"/>
      <c r="I728" s="7"/>
      <c r="K728" s="7"/>
    </row>
    <row r="729">
      <c r="H729" s="8"/>
      <c r="I729" s="7"/>
      <c r="K729" s="7"/>
    </row>
    <row r="730">
      <c r="H730" s="8"/>
      <c r="I730" s="7"/>
      <c r="K730" s="7"/>
    </row>
    <row r="731">
      <c r="H731" s="8"/>
      <c r="I731" s="7"/>
      <c r="K731" s="7"/>
    </row>
    <row r="732">
      <c r="H732" s="8"/>
      <c r="I732" s="7"/>
      <c r="K732" s="7"/>
    </row>
    <row r="733">
      <c r="H733" s="8"/>
      <c r="I733" s="7"/>
      <c r="K733" s="7"/>
    </row>
    <row r="734">
      <c r="H734" s="8"/>
      <c r="I734" s="7"/>
      <c r="K734" s="7"/>
    </row>
    <row r="735">
      <c r="H735" s="8"/>
      <c r="I735" s="7"/>
      <c r="K735" s="7"/>
    </row>
    <row r="736">
      <c r="H736" s="8"/>
      <c r="I736" s="7"/>
      <c r="K736" s="7"/>
    </row>
    <row r="737">
      <c r="H737" s="8"/>
      <c r="I737" s="7"/>
      <c r="K737" s="7"/>
    </row>
    <row r="738">
      <c r="H738" s="8"/>
      <c r="I738" s="7"/>
      <c r="K738" s="7"/>
    </row>
    <row r="739">
      <c r="H739" s="8"/>
      <c r="I739" s="7"/>
      <c r="K739" s="7"/>
    </row>
    <row r="740">
      <c r="H740" s="8"/>
      <c r="I740" s="7"/>
      <c r="K740" s="7"/>
    </row>
    <row r="741">
      <c r="H741" s="8"/>
      <c r="I741" s="7"/>
      <c r="K741" s="7"/>
    </row>
    <row r="742">
      <c r="H742" s="8"/>
      <c r="I742" s="7"/>
      <c r="K742" s="7"/>
    </row>
    <row r="743">
      <c r="H743" s="8"/>
      <c r="I743" s="7"/>
      <c r="K743" s="7"/>
    </row>
    <row r="744">
      <c r="H744" s="8"/>
      <c r="I744" s="7"/>
      <c r="K744" s="7"/>
    </row>
    <row r="745">
      <c r="H745" s="8"/>
      <c r="I745" s="7"/>
      <c r="K745" s="7"/>
    </row>
    <row r="746">
      <c r="H746" s="8"/>
      <c r="I746" s="7"/>
      <c r="K746" s="7"/>
    </row>
    <row r="747">
      <c r="H747" s="8"/>
      <c r="I747" s="7"/>
      <c r="K747" s="7"/>
    </row>
    <row r="748">
      <c r="H748" s="8"/>
      <c r="I748" s="7"/>
      <c r="K748" s="7"/>
    </row>
    <row r="749">
      <c r="H749" s="8"/>
      <c r="I749" s="7"/>
      <c r="K749" s="7"/>
    </row>
    <row r="750">
      <c r="H750" s="8"/>
      <c r="I750" s="7"/>
      <c r="K750" s="7"/>
    </row>
    <row r="751">
      <c r="H751" s="8"/>
      <c r="I751" s="7"/>
      <c r="K751" s="7"/>
    </row>
    <row r="752">
      <c r="H752" s="8"/>
      <c r="I752" s="7"/>
      <c r="K752" s="7"/>
    </row>
    <row r="753">
      <c r="H753" s="8"/>
      <c r="I753" s="7"/>
      <c r="K753" s="7"/>
    </row>
    <row r="754">
      <c r="H754" s="8"/>
      <c r="I754" s="7"/>
      <c r="K754" s="7"/>
    </row>
    <row r="755">
      <c r="H755" s="8"/>
      <c r="I755" s="7"/>
      <c r="K755" s="7"/>
    </row>
    <row r="756">
      <c r="H756" s="8"/>
      <c r="I756" s="7"/>
      <c r="K756" s="7"/>
    </row>
    <row r="757">
      <c r="H757" s="8"/>
      <c r="I757" s="7"/>
      <c r="K757" s="7"/>
    </row>
    <row r="758">
      <c r="H758" s="8"/>
      <c r="I758" s="7"/>
      <c r="K758" s="7"/>
    </row>
    <row r="759">
      <c r="H759" s="8"/>
      <c r="I759" s="7"/>
      <c r="K759" s="7"/>
    </row>
    <row r="760">
      <c r="H760" s="8"/>
      <c r="I760" s="7"/>
      <c r="K760" s="7"/>
    </row>
    <row r="761">
      <c r="H761" s="8"/>
      <c r="I761" s="7"/>
      <c r="K761" s="7"/>
    </row>
    <row r="762">
      <c r="H762" s="8"/>
      <c r="I762" s="7"/>
      <c r="K762" s="7"/>
    </row>
    <row r="763">
      <c r="H763" s="8"/>
      <c r="I763" s="7"/>
      <c r="K763" s="7"/>
    </row>
    <row r="764">
      <c r="H764" s="8"/>
      <c r="I764" s="7"/>
      <c r="K764" s="7"/>
    </row>
    <row r="765">
      <c r="H765" s="8"/>
      <c r="I765" s="7"/>
      <c r="K765" s="7"/>
    </row>
    <row r="766">
      <c r="H766" s="8"/>
      <c r="I766" s="7"/>
      <c r="K766" s="7"/>
    </row>
    <row r="767">
      <c r="H767" s="8"/>
      <c r="I767" s="7"/>
      <c r="K767" s="7"/>
    </row>
    <row r="768">
      <c r="H768" s="8"/>
      <c r="I768" s="7"/>
      <c r="K768" s="7"/>
    </row>
    <row r="769">
      <c r="H769" s="8"/>
      <c r="I769" s="7"/>
      <c r="K769" s="7"/>
    </row>
    <row r="770">
      <c r="H770" s="8"/>
      <c r="I770" s="7"/>
      <c r="K770" s="7"/>
    </row>
    <row r="771">
      <c r="H771" s="8"/>
      <c r="I771" s="7"/>
      <c r="K771" s="7"/>
    </row>
    <row r="772">
      <c r="H772" s="8"/>
      <c r="I772" s="7"/>
      <c r="K772" s="7"/>
    </row>
    <row r="773">
      <c r="H773" s="8"/>
      <c r="I773" s="7"/>
      <c r="K773" s="7"/>
    </row>
    <row r="774">
      <c r="H774" s="8"/>
      <c r="I774" s="7"/>
      <c r="K774" s="7"/>
    </row>
    <row r="775">
      <c r="H775" s="8"/>
      <c r="I775" s="7"/>
      <c r="K775" s="7"/>
    </row>
    <row r="776">
      <c r="H776" s="8"/>
      <c r="I776" s="7"/>
      <c r="K776" s="7"/>
    </row>
    <row r="777">
      <c r="H777" s="8"/>
      <c r="I777" s="7"/>
      <c r="K777" s="7"/>
    </row>
    <row r="778">
      <c r="H778" s="8"/>
      <c r="I778" s="7"/>
      <c r="K778" s="7"/>
    </row>
    <row r="779">
      <c r="H779" s="8"/>
      <c r="I779" s="7"/>
      <c r="K779" s="7"/>
    </row>
    <row r="780">
      <c r="H780" s="8"/>
      <c r="I780" s="7"/>
      <c r="K780" s="7"/>
    </row>
    <row r="781">
      <c r="H781" s="8"/>
      <c r="I781" s="7"/>
      <c r="K781" s="7"/>
    </row>
    <row r="782">
      <c r="H782" s="8"/>
      <c r="I782" s="7"/>
      <c r="K782" s="7"/>
    </row>
    <row r="783">
      <c r="H783" s="8"/>
      <c r="I783" s="7"/>
      <c r="K783" s="7"/>
    </row>
    <row r="784">
      <c r="H784" s="8"/>
      <c r="I784" s="7"/>
      <c r="K784" s="7"/>
    </row>
    <row r="785">
      <c r="H785" s="8"/>
      <c r="I785" s="7"/>
      <c r="K785" s="7"/>
    </row>
    <row r="786">
      <c r="H786" s="8"/>
      <c r="I786" s="7"/>
      <c r="K786" s="7"/>
    </row>
    <row r="787">
      <c r="H787" s="8"/>
      <c r="I787" s="7"/>
      <c r="K787" s="7"/>
    </row>
    <row r="788">
      <c r="H788" s="8"/>
      <c r="I788" s="7"/>
      <c r="K788" s="7"/>
    </row>
    <row r="789">
      <c r="H789" s="8"/>
      <c r="I789" s="7"/>
      <c r="K789" s="7"/>
    </row>
    <row r="790">
      <c r="H790" s="8"/>
      <c r="I790" s="7"/>
      <c r="K790" s="7"/>
    </row>
    <row r="791">
      <c r="H791" s="8"/>
      <c r="I791" s="7"/>
      <c r="K791" s="7"/>
    </row>
    <row r="792">
      <c r="H792" s="8"/>
      <c r="I792" s="7"/>
      <c r="K792" s="7"/>
    </row>
    <row r="793">
      <c r="H793" s="8"/>
      <c r="I793" s="7"/>
      <c r="K793" s="7"/>
    </row>
    <row r="794">
      <c r="H794" s="8"/>
      <c r="I794" s="7"/>
      <c r="K794" s="7"/>
    </row>
    <row r="795">
      <c r="H795" s="8"/>
      <c r="I795" s="7"/>
      <c r="K795" s="7"/>
    </row>
    <row r="796">
      <c r="H796" s="8"/>
      <c r="I796" s="7"/>
      <c r="K796" s="7"/>
    </row>
    <row r="797">
      <c r="H797" s="8"/>
      <c r="I797" s="7"/>
      <c r="K797" s="7"/>
    </row>
    <row r="798">
      <c r="H798" s="8"/>
      <c r="I798" s="7"/>
      <c r="K798" s="7"/>
    </row>
    <row r="799">
      <c r="H799" s="8"/>
      <c r="I799" s="7"/>
      <c r="K799" s="7"/>
    </row>
    <row r="800">
      <c r="H800" s="8"/>
      <c r="I800" s="7"/>
      <c r="K800" s="7"/>
    </row>
    <row r="801">
      <c r="H801" s="8"/>
      <c r="I801" s="7"/>
      <c r="K801" s="7"/>
    </row>
    <row r="802">
      <c r="H802" s="8"/>
      <c r="I802" s="7"/>
      <c r="K802" s="7"/>
    </row>
    <row r="803">
      <c r="H803" s="8"/>
      <c r="I803" s="7"/>
      <c r="K803" s="7"/>
    </row>
    <row r="804">
      <c r="H804" s="8"/>
      <c r="I804" s="7"/>
      <c r="K804" s="7"/>
    </row>
    <row r="805">
      <c r="H805" s="8"/>
      <c r="I805" s="7"/>
      <c r="K805" s="7"/>
    </row>
    <row r="806">
      <c r="H806" s="8"/>
      <c r="I806" s="7"/>
      <c r="K806" s="7"/>
    </row>
    <row r="807">
      <c r="H807" s="8"/>
      <c r="I807" s="7"/>
      <c r="K807" s="7"/>
    </row>
    <row r="808">
      <c r="H808" s="8"/>
      <c r="I808" s="7"/>
      <c r="K808" s="7"/>
    </row>
    <row r="809">
      <c r="H809" s="8"/>
      <c r="I809" s="7"/>
      <c r="K809" s="7"/>
    </row>
    <row r="810">
      <c r="H810" s="8"/>
      <c r="I810" s="7"/>
      <c r="K810" s="7"/>
    </row>
    <row r="811">
      <c r="H811" s="8"/>
      <c r="I811" s="7"/>
      <c r="K811" s="7"/>
    </row>
    <row r="812">
      <c r="H812" s="8"/>
      <c r="I812" s="7"/>
      <c r="K812" s="7"/>
    </row>
    <row r="813">
      <c r="H813" s="8"/>
      <c r="I813" s="7"/>
      <c r="K813" s="7"/>
    </row>
    <row r="814">
      <c r="H814" s="8"/>
      <c r="I814" s="7"/>
      <c r="K814" s="7"/>
    </row>
    <row r="815">
      <c r="H815" s="8"/>
      <c r="I815" s="7"/>
      <c r="K815" s="7"/>
    </row>
    <row r="816">
      <c r="H816" s="8"/>
      <c r="I816" s="7"/>
      <c r="K816" s="7"/>
    </row>
    <row r="817">
      <c r="H817" s="8"/>
      <c r="I817" s="7"/>
      <c r="K817" s="7"/>
    </row>
    <row r="818">
      <c r="H818" s="8"/>
      <c r="I818" s="7"/>
      <c r="K818" s="7"/>
    </row>
    <row r="819">
      <c r="H819" s="8"/>
      <c r="I819" s="7"/>
      <c r="K819" s="7"/>
    </row>
    <row r="820">
      <c r="H820" s="8"/>
      <c r="I820" s="7"/>
      <c r="K820" s="7"/>
    </row>
    <row r="821">
      <c r="H821" s="8"/>
      <c r="I821" s="7"/>
      <c r="K821" s="7"/>
    </row>
    <row r="822">
      <c r="H822" s="8"/>
      <c r="I822" s="7"/>
      <c r="K822" s="7"/>
    </row>
    <row r="823">
      <c r="H823" s="8"/>
      <c r="I823" s="7"/>
      <c r="K823" s="7"/>
    </row>
    <row r="824">
      <c r="H824" s="8"/>
      <c r="I824" s="7"/>
      <c r="K824" s="7"/>
    </row>
    <row r="825">
      <c r="H825" s="8"/>
      <c r="I825" s="7"/>
      <c r="K825" s="7"/>
    </row>
    <row r="826">
      <c r="H826" s="8"/>
      <c r="I826" s="7"/>
      <c r="K826" s="7"/>
    </row>
    <row r="827">
      <c r="H827" s="8"/>
      <c r="I827" s="7"/>
      <c r="K827" s="7"/>
    </row>
    <row r="828">
      <c r="H828" s="8"/>
      <c r="I828" s="7"/>
      <c r="K828" s="7"/>
    </row>
    <row r="829">
      <c r="H829" s="8"/>
      <c r="I829" s="7"/>
      <c r="K829" s="7"/>
    </row>
    <row r="830">
      <c r="H830" s="8"/>
      <c r="I830" s="7"/>
      <c r="K830" s="7"/>
    </row>
    <row r="831">
      <c r="H831" s="8"/>
      <c r="I831" s="7"/>
      <c r="K831" s="7"/>
    </row>
    <row r="832">
      <c r="H832" s="8"/>
      <c r="I832" s="7"/>
      <c r="K832" s="7"/>
    </row>
    <row r="833">
      <c r="H833" s="8"/>
      <c r="I833" s="7"/>
      <c r="K833" s="7"/>
    </row>
    <row r="834">
      <c r="H834" s="8"/>
      <c r="I834" s="7"/>
      <c r="K834" s="7"/>
    </row>
    <row r="835">
      <c r="H835" s="8"/>
      <c r="I835" s="7"/>
      <c r="K835" s="7"/>
    </row>
    <row r="836">
      <c r="H836" s="8"/>
      <c r="I836" s="7"/>
      <c r="K836" s="7"/>
    </row>
    <row r="837">
      <c r="H837" s="8"/>
      <c r="I837" s="7"/>
      <c r="K837" s="7"/>
    </row>
    <row r="838">
      <c r="H838" s="8"/>
      <c r="I838" s="7"/>
      <c r="K838" s="7"/>
    </row>
    <row r="839">
      <c r="H839" s="8"/>
      <c r="I839" s="7"/>
      <c r="K839" s="7"/>
    </row>
    <row r="840">
      <c r="H840" s="8"/>
      <c r="I840" s="7"/>
      <c r="K840" s="7"/>
    </row>
    <row r="841">
      <c r="H841" s="8"/>
      <c r="I841" s="7"/>
      <c r="K841" s="7"/>
    </row>
    <row r="842">
      <c r="H842" s="8"/>
      <c r="I842" s="7"/>
      <c r="K842" s="7"/>
    </row>
    <row r="843">
      <c r="H843" s="8"/>
      <c r="I843" s="7"/>
      <c r="K843" s="7"/>
    </row>
    <row r="844">
      <c r="H844" s="8"/>
      <c r="I844" s="7"/>
      <c r="K844" s="7"/>
    </row>
    <row r="845">
      <c r="H845" s="8"/>
      <c r="I845" s="7"/>
      <c r="K845" s="7"/>
    </row>
    <row r="846">
      <c r="H846" s="8"/>
      <c r="I846" s="7"/>
      <c r="K846" s="7"/>
    </row>
    <row r="847">
      <c r="H847" s="8"/>
      <c r="I847" s="7"/>
      <c r="K847" s="7"/>
    </row>
    <row r="848">
      <c r="H848" s="8"/>
      <c r="I848" s="7"/>
      <c r="K848" s="7"/>
    </row>
    <row r="849">
      <c r="H849" s="8"/>
      <c r="I849" s="7"/>
      <c r="K849" s="7"/>
    </row>
    <row r="850">
      <c r="H850" s="8"/>
      <c r="I850" s="7"/>
      <c r="K850" s="7"/>
    </row>
    <row r="851">
      <c r="H851" s="8"/>
      <c r="I851" s="7"/>
      <c r="K851" s="7"/>
    </row>
    <row r="852">
      <c r="H852" s="8"/>
      <c r="I852" s="7"/>
      <c r="K852" s="7"/>
    </row>
    <row r="853">
      <c r="H853" s="8"/>
      <c r="I853" s="7"/>
      <c r="K853" s="7"/>
    </row>
    <row r="854">
      <c r="H854" s="8"/>
      <c r="I854" s="7"/>
      <c r="K854" s="7"/>
    </row>
    <row r="855">
      <c r="H855" s="8"/>
      <c r="I855" s="7"/>
      <c r="K855" s="7"/>
    </row>
    <row r="856">
      <c r="H856" s="8"/>
      <c r="I856" s="7"/>
      <c r="K856" s="7"/>
    </row>
    <row r="857">
      <c r="H857" s="8"/>
      <c r="I857" s="7"/>
      <c r="K857" s="7"/>
    </row>
    <row r="858">
      <c r="H858" s="8"/>
      <c r="I858" s="7"/>
      <c r="K858" s="7"/>
    </row>
    <row r="859">
      <c r="H859" s="8"/>
      <c r="I859" s="7"/>
      <c r="K859" s="7"/>
    </row>
    <row r="860">
      <c r="H860" s="8"/>
      <c r="I860" s="7"/>
      <c r="K860" s="7"/>
    </row>
    <row r="861">
      <c r="H861" s="8"/>
      <c r="I861" s="7"/>
      <c r="K861" s="7"/>
    </row>
    <row r="862">
      <c r="H862" s="8"/>
      <c r="I862" s="7"/>
      <c r="K862" s="7"/>
    </row>
    <row r="863">
      <c r="H863" s="8"/>
      <c r="I863" s="7"/>
      <c r="K863" s="7"/>
    </row>
    <row r="864">
      <c r="H864" s="8"/>
      <c r="I864" s="7"/>
      <c r="K864" s="7"/>
    </row>
    <row r="865">
      <c r="H865" s="8"/>
      <c r="I865" s="7"/>
      <c r="K865" s="7"/>
    </row>
    <row r="866">
      <c r="H866" s="8"/>
      <c r="I866" s="7"/>
      <c r="K866" s="7"/>
    </row>
    <row r="867">
      <c r="H867" s="8"/>
      <c r="I867" s="7"/>
      <c r="K867" s="7"/>
    </row>
    <row r="868">
      <c r="H868" s="8"/>
      <c r="I868" s="7"/>
      <c r="K868" s="7"/>
    </row>
    <row r="869">
      <c r="H869" s="8"/>
      <c r="I869" s="7"/>
      <c r="K869" s="7"/>
    </row>
    <row r="870">
      <c r="H870" s="8"/>
      <c r="I870" s="7"/>
      <c r="K870" s="7"/>
    </row>
    <row r="871">
      <c r="H871" s="8"/>
      <c r="I871" s="7"/>
      <c r="K871" s="7"/>
    </row>
    <row r="872">
      <c r="H872" s="8"/>
      <c r="I872" s="7"/>
      <c r="K872" s="7"/>
    </row>
    <row r="873">
      <c r="H873" s="8"/>
      <c r="I873" s="7"/>
      <c r="K873" s="7"/>
    </row>
    <row r="874">
      <c r="H874" s="8"/>
      <c r="I874" s="7"/>
      <c r="K874" s="7"/>
    </row>
    <row r="875">
      <c r="H875" s="8"/>
      <c r="I875" s="7"/>
      <c r="K875" s="7"/>
    </row>
    <row r="876">
      <c r="H876" s="8"/>
      <c r="I876" s="7"/>
      <c r="K876" s="7"/>
    </row>
    <row r="877">
      <c r="H877" s="8"/>
      <c r="I877" s="7"/>
      <c r="K877" s="7"/>
    </row>
    <row r="878">
      <c r="H878" s="8"/>
      <c r="I878" s="7"/>
      <c r="K878" s="7"/>
    </row>
    <row r="879">
      <c r="H879" s="8"/>
      <c r="I879" s="7"/>
      <c r="K879" s="7"/>
    </row>
    <row r="880">
      <c r="H880" s="8"/>
      <c r="I880" s="7"/>
      <c r="K880" s="7"/>
    </row>
    <row r="881">
      <c r="H881" s="8"/>
      <c r="I881" s="7"/>
      <c r="K881" s="7"/>
    </row>
    <row r="882">
      <c r="H882" s="8"/>
      <c r="I882" s="7"/>
      <c r="K882" s="7"/>
    </row>
    <row r="883">
      <c r="H883" s="8"/>
      <c r="I883" s="7"/>
      <c r="K883" s="7"/>
    </row>
    <row r="884">
      <c r="H884" s="8"/>
      <c r="I884" s="7"/>
      <c r="K884" s="7"/>
    </row>
    <row r="885">
      <c r="H885" s="8"/>
      <c r="I885" s="7"/>
      <c r="K885" s="7"/>
    </row>
    <row r="886">
      <c r="H886" s="8"/>
      <c r="I886" s="7"/>
      <c r="K886" s="7"/>
    </row>
    <row r="887">
      <c r="H887" s="8"/>
      <c r="I887" s="7"/>
      <c r="K887" s="7"/>
    </row>
    <row r="888">
      <c r="H888" s="8"/>
      <c r="I888" s="7"/>
      <c r="K888" s="7"/>
    </row>
    <row r="889">
      <c r="H889" s="8"/>
      <c r="I889" s="7"/>
      <c r="K889" s="7"/>
    </row>
    <row r="890">
      <c r="H890" s="8"/>
      <c r="I890" s="7"/>
      <c r="K890" s="7"/>
    </row>
    <row r="891">
      <c r="H891" s="8"/>
      <c r="I891" s="7"/>
      <c r="K891" s="7"/>
    </row>
    <row r="892">
      <c r="H892" s="8"/>
      <c r="I892" s="7"/>
      <c r="K892" s="7"/>
    </row>
    <row r="893">
      <c r="H893" s="8"/>
      <c r="I893" s="7"/>
      <c r="K893" s="7"/>
    </row>
    <row r="894">
      <c r="H894" s="8"/>
      <c r="I894" s="7"/>
      <c r="K894" s="7"/>
    </row>
    <row r="895">
      <c r="H895" s="8"/>
      <c r="I895" s="7"/>
      <c r="K895" s="7"/>
    </row>
    <row r="896">
      <c r="H896" s="8"/>
      <c r="I896" s="7"/>
      <c r="K896" s="7"/>
    </row>
    <row r="897">
      <c r="H897" s="8"/>
      <c r="I897" s="7"/>
      <c r="K897" s="7"/>
    </row>
    <row r="898">
      <c r="H898" s="8"/>
      <c r="I898" s="7"/>
      <c r="K898" s="7"/>
    </row>
    <row r="899">
      <c r="H899" s="8"/>
      <c r="I899" s="7"/>
      <c r="K899" s="7"/>
    </row>
    <row r="900">
      <c r="H900" s="8"/>
      <c r="I900" s="7"/>
      <c r="K900" s="7"/>
    </row>
    <row r="901">
      <c r="H901" s="8"/>
      <c r="I901" s="7"/>
      <c r="K901" s="7"/>
    </row>
    <row r="902">
      <c r="H902" s="8"/>
      <c r="I902" s="7"/>
      <c r="K902" s="7"/>
    </row>
    <row r="903">
      <c r="H903" s="8"/>
      <c r="I903" s="7"/>
      <c r="K903" s="7"/>
    </row>
    <row r="904">
      <c r="H904" s="8"/>
      <c r="I904" s="7"/>
      <c r="K904" s="7"/>
    </row>
    <row r="905">
      <c r="H905" s="8"/>
      <c r="I905" s="7"/>
      <c r="K905" s="7"/>
    </row>
    <row r="906">
      <c r="H906" s="8"/>
      <c r="I906" s="7"/>
      <c r="K906" s="7"/>
    </row>
    <row r="907">
      <c r="H907" s="8"/>
      <c r="I907" s="7"/>
      <c r="K907" s="7"/>
    </row>
    <row r="908">
      <c r="H908" s="8"/>
      <c r="I908" s="7"/>
      <c r="K908" s="7"/>
    </row>
    <row r="909">
      <c r="H909" s="8"/>
      <c r="I909" s="7"/>
      <c r="K909" s="7"/>
    </row>
    <row r="910">
      <c r="H910" s="8"/>
      <c r="I910" s="7"/>
      <c r="K910" s="7"/>
    </row>
    <row r="911">
      <c r="H911" s="8"/>
      <c r="I911" s="7"/>
      <c r="K911" s="7"/>
    </row>
    <row r="912">
      <c r="H912" s="8"/>
      <c r="I912" s="7"/>
      <c r="K912" s="7"/>
    </row>
    <row r="913">
      <c r="H913" s="8"/>
      <c r="I913" s="7"/>
      <c r="K913" s="7"/>
    </row>
    <row r="914">
      <c r="H914" s="8"/>
      <c r="I914" s="7"/>
      <c r="K914" s="7"/>
    </row>
    <row r="915">
      <c r="H915" s="8"/>
      <c r="I915" s="7"/>
      <c r="K915" s="7"/>
    </row>
    <row r="916">
      <c r="H916" s="8"/>
      <c r="I916" s="7"/>
      <c r="K916" s="7"/>
    </row>
    <row r="917">
      <c r="H917" s="8"/>
      <c r="I917" s="7"/>
      <c r="K917" s="7"/>
    </row>
    <row r="918">
      <c r="H918" s="8"/>
      <c r="I918" s="7"/>
      <c r="K918" s="7"/>
    </row>
    <row r="919">
      <c r="H919" s="8"/>
      <c r="I919" s="7"/>
      <c r="K919" s="7"/>
    </row>
    <row r="920">
      <c r="H920" s="8"/>
      <c r="I920" s="7"/>
      <c r="K920" s="7"/>
    </row>
    <row r="921">
      <c r="H921" s="8"/>
      <c r="I921" s="7"/>
      <c r="K921" s="7"/>
    </row>
    <row r="922">
      <c r="H922" s="8"/>
      <c r="I922" s="7"/>
      <c r="K922" s="7"/>
    </row>
    <row r="923">
      <c r="H923" s="8"/>
      <c r="I923" s="7"/>
      <c r="K923" s="7"/>
    </row>
    <row r="924">
      <c r="H924" s="8"/>
      <c r="I924" s="7"/>
      <c r="K924" s="7"/>
    </row>
    <row r="925">
      <c r="H925" s="8"/>
      <c r="I925" s="7"/>
      <c r="K925" s="7"/>
    </row>
    <row r="926">
      <c r="H926" s="8"/>
      <c r="I926" s="7"/>
      <c r="K926" s="7"/>
    </row>
    <row r="927">
      <c r="H927" s="8"/>
      <c r="I927" s="7"/>
      <c r="K927" s="7"/>
    </row>
    <row r="928">
      <c r="H928" s="8"/>
      <c r="I928" s="7"/>
      <c r="K928" s="7"/>
    </row>
    <row r="929">
      <c r="H929" s="8"/>
      <c r="I929" s="7"/>
      <c r="K929" s="7"/>
    </row>
    <row r="930">
      <c r="H930" s="8"/>
      <c r="I930" s="7"/>
      <c r="K930" s="7"/>
    </row>
    <row r="931">
      <c r="H931" s="8"/>
      <c r="I931" s="7"/>
      <c r="K931" s="7"/>
    </row>
    <row r="932">
      <c r="H932" s="8"/>
      <c r="I932" s="7"/>
      <c r="K932" s="7"/>
    </row>
    <row r="933">
      <c r="H933" s="8"/>
      <c r="I933" s="7"/>
      <c r="K933" s="7"/>
    </row>
    <row r="934">
      <c r="H934" s="8"/>
      <c r="I934" s="7"/>
      <c r="K934" s="7"/>
    </row>
    <row r="935">
      <c r="H935" s="8"/>
      <c r="I935" s="7"/>
      <c r="K935" s="7"/>
    </row>
    <row r="936">
      <c r="H936" s="8"/>
      <c r="I936" s="7"/>
      <c r="K936" s="7"/>
    </row>
    <row r="937">
      <c r="H937" s="8"/>
      <c r="I937" s="7"/>
      <c r="K937" s="7"/>
    </row>
    <row r="938">
      <c r="H938" s="8"/>
      <c r="I938" s="7"/>
      <c r="K938" s="7"/>
    </row>
    <row r="939">
      <c r="H939" s="8"/>
      <c r="I939" s="7"/>
      <c r="K939" s="7"/>
    </row>
    <row r="940">
      <c r="H940" s="8"/>
      <c r="I940" s="7"/>
      <c r="K940" s="7"/>
    </row>
    <row r="941">
      <c r="H941" s="8"/>
      <c r="I941" s="7"/>
      <c r="K941" s="7"/>
    </row>
    <row r="942">
      <c r="H942" s="8"/>
      <c r="I942" s="7"/>
      <c r="K942" s="7"/>
    </row>
    <row r="943">
      <c r="H943" s="8"/>
      <c r="I943" s="7"/>
      <c r="K943" s="7"/>
    </row>
    <row r="944">
      <c r="H944" s="8"/>
      <c r="I944" s="7"/>
      <c r="K944" s="7"/>
    </row>
    <row r="945">
      <c r="H945" s="8"/>
      <c r="I945" s="7"/>
      <c r="K945" s="7"/>
    </row>
    <row r="946">
      <c r="H946" s="8"/>
      <c r="I946" s="7"/>
      <c r="K946" s="7"/>
    </row>
    <row r="947">
      <c r="H947" s="8"/>
      <c r="I947" s="7"/>
      <c r="K947" s="7"/>
    </row>
    <row r="948">
      <c r="H948" s="8"/>
      <c r="I948" s="7"/>
      <c r="K948" s="7"/>
    </row>
    <row r="949">
      <c r="H949" s="8"/>
      <c r="I949" s="7"/>
      <c r="K949" s="7"/>
    </row>
    <row r="950">
      <c r="H950" s="8"/>
      <c r="I950" s="7"/>
      <c r="K950" s="7"/>
    </row>
    <row r="951">
      <c r="H951" s="8"/>
      <c r="I951" s="7"/>
      <c r="K951" s="7"/>
    </row>
    <row r="952">
      <c r="H952" s="8"/>
      <c r="I952" s="7"/>
      <c r="K952" s="7"/>
    </row>
    <row r="953">
      <c r="H953" s="8"/>
      <c r="I953" s="7"/>
      <c r="K953" s="7"/>
    </row>
    <row r="954">
      <c r="H954" s="8"/>
      <c r="I954" s="7"/>
      <c r="K954" s="7"/>
    </row>
    <row r="955">
      <c r="H955" s="8"/>
      <c r="I955" s="7"/>
      <c r="K955" s="7"/>
    </row>
    <row r="956">
      <c r="H956" s="8"/>
      <c r="I956" s="7"/>
      <c r="K956" s="7"/>
    </row>
    <row r="957">
      <c r="H957" s="8"/>
      <c r="I957" s="7"/>
      <c r="K957" s="7"/>
    </row>
    <row r="958">
      <c r="H958" s="8"/>
      <c r="I958" s="7"/>
      <c r="K958" s="7"/>
    </row>
    <row r="959">
      <c r="H959" s="8"/>
      <c r="I959" s="7"/>
      <c r="K959" s="7"/>
    </row>
    <row r="960">
      <c r="H960" s="8"/>
      <c r="I960" s="7"/>
      <c r="K960" s="7"/>
    </row>
    <row r="961">
      <c r="H961" s="8"/>
      <c r="I961" s="7"/>
      <c r="K961" s="7"/>
    </row>
    <row r="962">
      <c r="H962" s="8"/>
      <c r="I962" s="7"/>
      <c r="K962" s="7"/>
    </row>
    <row r="963">
      <c r="H963" s="8"/>
      <c r="I963" s="7"/>
      <c r="K963" s="7"/>
    </row>
    <row r="964">
      <c r="H964" s="8"/>
      <c r="I964" s="7"/>
      <c r="K964" s="7"/>
    </row>
    <row r="965">
      <c r="H965" s="8"/>
      <c r="I965" s="7"/>
      <c r="K965" s="7"/>
    </row>
    <row r="966">
      <c r="H966" s="8"/>
      <c r="I966" s="7"/>
      <c r="K966" s="7"/>
    </row>
    <row r="967">
      <c r="H967" s="8"/>
      <c r="I967" s="7"/>
      <c r="K967" s="7"/>
    </row>
    <row r="968">
      <c r="H968" s="8"/>
      <c r="I968" s="7"/>
      <c r="K968" s="7"/>
    </row>
    <row r="969">
      <c r="H969" s="8"/>
      <c r="I969" s="7"/>
      <c r="K969" s="7"/>
    </row>
    <row r="970">
      <c r="H970" s="8"/>
      <c r="I970" s="7"/>
      <c r="K970" s="7"/>
    </row>
    <row r="971">
      <c r="H971" s="8"/>
      <c r="I971" s="7"/>
      <c r="K971" s="7"/>
    </row>
    <row r="972">
      <c r="H972" s="8"/>
      <c r="I972" s="7"/>
      <c r="K972" s="7"/>
    </row>
    <row r="973">
      <c r="H973" s="8"/>
      <c r="I973" s="7"/>
      <c r="K973" s="7"/>
    </row>
    <row r="974">
      <c r="H974" s="8"/>
      <c r="I974" s="7"/>
      <c r="K974" s="7"/>
    </row>
    <row r="975">
      <c r="H975" s="8"/>
      <c r="I975" s="7"/>
      <c r="K975" s="7"/>
    </row>
    <row r="976">
      <c r="H976" s="8"/>
      <c r="I976" s="7"/>
      <c r="K976" s="7"/>
    </row>
    <row r="977">
      <c r="H977" s="8"/>
      <c r="I977" s="7"/>
      <c r="K977" s="7"/>
    </row>
    <row r="978">
      <c r="H978" s="8"/>
      <c r="I978" s="7"/>
      <c r="K978" s="7"/>
    </row>
    <row r="979">
      <c r="H979" s="8"/>
      <c r="I979" s="7"/>
      <c r="K979" s="7"/>
    </row>
    <row r="980">
      <c r="H980" s="8"/>
      <c r="I980" s="7"/>
      <c r="K980" s="7"/>
    </row>
    <row r="981">
      <c r="H981" s="8"/>
      <c r="I981" s="7"/>
      <c r="K981" s="7"/>
    </row>
    <row r="982">
      <c r="H982" s="8"/>
      <c r="I982" s="7"/>
      <c r="K982" s="7"/>
    </row>
    <row r="983">
      <c r="H983" s="8"/>
      <c r="I983" s="7"/>
      <c r="K983" s="7"/>
    </row>
    <row r="984">
      <c r="H984" s="8"/>
      <c r="I984" s="7"/>
      <c r="K984" s="7"/>
    </row>
    <row r="985">
      <c r="H985" s="8"/>
      <c r="I985" s="7"/>
      <c r="K985" s="7"/>
    </row>
    <row r="986">
      <c r="H986" s="8"/>
      <c r="I986" s="7"/>
      <c r="K986" s="7"/>
    </row>
    <row r="987">
      <c r="H987" s="8"/>
      <c r="I987" s="7"/>
      <c r="K987" s="7"/>
    </row>
    <row r="988">
      <c r="H988" s="8"/>
      <c r="I988" s="7"/>
      <c r="K988" s="7"/>
    </row>
    <row r="989">
      <c r="H989" s="8"/>
      <c r="I989" s="7"/>
      <c r="K989" s="7"/>
    </row>
    <row r="990">
      <c r="H990" s="8"/>
      <c r="I990" s="7"/>
      <c r="K990" s="7"/>
    </row>
    <row r="991">
      <c r="H991" s="8"/>
      <c r="I991" s="7"/>
      <c r="K991" s="7"/>
    </row>
    <row r="992">
      <c r="H992" s="8"/>
      <c r="I992" s="7"/>
      <c r="K992" s="7"/>
    </row>
    <row r="993">
      <c r="H993" s="8"/>
      <c r="I993" s="7"/>
      <c r="K993" s="7"/>
    </row>
    <row r="994">
      <c r="H994" s="8"/>
      <c r="I994" s="7"/>
      <c r="K994" s="7"/>
    </row>
    <row r="995">
      <c r="H995" s="8"/>
      <c r="I995" s="7"/>
      <c r="K995" s="7"/>
    </row>
    <row r="996">
      <c r="H996" s="8"/>
      <c r="I996" s="7"/>
      <c r="K996" s="7"/>
    </row>
    <row r="997">
      <c r="H997" s="8"/>
      <c r="I997" s="7"/>
      <c r="K997" s="7"/>
    </row>
    <row r="998">
      <c r="H998" s="8"/>
      <c r="I998" s="7"/>
      <c r="K998" s="7"/>
    </row>
    <row r="999">
      <c r="H999" s="8"/>
      <c r="I999" s="7"/>
      <c r="K999" s="7"/>
    </row>
    <row r="1000">
      <c r="H1000" s="8"/>
      <c r="I1000" s="7"/>
      <c r="K1000" s="7"/>
    </row>
  </sheetData>
  <autoFilter ref="$A$1:$L$73"/>
  <conditionalFormatting sqref="C1:C1000">
    <cfRule type="cellIs" dxfId="0" priority="1" operator="equal">
      <formula>"Very Good"</formula>
    </cfRule>
  </conditionalFormatting>
  <conditionalFormatting sqref="C1:C1000">
    <cfRule type="cellIs" dxfId="1" priority="2" operator="equal">
      <formula>"Excellent"</formula>
    </cfRule>
  </conditionalFormatting>
  <conditionalFormatting sqref="C1:C1000">
    <cfRule type="cellIs" dxfId="2" priority="3" operator="equal">
      <formula>"Good"</formula>
    </cfRule>
  </conditionalFormatting>
  <conditionalFormatting sqref="C1:C1000">
    <cfRule type="cellIs" dxfId="3" priority="4" operator="equal">
      <formula>"Average"</formula>
    </cfRule>
  </conditionalFormatting>
  <conditionalFormatting sqref="G1:G1000">
    <cfRule type="cellIs" dxfId="4" priority="5" operator="equal">
      <formula>"city centre"</formula>
    </cfRule>
  </conditionalFormatting>
  <conditionalFormatting sqref="G1:G1000">
    <cfRule type="cellIs" dxfId="5" priority="6" operator="equal">
      <formula>"Attukal Waterfalls"</formula>
    </cfRule>
  </conditionalFormatting>
  <conditionalFormatting sqref="I1:I1000">
    <cfRule type="colorScale" priority="7">
      <colorScale>
        <cfvo type="min"/>
        <cfvo type="max"/>
        <color rgb="FF00FF00"/>
        <color rgb="FFFF0000"/>
      </colorScale>
    </cfRule>
  </conditionalFormatting>
  <conditionalFormatting sqref="K1:K1000">
    <cfRule type="colorScale" priority="8">
      <colorScale>
        <cfvo type="min"/>
        <cfvo type="max"/>
        <color rgb="FF00FF00"/>
        <color rgb="FFFF0000"/>
      </colorScale>
    </cfRule>
  </conditionalFormatting>
  <conditionalFormatting sqref="J1:J1000">
    <cfRule type="colorScale" priority="9">
      <colorScale>
        <cfvo type="min"/>
        <cfvo type="max"/>
        <color rgb="FF00FF00"/>
        <color rgb="FFFF0000"/>
      </colorScale>
    </cfRule>
  </conditionalFormatting>
  <conditionalFormatting sqref="L1:L1000">
    <cfRule type="colorScale" priority="10">
      <colorScale>
        <cfvo type="min"/>
        <cfvo type="max"/>
        <color rgb="FF00FF00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15.88"/>
    <col customWidth="1" min="3" max="3" width="20.0"/>
  </cols>
  <sheetData>
    <row r="1"/>
    <row r="2"/>
    <row r="3"/>
    <row r="4"/>
    <row r="5"/>
    <row r="8"/>
    <row r="9"/>
    <row r="10"/>
    <row r="11"/>
    <row r="13"/>
    <row r="14"/>
    <row r="15"/>
    <row r="16"/>
    <row r="17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