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1.xml" ContentType="application/vnd.openxmlformats-officedocument.drawing+xml"/>
  <Override PartName="/xl/ctrlProps/ctrlProp1.xml" ContentType="application/vnd.ms-excel.controlproperti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2.xml" ContentType="application/vnd.openxmlformats-officedocument.drawing+xml"/>
  <Override PartName="/xl/ctrlProps/ctrlProp2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aluno2\Downloads\"/>
    </mc:Choice>
  </mc:AlternateContent>
  <bookViews>
    <workbookView xWindow="0" yWindow="0" windowWidth="24000" windowHeight="9645" tabRatio="941" firstSheet="4" activeTab="9"/>
  </bookViews>
  <sheets>
    <sheet name="IG_EM" sheetId="40" r:id="rId1"/>
    <sheet name="IG_SO" sheetId="95" r:id="rId2"/>
    <sheet name="IG_AR" sheetId="63" r:id="rId3"/>
    <sheet name="IG_EQ" sheetId="64" r:id="rId4"/>
    <sheet name="MODELAGEM" sheetId="56" r:id="rId5"/>
    <sheet name="MODELAGEM_CURVAL" sheetId="65" r:id="rId6"/>
    <sheet name="ESTRATÉGIA" sheetId="57" r:id="rId7"/>
    <sheet name="ESTRATÉGIA_FC" sheetId="66" r:id="rId8"/>
    <sheet name="ESTRATÉGIA_SWOT" sheetId="67" r:id="rId9"/>
    <sheet name="ESTRATÉGIA_EST" sheetId="106" r:id="rId10"/>
    <sheet name="MARKETING" sheetId="58" r:id="rId11"/>
    <sheet name="MARKETING_PREÇO" sheetId="75" r:id="rId12"/>
    <sheet name="MARKETING_PRAÇA" sheetId="76" r:id="rId13"/>
    <sheet name="MARKETING_PROMO" sheetId="77" r:id="rId14"/>
    <sheet name="MERCADO" sheetId="55" r:id="rId15"/>
    <sheet name="FINANÇAS" sheetId="97" r:id="rId16"/>
    <sheet name="FINANÇAS_RESUMO" sheetId="119" r:id="rId17"/>
    <sheet name="FINANÇAS_PROJ" sheetId="83" r:id="rId18"/>
    <sheet name="PROJ3" sheetId="90" r:id="rId19"/>
    <sheet name="PROJ2" sheetId="89" r:id="rId20"/>
    <sheet name="PROJ4" sheetId="91" r:id="rId21"/>
    <sheet name="PROJ5" sheetId="92" r:id="rId22"/>
    <sheet name="FINANÇAS_II" sheetId="59" r:id="rId23"/>
    <sheet name="FINANÇAS_OI" sheetId="81" r:id="rId24"/>
    <sheet name="FINANÇAS_CF" sheetId="82" r:id="rId25"/>
    <sheet name="RELATÓRIOS" sheetId="103" r:id="rId26"/>
    <sheet name="RELATÓRIOS_MKT" sheetId="104" r:id="rId27"/>
    <sheet name="RELATÓRIOS_FIN" sheetId="105" r:id="rId28"/>
    <sheet name="DASHBOARD" sheetId="61" r:id="rId29"/>
    <sheet name="DASHBOARD_FIN" sheetId="114" r:id="rId30"/>
    <sheet name="DASHBOARD_PROJ" sheetId="115" r:id="rId31"/>
    <sheet name="DASHBOARD_CEN" sheetId="116" r:id="rId32"/>
    <sheet name="DASHBOARD_EST" sheetId="117" r:id="rId33"/>
    <sheet name="DASHBOARD_MKT" sheetId="118" r:id="rId34"/>
    <sheet name="SUMÁRIO" sheetId="62" r:id="rId35"/>
    <sheet name="INI" sheetId="11" r:id="rId36"/>
    <sheet name="DUV" sheetId="52" r:id="rId37"/>
    <sheet name="SUG" sheetId="53" r:id="rId38"/>
    <sheet name="LUZ" sheetId="54" r:id="rId39"/>
    <sheet name="Referencias" sheetId="120" r:id="rId40"/>
  </sheets>
  <definedNames>
    <definedName name="Ano_1">DASHBOARD_PROJ!$V$13:$X$43</definedName>
    <definedName name="Ano_11">DASHBOARD_PROJ!$V$13:$V$43</definedName>
    <definedName name="Ano_2">DASHBOARD_PROJ!$Y$13:$AA$43</definedName>
    <definedName name="Ano_22">DASHBOARD_PROJ!$Y$13:$Y$43</definedName>
    <definedName name="Ano_3">DASHBOARD_PROJ!$AB$13:$AD$43</definedName>
    <definedName name="Ano_33">DASHBOARD_PROJ!$AB$13:$AB$43</definedName>
    <definedName name="Ano_4">DASHBOARD_PROJ!$AE$13:$AG$43</definedName>
    <definedName name="Ano_44">DASHBOARD_PROJ!$AE$13:$AE$43</definedName>
    <definedName name="Ano_5">DASHBOARD_PROJ!$AH$13:$AJ$43</definedName>
    <definedName name="Ano_55">DASHBOARD_PROJ!$AH$13:$AH$43</definedName>
    <definedName name="_xlnm.Print_Area" localSheetId="28">DASHBOARD!$C$5:$Q$16</definedName>
    <definedName name="_xlnm.Print_Area" localSheetId="31">DASHBOARD_CEN!$B$5:$P$21</definedName>
    <definedName name="_xlnm.Print_Area" localSheetId="32">DASHBOARD_EST!$C$5:$M$9</definedName>
    <definedName name="_xlnm.Print_Area" localSheetId="29">DASHBOARD_FIN!$C$5:$M$14</definedName>
    <definedName name="_xlnm.Print_Area" localSheetId="33">DASHBOARD_MKT!$C$5:$I$13</definedName>
    <definedName name="_xlnm.Print_Area" localSheetId="30">DASHBOARD_PROJ!$C$5:$N$16</definedName>
    <definedName name="_xlnm.Print_Area" localSheetId="4">MODELAGEM!$C$5:$H$16</definedName>
    <definedName name="_xlnm.Print_Area" localSheetId="34">SUMÁRIO!$C$5:$H$174</definedName>
    <definedName name="Aumentar_faturamento" localSheetId="9">ESTRATÉGIA_EST!$U$8</definedName>
    <definedName name="Cenário_Otimista">DASHBOARD_CEN!$S$26:$W$38</definedName>
    <definedName name="DESLOC___Gráfico">OFFSET(DASHBOARD_PROJ!E1048570,0,0,COUNTA(DASHBOARD_PROJ!E1048570:E3)-COUNTBLANK(DASHBOARD_PROJ!E1048570:E3),COUNTA(DASHBOARD_PROJ!E1048570:E3)-COUNTBLANK(DASHBOARD_PROJ!E1048570:E3))</definedName>
    <definedName name="i_ano_1">DASHBOARD_PROJ!$AZ$13:$AZ$32</definedName>
    <definedName name="i_ano_11">DASHBOARD_PROJ!$AZ$13:$BB$32</definedName>
    <definedName name="i_ano_2">DASHBOARD_PROJ!$BC$13:$BC$32</definedName>
    <definedName name="i_ano_22">DASHBOARD_PROJ!$BC$13:$BE$32</definedName>
    <definedName name="i_ano_3">DASHBOARD_PROJ!$BF$13:$BF$32</definedName>
    <definedName name="i_ano_33">DASHBOARD_PROJ!$BF$13:$BH$32</definedName>
    <definedName name="i_ano_4">DASHBOARD_PROJ!$BI$13:$BI$32</definedName>
    <definedName name="i_ano_44">DASHBOARD_PROJ!$BI$13:$BK$32</definedName>
    <definedName name="i_ano_5">DASHBOARD_PROJ!$BL$13:$BL$32</definedName>
    <definedName name="i_ano_55">DASHBOARD_PROJ!$BL$13:$BN$32</definedName>
    <definedName name="Investimento_Nome">OFFSET(DASHBOARD_PROJ!$BV$13,0,0,(COUNTA(DASHBOARD_PROJ!$BV$13:$BV$22)-COUNTBLANK(DASHBOARD_PROJ!$BV$13:$BV$22)))</definedName>
    <definedName name="Investimento_valor">OFFSET(DASHBOARD_PROJ!$BW$13,0,0,(COUNTA(DASHBOARD_PROJ!$BW$13:$BW$22)-COUNTBLANK(DASHBOARD_PROJ!$BW$13:$BW$22)))</definedName>
    <definedName name="Investimentos_Nome">OFFSET(DASHBOARD_PROJ!$BV$13,0,0,(COUNTA(DASHBOARD_PROJ!$BV$13:$BV$22)-COUNTBLANK(DASHBOARD_PROJ!$BV$13:$BV$22)))</definedName>
    <definedName name="Ranking" localSheetId="9">OFFSET(ESTRATÉGIA_EST!$T$8,0,0,COUNTA(ESTRATÉGIA_EST!$T$8:$T$18)-COUNTBLANK(ESTRATÉGIA_EST!$T$8:$T$18))</definedName>
    <definedName name="Receita___Ano">OFFSET(DASHBOARD_PROJ!$AQ$13,0,0,COUNTA(DASHBOARD_PROJ!$AQ$13:$AQ$22)-COUNTBLANK(DASHBOARD_PROJ!$AQ$13:$AQ$22))</definedName>
    <definedName name="Valor___Ano">OFFSET(DASHBOARD_PROJ!$AR$13,0,0,COUNTA(DASHBOARD_PROJ!$AR$13:$AR$22)-COUNTBLANK(DASHBOARD_PROJ!$AR$13:$AR$22))</definedName>
    <definedName name="Valores">OFFSET(ESTRATÉGIA!XFA1,1,0,ESTRATÉGIA!A2,1)</definedName>
  </definedNames>
  <calcPr calcId="162913" concurrentCalc="0"/>
  <fileRecoveryPr autoRecover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" i="76" l="1"/>
  <c r="C6" i="75"/>
  <c r="F6" i="67"/>
  <c r="F7" i="66"/>
  <c r="D21" i="55"/>
  <c r="K8" i="97"/>
  <c r="L8" i="97"/>
  <c r="M8" i="97"/>
  <c r="N8" i="97"/>
  <c r="K9" i="97"/>
  <c r="L9" i="97"/>
  <c r="M9" i="97"/>
  <c r="N9" i="97"/>
  <c r="K10" i="97"/>
  <c r="L10" i="97"/>
  <c r="M10" i="97"/>
  <c r="N10" i="97"/>
  <c r="K11" i="97"/>
  <c r="L11" i="97"/>
  <c r="M11" i="97"/>
  <c r="N11" i="97"/>
  <c r="K12" i="97"/>
  <c r="L12" i="97"/>
  <c r="M12" i="97"/>
  <c r="N12" i="97"/>
  <c r="K13" i="97"/>
  <c r="L13" i="97"/>
  <c r="M13" i="97"/>
  <c r="N13" i="97"/>
  <c r="K14" i="97"/>
  <c r="L14" i="97"/>
  <c r="M14" i="97"/>
  <c r="N14" i="97"/>
  <c r="K15" i="97"/>
  <c r="L15" i="97"/>
  <c r="M15" i="97"/>
  <c r="N15" i="97"/>
  <c r="K16" i="97"/>
  <c r="L16" i="97"/>
  <c r="M16" i="97"/>
  <c r="N16" i="97"/>
  <c r="K17" i="97"/>
  <c r="L17" i="97"/>
  <c r="M17" i="97"/>
  <c r="N17" i="97"/>
  <c r="K18" i="97"/>
  <c r="L18" i="97"/>
  <c r="M18" i="97"/>
  <c r="N18" i="97"/>
  <c r="K19" i="97"/>
  <c r="L19" i="97"/>
  <c r="M19" i="97"/>
  <c r="N19" i="97"/>
  <c r="K20" i="97"/>
  <c r="L20" i="97"/>
  <c r="M20" i="97"/>
  <c r="N20" i="97"/>
  <c r="K21" i="97"/>
  <c r="L21" i="97"/>
  <c r="M21" i="97"/>
  <c r="N21" i="97"/>
  <c r="K22" i="97"/>
  <c r="L22" i="97"/>
  <c r="M22" i="97"/>
  <c r="N22" i="97"/>
  <c r="K23" i="97"/>
  <c r="L23" i="97"/>
  <c r="M23" i="97"/>
  <c r="N23" i="97"/>
  <c r="K24" i="97"/>
  <c r="L24" i="97"/>
  <c r="M24" i="97"/>
  <c r="N24" i="97"/>
  <c r="K25" i="97"/>
  <c r="L25" i="97"/>
  <c r="M25" i="97"/>
  <c r="N25" i="97"/>
  <c r="K26" i="97"/>
  <c r="L26" i="97"/>
  <c r="M26" i="97"/>
  <c r="N26" i="97"/>
  <c r="K27" i="97"/>
  <c r="L27" i="97"/>
  <c r="M27" i="97"/>
  <c r="N27" i="97"/>
  <c r="K28" i="97"/>
  <c r="L28" i="97"/>
  <c r="M28" i="97"/>
  <c r="N28" i="97"/>
  <c r="K29" i="97"/>
  <c r="L29" i="97"/>
  <c r="M29" i="97"/>
  <c r="N29" i="97"/>
  <c r="K30" i="97"/>
  <c r="L30" i="97"/>
  <c r="M30" i="97"/>
  <c r="N30" i="97"/>
  <c r="K31" i="97"/>
  <c r="L31" i="97"/>
  <c r="M31" i="97"/>
  <c r="N31" i="97"/>
  <c r="K32" i="97"/>
  <c r="L32" i="97"/>
  <c r="M32" i="97"/>
  <c r="N32" i="97"/>
  <c r="K33" i="97"/>
  <c r="L33" i="97"/>
  <c r="M33" i="97"/>
  <c r="N33" i="97"/>
  <c r="K34" i="97"/>
  <c r="L34" i="97"/>
  <c r="M34" i="97"/>
  <c r="N34" i="97"/>
  <c r="K35" i="97"/>
  <c r="L35" i="97"/>
  <c r="M35" i="97"/>
  <c r="N35" i="97"/>
  <c r="K36" i="97"/>
  <c r="L36" i="97"/>
  <c r="M36" i="97"/>
  <c r="N36" i="97"/>
  <c r="G7" i="97"/>
  <c r="I7" i="97"/>
  <c r="K7" i="97"/>
  <c r="L7" i="97"/>
  <c r="M7" i="97"/>
  <c r="N7" i="97"/>
  <c r="F9" i="104"/>
  <c r="F10" i="104"/>
  <c r="D13" i="55"/>
  <c r="F11" i="104"/>
  <c r="F8" i="104"/>
  <c r="M6" i="66"/>
  <c r="N6" i="66"/>
  <c r="F6" i="66"/>
  <c r="Q8" i="103"/>
  <c r="Q9" i="103"/>
  <c r="Q10" i="103"/>
  <c r="Q11" i="103"/>
  <c r="Q12" i="103"/>
  <c r="C8" i="103"/>
  <c r="D7" i="57"/>
  <c r="D6" i="57"/>
  <c r="S9" i="83"/>
  <c r="T9" i="83"/>
  <c r="U9" i="83"/>
  <c r="V9" i="83"/>
  <c r="W9" i="83"/>
  <c r="X9" i="83"/>
  <c r="Y9" i="83"/>
  <c r="Z9" i="83"/>
  <c r="AA9" i="83"/>
  <c r="AB9" i="83"/>
  <c r="AC9" i="83"/>
  <c r="AD9" i="83"/>
  <c r="P9" i="83"/>
  <c r="F9" i="119"/>
  <c r="S10" i="83"/>
  <c r="T10" i="83"/>
  <c r="U10" i="83"/>
  <c r="V10" i="83"/>
  <c r="W10" i="83"/>
  <c r="X10" i="83"/>
  <c r="Y10" i="83"/>
  <c r="Z10" i="83"/>
  <c r="AA10" i="83"/>
  <c r="AB10" i="83"/>
  <c r="AC10" i="83"/>
  <c r="AD10" i="83"/>
  <c r="P10" i="83"/>
  <c r="F10" i="119"/>
  <c r="S11" i="83"/>
  <c r="T11" i="83"/>
  <c r="U11" i="83"/>
  <c r="V11" i="83"/>
  <c r="W11" i="83"/>
  <c r="X11" i="83"/>
  <c r="Y11" i="83"/>
  <c r="Z11" i="83"/>
  <c r="AA11" i="83"/>
  <c r="AB11" i="83"/>
  <c r="AC11" i="83"/>
  <c r="AD11" i="83"/>
  <c r="P11" i="83"/>
  <c r="F11" i="119"/>
  <c r="S12" i="83"/>
  <c r="T12" i="83"/>
  <c r="U12" i="83"/>
  <c r="V12" i="83"/>
  <c r="W12" i="83"/>
  <c r="X12" i="83"/>
  <c r="Y12" i="83"/>
  <c r="Z12" i="83"/>
  <c r="AA12" i="83"/>
  <c r="AB12" i="83"/>
  <c r="AC12" i="83"/>
  <c r="AD12" i="83"/>
  <c r="P12" i="83"/>
  <c r="F12" i="119"/>
  <c r="S13" i="83"/>
  <c r="T13" i="83"/>
  <c r="U13" i="83"/>
  <c r="V13" i="83"/>
  <c r="W13" i="83"/>
  <c r="X13" i="83"/>
  <c r="Y13" i="83"/>
  <c r="Z13" i="83"/>
  <c r="AA13" i="83"/>
  <c r="AB13" i="83"/>
  <c r="AC13" i="83"/>
  <c r="AD13" i="83"/>
  <c r="P13" i="83"/>
  <c r="F13" i="119"/>
  <c r="S14" i="83"/>
  <c r="T14" i="83"/>
  <c r="U14" i="83"/>
  <c r="V14" i="83"/>
  <c r="W14" i="83"/>
  <c r="X14" i="83"/>
  <c r="Y14" i="83"/>
  <c r="Z14" i="83"/>
  <c r="AA14" i="83"/>
  <c r="AB14" i="83"/>
  <c r="AC14" i="83"/>
  <c r="AD14" i="83"/>
  <c r="P14" i="83"/>
  <c r="F14" i="119"/>
  <c r="S15" i="83"/>
  <c r="T15" i="83"/>
  <c r="U15" i="83"/>
  <c r="V15" i="83"/>
  <c r="W15" i="83"/>
  <c r="X15" i="83"/>
  <c r="Y15" i="83"/>
  <c r="Z15" i="83"/>
  <c r="AA15" i="83"/>
  <c r="AB15" i="83"/>
  <c r="AC15" i="83"/>
  <c r="AD15" i="83"/>
  <c r="P15" i="83"/>
  <c r="F15" i="119"/>
  <c r="S16" i="83"/>
  <c r="T16" i="83"/>
  <c r="U16" i="83"/>
  <c r="V16" i="83"/>
  <c r="W16" i="83"/>
  <c r="X16" i="83"/>
  <c r="Y16" i="83"/>
  <c r="Z16" i="83"/>
  <c r="AA16" i="83"/>
  <c r="AB16" i="83"/>
  <c r="AC16" i="83"/>
  <c r="AD16" i="83"/>
  <c r="P16" i="83"/>
  <c r="F16" i="119"/>
  <c r="S17" i="83"/>
  <c r="T17" i="83"/>
  <c r="U17" i="83"/>
  <c r="V17" i="83"/>
  <c r="W17" i="83"/>
  <c r="X17" i="83"/>
  <c r="Y17" i="83"/>
  <c r="Z17" i="83"/>
  <c r="AA17" i="83"/>
  <c r="AB17" i="83"/>
  <c r="AC17" i="83"/>
  <c r="AD17" i="83"/>
  <c r="P17" i="83"/>
  <c r="F17" i="119"/>
  <c r="S18" i="83"/>
  <c r="T18" i="83"/>
  <c r="U18" i="83"/>
  <c r="V18" i="83"/>
  <c r="W18" i="83"/>
  <c r="X18" i="83"/>
  <c r="Y18" i="83"/>
  <c r="Z18" i="83"/>
  <c r="AA18" i="83"/>
  <c r="AB18" i="83"/>
  <c r="AC18" i="83"/>
  <c r="AD18" i="83"/>
  <c r="P18" i="83"/>
  <c r="F18" i="119"/>
  <c r="S19" i="83"/>
  <c r="T19" i="83"/>
  <c r="U19" i="83"/>
  <c r="V19" i="83"/>
  <c r="W19" i="83"/>
  <c r="X19" i="83"/>
  <c r="Y19" i="83"/>
  <c r="Z19" i="83"/>
  <c r="AA19" i="83"/>
  <c r="AB19" i="83"/>
  <c r="AC19" i="83"/>
  <c r="AD19" i="83"/>
  <c r="P19" i="83"/>
  <c r="F19" i="119"/>
  <c r="S20" i="83"/>
  <c r="T20" i="83"/>
  <c r="U20" i="83"/>
  <c r="V20" i="83"/>
  <c r="W20" i="83"/>
  <c r="X20" i="83"/>
  <c r="Y20" i="83"/>
  <c r="Z20" i="83"/>
  <c r="AA20" i="83"/>
  <c r="AB20" i="83"/>
  <c r="AC20" i="83"/>
  <c r="AD20" i="83"/>
  <c r="P20" i="83"/>
  <c r="F20" i="119"/>
  <c r="S21" i="83"/>
  <c r="T21" i="83"/>
  <c r="U21" i="83"/>
  <c r="V21" i="83"/>
  <c r="W21" i="83"/>
  <c r="X21" i="83"/>
  <c r="Y21" i="83"/>
  <c r="Z21" i="83"/>
  <c r="AA21" i="83"/>
  <c r="AB21" i="83"/>
  <c r="AC21" i="83"/>
  <c r="AD21" i="83"/>
  <c r="P21" i="83"/>
  <c r="F21" i="119"/>
  <c r="S22" i="83"/>
  <c r="T22" i="83"/>
  <c r="U22" i="83"/>
  <c r="V22" i="83"/>
  <c r="W22" i="83"/>
  <c r="X22" i="83"/>
  <c r="Y22" i="83"/>
  <c r="Z22" i="83"/>
  <c r="AA22" i="83"/>
  <c r="AB22" i="83"/>
  <c r="AC22" i="83"/>
  <c r="AD22" i="83"/>
  <c r="P22" i="83"/>
  <c r="F22" i="119"/>
  <c r="S23" i="83"/>
  <c r="T23" i="83"/>
  <c r="U23" i="83"/>
  <c r="V23" i="83"/>
  <c r="W23" i="83"/>
  <c r="X23" i="83"/>
  <c r="Y23" i="83"/>
  <c r="Z23" i="83"/>
  <c r="AA23" i="83"/>
  <c r="AB23" i="83"/>
  <c r="AC23" i="83"/>
  <c r="AD23" i="83"/>
  <c r="P23" i="83"/>
  <c r="F23" i="119"/>
  <c r="S24" i="83"/>
  <c r="T24" i="83"/>
  <c r="U24" i="83"/>
  <c r="V24" i="83"/>
  <c r="W24" i="83"/>
  <c r="X24" i="83"/>
  <c r="Y24" i="83"/>
  <c r="Z24" i="83"/>
  <c r="AA24" i="83"/>
  <c r="AB24" i="83"/>
  <c r="AC24" i="83"/>
  <c r="AD24" i="83"/>
  <c r="P24" i="83"/>
  <c r="F24" i="119"/>
  <c r="S25" i="83"/>
  <c r="T25" i="83"/>
  <c r="U25" i="83"/>
  <c r="V25" i="83"/>
  <c r="W25" i="83"/>
  <c r="X25" i="83"/>
  <c r="Y25" i="83"/>
  <c r="Z25" i="83"/>
  <c r="AA25" i="83"/>
  <c r="AB25" i="83"/>
  <c r="AC25" i="83"/>
  <c r="AD25" i="83"/>
  <c r="P25" i="83"/>
  <c r="F25" i="119"/>
  <c r="S26" i="83"/>
  <c r="T26" i="83"/>
  <c r="U26" i="83"/>
  <c r="V26" i="83"/>
  <c r="W26" i="83"/>
  <c r="X26" i="83"/>
  <c r="Y26" i="83"/>
  <c r="Z26" i="83"/>
  <c r="AA26" i="83"/>
  <c r="AB26" i="83"/>
  <c r="AC26" i="83"/>
  <c r="AD26" i="83"/>
  <c r="P26" i="83"/>
  <c r="F26" i="119"/>
  <c r="S27" i="83"/>
  <c r="T27" i="83"/>
  <c r="U27" i="83"/>
  <c r="V27" i="83"/>
  <c r="W27" i="83"/>
  <c r="X27" i="83"/>
  <c r="Y27" i="83"/>
  <c r="Z27" i="83"/>
  <c r="AA27" i="83"/>
  <c r="AB27" i="83"/>
  <c r="AC27" i="83"/>
  <c r="AD27" i="83"/>
  <c r="P27" i="83"/>
  <c r="F27" i="119"/>
  <c r="S28" i="83"/>
  <c r="T28" i="83"/>
  <c r="U28" i="83"/>
  <c r="V28" i="83"/>
  <c r="W28" i="83"/>
  <c r="X28" i="83"/>
  <c r="Y28" i="83"/>
  <c r="Z28" i="83"/>
  <c r="AA28" i="83"/>
  <c r="AB28" i="83"/>
  <c r="AC28" i="83"/>
  <c r="AD28" i="83"/>
  <c r="P28" i="83"/>
  <c r="F28" i="119"/>
  <c r="S29" i="83"/>
  <c r="T29" i="83"/>
  <c r="U29" i="83"/>
  <c r="V29" i="83"/>
  <c r="W29" i="83"/>
  <c r="X29" i="83"/>
  <c r="Y29" i="83"/>
  <c r="Z29" i="83"/>
  <c r="AA29" i="83"/>
  <c r="AB29" i="83"/>
  <c r="AC29" i="83"/>
  <c r="AD29" i="83"/>
  <c r="P29" i="83"/>
  <c r="F29" i="119"/>
  <c r="S30" i="83"/>
  <c r="T30" i="83"/>
  <c r="U30" i="83"/>
  <c r="V30" i="83"/>
  <c r="W30" i="83"/>
  <c r="X30" i="83"/>
  <c r="Y30" i="83"/>
  <c r="Z30" i="83"/>
  <c r="AA30" i="83"/>
  <c r="AB30" i="83"/>
  <c r="AC30" i="83"/>
  <c r="AD30" i="83"/>
  <c r="P30" i="83"/>
  <c r="F30" i="119"/>
  <c r="S31" i="83"/>
  <c r="T31" i="83"/>
  <c r="U31" i="83"/>
  <c r="V31" i="83"/>
  <c r="W31" i="83"/>
  <c r="X31" i="83"/>
  <c r="Y31" i="83"/>
  <c r="Z31" i="83"/>
  <c r="AA31" i="83"/>
  <c r="AB31" i="83"/>
  <c r="AC31" i="83"/>
  <c r="AD31" i="83"/>
  <c r="P31" i="83"/>
  <c r="F31" i="119"/>
  <c r="S32" i="83"/>
  <c r="T32" i="83"/>
  <c r="U32" i="83"/>
  <c r="V32" i="83"/>
  <c r="W32" i="83"/>
  <c r="X32" i="83"/>
  <c r="Y32" i="83"/>
  <c r="Z32" i="83"/>
  <c r="AA32" i="83"/>
  <c r="AB32" i="83"/>
  <c r="AC32" i="83"/>
  <c r="AD32" i="83"/>
  <c r="P32" i="83"/>
  <c r="F32" i="119"/>
  <c r="S33" i="83"/>
  <c r="T33" i="83"/>
  <c r="U33" i="83"/>
  <c r="V33" i="83"/>
  <c r="W33" i="83"/>
  <c r="X33" i="83"/>
  <c r="Y33" i="83"/>
  <c r="Z33" i="83"/>
  <c r="AA33" i="83"/>
  <c r="AB33" i="83"/>
  <c r="AC33" i="83"/>
  <c r="AD33" i="83"/>
  <c r="P33" i="83"/>
  <c r="F33" i="119"/>
  <c r="S34" i="83"/>
  <c r="T34" i="83"/>
  <c r="U34" i="83"/>
  <c r="V34" i="83"/>
  <c r="W34" i="83"/>
  <c r="X34" i="83"/>
  <c r="Y34" i="83"/>
  <c r="Z34" i="83"/>
  <c r="AA34" i="83"/>
  <c r="AB34" i="83"/>
  <c r="AC34" i="83"/>
  <c r="AD34" i="83"/>
  <c r="P34" i="83"/>
  <c r="F34" i="119"/>
  <c r="S35" i="83"/>
  <c r="T35" i="83"/>
  <c r="U35" i="83"/>
  <c r="V35" i="83"/>
  <c r="W35" i="83"/>
  <c r="X35" i="83"/>
  <c r="Y35" i="83"/>
  <c r="Z35" i="83"/>
  <c r="AA35" i="83"/>
  <c r="AB35" i="83"/>
  <c r="AC35" i="83"/>
  <c r="AD35" i="83"/>
  <c r="P35" i="83"/>
  <c r="F35" i="119"/>
  <c r="S36" i="83"/>
  <c r="T36" i="83"/>
  <c r="U36" i="83"/>
  <c r="V36" i="83"/>
  <c r="W36" i="83"/>
  <c r="X36" i="83"/>
  <c r="Y36" i="83"/>
  <c r="Z36" i="83"/>
  <c r="AA36" i="83"/>
  <c r="AB36" i="83"/>
  <c r="AC36" i="83"/>
  <c r="AD36" i="83"/>
  <c r="P36" i="83"/>
  <c r="F36" i="119"/>
  <c r="S37" i="83"/>
  <c r="T37" i="83"/>
  <c r="U37" i="83"/>
  <c r="V37" i="83"/>
  <c r="W37" i="83"/>
  <c r="X37" i="83"/>
  <c r="Y37" i="83"/>
  <c r="Z37" i="83"/>
  <c r="AA37" i="83"/>
  <c r="AB37" i="83"/>
  <c r="AC37" i="83"/>
  <c r="AD37" i="83"/>
  <c r="P37" i="83"/>
  <c r="F37" i="119"/>
  <c r="S38" i="83"/>
  <c r="T38" i="83"/>
  <c r="U38" i="83"/>
  <c r="V38" i="83"/>
  <c r="W38" i="83"/>
  <c r="X38" i="83"/>
  <c r="Y38" i="83"/>
  <c r="Z38" i="83"/>
  <c r="AA38" i="83"/>
  <c r="AB38" i="83"/>
  <c r="AC38" i="83"/>
  <c r="AD38" i="83"/>
  <c r="P38" i="83"/>
  <c r="F38" i="119"/>
  <c r="G6" i="105"/>
  <c r="Z27" i="116"/>
  <c r="AS9" i="83"/>
  <c r="AT9" i="83"/>
  <c r="AU9" i="83"/>
  <c r="AV9" i="83"/>
  <c r="AW9" i="83"/>
  <c r="AX9" i="83"/>
  <c r="AY9" i="83"/>
  <c r="AZ9" i="83"/>
  <c r="BA9" i="83"/>
  <c r="BB9" i="83"/>
  <c r="BC9" i="83"/>
  <c r="BD9" i="83"/>
  <c r="AS10" i="83"/>
  <c r="AT10" i="83"/>
  <c r="AU10" i="83"/>
  <c r="AV10" i="83"/>
  <c r="AW10" i="83"/>
  <c r="AX10" i="83"/>
  <c r="AY10" i="83"/>
  <c r="AZ10" i="83"/>
  <c r="BA10" i="83"/>
  <c r="BB10" i="83"/>
  <c r="BC10" i="83"/>
  <c r="BD10" i="83"/>
  <c r="AS11" i="83"/>
  <c r="AT11" i="83"/>
  <c r="AU11" i="83"/>
  <c r="AV11" i="83"/>
  <c r="AW11" i="83"/>
  <c r="AX11" i="83"/>
  <c r="AY11" i="83"/>
  <c r="AZ11" i="83"/>
  <c r="BA11" i="83"/>
  <c r="BB11" i="83"/>
  <c r="BC11" i="83"/>
  <c r="BD11" i="83"/>
  <c r="AS12" i="83"/>
  <c r="AT12" i="83"/>
  <c r="AU12" i="83"/>
  <c r="AV12" i="83"/>
  <c r="AW12" i="83"/>
  <c r="AX12" i="83"/>
  <c r="AY12" i="83"/>
  <c r="AZ12" i="83"/>
  <c r="BA12" i="83"/>
  <c r="BB12" i="83"/>
  <c r="BC12" i="83"/>
  <c r="BD12" i="83"/>
  <c r="AS13" i="83"/>
  <c r="AT13" i="83"/>
  <c r="AU13" i="83"/>
  <c r="AV13" i="83"/>
  <c r="AW13" i="83"/>
  <c r="AX13" i="83"/>
  <c r="AY13" i="83"/>
  <c r="AZ13" i="83"/>
  <c r="BA13" i="83"/>
  <c r="BB13" i="83"/>
  <c r="BC13" i="83"/>
  <c r="BD13" i="83"/>
  <c r="AS14" i="83"/>
  <c r="AT14" i="83"/>
  <c r="AU14" i="83"/>
  <c r="AV14" i="83"/>
  <c r="AW14" i="83"/>
  <c r="AX14" i="83"/>
  <c r="AY14" i="83"/>
  <c r="AZ14" i="83"/>
  <c r="BA14" i="83"/>
  <c r="BB14" i="83"/>
  <c r="BC14" i="83"/>
  <c r="BD14" i="83"/>
  <c r="AS15" i="83"/>
  <c r="AT15" i="83"/>
  <c r="AU15" i="83"/>
  <c r="AV15" i="83"/>
  <c r="AW15" i="83"/>
  <c r="AX15" i="83"/>
  <c r="AY15" i="83"/>
  <c r="AZ15" i="83"/>
  <c r="BA15" i="83"/>
  <c r="BB15" i="83"/>
  <c r="BC15" i="83"/>
  <c r="BD15" i="83"/>
  <c r="AS16" i="83"/>
  <c r="AT16" i="83"/>
  <c r="AU16" i="83"/>
  <c r="AV16" i="83"/>
  <c r="AW16" i="83"/>
  <c r="AX16" i="83"/>
  <c r="AY16" i="83"/>
  <c r="AZ16" i="83"/>
  <c r="BA16" i="83"/>
  <c r="BB16" i="83"/>
  <c r="BC16" i="83"/>
  <c r="BD16" i="83"/>
  <c r="AS17" i="83"/>
  <c r="AT17" i="83"/>
  <c r="AU17" i="83"/>
  <c r="AV17" i="83"/>
  <c r="AW17" i="83"/>
  <c r="AX17" i="83"/>
  <c r="AY17" i="83"/>
  <c r="AZ17" i="83"/>
  <c r="BA17" i="83"/>
  <c r="BB17" i="83"/>
  <c r="BC17" i="83"/>
  <c r="BD17" i="83"/>
  <c r="AS18" i="83"/>
  <c r="AT18" i="83"/>
  <c r="AU18" i="83"/>
  <c r="AV18" i="83"/>
  <c r="AW18" i="83"/>
  <c r="AX18" i="83"/>
  <c r="AY18" i="83"/>
  <c r="AZ18" i="83"/>
  <c r="BA18" i="83"/>
  <c r="BB18" i="83"/>
  <c r="BC18" i="83"/>
  <c r="BD18" i="83"/>
  <c r="AS19" i="83"/>
  <c r="AT19" i="83"/>
  <c r="AU19" i="83"/>
  <c r="AV19" i="83"/>
  <c r="AW19" i="83"/>
  <c r="AX19" i="83"/>
  <c r="AY19" i="83"/>
  <c r="AZ19" i="83"/>
  <c r="BA19" i="83"/>
  <c r="BB19" i="83"/>
  <c r="BC19" i="83"/>
  <c r="BD19" i="83"/>
  <c r="AS20" i="83"/>
  <c r="AT20" i="83"/>
  <c r="AU20" i="83"/>
  <c r="AV20" i="83"/>
  <c r="AW20" i="83"/>
  <c r="AX20" i="83"/>
  <c r="AY20" i="83"/>
  <c r="AZ20" i="83"/>
  <c r="BA20" i="83"/>
  <c r="BB20" i="83"/>
  <c r="BC20" i="83"/>
  <c r="BD20" i="83"/>
  <c r="AS21" i="83"/>
  <c r="AT21" i="83"/>
  <c r="AU21" i="83"/>
  <c r="AV21" i="83"/>
  <c r="AW21" i="83"/>
  <c r="AX21" i="83"/>
  <c r="AY21" i="83"/>
  <c r="AZ21" i="83"/>
  <c r="BA21" i="83"/>
  <c r="BB21" i="83"/>
  <c r="BC21" i="83"/>
  <c r="BD21" i="83"/>
  <c r="AS22" i="83"/>
  <c r="AT22" i="83"/>
  <c r="AU22" i="83"/>
  <c r="AV22" i="83"/>
  <c r="AW22" i="83"/>
  <c r="AX22" i="83"/>
  <c r="AY22" i="83"/>
  <c r="AZ22" i="83"/>
  <c r="BA22" i="83"/>
  <c r="BB22" i="83"/>
  <c r="BC22" i="83"/>
  <c r="BD22" i="83"/>
  <c r="AS23" i="83"/>
  <c r="AT23" i="83"/>
  <c r="AU23" i="83"/>
  <c r="AV23" i="83"/>
  <c r="AW23" i="83"/>
  <c r="AX23" i="83"/>
  <c r="AY23" i="83"/>
  <c r="AZ23" i="83"/>
  <c r="BA23" i="83"/>
  <c r="BB23" i="83"/>
  <c r="BC23" i="83"/>
  <c r="BD23" i="83"/>
  <c r="AS24" i="83"/>
  <c r="AT24" i="83"/>
  <c r="AU24" i="83"/>
  <c r="AV24" i="83"/>
  <c r="AW24" i="83"/>
  <c r="AX24" i="83"/>
  <c r="AY24" i="83"/>
  <c r="AZ24" i="83"/>
  <c r="BA24" i="83"/>
  <c r="BB24" i="83"/>
  <c r="BC24" i="83"/>
  <c r="BD24" i="83"/>
  <c r="AS25" i="83"/>
  <c r="AT25" i="83"/>
  <c r="AU25" i="83"/>
  <c r="AV25" i="83"/>
  <c r="AW25" i="83"/>
  <c r="AX25" i="83"/>
  <c r="AY25" i="83"/>
  <c r="AZ25" i="83"/>
  <c r="BA25" i="83"/>
  <c r="BB25" i="83"/>
  <c r="BC25" i="83"/>
  <c r="BD25" i="83"/>
  <c r="AS26" i="83"/>
  <c r="AT26" i="83"/>
  <c r="AU26" i="83"/>
  <c r="AV26" i="83"/>
  <c r="AW26" i="83"/>
  <c r="AX26" i="83"/>
  <c r="AY26" i="83"/>
  <c r="AZ26" i="83"/>
  <c r="BA26" i="83"/>
  <c r="BB26" i="83"/>
  <c r="BC26" i="83"/>
  <c r="BD26" i="83"/>
  <c r="AS27" i="83"/>
  <c r="AT27" i="83"/>
  <c r="AU27" i="83"/>
  <c r="AV27" i="83"/>
  <c r="AW27" i="83"/>
  <c r="AX27" i="83"/>
  <c r="AY27" i="83"/>
  <c r="AZ27" i="83"/>
  <c r="BA27" i="83"/>
  <c r="BB27" i="83"/>
  <c r="BC27" i="83"/>
  <c r="BD27" i="83"/>
  <c r="AS28" i="83"/>
  <c r="AT28" i="83"/>
  <c r="AU28" i="83"/>
  <c r="AV28" i="83"/>
  <c r="AW28" i="83"/>
  <c r="AX28" i="83"/>
  <c r="AY28" i="83"/>
  <c r="AZ28" i="83"/>
  <c r="BA28" i="83"/>
  <c r="BB28" i="83"/>
  <c r="BC28" i="83"/>
  <c r="BD28" i="83"/>
  <c r="AS29" i="83"/>
  <c r="AT29" i="83"/>
  <c r="AU29" i="83"/>
  <c r="AV29" i="83"/>
  <c r="AW29" i="83"/>
  <c r="AX29" i="83"/>
  <c r="AY29" i="83"/>
  <c r="AZ29" i="83"/>
  <c r="BA29" i="83"/>
  <c r="BB29" i="83"/>
  <c r="BC29" i="83"/>
  <c r="BD29" i="83"/>
  <c r="AS30" i="83"/>
  <c r="AT30" i="83"/>
  <c r="AU30" i="83"/>
  <c r="AV30" i="83"/>
  <c r="AW30" i="83"/>
  <c r="AX30" i="83"/>
  <c r="AY30" i="83"/>
  <c r="AZ30" i="83"/>
  <c r="BA30" i="83"/>
  <c r="BB30" i="83"/>
  <c r="BC30" i="83"/>
  <c r="BD30" i="83"/>
  <c r="AS31" i="83"/>
  <c r="AT31" i="83"/>
  <c r="AU31" i="83"/>
  <c r="AV31" i="83"/>
  <c r="AW31" i="83"/>
  <c r="AX31" i="83"/>
  <c r="AY31" i="83"/>
  <c r="AZ31" i="83"/>
  <c r="BA31" i="83"/>
  <c r="BB31" i="83"/>
  <c r="BC31" i="83"/>
  <c r="BD31" i="83"/>
  <c r="AS32" i="83"/>
  <c r="AT32" i="83"/>
  <c r="AU32" i="83"/>
  <c r="AV32" i="83"/>
  <c r="AW32" i="83"/>
  <c r="AX32" i="83"/>
  <c r="AY32" i="83"/>
  <c r="AZ32" i="83"/>
  <c r="BA32" i="83"/>
  <c r="BB32" i="83"/>
  <c r="BC32" i="83"/>
  <c r="BD32" i="83"/>
  <c r="AS33" i="83"/>
  <c r="AT33" i="83"/>
  <c r="AU33" i="83"/>
  <c r="AV33" i="83"/>
  <c r="AW33" i="83"/>
  <c r="AX33" i="83"/>
  <c r="AY33" i="83"/>
  <c r="AZ33" i="83"/>
  <c r="BA33" i="83"/>
  <c r="BB33" i="83"/>
  <c r="BC33" i="83"/>
  <c r="BD33" i="83"/>
  <c r="AS34" i="83"/>
  <c r="AT34" i="83"/>
  <c r="AU34" i="83"/>
  <c r="AV34" i="83"/>
  <c r="AW34" i="83"/>
  <c r="AX34" i="83"/>
  <c r="AY34" i="83"/>
  <c r="AZ34" i="83"/>
  <c r="BA34" i="83"/>
  <c r="BB34" i="83"/>
  <c r="BC34" i="83"/>
  <c r="BD34" i="83"/>
  <c r="AS35" i="83"/>
  <c r="AT35" i="83"/>
  <c r="AU35" i="83"/>
  <c r="AV35" i="83"/>
  <c r="AW35" i="83"/>
  <c r="AX35" i="83"/>
  <c r="AY35" i="83"/>
  <c r="AZ35" i="83"/>
  <c r="BA35" i="83"/>
  <c r="BB35" i="83"/>
  <c r="BC35" i="83"/>
  <c r="BD35" i="83"/>
  <c r="AS36" i="83"/>
  <c r="AT36" i="83"/>
  <c r="AU36" i="83"/>
  <c r="AV36" i="83"/>
  <c r="AW36" i="83"/>
  <c r="AX36" i="83"/>
  <c r="AY36" i="83"/>
  <c r="AZ36" i="83"/>
  <c r="BA36" i="83"/>
  <c r="BB36" i="83"/>
  <c r="BC36" i="83"/>
  <c r="BD36" i="83"/>
  <c r="AS37" i="83"/>
  <c r="AT37" i="83"/>
  <c r="AU37" i="83"/>
  <c r="AV37" i="83"/>
  <c r="AW37" i="83"/>
  <c r="AX37" i="83"/>
  <c r="AY37" i="83"/>
  <c r="AZ37" i="83"/>
  <c r="BA37" i="83"/>
  <c r="BB37" i="83"/>
  <c r="BC37" i="83"/>
  <c r="BD37" i="83"/>
  <c r="AS38" i="83"/>
  <c r="AT38" i="83"/>
  <c r="AU38" i="83"/>
  <c r="AV38" i="83"/>
  <c r="AW38" i="83"/>
  <c r="AX38" i="83"/>
  <c r="AY38" i="83"/>
  <c r="AZ38" i="83"/>
  <c r="BA38" i="83"/>
  <c r="BB38" i="83"/>
  <c r="BC38" i="83"/>
  <c r="BD38" i="83"/>
  <c r="S39" i="83"/>
  <c r="AS39" i="83"/>
  <c r="T39" i="83"/>
  <c r="AT39" i="83"/>
  <c r="U39" i="83"/>
  <c r="AU39" i="83"/>
  <c r="V39" i="83"/>
  <c r="AV39" i="83"/>
  <c r="W39" i="83"/>
  <c r="AW39" i="83"/>
  <c r="X39" i="83"/>
  <c r="AX39" i="83"/>
  <c r="Y39" i="83"/>
  <c r="AY39" i="83"/>
  <c r="Z39" i="83"/>
  <c r="AZ39" i="83"/>
  <c r="AA39" i="83"/>
  <c r="BA39" i="83"/>
  <c r="AB39" i="83"/>
  <c r="BB39" i="83"/>
  <c r="AC39" i="83"/>
  <c r="BC39" i="83"/>
  <c r="AD39" i="83"/>
  <c r="BD39" i="83"/>
  <c r="Z28" i="116"/>
  <c r="AF9" i="83"/>
  <c r="AG9" i="83"/>
  <c r="AH9" i="83"/>
  <c r="AI9" i="83"/>
  <c r="AJ9" i="83"/>
  <c r="AK9" i="83"/>
  <c r="AL9" i="83"/>
  <c r="AM9" i="83"/>
  <c r="AN9" i="83"/>
  <c r="AO9" i="83"/>
  <c r="AP9" i="83"/>
  <c r="AQ9" i="83"/>
  <c r="G8" i="97"/>
  <c r="AF10" i="83"/>
  <c r="AG10" i="83"/>
  <c r="AH10" i="83"/>
  <c r="AI10" i="83"/>
  <c r="AJ10" i="83"/>
  <c r="AK10" i="83"/>
  <c r="AL10" i="83"/>
  <c r="AM10" i="83"/>
  <c r="AN10" i="83"/>
  <c r="AO10" i="83"/>
  <c r="AP10" i="83"/>
  <c r="AQ10" i="83"/>
  <c r="G9" i="97"/>
  <c r="AF11" i="83"/>
  <c r="AG11" i="83"/>
  <c r="AH11" i="83"/>
  <c r="AI11" i="83"/>
  <c r="AJ11" i="83"/>
  <c r="AK11" i="83"/>
  <c r="AL11" i="83"/>
  <c r="AM11" i="83"/>
  <c r="AN11" i="83"/>
  <c r="AO11" i="83"/>
  <c r="AP11" i="83"/>
  <c r="AQ11" i="83"/>
  <c r="G10" i="97"/>
  <c r="AF12" i="83"/>
  <c r="AG12" i="83"/>
  <c r="AH12" i="83"/>
  <c r="AI12" i="83"/>
  <c r="AJ12" i="83"/>
  <c r="AK12" i="83"/>
  <c r="AL12" i="83"/>
  <c r="AM12" i="83"/>
  <c r="AN12" i="83"/>
  <c r="AO12" i="83"/>
  <c r="AP12" i="83"/>
  <c r="AQ12" i="83"/>
  <c r="G11" i="97"/>
  <c r="AF13" i="83"/>
  <c r="AG13" i="83"/>
  <c r="AH13" i="83"/>
  <c r="AI13" i="83"/>
  <c r="AJ13" i="83"/>
  <c r="AK13" i="83"/>
  <c r="AL13" i="83"/>
  <c r="AM13" i="83"/>
  <c r="AN13" i="83"/>
  <c r="AO13" i="83"/>
  <c r="AP13" i="83"/>
  <c r="AQ13" i="83"/>
  <c r="G12" i="97"/>
  <c r="AF14" i="83"/>
  <c r="AG14" i="83"/>
  <c r="AH14" i="83"/>
  <c r="AI14" i="83"/>
  <c r="AJ14" i="83"/>
  <c r="AK14" i="83"/>
  <c r="AL14" i="83"/>
  <c r="AM14" i="83"/>
  <c r="AN14" i="83"/>
  <c r="AO14" i="83"/>
  <c r="AP14" i="83"/>
  <c r="AQ14" i="83"/>
  <c r="G13" i="97"/>
  <c r="AF15" i="83"/>
  <c r="AG15" i="83"/>
  <c r="AH15" i="83"/>
  <c r="AI15" i="83"/>
  <c r="AJ15" i="83"/>
  <c r="AK15" i="83"/>
  <c r="AL15" i="83"/>
  <c r="AM15" i="83"/>
  <c r="AN15" i="83"/>
  <c r="AO15" i="83"/>
  <c r="AP15" i="83"/>
  <c r="AQ15" i="83"/>
  <c r="G14" i="97"/>
  <c r="AF16" i="83"/>
  <c r="AG16" i="83"/>
  <c r="AH16" i="83"/>
  <c r="AI16" i="83"/>
  <c r="AJ16" i="83"/>
  <c r="AK16" i="83"/>
  <c r="AL16" i="83"/>
  <c r="AM16" i="83"/>
  <c r="AN16" i="83"/>
  <c r="AO16" i="83"/>
  <c r="AP16" i="83"/>
  <c r="AQ16" i="83"/>
  <c r="G15" i="97"/>
  <c r="AF17" i="83"/>
  <c r="AG17" i="83"/>
  <c r="AH17" i="83"/>
  <c r="AI17" i="83"/>
  <c r="AJ17" i="83"/>
  <c r="AK17" i="83"/>
  <c r="AL17" i="83"/>
  <c r="AM17" i="83"/>
  <c r="AN17" i="83"/>
  <c r="AO17" i="83"/>
  <c r="AP17" i="83"/>
  <c r="AQ17" i="83"/>
  <c r="G16" i="97"/>
  <c r="AF18" i="83"/>
  <c r="AG18" i="83"/>
  <c r="AH18" i="83"/>
  <c r="AI18" i="83"/>
  <c r="AJ18" i="83"/>
  <c r="AK18" i="83"/>
  <c r="AL18" i="83"/>
  <c r="AM18" i="83"/>
  <c r="AN18" i="83"/>
  <c r="AO18" i="83"/>
  <c r="AP18" i="83"/>
  <c r="AQ18" i="83"/>
  <c r="G17" i="97"/>
  <c r="AF19" i="83"/>
  <c r="AG19" i="83"/>
  <c r="AH19" i="83"/>
  <c r="AI19" i="83"/>
  <c r="AJ19" i="83"/>
  <c r="AK19" i="83"/>
  <c r="AL19" i="83"/>
  <c r="AM19" i="83"/>
  <c r="AN19" i="83"/>
  <c r="AO19" i="83"/>
  <c r="AP19" i="83"/>
  <c r="AQ19" i="83"/>
  <c r="G18" i="97"/>
  <c r="AF20" i="83"/>
  <c r="AG20" i="83"/>
  <c r="AH20" i="83"/>
  <c r="AI20" i="83"/>
  <c r="AJ20" i="83"/>
  <c r="AK20" i="83"/>
  <c r="AL20" i="83"/>
  <c r="AM20" i="83"/>
  <c r="AN20" i="83"/>
  <c r="AO20" i="83"/>
  <c r="AP20" i="83"/>
  <c r="AQ20" i="83"/>
  <c r="G19" i="97"/>
  <c r="AF21" i="83"/>
  <c r="AG21" i="83"/>
  <c r="AH21" i="83"/>
  <c r="AI21" i="83"/>
  <c r="AJ21" i="83"/>
  <c r="AK21" i="83"/>
  <c r="AL21" i="83"/>
  <c r="AM21" i="83"/>
  <c r="AN21" i="83"/>
  <c r="AO21" i="83"/>
  <c r="AP21" i="83"/>
  <c r="AQ21" i="83"/>
  <c r="G20" i="97"/>
  <c r="AF22" i="83"/>
  <c r="AG22" i="83"/>
  <c r="AH22" i="83"/>
  <c r="AI22" i="83"/>
  <c r="AJ22" i="83"/>
  <c r="AK22" i="83"/>
  <c r="AL22" i="83"/>
  <c r="AM22" i="83"/>
  <c r="AN22" i="83"/>
  <c r="AO22" i="83"/>
  <c r="AP22" i="83"/>
  <c r="AQ22" i="83"/>
  <c r="G21" i="97"/>
  <c r="AF23" i="83"/>
  <c r="AG23" i="83"/>
  <c r="AH23" i="83"/>
  <c r="AI23" i="83"/>
  <c r="AJ23" i="83"/>
  <c r="AK23" i="83"/>
  <c r="AL23" i="83"/>
  <c r="AM23" i="83"/>
  <c r="AN23" i="83"/>
  <c r="AO23" i="83"/>
  <c r="AP23" i="83"/>
  <c r="AQ23" i="83"/>
  <c r="G22" i="97"/>
  <c r="AF24" i="83"/>
  <c r="AG24" i="83"/>
  <c r="AH24" i="83"/>
  <c r="AI24" i="83"/>
  <c r="AJ24" i="83"/>
  <c r="AK24" i="83"/>
  <c r="AL24" i="83"/>
  <c r="AM24" i="83"/>
  <c r="AN24" i="83"/>
  <c r="AO24" i="83"/>
  <c r="AP24" i="83"/>
  <c r="AQ24" i="83"/>
  <c r="G23" i="97"/>
  <c r="AF25" i="83"/>
  <c r="AG25" i="83"/>
  <c r="AH25" i="83"/>
  <c r="AI25" i="83"/>
  <c r="AJ25" i="83"/>
  <c r="AK25" i="83"/>
  <c r="AL25" i="83"/>
  <c r="AM25" i="83"/>
  <c r="AN25" i="83"/>
  <c r="AO25" i="83"/>
  <c r="AP25" i="83"/>
  <c r="AQ25" i="83"/>
  <c r="G24" i="97"/>
  <c r="AF26" i="83"/>
  <c r="AG26" i="83"/>
  <c r="AH26" i="83"/>
  <c r="AI26" i="83"/>
  <c r="AJ26" i="83"/>
  <c r="AK26" i="83"/>
  <c r="AL26" i="83"/>
  <c r="AM26" i="83"/>
  <c r="AN26" i="83"/>
  <c r="AO26" i="83"/>
  <c r="AP26" i="83"/>
  <c r="AQ26" i="83"/>
  <c r="G25" i="97"/>
  <c r="AF27" i="83"/>
  <c r="AG27" i="83"/>
  <c r="AH27" i="83"/>
  <c r="AI27" i="83"/>
  <c r="AJ27" i="83"/>
  <c r="AK27" i="83"/>
  <c r="AL27" i="83"/>
  <c r="AM27" i="83"/>
  <c r="AN27" i="83"/>
  <c r="AO27" i="83"/>
  <c r="AP27" i="83"/>
  <c r="AQ27" i="83"/>
  <c r="G26" i="97"/>
  <c r="AF28" i="83"/>
  <c r="AG28" i="83"/>
  <c r="AH28" i="83"/>
  <c r="AI28" i="83"/>
  <c r="AJ28" i="83"/>
  <c r="AK28" i="83"/>
  <c r="AL28" i="83"/>
  <c r="AM28" i="83"/>
  <c r="AN28" i="83"/>
  <c r="AO28" i="83"/>
  <c r="AP28" i="83"/>
  <c r="AQ28" i="83"/>
  <c r="G27" i="97"/>
  <c r="AF29" i="83"/>
  <c r="AG29" i="83"/>
  <c r="AH29" i="83"/>
  <c r="AI29" i="83"/>
  <c r="AJ29" i="83"/>
  <c r="AK29" i="83"/>
  <c r="AL29" i="83"/>
  <c r="AM29" i="83"/>
  <c r="AN29" i="83"/>
  <c r="AO29" i="83"/>
  <c r="AP29" i="83"/>
  <c r="AQ29" i="83"/>
  <c r="G28" i="97"/>
  <c r="AF30" i="83"/>
  <c r="AG30" i="83"/>
  <c r="AH30" i="83"/>
  <c r="AI30" i="83"/>
  <c r="AJ30" i="83"/>
  <c r="AK30" i="83"/>
  <c r="AL30" i="83"/>
  <c r="AM30" i="83"/>
  <c r="AN30" i="83"/>
  <c r="AO30" i="83"/>
  <c r="AP30" i="83"/>
  <c r="AQ30" i="83"/>
  <c r="G29" i="97"/>
  <c r="AF31" i="83"/>
  <c r="AG31" i="83"/>
  <c r="AH31" i="83"/>
  <c r="AI31" i="83"/>
  <c r="AJ31" i="83"/>
  <c r="AK31" i="83"/>
  <c r="AL31" i="83"/>
  <c r="AM31" i="83"/>
  <c r="AN31" i="83"/>
  <c r="AO31" i="83"/>
  <c r="AP31" i="83"/>
  <c r="AQ31" i="83"/>
  <c r="G30" i="97"/>
  <c r="AF32" i="83"/>
  <c r="AG32" i="83"/>
  <c r="AH32" i="83"/>
  <c r="AI32" i="83"/>
  <c r="AJ32" i="83"/>
  <c r="AK32" i="83"/>
  <c r="AL32" i="83"/>
  <c r="AM32" i="83"/>
  <c r="AN32" i="83"/>
  <c r="AO32" i="83"/>
  <c r="AP32" i="83"/>
  <c r="AQ32" i="83"/>
  <c r="G31" i="97"/>
  <c r="AF33" i="83"/>
  <c r="AG33" i="83"/>
  <c r="AH33" i="83"/>
  <c r="AI33" i="83"/>
  <c r="AJ33" i="83"/>
  <c r="AK33" i="83"/>
  <c r="AL33" i="83"/>
  <c r="AM33" i="83"/>
  <c r="AN33" i="83"/>
  <c r="AO33" i="83"/>
  <c r="AP33" i="83"/>
  <c r="AQ33" i="83"/>
  <c r="G32" i="97"/>
  <c r="AF34" i="83"/>
  <c r="AG34" i="83"/>
  <c r="AH34" i="83"/>
  <c r="AI34" i="83"/>
  <c r="AJ34" i="83"/>
  <c r="AK34" i="83"/>
  <c r="AL34" i="83"/>
  <c r="AM34" i="83"/>
  <c r="AN34" i="83"/>
  <c r="AO34" i="83"/>
  <c r="AP34" i="83"/>
  <c r="AQ34" i="83"/>
  <c r="G33" i="97"/>
  <c r="AF35" i="83"/>
  <c r="AG35" i="83"/>
  <c r="AH35" i="83"/>
  <c r="AI35" i="83"/>
  <c r="AJ35" i="83"/>
  <c r="AK35" i="83"/>
  <c r="AL35" i="83"/>
  <c r="AM35" i="83"/>
  <c r="AN35" i="83"/>
  <c r="AO35" i="83"/>
  <c r="AP35" i="83"/>
  <c r="AQ35" i="83"/>
  <c r="G34" i="97"/>
  <c r="AF36" i="83"/>
  <c r="AG36" i="83"/>
  <c r="AH36" i="83"/>
  <c r="AI36" i="83"/>
  <c r="AJ36" i="83"/>
  <c r="AK36" i="83"/>
  <c r="AL36" i="83"/>
  <c r="AM36" i="83"/>
  <c r="AN36" i="83"/>
  <c r="AO36" i="83"/>
  <c r="AP36" i="83"/>
  <c r="AQ36" i="83"/>
  <c r="G35" i="97"/>
  <c r="AF37" i="83"/>
  <c r="AG37" i="83"/>
  <c r="AH37" i="83"/>
  <c r="AI37" i="83"/>
  <c r="AJ37" i="83"/>
  <c r="AK37" i="83"/>
  <c r="AL37" i="83"/>
  <c r="AM37" i="83"/>
  <c r="AN37" i="83"/>
  <c r="AO37" i="83"/>
  <c r="AP37" i="83"/>
  <c r="AQ37" i="83"/>
  <c r="G36" i="97"/>
  <c r="AF38" i="83"/>
  <c r="AG38" i="83"/>
  <c r="AH38" i="83"/>
  <c r="AI38" i="83"/>
  <c r="AJ38" i="83"/>
  <c r="AK38" i="83"/>
  <c r="AL38" i="83"/>
  <c r="AM38" i="83"/>
  <c r="AN38" i="83"/>
  <c r="AO38" i="83"/>
  <c r="AP38" i="83"/>
  <c r="AQ38" i="83"/>
  <c r="AF39" i="83"/>
  <c r="AG39" i="83"/>
  <c r="AH39" i="83"/>
  <c r="AI39" i="83"/>
  <c r="AJ39" i="83"/>
  <c r="AK39" i="83"/>
  <c r="AL39" i="83"/>
  <c r="AM39" i="83"/>
  <c r="AN39" i="83"/>
  <c r="AO39" i="83"/>
  <c r="AP39" i="83"/>
  <c r="AQ39" i="83"/>
  <c r="G7" i="105"/>
  <c r="Z29" i="116"/>
  <c r="Z30" i="116"/>
  <c r="Z31" i="116"/>
  <c r="E15" i="104"/>
  <c r="E18" i="104"/>
  <c r="Z32" i="116"/>
  <c r="I8" i="59"/>
  <c r="I9" i="59"/>
  <c r="I10" i="59"/>
  <c r="I11" i="59"/>
  <c r="Z33" i="116"/>
  <c r="Z34" i="116"/>
  <c r="Z35" i="116"/>
  <c r="Z37" i="116"/>
  <c r="Z45" i="116"/>
  <c r="P9" i="89"/>
  <c r="P10" i="89"/>
  <c r="P11" i="89"/>
  <c r="P12" i="89"/>
  <c r="P13" i="89"/>
  <c r="P14" i="89"/>
  <c r="P15" i="89"/>
  <c r="P16" i="89"/>
  <c r="P17" i="89"/>
  <c r="P18" i="89"/>
  <c r="P19" i="89"/>
  <c r="P20" i="89"/>
  <c r="P21" i="89"/>
  <c r="P22" i="89"/>
  <c r="P23" i="89"/>
  <c r="P24" i="89"/>
  <c r="P25" i="89"/>
  <c r="P26" i="89"/>
  <c r="P27" i="89"/>
  <c r="P28" i="89"/>
  <c r="P29" i="89"/>
  <c r="P30" i="89"/>
  <c r="P31" i="89"/>
  <c r="P32" i="89"/>
  <c r="P33" i="89"/>
  <c r="P34" i="89"/>
  <c r="P35" i="89"/>
  <c r="P36" i="89"/>
  <c r="P37" i="89"/>
  <c r="P38" i="89"/>
  <c r="AA27" i="116"/>
  <c r="AA28" i="116"/>
  <c r="AA29" i="116"/>
  <c r="AA30" i="116"/>
  <c r="AA31" i="116"/>
  <c r="F15" i="104"/>
  <c r="F18" i="104"/>
  <c r="AA32" i="116"/>
  <c r="AA33" i="116"/>
  <c r="AA34" i="116"/>
  <c r="AA35" i="116"/>
  <c r="AA37" i="116"/>
  <c r="AA45" i="116"/>
  <c r="P9" i="90"/>
  <c r="P10" i="90"/>
  <c r="P11" i="90"/>
  <c r="P12" i="90"/>
  <c r="P13" i="90"/>
  <c r="P14" i="90"/>
  <c r="P15" i="90"/>
  <c r="P16" i="90"/>
  <c r="P17" i="90"/>
  <c r="P18" i="90"/>
  <c r="P19" i="90"/>
  <c r="P20" i="90"/>
  <c r="P21" i="90"/>
  <c r="P22" i="90"/>
  <c r="P23" i="90"/>
  <c r="P24" i="90"/>
  <c r="P25" i="90"/>
  <c r="P26" i="90"/>
  <c r="P27" i="90"/>
  <c r="P28" i="90"/>
  <c r="P29" i="90"/>
  <c r="P30" i="90"/>
  <c r="P31" i="90"/>
  <c r="P32" i="90"/>
  <c r="P33" i="90"/>
  <c r="P34" i="90"/>
  <c r="P35" i="90"/>
  <c r="P36" i="90"/>
  <c r="P37" i="90"/>
  <c r="P38" i="90"/>
  <c r="AB27" i="116"/>
  <c r="AB28" i="116"/>
  <c r="AB29" i="116"/>
  <c r="AB30" i="116"/>
  <c r="AB31" i="116"/>
  <c r="G15" i="104"/>
  <c r="G18" i="104"/>
  <c r="AB32" i="116"/>
  <c r="AB33" i="116"/>
  <c r="AB34" i="116"/>
  <c r="AB35" i="116"/>
  <c r="AB37" i="116"/>
  <c r="AB45" i="116"/>
  <c r="P9" i="91"/>
  <c r="P10" i="91"/>
  <c r="P11" i="91"/>
  <c r="P12" i="91"/>
  <c r="P13" i="91"/>
  <c r="P14" i="91"/>
  <c r="P15" i="91"/>
  <c r="P16" i="91"/>
  <c r="P17" i="91"/>
  <c r="P18" i="91"/>
  <c r="P19" i="91"/>
  <c r="P20" i="91"/>
  <c r="P21" i="91"/>
  <c r="P22" i="91"/>
  <c r="P23" i="91"/>
  <c r="P24" i="91"/>
  <c r="P25" i="91"/>
  <c r="P26" i="91"/>
  <c r="P27" i="91"/>
  <c r="P28" i="91"/>
  <c r="P29" i="91"/>
  <c r="P30" i="91"/>
  <c r="P31" i="91"/>
  <c r="P32" i="91"/>
  <c r="P33" i="91"/>
  <c r="P34" i="91"/>
  <c r="P35" i="91"/>
  <c r="P36" i="91"/>
  <c r="P37" i="91"/>
  <c r="P38" i="91"/>
  <c r="AC27" i="116"/>
  <c r="AC28" i="116"/>
  <c r="AC29" i="116"/>
  <c r="AC30" i="116"/>
  <c r="AC31" i="116"/>
  <c r="H18" i="104"/>
  <c r="H15" i="104"/>
  <c r="AC32" i="116"/>
  <c r="AC33" i="116"/>
  <c r="AC34" i="116"/>
  <c r="AC35" i="116"/>
  <c r="AC37" i="116"/>
  <c r="AC45" i="116"/>
  <c r="P9" i="92"/>
  <c r="P10" i="92"/>
  <c r="P11" i="92"/>
  <c r="P12" i="92"/>
  <c r="P13" i="92"/>
  <c r="P14" i="92"/>
  <c r="P15" i="92"/>
  <c r="P16" i="92"/>
  <c r="P17" i="92"/>
  <c r="P18" i="92"/>
  <c r="P19" i="92"/>
  <c r="P20" i="92"/>
  <c r="P21" i="92"/>
  <c r="P22" i="92"/>
  <c r="P23" i="92"/>
  <c r="P24" i="92"/>
  <c r="P25" i="92"/>
  <c r="P26" i="92"/>
  <c r="P27" i="92"/>
  <c r="P28" i="92"/>
  <c r="P29" i="92"/>
  <c r="P30" i="92"/>
  <c r="P31" i="92"/>
  <c r="P32" i="92"/>
  <c r="P33" i="92"/>
  <c r="P34" i="92"/>
  <c r="P35" i="92"/>
  <c r="P36" i="92"/>
  <c r="P37" i="92"/>
  <c r="P38" i="92"/>
  <c r="AD27" i="116"/>
  <c r="AD28" i="116"/>
  <c r="AD29" i="116"/>
  <c r="AD30" i="116"/>
  <c r="AD31" i="116"/>
  <c r="I18" i="104"/>
  <c r="I15" i="104"/>
  <c r="AD32" i="116"/>
  <c r="AD33" i="116"/>
  <c r="AD34" i="116"/>
  <c r="AD35" i="116"/>
  <c r="AD37" i="116"/>
  <c r="AD45" i="116"/>
  <c r="D9" i="105"/>
  <c r="Y45" i="116"/>
  <c r="Y47" i="116"/>
  <c r="O16" i="105"/>
  <c r="P16" i="105"/>
  <c r="Q16" i="105"/>
  <c r="R16" i="105"/>
  <c r="S16" i="105"/>
  <c r="N16" i="105"/>
  <c r="D8" i="105"/>
  <c r="D7" i="105"/>
  <c r="S27" i="116"/>
  <c r="S28" i="116"/>
  <c r="S29" i="116"/>
  <c r="S30" i="116"/>
  <c r="S31" i="116"/>
  <c r="S32" i="116"/>
  <c r="S33" i="116"/>
  <c r="S34" i="116"/>
  <c r="S35" i="116"/>
  <c r="S37" i="116"/>
  <c r="S45" i="116"/>
  <c r="T27" i="116"/>
  <c r="T28" i="116"/>
  <c r="T29" i="116"/>
  <c r="T30" i="116"/>
  <c r="T31" i="116"/>
  <c r="T32" i="116"/>
  <c r="T33" i="116"/>
  <c r="T34" i="116"/>
  <c r="T35" i="116"/>
  <c r="T37" i="116"/>
  <c r="T45" i="116"/>
  <c r="U27" i="116"/>
  <c r="U28" i="116"/>
  <c r="U29" i="116"/>
  <c r="U30" i="116"/>
  <c r="U31" i="116"/>
  <c r="U32" i="116"/>
  <c r="U33" i="116"/>
  <c r="U34" i="116"/>
  <c r="U35" i="116"/>
  <c r="U37" i="116"/>
  <c r="U45" i="116"/>
  <c r="V27" i="116"/>
  <c r="V28" i="116"/>
  <c r="V29" i="116"/>
  <c r="V30" i="116"/>
  <c r="V31" i="116"/>
  <c r="V32" i="116"/>
  <c r="V33" i="116"/>
  <c r="V34" i="116"/>
  <c r="V35" i="116"/>
  <c r="V37" i="116"/>
  <c r="V45" i="116"/>
  <c r="W27" i="116"/>
  <c r="W28" i="116"/>
  <c r="W29" i="116"/>
  <c r="W30" i="116"/>
  <c r="W31" i="116"/>
  <c r="W32" i="116"/>
  <c r="W33" i="116"/>
  <c r="W34" i="116"/>
  <c r="W35" i="116"/>
  <c r="W37" i="116"/>
  <c r="W45" i="116"/>
  <c r="R45" i="116"/>
  <c r="R47" i="116"/>
  <c r="T38" i="116"/>
  <c r="U38" i="116"/>
  <c r="V38" i="116"/>
  <c r="W38" i="116"/>
  <c r="S38" i="116"/>
  <c r="T36" i="116"/>
  <c r="U36" i="116"/>
  <c r="V36" i="116"/>
  <c r="W36" i="116"/>
  <c r="S36" i="116"/>
  <c r="V5" i="115"/>
  <c r="BZ12" i="115"/>
  <c r="BZ17" i="115"/>
  <c r="BZ18" i="115"/>
  <c r="BZ16" i="115"/>
  <c r="BZ13" i="115"/>
  <c r="R15" i="115"/>
  <c r="D91" i="57"/>
  <c r="U16" i="105"/>
  <c r="U17" i="105"/>
  <c r="V16" i="105"/>
  <c r="V17" i="105"/>
  <c r="W16" i="105"/>
  <c r="W17" i="105"/>
  <c r="X16" i="105"/>
  <c r="X17" i="105"/>
  <c r="Y16" i="105"/>
  <c r="Y17" i="105"/>
  <c r="D10" i="105"/>
  <c r="AA16" i="105"/>
  <c r="AA17" i="105"/>
  <c r="AB16" i="105"/>
  <c r="AB17" i="105"/>
  <c r="AC16" i="105"/>
  <c r="AC17" i="105"/>
  <c r="AD16" i="105"/>
  <c r="AD17" i="105"/>
  <c r="AE16" i="105"/>
  <c r="AE17" i="105"/>
  <c r="D12" i="105"/>
  <c r="W12" i="65"/>
  <c r="J8" i="104"/>
  <c r="J9" i="104"/>
  <c r="J10" i="104"/>
  <c r="J11" i="104"/>
  <c r="K106" i="64"/>
  <c r="K105" i="64"/>
  <c r="K104" i="64"/>
  <c r="K103" i="64"/>
  <c r="K102" i="64"/>
  <c r="K101" i="64"/>
  <c r="K100" i="64"/>
  <c r="K99" i="64"/>
  <c r="K98" i="64"/>
  <c r="K97" i="64"/>
  <c r="K96" i="64"/>
  <c r="K95" i="64"/>
  <c r="K94" i="64"/>
  <c r="K93" i="64"/>
  <c r="K92" i="64"/>
  <c r="K91" i="64"/>
  <c r="K90" i="64"/>
  <c r="K89" i="64"/>
  <c r="K88" i="64"/>
  <c r="K87" i="64"/>
  <c r="K86" i="64"/>
  <c r="K85" i="64"/>
  <c r="K84" i="64"/>
  <c r="K83" i="64"/>
  <c r="K82" i="64"/>
  <c r="K81" i="64"/>
  <c r="K80" i="64"/>
  <c r="K79" i="64"/>
  <c r="K78" i="64"/>
  <c r="K77" i="64"/>
  <c r="K76" i="64"/>
  <c r="K75" i="64"/>
  <c r="K74" i="64"/>
  <c r="K73" i="64"/>
  <c r="K72" i="64"/>
  <c r="K71" i="64"/>
  <c r="K70" i="64"/>
  <c r="K69" i="64"/>
  <c r="K68" i="64"/>
  <c r="K67" i="64"/>
  <c r="K66" i="64"/>
  <c r="K65" i="64"/>
  <c r="K64" i="64"/>
  <c r="K63" i="64"/>
  <c r="K62" i="64"/>
  <c r="K61" i="64"/>
  <c r="K60" i="64"/>
  <c r="K59" i="64"/>
  <c r="K58" i="64"/>
  <c r="K57" i="64"/>
  <c r="K56" i="64"/>
  <c r="K55" i="64"/>
  <c r="K54" i="64"/>
  <c r="K53" i="64"/>
  <c r="K52" i="64"/>
  <c r="K51" i="64"/>
  <c r="K50" i="64"/>
  <c r="K49" i="64"/>
  <c r="K48" i="64"/>
  <c r="K47" i="64"/>
  <c r="K46" i="64"/>
  <c r="K45" i="64"/>
  <c r="K44" i="64"/>
  <c r="K43" i="64"/>
  <c r="K42" i="64"/>
  <c r="K41" i="64"/>
  <c r="K40" i="64"/>
  <c r="K39" i="64"/>
  <c r="K38" i="64"/>
  <c r="K37" i="64"/>
  <c r="K36" i="64"/>
  <c r="K35" i="64"/>
  <c r="K34" i="64"/>
  <c r="K33" i="64"/>
  <c r="K32" i="64"/>
  <c r="K31" i="64"/>
  <c r="K30" i="64"/>
  <c r="K29" i="64"/>
  <c r="K28" i="64"/>
  <c r="K27" i="64"/>
  <c r="K26" i="64"/>
  <c r="K25" i="64"/>
  <c r="K24" i="64"/>
  <c r="K23" i="64"/>
  <c r="K22" i="64"/>
  <c r="K21" i="64"/>
  <c r="K20" i="64"/>
  <c r="K19" i="64"/>
  <c r="K18" i="64"/>
  <c r="K17" i="64"/>
  <c r="K16" i="64"/>
  <c r="K15" i="64"/>
  <c r="K14" i="64"/>
  <c r="K13" i="64"/>
  <c r="K12" i="64"/>
  <c r="K11" i="64"/>
  <c r="K10" i="64"/>
  <c r="S50" i="116"/>
  <c r="S51" i="116"/>
  <c r="I8" i="97"/>
  <c r="I9" i="97"/>
  <c r="I12" i="59"/>
  <c r="I13" i="59"/>
  <c r="I14" i="59"/>
  <c r="I15" i="59"/>
  <c r="I16" i="59"/>
  <c r="I17" i="59"/>
  <c r="I18" i="59"/>
  <c r="I19" i="59"/>
  <c r="I20" i="59"/>
  <c r="I21" i="59"/>
  <c r="I22" i="59"/>
  <c r="I23" i="59"/>
  <c r="I24" i="59"/>
  <c r="I25" i="59"/>
  <c r="I26" i="59"/>
  <c r="I27" i="59"/>
  <c r="I28" i="59"/>
  <c r="I29" i="59"/>
  <c r="I30" i="59"/>
  <c r="I31" i="59"/>
  <c r="I32" i="59"/>
  <c r="I33" i="59"/>
  <c r="I34" i="59"/>
  <c r="I35" i="59"/>
  <c r="I36" i="59"/>
  <c r="I37" i="59"/>
  <c r="Z41" i="116"/>
  <c r="AA41" i="116"/>
  <c r="AB41" i="116"/>
  <c r="AC41" i="116"/>
  <c r="AD41" i="116"/>
  <c r="X51" i="116"/>
  <c r="W51" i="116"/>
  <c r="V51" i="116"/>
  <c r="U51" i="116"/>
  <c r="T51" i="116"/>
  <c r="S41" i="116"/>
  <c r="T41" i="116"/>
  <c r="U41" i="116"/>
  <c r="V41" i="116"/>
  <c r="W41" i="116"/>
  <c r="X50" i="116"/>
  <c r="W50" i="116"/>
  <c r="V50" i="116"/>
  <c r="U50" i="116"/>
  <c r="T50" i="116"/>
  <c r="Z42" i="116"/>
  <c r="AA42" i="116"/>
  <c r="AB42" i="116"/>
  <c r="AC42" i="116"/>
  <c r="AD42" i="116"/>
  <c r="Y42" i="116"/>
  <c r="T6" i="116"/>
  <c r="T5" i="116"/>
  <c r="V5" i="116"/>
  <c r="S42" i="116"/>
  <c r="T42" i="116"/>
  <c r="U42" i="116"/>
  <c r="V42" i="116"/>
  <c r="W42" i="116"/>
  <c r="R42" i="116"/>
  <c r="N7" i="116"/>
  <c r="R46" i="116"/>
  <c r="Y46" i="116"/>
  <c r="J7" i="116"/>
  <c r="F7" i="116"/>
  <c r="W5" i="116"/>
  <c r="AD38" i="116"/>
  <c r="AC38" i="116"/>
  <c r="AB38" i="116"/>
  <c r="AA38" i="116"/>
  <c r="Z38" i="116"/>
  <c r="AD36" i="116"/>
  <c r="AC36" i="116"/>
  <c r="AB36" i="116"/>
  <c r="AA36" i="116"/>
  <c r="Z36" i="116"/>
  <c r="J10" i="77"/>
  <c r="J11" i="77"/>
  <c r="J12" i="77"/>
  <c r="J13" i="77"/>
  <c r="J14" i="77"/>
  <c r="J15" i="77"/>
  <c r="J16" i="77"/>
  <c r="J17" i="77"/>
  <c r="J18" i="77"/>
  <c r="J19" i="77"/>
  <c r="J15" i="104"/>
  <c r="J23" i="77"/>
  <c r="J24" i="77"/>
  <c r="J25" i="77"/>
  <c r="J26" i="77"/>
  <c r="J27" i="77"/>
  <c r="J28" i="77"/>
  <c r="J29" i="77"/>
  <c r="J30" i="77"/>
  <c r="J31" i="77"/>
  <c r="J32" i="77"/>
  <c r="J18" i="104"/>
  <c r="C11" i="116"/>
  <c r="C9" i="116"/>
  <c r="C7" i="116"/>
  <c r="AH43" i="115"/>
  <c r="AH42" i="115"/>
  <c r="AH41" i="115"/>
  <c r="AH40" i="115"/>
  <c r="AH39" i="115"/>
  <c r="AH38" i="115"/>
  <c r="AH37" i="115"/>
  <c r="AH36" i="115"/>
  <c r="AH35" i="115"/>
  <c r="AH34" i="115"/>
  <c r="AH33" i="115"/>
  <c r="AH32" i="115"/>
  <c r="AH31" i="115"/>
  <c r="AH30" i="115"/>
  <c r="AH29" i="115"/>
  <c r="AH28" i="115"/>
  <c r="AH27" i="115"/>
  <c r="AH26" i="115"/>
  <c r="AH25" i="115"/>
  <c r="AH24" i="115"/>
  <c r="AH23" i="115"/>
  <c r="AH22" i="115"/>
  <c r="AH21" i="115"/>
  <c r="AH20" i="115"/>
  <c r="AH19" i="115"/>
  <c r="AH18" i="115"/>
  <c r="AH17" i="115"/>
  <c r="AH16" i="115"/>
  <c r="AH15" i="115"/>
  <c r="AH14" i="115"/>
  <c r="AH13" i="115"/>
  <c r="AE43" i="115"/>
  <c r="AE42" i="115"/>
  <c r="AE41" i="115"/>
  <c r="AE40" i="115"/>
  <c r="AE39" i="115"/>
  <c r="AE38" i="115"/>
  <c r="AE37" i="115"/>
  <c r="AE36" i="115"/>
  <c r="AE35" i="115"/>
  <c r="AE34" i="115"/>
  <c r="AE33" i="115"/>
  <c r="AE32" i="115"/>
  <c r="AE31" i="115"/>
  <c r="AE30" i="115"/>
  <c r="AE29" i="115"/>
  <c r="AE28" i="115"/>
  <c r="AE27" i="115"/>
  <c r="AE26" i="115"/>
  <c r="AE25" i="115"/>
  <c r="AE24" i="115"/>
  <c r="AE23" i="115"/>
  <c r="AE22" i="115"/>
  <c r="AE21" i="115"/>
  <c r="AE20" i="115"/>
  <c r="AE19" i="115"/>
  <c r="AE18" i="115"/>
  <c r="AE17" i="115"/>
  <c r="AE16" i="115"/>
  <c r="AE15" i="115"/>
  <c r="AE14" i="115"/>
  <c r="AE13" i="115"/>
  <c r="AB43" i="115"/>
  <c r="AB42" i="115"/>
  <c r="AB41" i="115"/>
  <c r="AB40" i="115"/>
  <c r="AB39" i="115"/>
  <c r="AB38" i="115"/>
  <c r="AB37" i="115"/>
  <c r="AB36" i="115"/>
  <c r="AB35" i="115"/>
  <c r="AB34" i="115"/>
  <c r="AB33" i="115"/>
  <c r="AB32" i="115"/>
  <c r="AB31" i="115"/>
  <c r="AB30" i="115"/>
  <c r="AB29" i="115"/>
  <c r="AB28" i="115"/>
  <c r="AB27" i="115"/>
  <c r="AB26" i="115"/>
  <c r="AB25" i="115"/>
  <c r="AB24" i="115"/>
  <c r="AB23" i="115"/>
  <c r="AB22" i="115"/>
  <c r="AB21" i="115"/>
  <c r="AB20" i="115"/>
  <c r="AB19" i="115"/>
  <c r="AB18" i="115"/>
  <c r="AB17" i="115"/>
  <c r="AB16" i="115"/>
  <c r="AB15" i="115"/>
  <c r="AB14" i="115"/>
  <c r="AB13" i="115"/>
  <c r="Y43" i="115"/>
  <c r="Y42" i="115"/>
  <c r="Y41" i="115"/>
  <c r="Y40" i="115"/>
  <c r="Y39" i="115"/>
  <c r="Y38" i="115"/>
  <c r="Y37" i="115"/>
  <c r="Y36" i="115"/>
  <c r="Y35" i="115"/>
  <c r="Y34" i="115"/>
  <c r="Y33" i="115"/>
  <c r="Y32" i="115"/>
  <c r="Y31" i="115"/>
  <c r="Y30" i="115"/>
  <c r="Y29" i="115"/>
  <c r="Y28" i="115"/>
  <c r="Y27" i="115"/>
  <c r="Y26" i="115"/>
  <c r="Y25" i="115"/>
  <c r="Y24" i="115"/>
  <c r="Y23" i="115"/>
  <c r="Y22" i="115"/>
  <c r="Y21" i="115"/>
  <c r="Y20" i="115"/>
  <c r="Y19" i="115"/>
  <c r="Y18" i="115"/>
  <c r="Y17" i="115"/>
  <c r="Y16" i="115"/>
  <c r="Y15" i="115"/>
  <c r="Y14" i="115"/>
  <c r="Y13" i="115"/>
  <c r="V43" i="115"/>
  <c r="V42" i="115"/>
  <c r="V41" i="115"/>
  <c r="V40" i="115"/>
  <c r="V39" i="115"/>
  <c r="V38" i="115"/>
  <c r="V37" i="115"/>
  <c r="V36" i="115"/>
  <c r="V35" i="115"/>
  <c r="V34" i="115"/>
  <c r="V33" i="115"/>
  <c r="V32" i="115"/>
  <c r="V31" i="115"/>
  <c r="V30" i="115"/>
  <c r="V29" i="115"/>
  <c r="V28" i="115"/>
  <c r="V27" i="115"/>
  <c r="V26" i="115"/>
  <c r="V25" i="115"/>
  <c r="V24" i="115"/>
  <c r="V23" i="115"/>
  <c r="V22" i="115"/>
  <c r="V21" i="115"/>
  <c r="V20" i="115"/>
  <c r="V19" i="115"/>
  <c r="V18" i="115"/>
  <c r="V17" i="115"/>
  <c r="V16" i="115"/>
  <c r="V15" i="115"/>
  <c r="V14" i="115"/>
  <c r="V13" i="115"/>
  <c r="C38" i="83"/>
  <c r="C37" i="83"/>
  <c r="C36" i="83"/>
  <c r="C35" i="83"/>
  <c r="C34" i="83"/>
  <c r="C33" i="83"/>
  <c r="C32" i="83"/>
  <c r="C31" i="83"/>
  <c r="C30" i="83"/>
  <c r="C29" i="83"/>
  <c r="C28" i="83"/>
  <c r="C27" i="83"/>
  <c r="C26" i="83"/>
  <c r="C25" i="83"/>
  <c r="C24" i="83"/>
  <c r="C23" i="83"/>
  <c r="C22" i="83"/>
  <c r="C21" i="83"/>
  <c r="C20" i="83"/>
  <c r="C19" i="83"/>
  <c r="C18" i="83"/>
  <c r="C17" i="83"/>
  <c r="C16" i="83"/>
  <c r="C15" i="83"/>
  <c r="C14" i="83"/>
  <c r="C13" i="83"/>
  <c r="C12" i="83"/>
  <c r="C11" i="83"/>
  <c r="C10" i="83"/>
  <c r="C9" i="83"/>
  <c r="K38" i="119"/>
  <c r="K37" i="119"/>
  <c r="K36" i="119"/>
  <c r="K35" i="119"/>
  <c r="K34" i="119"/>
  <c r="K33" i="119"/>
  <c r="K32" i="119"/>
  <c r="K31" i="119"/>
  <c r="K30" i="119"/>
  <c r="K29" i="119"/>
  <c r="K28" i="119"/>
  <c r="K27" i="119"/>
  <c r="K26" i="119"/>
  <c r="K25" i="119"/>
  <c r="K24" i="119"/>
  <c r="K23" i="119"/>
  <c r="K22" i="119"/>
  <c r="K21" i="119"/>
  <c r="K20" i="119"/>
  <c r="K19" i="119"/>
  <c r="K18" i="119"/>
  <c r="K17" i="119"/>
  <c r="K16" i="119"/>
  <c r="K15" i="119"/>
  <c r="K14" i="119"/>
  <c r="K13" i="119"/>
  <c r="K12" i="119"/>
  <c r="K11" i="119"/>
  <c r="K10" i="119"/>
  <c r="K9" i="119"/>
  <c r="D18" i="104"/>
  <c r="D15" i="104"/>
  <c r="P20" i="103"/>
  <c r="W20" i="103"/>
  <c r="V20" i="103"/>
  <c r="U20" i="103"/>
  <c r="T20" i="103"/>
  <c r="S20" i="103"/>
  <c r="I17" i="66"/>
  <c r="I16" i="66"/>
  <c r="I15" i="66"/>
  <c r="I14" i="66"/>
  <c r="I13" i="66"/>
  <c r="F7" i="67"/>
  <c r="BF13" i="115"/>
  <c r="BO14" i="115"/>
  <c r="BF14" i="115"/>
  <c r="BO15" i="115"/>
  <c r="BF15" i="115"/>
  <c r="BO16" i="115"/>
  <c r="BF16" i="115"/>
  <c r="BO17" i="115"/>
  <c r="BF17" i="115"/>
  <c r="BO18" i="115"/>
  <c r="BF18" i="115"/>
  <c r="BO19" i="115"/>
  <c r="BF19" i="115"/>
  <c r="BO20" i="115"/>
  <c r="BF20" i="115"/>
  <c r="BO21" i="115"/>
  <c r="BF21" i="115"/>
  <c r="BO22" i="115"/>
  <c r="BF22" i="115"/>
  <c r="BO23" i="115"/>
  <c r="BF23" i="115"/>
  <c r="BO24" i="115"/>
  <c r="BF24" i="115"/>
  <c r="BO25" i="115"/>
  <c r="BF25" i="115"/>
  <c r="BO26" i="115"/>
  <c r="BF26" i="115"/>
  <c r="BO27" i="115"/>
  <c r="BF27" i="115"/>
  <c r="BO28" i="115"/>
  <c r="BF28" i="115"/>
  <c r="BO29" i="115"/>
  <c r="BF29" i="115"/>
  <c r="BO30" i="115"/>
  <c r="BF30" i="115"/>
  <c r="BO31" i="115"/>
  <c r="BF31" i="115"/>
  <c r="BO32" i="115"/>
  <c r="BF32" i="115"/>
  <c r="AY13" i="115"/>
  <c r="BG13" i="115"/>
  <c r="BH13" i="115"/>
  <c r="AY14" i="115"/>
  <c r="BG14" i="115"/>
  <c r="BH14" i="115"/>
  <c r="AY15" i="115"/>
  <c r="BG15" i="115"/>
  <c r="BH15" i="115"/>
  <c r="AY16" i="115"/>
  <c r="BG16" i="115"/>
  <c r="BH16" i="115"/>
  <c r="AY17" i="115"/>
  <c r="BG17" i="115"/>
  <c r="BH17" i="115"/>
  <c r="AY18" i="115"/>
  <c r="BG18" i="115"/>
  <c r="BH18" i="115"/>
  <c r="AY19" i="115"/>
  <c r="BG19" i="115"/>
  <c r="BH19" i="115"/>
  <c r="AY20" i="115"/>
  <c r="BG20" i="115"/>
  <c r="BH20" i="115"/>
  <c r="AY21" i="115"/>
  <c r="BG21" i="115"/>
  <c r="BH21" i="115"/>
  <c r="AY22" i="115"/>
  <c r="BG22" i="115"/>
  <c r="BH22" i="115"/>
  <c r="AY23" i="115"/>
  <c r="BG23" i="115"/>
  <c r="BH23" i="115"/>
  <c r="AY24" i="115"/>
  <c r="BG24" i="115"/>
  <c r="BH24" i="115"/>
  <c r="AY25" i="115"/>
  <c r="BG25" i="115"/>
  <c r="BH25" i="115"/>
  <c r="AY26" i="115"/>
  <c r="BG26" i="115"/>
  <c r="BH26" i="115"/>
  <c r="AY27" i="115"/>
  <c r="BG27" i="115"/>
  <c r="BH27" i="115"/>
  <c r="AY28" i="115"/>
  <c r="BG28" i="115"/>
  <c r="BH28" i="115"/>
  <c r="AY29" i="115"/>
  <c r="BG29" i="115"/>
  <c r="BH29" i="115"/>
  <c r="AY30" i="115"/>
  <c r="BG30" i="115"/>
  <c r="BH30" i="115"/>
  <c r="AY31" i="115"/>
  <c r="BG31" i="115"/>
  <c r="BH31" i="115"/>
  <c r="AY32" i="115"/>
  <c r="BG32" i="115"/>
  <c r="BH32" i="115"/>
  <c r="AZ13" i="115"/>
  <c r="AZ14" i="115"/>
  <c r="AZ15" i="115"/>
  <c r="AZ16" i="115"/>
  <c r="AZ17" i="115"/>
  <c r="AZ18" i="115"/>
  <c r="AZ19" i="115"/>
  <c r="AZ20" i="115"/>
  <c r="AZ21" i="115"/>
  <c r="AZ22" i="115"/>
  <c r="AZ23" i="115"/>
  <c r="AZ24" i="115"/>
  <c r="AZ25" i="115"/>
  <c r="AZ26" i="115"/>
  <c r="AZ27" i="115"/>
  <c r="AZ28" i="115"/>
  <c r="AZ29" i="115"/>
  <c r="AZ30" i="115"/>
  <c r="AZ31" i="115"/>
  <c r="AZ32" i="115"/>
  <c r="BA13" i="115"/>
  <c r="BB13" i="115"/>
  <c r="BA14" i="115"/>
  <c r="BB14" i="115"/>
  <c r="BA15" i="115"/>
  <c r="BB15" i="115"/>
  <c r="BA16" i="115"/>
  <c r="BB16" i="115"/>
  <c r="BA17" i="115"/>
  <c r="BB17" i="115"/>
  <c r="BA18" i="115"/>
  <c r="BB18" i="115"/>
  <c r="BA19" i="115"/>
  <c r="BB19" i="115"/>
  <c r="BA20" i="115"/>
  <c r="BB20" i="115"/>
  <c r="BA21" i="115"/>
  <c r="BB21" i="115"/>
  <c r="BA22" i="115"/>
  <c r="BB22" i="115"/>
  <c r="BA23" i="115"/>
  <c r="BB23" i="115"/>
  <c r="BA24" i="115"/>
  <c r="BB24" i="115"/>
  <c r="BA25" i="115"/>
  <c r="BB25" i="115"/>
  <c r="BA26" i="115"/>
  <c r="BB26" i="115"/>
  <c r="BA27" i="115"/>
  <c r="BB27" i="115"/>
  <c r="BA28" i="115"/>
  <c r="BB28" i="115"/>
  <c r="BA29" i="115"/>
  <c r="BB29" i="115"/>
  <c r="BA30" i="115"/>
  <c r="BB30" i="115"/>
  <c r="BA31" i="115"/>
  <c r="BB31" i="115"/>
  <c r="BA32" i="115"/>
  <c r="BB32" i="115"/>
  <c r="BV13" i="115"/>
  <c r="BW13" i="115"/>
  <c r="BV14" i="115"/>
  <c r="BW14" i="115"/>
  <c r="BV15" i="115"/>
  <c r="BW15" i="115"/>
  <c r="BV16" i="115"/>
  <c r="BW16" i="115"/>
  <c r="BV17" i="115"/>
  <c r="BW17" i="115"/>
  <c r="BV18" i="115"/>
  <c r="BW18" i="115"/>
  <c r="BV19" i="115"/>
  <c r="BW19" i="115"/>
  <c r="BV20" i="115"/>
  <c r="BW20" i="115"/>
  <c r="BV21" i="115"/>
  <c r="BW21" i="115"/>
  <c r="BV22" i="115"/>
  <c r="BW22" i="115"/>
  <c r="BZ15" i="115"/>
  <c r="BZ14" i="115"/>
  <c r="U13" i="115"/>
  <c r="W13" i="115"/>
  <c r="X13" i="115"/>
  <c r="U14" i="115"/>
  <c r="W14" i="115"/>
  <c r="X14" i="115"/>
  <c r="U15" i="115"/>
  <c r="W15" i="115"/>
  <c r="X15" i="115"/>
  <c r="U16" i="115"/>
  <c r="W16" i="115"/>
  <c r="X16" i="115"/>
  <c r="U17" i="115"/>
  <c r="W17" i="115"/>
  <c r="X17" i="115"/>
  <c r="U18" i="115"/>
  <c r="W18" i="115"/>
  <c r="X18" i="115"/>
  <c r="U19" i="115"/>
  <c r="W19" i="115"/>
  <c r="X19" i="115"/>
  <c r="U20" i="115"/>
  <c r="W20" i="115"/>
  <c r="X20" i="115"/>
  <c r="U21" i="115"/>
  <c r="W21" i="115"/>
  <c r="X21" i="115"/>
  <c r="U22" i="115"/>
  <c r="W22" i="115"/>
  <c r="X22" i="115"/>
  <c r="U23" i="115"/>
  <c r="W23" i="115"/>
  <c r="X23" i="115"/>
  <c r="U24" i="115"/>
  <c r="W24" i="115"/>
  <c r="X24" i="115"/>
  <c r="U25" i="115"/>
  <c r="W25" i="115"/>
  <c r="X25" i="115"/>
  <c r="U26" i="115"/>
  <c r="W26" i="115"/>
  <c r="X26" i="115"/>
  <c r="U27" i="115"/>
  <c r="W27" i="115"/>
  <c r="X27" i="115"/>
  <c r="U28" i="115"/>
  <c r="W28" i="115"/>
  <c r="X28" i="115"/>
  <c r="U29" i="115"/>
  <c r="W29" i="115"/>
  <c r="X29" i="115"/>
  <c r="U30" i="115"/>
  <c r="W30" i="115"/>
  <c r="X30" i="115"/>
  <c r="U31" i="115"/>
  <c r="W31" i="115"/>
  <c r="X31" i="115"/>
  <c r="U32" i="115"/>
  <c r="W32" i="115"/>
  <c r="X32" i="115"/>
  <c r="U33" i="115"/>
  <c r="W33" i="115"/>
  <c r="X33" i="115"/>
  <c r="U34" i="115"/>
  <c r="W34" i="115"/>
  <c r="X34" i="115"/>
  <c r="U35" i="115"/>
  <c r="W35" i="115"/>
  <c r="X35" i="115"/>
  <c r="U36" i="115"/>
  <c r="W36" i="115"/>
  <c r="X36" i="115"/>
  <c r="U37" i="115"/>
  <c r="W37" i="115"/>
  <c r="X37" i="115"/>
  <c r="U38" i="115"/>
  <c r="W38" i="115"/>
  <c r="X38" i="115"/>
  <c r="U39" i="115"/>
  <c r="W39" i="115"/>
  <c r="X39" i="115"/>
  <c r="U40" i="115"/>
  <c r="W40" i="115"/>
  <c r="X40" i="115"/>
  <c r="U41" i="115"/>
  <c r="W41" i="115"/>
  <c r="X41" i="115"/>
  <c r="U42" i="115"/>
  <c r="W42" i="115"/>
  <c r="X42" i="115"/>
  <c r="C39" i="83"/>
  <c r="U43" i="115"/>
  <c r="W43" i="115"/>
  <c r="X43" i="115"/>
  <c r="Z14" i="115"/>
  <c r="AC14" i="115"/>
  <c r="Z13" i="115"/>
  <c r="AC13" i="115"/>
  <c r="AF13" i="115"/>
  <c r="AQ15" i="115"/>
  <c r="AD14" i="115"/>
  <c r="AD13" i="115"/>
  <c r="AG13" i="115"/>
  <c r="AR15" i="115"/>
  <c r="AQ13" i="115"/>
  <c r="AR13" i="115"/>
  <c r="Z15" i="115"/>
  <c r="AC15" i="115"/>
  <c r="AQ14" i="115"/>
  <c r="AD15" i="115"/>
  <c r="AR14" i="115"/>
  <c r="Z16" i="115"/>
  <c r="AC16" i="115"/>
  <c r="AQ16" i="115"/>
  <c r="AR16" i="115"/>
  <c r="AQ17" i="115"/>
  <c r="AR17" i="115"/>
  <c r="AQ18" i="115"/>
  <c r="AR18" i="115"/>
  <c r="AQ19" i="115"/>
  <c r="AR19" i="115"/>
  <c r="AQ20" i="115"/>
  <c r="AR20" i="115"/>
  <c r="AQ21" i="115"/>
  <c r="AR21" i="115"/>
  <c r="AQ22" i="115"/>
  <c r="AR22" i="115"/>
  <c r="AM21" i="115"/>
  <c r="AM20" i="115"/>
  <c r="AM22" i="115"/>
  <c r="BL32" i="115"/>
  <c r="BN32" i="115"/>
  <c r="BM32" i="115"/>
  <c r="BL31" i="115"/>
  <c r="BN31" i="115"/>
  <c r="BM31" i="115"/>
  <c r="BL30" i="115"/>
  <c r="BN30" i="115"/>
  <c r="BM30" i="115"/>
  <c r="BL29" i="115"/>
  <c r="BN29" i="115"/>
  <c r="BM29" i="115"/>
  <c r="BL28" i="115"/>
  <c r="BN28" i="115"/>
  <c r="BM28" i="115"/>
  <c r="BL27" i="115"/>
  <c r="BN27" i="115"/>
  <c r="BM27" i="115"/>
  <c r="BL26" i="115"/>
  <c r="BN26" i="115"/>
  <c r="BM26" i="115"/>
  <c r="BL25" i="115"/>
  <c r="BN25" i="115"/>
  <c r="BM25" i="115"/>
  <c r="BL24" i="115"/>
  <c r="BN24" i="115"/>
  <c r="BM24" i="115"/>
  <c r="BL23" i="115"/>
  <c r="BN23" i="115"/>
  <c r="BM23" i="115"/>
  <c r="BL22" i="115"/>
  <c r="BN22" i="115"/>
  <c r="BM22" i="115"/>
  <c r="BL21" i="115"/>
  <c r="BN21" i="115"/>
  <c r="BM21" i="115"/>
  <c r="BL20" i="115"/>
  <c r="BN20" i="115"/>
  <c r="BM20" i="115"/>
  <c r="BL19" i="115"/>
  <c r="BN19" i="115"/>
  <c r="BM19" i="115"/>
  <c r="BL18" i="115"/>
  <c r="BN18" i="115"/>
  <c r="BM18" i="115"/>
  <c r="BL17" i="115"/>
  <c r="BN17" i="115"/>
  <c r="BM17" i="115"/>
  <c r="BL16" i="115"/>
  <c r="BN16" i="115"/>
  <c r="BM16" i="115"/>
  <c r="BL15" i="115"/>
  <c r="BN15" i="115"/>
  <c r="BM15" i="115"/>
  <c r="BL14" i="115"/>
  <c r="BN14" i="115"/>
  <c r="BM14" i="115"/>
  <c r="BL13" i="115"/>
  <c r="BN13" i="115"/>
  <c r="BM13" i="115"/>
  <c r="BI32" i="115"/>
  <c r="BK32" i="115"/>
  <c r="BJ32" i="115"/>
  <c r="BI31" i="115"/>
  <c r="BK31" i="115"/>
  <c r="BJ31" i="115"/>
  <c r="BI30" i="115"/>
  <c r="BK30" i="115"/>
  <c r="BJ30" i="115"/>
  <c r="BI29" i="115"/>
  <c r="BK29" i="115"/>
  <c r="BJ29" i="115"/>
  <c r="BI28" i="115"/>
  <c r="BK28" i="115"/>
  <c r="BJ28" i="115"/>
  <c r="BI27" i="115"/>
  <c r="BK27" i="115"/>
  <c r="BJ27" i="115"/>
  <c r="BI26" i="115"/>
  <c r="BK26" i="115"/>
  <c r="BJ26" i="115"/>
  <c r="BI25" i="115"/>
  <c r="BK25" i="115"/>
  <c r="BJ25" i="115"/>
  <c r="BI24" i="115"/>
  <c r="BK24" i="115"/>
  <c r="BJ24" i="115"/>
  <c r="BI23" i="115"/>
  <c r="BK23" i="115"/>
  <c r="BJ23" i="115"/>
  <c r="BI22" i="115"/>
  <c r="BK22" i="115"/>
  <c r="BJ22" i="115"/>
  <c r="BI21" i="115"/>
  <c r="BK21" i="115"/>
  <c r="BJ21" i="115"/>
  <c r="BI20" i="115"/>
  <c r="BK20" i="115"/>
  <c r="BJ20" i="115"/>
  <c r="BI19" i="115"/>
  <c r="BK19" i="115"/>
  <c r="BJ19" i="115"/>
  <c r="BI18" i="115"/>
  <c r="BK18" i="115"/>
  <c r="BJ18" i="115"/>
  <c r="BI17" i="115"/>
  <c r="BK17" i="115"/>
  <c r="BJ17" i="115"/>
  <c r="BI16" i="115"/>
  <c r="BK16" i="115"/>
  <c r="BJ16" i="115"/>
  <c r="BI15" i="115"/>
  <c r="BK15" i="115"/>
  <c r="BJ15" i="115"/>
  <c r="BI14" i="115"/>
  <c r="BK14" i="115"/>
  <c r="BJ14" i="115"/>
  <c r="BI13" i="115"/>
  <c r="BK13" i="115"/>
  <c r="BJ13" i="115"/>
  <c r="BC32" i="115"/>
  <c r="BE32" i="115"/>
  <c r="BD32" i="115"/>
  <c r="BC31" i="115"/>
  <c r="BE31" i="115"/>
  <c r="BD31" i="115"/>
  <c r="BC30" i="115"/>
  <c r="BE30" i="115"/>
  <c r="BD30" i="115"/>
  <c r="BC29" i="115"/>
  <c r="BE29" i="115"/>
  <c r="BD29" i="115"/>
  <c r="BC28" i="115"/>
  <c r="BE28" i="115"/>
  <c r="BD28" i="115"/>
  <c r="BC27" i="115"/>
  <c r="BE27" i="115"/>
  <c r="BD27" i="115"/>
  <c r="BC26" i="115"/>
  <c r="BE26" i="115"/>
  <c r="BD26" i="115"/>
  <c r="BC25" i="115"/>
  <c r="BE25" i="115"/>
  <c r="BD25" i="115"/>
  <c r="BC24" i="115"/>
  <c r="BE24" i="115"/>
  <c r="BD24" i="115"/>
  <c r="BC23" i="115"/>
  <c r="BE23" i="115"/>
  <c r="BD23" i="115"/>
  <c r="BC22" i="115"/>
  <c r="BE22" i="115"/>
  <c r="BD22" i="115"/>
  <c r="BC21" i="115"/>
  <c r="BE21" i="115"/>
  <c r="BD21" i="115"/>
  <c r="BC20" i="115"/>
  <c r="BE20" i="115"/>
  <c r="BD20" i="115"/>
  <c r="BC19" i="115"/>
  <c r="BE19" i="115"/>
  <c r="BD19" i="115"/>
  <c r="BC18" i="115"/>
  <c r="BE18" i="115"/>
  <c r="BD18" i="115"/>
  <c r="BC17" i="115"/>
  <c r="BE17" i="115"/>
  <c r="BD17" i="115"/>
  <c r="BC16" i="115"/>
  <c r="BE16" i="115"/>
  <c r="BD16" i="115"/>
  <c r="BC15" i="115"/>
  <c r="BE15" i="115"/>
  <c r="BD15" i="115"/>
  <c r="BC14" i="115"/>
  <c r="BE14" i="115"/>
  <c r="BD14" i="115"/>
  <c r="BC13" i="115"/>
  <c r="BE13" i="115"/>
  <c r="BD13" i="115"/>
  <c r="BA33" i="115"/>
  <c r="BB33" i="115"/>
  <c r="AT14" i="115"/>
  <c r="AT15" i="115"/>
  <c r="AT16" i="115"/>
  <c r="AT17" i="115"/>
  <c r="AT18" i="115"/>
  <c r="AT19" i="115"/>
  <c r="AT20" i="115"/>
  <c r="AT21" i="115"/>
  <c r="AT22" i="115"/>
  <c r="AV22" i="115"/>
  <c r="AU22" i="115"/>
  <c r="AV21" i="115"/>
  <c r="AU21" i="115"/>
  <c r="AV20" i="115"/>
  <c r="AU20" i="115"/>
  <c r="AV19" i="115"/>
  <c r="AU19" i="115"/>
  <c r="AV18" i="115"/>
  <c r="AU18" i="115"/>
  <c r="AV17" i="115"/>
  <c r="AU17" i="115"/>
  <c r="AV16" i="115"/>
  <c r="AU16" i="115"/>
  <c r="AV15" i="115"/>
  <c r="AU15" i="115"/>
  <c r="AV14" i="115"/>
  <c r="AU14" i="115"/>
  <c r="AV13" i="115"/>
  <c r="AU13" i="115"/>
  <c r="AJ14" i="115"/>
  <c r="AJ15" i="115"/>
  <c r="AJ16" i="115"/>
  <c r="AJ17" i="115"/>
  <c r="AJ18" i="115"/>
  <c r="AJ19" i="115"/>
  <c r="AJ20" i="115"/>
  <c r="AJ21" i="115"/>
  <c r="AJ22" i="115"/>
  <c r="AJ23" i="115"/>
  <c r="AJ24" i="115"/>
  <c r="AJ25" i="115"/>
  <c r="AJ26" i="115"/>
  <c r="AJ27" i="115"/>
  <c r="AJ28" i="115"/>
  <c r="AJ29" i="115"/>
  <c r="AJ30" i="115"/>
  <c r="AJ31" i="115"/>
  <c r="AJ32" i="115"/>
  <c r="AJ33" i="115"/>
  <c r="AJ34" i="115"/>
  <c r="AJ35" i="115"/>
  <c r="AJ36" i="115"/>
  <c r="AJ37" i="115"/>
  <c r="AJ38" i="115"/>
  <c r="AJ39" i="115"/>
  <c r="AJ40" i="115"/>
  <c r="AJ41" i="115"/>
  <c r="AJ42" i="115"/>
  <c r="AJ43" i="115"/>
  <c r="AJ44" i="115"/>
  <c r="AJ13" i="115"/>
  <c r="AG43" i="115"/>
  <c r="AG42" i="115"/>
  <c r="AG41" i="115"/>
  <c r="AG40" i="115"/>
  <c r="AG39" i="115"/>
  <c r="AG38" i="115"/>
  <c r="AG37" i="115"/>
  <c r="AG36" i="115"/>
  <c r="AG35" i="115"/>
  <c r="AG34" i="115"/>
  <c r="AG33" i="115"/>
  <c r="AG32" i="115"/>
  <c r="AG31" i="115"/>
  <c r="AG30" i="115"/>
  <c r="AG29" i="115"/>
  <c r="AG28" i="115"/>
  <c r="AG27" i="115"/>
  <c r="AG26" i="115"/>
  <c r="AG25" i="115"/>
  <c r="AG24" i="115"/>
  <c r="AG23" i="115"/>
  <c r="AG22" i="115"/>
  <c r="AG21" i="115"/>
  <c r="AG20" i="115"/>
  <c r="AG19" i="115"/>
  <c r="AG18" i="115"/>
  <c r="AG17" i="115"/>
  <c r="AG16" i="115"/>
  <c r="AG15" i="115"/>
  <c r="AG14" i="115"/>
  <c r="AD43" i="115"/>
  <c r="AD42" i="115"/>
  <c r="AD41" i="115"/>
  <c r="AD40" i="115"/>
  <c r="AD39" i="115"/>
  <c r="AD38" i="115"/>
  <c r="AD37" i="115"/>
  <c r="AD36" i="115"/>
  <c r="AD35" i="115"/>
  <c r="AD34" i="115"/>
  <c r="AD33" i="115"/>
  <c r="AD32" i="115"/>
  <c r="AD31" i="115"/>
  <c r="AD30" i="115"/>
  <c r="AD29" i="115"/>
  <c r="AD28" i="115"/>
  <c r="AD27" i="115"/>
  <c r="AD26" i="115"/>
  <c r="AD25" i="115"/>
  <c r="AD24" i="115"/>
  <c r="AD23" i="115"/>
  <c r="AD22" i="115"/>
  <c r="AD21" i="115"/>
  <c r="AD20" i="115"/>
  <c r="AD19" i="115"/>
  <c r="AD18" i="115"/>
  <c r="AD17" i="115"/>
  <c r="AD16" i="115"/>
  <c r="AA43" i="115"/>
  <c r="AA42" i="115"/>
  <c r="AA41" i="115"/>
  <c r="AA40" i="115"/>
  <c r="AA39" i="115"/>
  <c r="AA38" i="115"/>
  <c r="AA37" i="115"/>
  <c r="AA36" i="115"/>
  <c r="AA35" i="115"/>
  <c r="AA34" i="115"/>
  <c r="AA33" i="115"/>
  <c r="AA32" i="115"/>
  <c r="AA31" i="115"/>
  <c r="AA30" i="115"/>
  <c r="AA29" i="115"/>
  <c r="AA28" i="115"/>
  <c r="AA27" i="115"/>
  <c r="AA26" i="115"/>
  <c r="AA25" i="115"/>
  <c r="AA24" i="115"/>
  <c r="AA23" i="115"/>
  <c r="AA22" i="115"/>
  <c r="AA21" i="115"/>
  <c r="AA20" i="115"/>
  <c r="AA19" i="115"/>
  <c r="AA18" i="115"/>
  <c r="AA17" i="115"/>
  <c r="AA16" i="115"/>
  <c r="AA15" i="115"/>
  <c r="AA14" i="115"/>
  <c r="AA13" i="115"/>
  <c r="Z43" i="115"/>
  <c r="AC43" i="115"/>
  <c r="AF43" i="115"/>
  <c r="AI43" i="115"/>
  <c r="Z42" i="115"/>
  <c r="AC42" i="115"/>
  <c r="AF42" i="115"/>
  <c r="AI42" i="115"/>
  <c r="Z41" i="115"/>
  <c r="AC41" i="115"/>
  <c r="AF41" i="115"/>
  <c r="AI41" i="115"/>
  <c r="Z40" i="115"/>
  <c r="AC40" i="115"/>
  <c r="AF40" i="115"/>
  <c r="AI40" i="115"/>
  <c r="Z39" i="115"/>
  <c r="AC39" i="115"/>
  <c r="AF39" i="115"/>
  <c r="AI39" i="115"/>
  <c r="Z38" i="115"/>
  <c r="AC38" i="115"/>
  <c r="AF38" i="115"/>
  <c r="AI38" i="115"/>
  <c r="Z37" i="115"/>
  <c r="AC37" i="115"/>
  <c r="AF37" i="115"/>
  <c r="AI37" i="115"/>
  <c r="Z36" i="115"/>
  <c r="AC36" i="115"/>
  <c r="AF36" i="115"/>
  <c r="AI36" i="115"/>
  <c r="Z35" i="115"/>
  <c r="AC35" i="115"/>
  <c r="AF35" i="115"/>
  <c r="AI35" i="115"/>
  <c r="Z34" i="115"/>
  <c r="AC34" i="115"/>
  <c r="AF34" i="115"/>
  <c r="AI34" i="115"/>
  <c r="Z33" i="115"/>
  <c r="AC33" i="115"/>
  <c r="AF33" i="115"/>
  <c r="AI33" i="115"/>
  <c r="Z32" i="115"/>
  <c r="AC32" i="115"/>
  <c r="AF32" i="115"/>
  <c r="AI32" i="115"/>
  <c r="Z31" i="115"/>
  <c r="AC31" i="115"/>
  <c r="AF31" i="115"/>
  <c r="AI31" i="115"/>
  <c r="Z30" i="115"/>
  <c r="AC30" i="115"/>
  <c r="AF30" i="115"/>
  <c r="AI30" i="115"/>
  <c r="Z29" i="115"/>
  <c r="AC29" i="115"/>
  <c r="AF29" i="115"/>
  <c r="AI29" i="115"/>
  <c r="Z28" i="115"/>
  <c r="AC28" i="115"/>
  <c r="AF28" i="115"/>
  <c r="AI28" i="115"/>
  <c r="Z27" i="115"/>
  <c r="AC27" i="115"/>
  <c r="AF27" i="115"/>
  <c r="AI27" i="115"/>
  <c r="Z26" i="115"/>
  <c r="AC26" i="115"/>
  <c r="AF26" i="115"/>
  <c r="AI26" i="115"/>
  <c r="Z25" i="115"/>
  <c r="AC25" i="115"/>
  <c r="AF25" i="115"/>
  <c r="AI25" i="115"/>
  <c r="Z24" i="115"/>
  <c r="AC24" i="115"/>
  <c r="AF24" i="115"/>
  <c r="AI24" i="115"/>
  <c r="Z23" i="115"/>
  <c r="AC23" i="115"/>
  <c r="AF23" i="115"/>
  <c r="AI23" i="115"/>
  <c r="Z22" i="115"/>
  <c r="AC22" i="115"/>
  <c r="AF22" i="115"/>
  <c r="AI22" i="115"/>
  <c r="Z21" i="115"/>
  <c r="AC21" i="115"/>
  <c r="AF21" i="115"/>
  <c r="AI21" i="115"/>
  <c r="Z20" i="115"/>
  <c r="AC20" i="115"/>
  <c r="AF20" i="115"/>
  <c r="AI20" i="115"/>
  <c r="Z19" i="115"/>
  <c r="AC19" i="115"/>
  <c r="AF19" i="115"/>
  <c r="AI19" i="115"/>
  <c r="Z18" i="115"/>
  <c r="AC18" i="115"/>
  <c r="AF18" i="115"/>
  <c r="AI18" i="115"/>
  <c r="Z17" i="115"/>
  <c r="AC17" i="115"/>
  <c r="AF17" i="115"/>
  <c r="AI17" i="115"/>
  <c r="AF16" i="115"/>
  <c r="AI16" i="115"/>
  <c r="AF15" i="115"/>
  <c r="AI15" i="115"/>
  <c r="AF14" i="115"/>
  <c r="AI14" i="115"/>
  <c r="AI13" i="115"/>
  <c r="C39" i="89"/>
  <c r="C38" i="89"/>
  <c r="C37" i="89"/>
  <c r="C36" i="89"/>
  <c r="C35" i="89"/>
  <c r="C34" i="89"/>
  <c r="C33" i="89"/>
  <c r="C32" i="89"/>
  <c r="C31" i="89"/>
  <c r="C30" i="89"/>
  <c r="C29" i="89"/>
  <c r="C28" i="89"/>
  <c r="C27" i="89"/>
  <c r="C26" i="89"/>
  <c r="C25" i="89"/>
  <c r="C24" i="89"/>
  <c r="C23" i="89"/>
  <c r="C22" i="89"/>
  <c r="C21" i="89"/>
  <c r="C20" i="89"/>
  <c r="C19" i="89"/>
  <c r="C18" i="89"/>
  <c r="C17" i="89"/>
  <c r="C16" i="89"/>
  <c r="C15" i="89"/>
  <c r="C14" i="89"/>
  <c r="C13" i="89"/>
  <c r="C12" i="89"/>
  <c r="C11" i="89"/>
  <c r="C10" i="89"/>
  <c r="C39" i="90"/>
  <c r="C38" i="90"/>
  <c r="C37" i="90"/>
  <c r="C36" i="90"/>
  <c r="C35" i="90"/>
  <c r="C34" i="90"/>
  <c r="C33" i="90"/>
  <c r="C32" i="90"/>
  <c r="C31" i="90"/>
  <c r="C30" i="90"/>
  <c r="C29" i="90"/>
  <c r="C28" i="90"/>
  <c r="C27" i="90"/>
  <c r="C26" i="90"/>
  <c r="C25" i="90"/>
  <c r="C24" i="90"/>
  <c r="C23" i="90"/>
  <c r="C22" i="90"/>
  <c r="C21" i="90"/>
  <c r="C20" i="90"/>
  <c r="C19" i="90"/>
  <c r="C18" i="90"/>
  <c r="C17" i="90"/>
  <c r="C16" i="90"/>
  <c r="C15" i="90"/>
  <c r="C14" i="90"/>
  <c r="C13" i="90"/>
  <c r="C12" i="90"/>
  <c r="C11" i="90"/>
  <c r="C10" i="90"/>
  <c r="C39" i="91"/>
  <c r="C38" i="91"/>
  <c r="C37" i="91"/>
  <c r="C36" i="91"/>
  <c r="C35" i="91"/>
  <c r="C34" i="91"/>
  <c r="C33" i="91"/>
  <c r="C32" i="91"/>
  <c r="C31" i="91"/>
  <c r="C30" i="91"/>
  <c r="C29" i="91"/>
  <c r="C28" i="91"/>
  <c r="C27" i="91"/>
  <c r="C26" i="91"/>
  <c r="C25" i="91"/>
  <c r="C24" i="91"/>
  <c r="C23" i="91"/>
  <c r="C22" i="91"/>
  <c r="C21" i="91"/>
  <c r="C20" i="91"/>
  <c r="C19" i="91"/>
  <c r="C18" i="91"/>
  <c r="C17" i="91"/>
  <c r="C16" i="91"/>
  <c r="C15" i="91"/>
  <c r="C14" i="91"/>
  <c r="C13" i="91"/>
  <c r="C12" i="91"/>
  <c r="C11" i="91"/>
  <c r="C10" i="91"/>
  <c r="C39" i="92"/>
  <c r="C38" i="92"/>
  <c r="C37" i="92"/>
  <c r="C36" i="92"/>
  <c r="C35" i="92"/>
  <c r="C34" i="92"/>
  <c r="C33" i="92"/>
  <c r="C32" i="92"/>
  <c r="C31" i="92"/>
  <c r="C30" i="92"/>
  <c r="C29" i="92"/>
  <c r="C28" i="92"/>
  <c r="C27" i="92"/>
  <c r="C26" i="92"/>
  <c r="C25" i="92"/>
  <c r="C24" i="92"/>
  <c r="C23" i="92"/>
  <c r="C22" i="92"/>
  <c r="C21" i="92"/>
  <c r="C20" i="92"/>
  <c r="C19" i="92"/>
  <c r="C18" i="92"/>
  <c r="C17" i="92"/>
  <c r="C16" i="92"/>
  <c r="C15" i="92"/>
  <c r="C14" i="92"/>
  <c r="C13" i="92"/>
  <c r="C12" i="92"/>
  <c r="C11" i="92"/>
  <c r="C10" i="92"/>
  <c r="R39" i="83"/>
  <c r="R38" i="83"/>
  <c r="R37" i="83"/>
  <c r="R36" i="83"/>
  <c r="R35" i="83"/>
  <c r="R34" i="83"/>
  <c r="R33" i="83"/>
  <c r="R32" i="83"/>
  <c r="R31" i="83"/>
  <c r="R30" i="83"/>
  <c r="R29" i="83"/>
  <c r="R28" i="83"/>
  <c r="R27" i="83"/>
  <c r="R26" i="83"/>
  <c r="R25" i="83"/>
  <c r="R24" i="83"/>
  <c r="R23" i="83"/>
  <c r="R22" i="83"/>
  <c r="R21" i="83"/>
  <c r="R20" i="83"/>
  <c r="R19" i="83"/>
  <c r="R18" i="83"/>
  <c r="R17" i="83"/>
  <c r="R16" i="83"/>
  <c r="R15" i="83"/>
  <c r="R14" i="83"/>
  <c r="R13" i="83"/>
  <c r="R12" i="83"/>
  <c r="R11" i="83"/>
  <c r="R10" i="83"/>
  <c r="C9" i="89"/>
  <c r="C9" i="90"/>
  <c r="C9" i="91"/>
  <c r="C9" i="92"/>
  <c r="R9" i="83"/>
  <c r="P7" i="105"/>
  <c r="O7" i="105"/>
  <c r="Q7" i="105"/>
  <c r="R7" i="105"/>
  <c r="R13" i="115"/>
  <c r="F8" i="115"/>
  <c r="P6" i="105"/>
  <c r="P8" i="105"/>
  <c r="O6" i="105"/>
  <c r="O8" i="105"/>
  <c r="Q6" i="105"/>
  <c r="Q8" i="105"/>
  <c r="R6" i="105"/>
  <c r="R8" i="105"/>
  <c r="R14" i="115"/>
  <c r="I8" i="115"/>
  <c r="L8" i="115"/>
  <c r="R12" i="115"/>
  <c r="C8" i="115"/>
  <c r="BF9" i="83"/>
  <c r="BG9" i="83"/>
  <c r="BH9" i="83"/>
  <c r="BI9" i="83"/>
  <c r="BJ9" i="83"/>
  <c r="BK9" i="83"/>
  <c r="BL9" i="83"/>
  <c r="BM9" i="83"/>
  <c r="BN9" i="83"/>
  <c r="BO9" i="83"/>
  <c r="BP9" i="83"/>
  <c r="BQ9" i="83"/>
  <c r="BF10" i="83"/>
  <c r="BG10" i="83"/>
  <c r="BH10" i="83"/>
  <c r="BI10" i="83"/>
  <c r="BJ10" i="83"/>
  <c r="BK10" i="83"/>
  <c r="BL10" i="83"/>
  <c r="BM10" i="83"/>
  <c r="BN10" i="83"/>
  <c r="BO10" i="83"/>
  <c r="BP10" i="83"/>
  <c r="BQ10" i="83"/>
  <c r="BF11" i="83"/>
  <c r="BG11" i="83"/>
  <c r="BH11" i="83"/>
  <c r="BI11" i="83"/>
  <c r="BJ11" i="83"/>
  <c r="BK11" i="83"/>
  <c r="BL11" i="83"/>
  <c r="BM11" i="83"/>
  <c r="BN11" i="83"/>
  <c r="BO11" i="83"/>
  <c r="BP11" i="83"/>
  <c r="BQ11" i="83"/>
  <c r="BF12" i="83"/>
  <c r="BG12" i="83"/>
  <c r="BH12" i="83"/>
  <c r="BI12" i="83"/>
  <c r="BJ12" i="83"/>
  <c r="BK12" i="83"/>
  <c r="BL12" i="83"/>
  <c r="BM12" i="83"/>
  <c r="BN12" i="83"/>
  <c r="BO12" i="83"/>
  <c r="BP12" i="83"/>
  <c r="BQ12" i="83"/>
  <c r="BF13" i="83"/>
  <c r="BG13" i="83"/>
  <c r="BH13" i="83"/>
  <c r="BI13" i="83"/>
  <c r="BJ13" i="83"/>
  <c r="BK13" i="83"/>
  <c r="BL13" i="83"/>
  <c r="BM13" i="83"/>
  <c r="BN13" i="83"/>
  <c r="BO13" i="83"/>
  <c r="BP13" i="83"/>
  <c r="BQ13" i="83"/>
  <c r="BF14" i="83"/>
  <c r="BG14" i="83"/>
  <c r="BH14" i="83"/>
  <c r="BI14" i="83"/>
  <c r="BJ14" i="83"/>
  <c r="BK14" i="83"/>
  <c r="BL14" i="83"/>
  <c r="BM14" i="83"/>
  <c r="BN14" i="83"/>
  <c r="BO14" i="83"/>
  <c r="BP14" i="83"/>
  <c r="BQ14" i="83"/>
  <c r="BF15" i="83"/>
  <c r="BG15" i="83"/>
  <c r="BH15" i="83"/>
  <c r="BI15" i="83"/>
  <c r="BJ15" i="83"/>
  <c r="BK15" i="83"/>
  <c r="BL15" i="83"/>
  <c r="BM15" i="83"/>
  <c r="BN15" i="83"/>
  <c r="BO15" i="83"/>
  <c r="BP15" i="83"/>
  <c r="BQ15" i="83"/>
  <c r="BF16" i="83"/>
  <c r="BG16" i="83"/>
  <c r="BH16" i="83"/>
  <c r="BI16" i="83"/>
  <c r="BJ16" i="83"/>
  <c r="BK16" i="83"/>
  <c r="BL16" i="83"/>
  <c r="BM16" i="83"/>
  <c r="BN16" i="83"/>
  <c r="BO16" i="83"/>
  <c r="BP16" i="83"/>
  <c r="BQ16" i="83"/>
  <c r="BF17" i="83"/>
  <c r="BG17" i="83"/>
  <c r="BH17" i="83"/>
  <c r="BI17" i="83"/>
  <c r="BJ17" i="83"/>
  <c r="BK17" i="83"/>
  <c r="BL17" i="83"/>
  <c r="BM17" i="83"/>
  <c r="BN17" i="83"/>
  <c r="BO17" i="83"/>
  <c r="BP17" i="83"/>
  <c r="BQ17" i="83"/>
  <c r="BF18" i="83"/>
  <c r="BG18" i="83"/>
  <c r="BH18" i="83"/>
  <c r="BI18" i="83"/>
  <c r="BJ18" i="83"/>
  <c r="BK18" i="83"/>
  <c r="BL18" i="83"/>
  <c r="BM18" i="83"/>
  <c r="BN18" i="83"/>
  <c r="BO18" i="83"/>
  <c r="BP18" i="83"/>
  <c r="BQ18" i="83"/>
  <c r="BF19" i="83"/>
  <c r="BG19" i="83"/>
  <c r="BH19" i="83"/>
  <c r="BI19" i="83"/>
  <c r="BJ19" i="83"/>
  <c r="BK19" i="83"/>
  <c r="BL19" i="83"/>
  <c r="BM19" i="83"/>
  <c r="BN19" i="83"/>
  <c r="BO19" i="83"/>
  <c r="BP19" i="83"/>
  <c r="BQ19" i="83"/>
  <c r="BF20" i="83"/>
  <c r="BG20" i="83"/>
  <c r="BH20" i="83"/>
  <c r="BI20" i="83"/>
  <c r="BJ20" i="83"/>
  <c r="BK20" i="83"/>
  <c r="BL20" i="83"/>
  <c r="BM20" i="83"/>
  <c r="BN20" i="83"/>
  <c r="BO20" i="83"/>
  <c r="BP20" i="83"/>
  <c r="BQ20" i="83"/>
  <c r="BF21" i="83"/>
  <c r="BG21" i="83"/>
  <c r="BH21" i="83"/>
  <c r="BI21" i="83"/>
  <c r="BJ21" i="83"/>
  <c r="BK21" i="83"/>
  <c r="BL21" i="83"/>
  <c r="BM21" i="83"/>
  <c r="BN21" i="83"/>
  <c r="BO21" i="83"/>
  <c r="BP21" i="83"/>
  <c r="BQ21" i="83"/>
  <c r="BF22" i="83"/>
  <c r="BG22" i="83"/>
  <c r="BH22" i="83"/>
  <c r="BI22" i="83"/>
  <c r="BJ22" i="83"/>
  <c r="BK22" i="83"/>
  <c r="BL22" i="83"/>
  <c r="BM22" i="83"/>
  <c r="BN22" i="83"/>
  <c r="BO22" i="83"/>
  <c r="BP22" i="83"/>
  <c r="BQ22" i="83"/>
  <c r="BF23" i="83"/>
  <c r="BG23" i="83"/>
  <c r="BH23" i="83"/>
  <c r="BI23" i="83"/>
  <c r="BJ23" i="83"/>
  <c r="BK23" i="83"/>
  <c r="BL23" i="83"/>
  <c r="BM23" i="83"/>
  <c r="BN23" i="83"/>
  <c r="BO23" i="83"/>
  <c r="BP23" i="83"/>
  <c r="BQ23" i="83"/>
  <c r="BF24" i="83"/>
  <c r="BG24" i="83"/>
  <c r="BH24" i="83"/>
  <c r="BI24" i="83"/>
  <c r="BJ24" i="83"/>
  <c r="BK24" i="83"/>
  <c r="BL24" i="83"/>
  <c r="BM24" i="83"/>
  <c r="BN24" i="83"/>
  <c r="BO24" i="83"/>
  <c r="BP24" i="83"/>
  <c r="BQ24" i="83"/>
  <c r="BF25" i="83"/>
  <c r="BG25" i="83"/>
  <c r="BH25" i="83"/>
  <c r="BI25" i="83"/>
  <c r="BJ25" i="83"/>
  <c r="BK25" i="83"/>
  <c r="BL25" i="83"/>
  <c r="BM25" i="83"/>
  <c r="BN25" i="83"/>
  <c r="BO25" i="83"/>
  <c r="BP25" i="83"/>
  <c r="BQ25" i="83"/>
  <c r="BF26" i="83"/>
  <c r="BG26" i="83"/>
  <c r="BH26" i="83"/>
  <c r="BI26" i="83"/>
  <c r="BJ26" i="83"/>
  <c r="BK26" i="83"/>
  <c r="BL26" i="83"/>
  <c r="BM26" i="83"/>
  <c r="BN26" i="83"/>
  <c r="BO26" i="83"/>
  <c r="BP26" i="83"/>
  <c r="BQ26" i="83"/>
  <c r="BF27" i="83"/>
  <c r="BG27" i="83"/>
  <c r="BH27" i="83"/>
  <c r="BI27" i="83"/>
  <c r="BJ27" i="83"/>
  <c r="BK27" i="83"/>
  <c r="BL27" i="83"/>
  <c r="BM27" i="83"/>
  <c r="BN27" i="83"/>
  <c r="BO27" i="83"/>
  <c r="BP27" i="83"/>
  <c r="BQ27" i="83"/>
  <c r="BF28" i="83"/>
  <c r="BG28" i="83"/>
  <c r="BH28" i="83"/>
  <c r="BI28" i="83"/>
  <c r="BJ28" i="83"/>
  <c r="BK28" i="83"/>
  <c r="BL28" i="83"/>
  <c r="BM28" i="83"/>
  <c r="BN28" i="83"/>
  <c r="BO28" i="83"/>
  <c r="BP28" i="83"/>
  <c r="BQ28" i="83"/>
  <c r="BF29" i="83"/>
  <c r="BG29" i="83"/>
  <c r="BH29" i="83"/>
  <c r="BI29" i="83"/>
  <c r="BJ29" i="83"/>
  <c r="BK29" i="83"/>
  <c r="BL29" i="83"/>
  <c r="BM29" i="83"/>
  <c r="BN29" i="83"/>
  <c r="BO29" i="83"/>
  <c r="BP29" i="83"/>
  <c r="BQ29" i="83"/>
  <c r="BF30" i="83"/>
  <c r="BG30" i="83"/>
  <c r="BH30" i="83"/>
  <c r="BI30" i="83"/>
  <c r="BJ30" i="83"/>
  <c r="BK30" i="83"/>
  <c r="BL30" i="83"/>
  <c r="BM30" i="83"/>
  <c r="BN30" i="83"/>
  <c r="BO30" i="83"/>
  <c r="BP30" i="83"/>
  <c r="BQ30" i="83"/>
  <c r="BF31" i="83"/>
  <c r="BG31" i="83"/>
  <c r="BH31" i="83"/>
  <c r="BI31" i="83"/>
  <c r="BJ31" i="83"/>
  <c r="BK31" i="83"/>
  <c r="BL31" i="83"/>
  <c r="BM31" i="83"/>
  <c r="BN31" i="83"/>
  <c r="BO31" i="83"/>
  <c r="BP31" i="83"/>
  <c r="BQ31" i="83"/>
  <c r="BF32" i="83"/>
  <c r="BG32" i="83"/>
  <c r="BH32" i="83"/>
  <c r="BI32" i="83"/>
  <c r="BJ32" i="83"/>
  <c r="BK32" i="83"/>
  <c r="BL32" i="83"/>
  <c r="BM32" i="83"/>
  <c r="BN32" i="83"/>
  <c r="BO32" i="83"/>
  <c r="BP32" i="83"/>
  <c r="BQ32" i="83"/>
  <c r="BF33" i="83"/>
  <c r="BG33" i="83"/>
  <c r="BH33" i="83"/>
  <c r="BI33" i="83"/>
  <c r="BJ33" i="83"/>
  <c r="BK33" i="83"/>
  <c r="BL33" i="83"/>
  <c r="BM33" i="83"/>
  <c r="BN33" i="83"/>
  <c r="BO33" i="83"/>
  <c r="BP33" i="83"/>
  <c r="BQ33" i="83"/>
  <c r="BF34" i="83"/>
  <c r="BG34" i="83"/>
  <c r="BH34" i="83"/>
  <c r="BI34" i="83"/>
  <c r="BJ34" i="83"/>
  <c r="BK34" i="83"/>
  <c r="BL34" i="83"/>
  <c r="BM34" i="83"/>
  <c r="BN34" i="83"/>
  <c r="BO34" i="83"/>
  <c r="BP34" i="83"/>
  <c r="BQ34" i="83"/>
  <c r="BF35" i="83"/>
  <c r="BG35" i="83"/>
  <c r="BH35" i="83"/>
  <c r="BI35" i="83"/>
  <c r="BJ35" i="83"/>
  <c r="BK35" i="83"/>
  <c r="BL35" i="83"/>
  <c r="BM35" i="83"/>
  <c r="BN35" i="83"/>
  <c r="BO35" i="83"/>
  <c r="BP35" i="83"/>
  <c r="BQ35" i="83"/>
  <c r="BF36" i="83"/>
  <c r="BG36" i="83"/>
  <c r="BH36" i="83"/>
  <c r="BI36" i="83"/>
  <c r="BJ36" i="83"/>
  <c r="BK36" i="83"/>
  <c r="BL36" i="83"/>
  <c r="BM36" i="83"/>
  <c r="BN36" i="83"/>
  <c r="BO36" i="83"/>
  <c r="BP36" i="83"/>
  <c r="BQ36" i="83"/>
  <c r="BF37" i="83"/>
  <c r="BG37" i="83"/>
  <c r="BH37" i="83"/>
  <c r="BI37" i="83"/>
  <c r="BJ37" i="83"/>
  <c r="BK37" i="83"/>
  <c r="BL37" i="83"/>
  <c r="BM37" i="83"/>
  <c r="BN37" i="83"/>
  <c r="BO37" i="83"/>
  <c r="BP37" i="83"/>
  <c r="BQ37" i="83"/>
  <c r="BF38" i="83"/>
  <c r="BG38" i="83"/>
  <c r="BH38" i="83"/>
  <c r="BI38" i="83"/>
  <c r="BJ38" i="83"/>
  <c r="BK38" i="83"/>
  <c r="BL38" i="83"/>
  <c r="BM38" i="83"/>
  <c r="BN38" i="83"/>
  <c r="BO38" i="83"/>
  <c r="BP38" i="83"/>
  <c r="BQ38" i="83"/>
  <c r="BF39" i="83"/>
  <c r="BG39" i="83"/>
  <c r="BH39" i="83"/>
  <c r="BI39" i="83"/>
  <c r="BJ39" i="83"/>
  <c r="BK39" i="83"/>
  <c r="BL39" i="83"/>
  <c r="BM39" i="83"/>
  <c r="BN39" i="83"/>
  <c r="BO39" i="83"/>
  <c r="BP39" i="83"/>
  <c r="BQ39" i="83"/>
  <c r="S7" i="105"/>
  <c r="K12" i="75"/>
  <c r="N10" i="75"/>
  <c r="K10" i="75"/>
  <c r="K11" i="75"/>
  <c r="K13" i="75"/>
  <c r="K14" i="75"/>
  <c r="M10" i="75"/>
  <c r="Q10" i="75"/>
  <c r="X9" i="75"/>
  <c r="Q11" i="75"/>
  <c r="X10" i="75"/>
  <c r="Q12" i="75"/>
  <c r="X11" i="75"/>
  <c r="R10" i="75"/>
  <c r="X12" i="75"/>
  <c r="Y9" i="75"/>
  <c r="Y10" i="75"/>
  <c r="Y11" i="75"/>
  <c r="Y12" i="75"/>
  <c r="R11" i="75"/>
  <c r="X13" i="75"/>
  <c r="Y13" i="75"/>
  <c r="R12" i="75"/>
  <c r="X14" i="75"/>
  <c r="Y14" i="75"/>
  <c r="S10" i="75"/>
  <c r="X15" i="75"/>
  <c r="Y15" i="75"/>
  <c r="S11" i="75"/>
  <c r="X16" i="75"/>
  <c r="Y16" i="75"/>
  <c r="S12" i="75"/>
  <c r="X17" i="75"/>
  <c r="Y17" i="75"/>
  <c r="AA9" i="75"/>
  <c r="F18" i="75"/>
  <c r="I26" i="75"/>
  <c r="L6" i="67"/>
  <c r="P6" i="67"/>
  <c r="L7" i="67"/>
  <c r="Q7" i="67"/>
  <c r="P7" i="67"/>
  <c r="K6" i="67"/>
  <c r="R6" i="67"/>
  <c r="K7" i="67"/>
  <c r="R7" i="67"/>
  <c r="AD7" i="67"/>
  <c r="AD6" i="67"/>
  <c r="N6" i="67"/>
  <c r="N7" i="67"/>
  <c r="X7" i="67"/>
  <c r="X6" i="67"/>
  <c r="O6" i="67"/>
  <c r="O7" i="67"/>
  <c r="AA7" i="67"/>
  <c r="AA6" i="67"/>
  <c r="M6" i="67"/>
  <c r="M7" i="67"/>
  <c r="U7" i="67"/>
  <c r="U6" i="67"/>
  <c r="S6" i="105"/>
  <c r="S8" i="105"/>
  <c r="P39" i="90"/>
  <c r="P39" i="91"/>
  <c r="P39" i="92"/>
  <c r="P39" i="89"/>
  <c r="P39" i="83"/>
  <c r="N17" i="105"/>
  <c r="I36" i="97"/>
  <c r="I35" i="97"/>
  <c r="I34" i="97"/>
  <c r="I33" i="97"/>
  <c r="I32" i="97"/>
  <c r="I31" i="97"/>
  <c r="I30" i="97"/>
  <c r="I29" i="97"/>
  <c r="I28" i="97"/>
  <c r="I27" i="97"/>
  <c r="I26" i="97"/>
  <c r="I25" i="97"/>
  <c r="I24" i="97"/>
  <c r="I23" i="97"/>
  <c r="I22" i="97"/>
  <c r="I21" i="97"/>
  <c r="I20" i="97"/>
  <c r="I19" i="97"/>
  <c r="I18" i="97"/>
  <c r="I17" i="97"/>
  <c r="I16" i="97"/>
  <c r="I15" i="97"/>
  <c r="I14" i="97"/>
  <c r="I13" i="97"/>
  <c r="I12" i="97"/>
  <c r="I11" i="97"/>
  <c r="I10" i="97"/>
  <c r="EI71" i="82"/>
  <c r="EH71" i="82"/>
  <c r="EG71" i="82"/>
  <c r="EF71" i="82"/>
  <c r="EE71" i="82"/>
  <c r="ED71" i="82"/>
  <c r="EC71" i="82"/>
  <c r="EB71" i="82"/>
  <c r="EA71" i="82"/>
  <c r="DZ71" i="82"/>
  <c r="DY71" i="82"/>
  <c r="DX71" i="82"/>
  <c r="DW71" i="82"/>
  <c r="DV71" i="82"/>
  <c r="DU71" i="82"/>
  <c r="DT71" i="82"/>
  <c r="DS71" i="82"/>
  <c r="DR71" i="82"/>
  <c r="DQ71" i="82"/>
  <c r="DP71" i="82"/>
  <c r="DO71" i="82"/>
  <c r="DN71" i="82"/>
  <c r="DM71" i="82"/>
  <c r="DL71" i="82"/>
  <c r="DK71" i="82"/>
  <c r="DJ71" i="82"/>
  <c r="DI71" i="82"/>
  <c r="DH71" i="82"/>
  <c r="DG71" i="82"/>
  <c r="DF71" i="82"/>
  <c r="DE71" i="82"/>
  <c r="DD71" i="82"/>
  <c r="DC71" i="82"/>
  <c r="DB71" i="82"/>
  <c r="DA71" i="82"/>
  <c r="CZ71" i="82"/>
  <c r="CY71" i="82"/>
  <c r="CX71" i="82"/>
  <c r="CW71" i="82"/>
  <c r="CV71" i="82"/>
  <c r="CU71" i="82"/>
  <c r="CT71" i="82"/>
  <c r="CS71" i="82"/>
  <c r="CR71" i="82"/>
  <c r="CQ71" i="82"/>
  <c r="CP71" i="82"/>
  <c r="CO71" i="82"/>
  <c r="CN71" i="82"/>
  <c r="CM71" i="82"/>
  <c r="CL71" i="82"/>
  <c r="CK71" i="82"/>
  <c r="CJ71" i="82"/>
  <c r="CI71" i="82"/>
  <c r="CH71" i="82"/>
  <c r="CG71" i="82"/>
  <c r="CF71" i="82"/>
  <c r="CE71" i="82"/>
  <c r="CD71" i="82"/>
  <c r="CC71" i="82"/>
  <c r="EI70" i="82"/>
  <c r="EH70" i="82"/>
  <c r="EG70" i="82"/>
  <c r="EF70" i="82"/>
  <c r="EE70" i="82"/>
  <c r="ED70" i="82"/>
  <c r="EC70" i="82"/>
  <c r="EB70" i="82"/>
  <c r="EA70" i="82"/>
  <c r="DZ70" i="82"/>
  <c r="DY70" i="82"/>
  <c r="DX70" i="82"/>
  <c r="DW70" i="82"/>
  <c r="DV70" i="82"/>
  <c r="DU70" i="82"/>
  <c r="DT70" i="82"/>
  <c r="DS70" i="82"/>
  <c r="DR70" i="82"/>
  <c r="DQ70" i="82"/>
  <c r="DP70" i="82"/>
  <c r="DO70" i="82"/>
  <c r="DN70" i="82"/>
  <c r="DM70" i="82"/>
  <c r="DL70" i="82"/>
  <c r="DK70" i="82"/>
  <c r="DJ70" i="82"/>
  <c r="DI70" i="82"/>
  <c r="DH70" i="82"/>
  <c r="DG70" i="82"/>
  <c r="DF70" i="82"/>
  <c r="DE70" i="82"/>
  <c r="DD70" i="82"/>
  <c r="DC70" i="82"/>
  <c r="DB70" i="82"/>
  <c r="DA70" i="82"/>
  <c r="CZ70" i="82"/>
  <c r="CY70" i="82"/>
  <c r="CX70" i="82"/>
  <c r="CW70" i="82"/>
  <c r="CV70" i="82"/>
  <c r="CU70" i="82"/>
  <c r="CT70" i="82"/>
  <c r="CS70" i="82"/>
  <c r="CR70" i="82"/>
  <c r="CQ70" i="82"/>
  <c r="CP70" i="82"/>
  <c r="CO70" i="82"/>
  <c r="CN70" i="82"/>
  <c r="CM70" i="82"/>
  <c r="CL70" i="82"/>
  <c r="CK70" i="82"/>
  <c r="CJ70" i="82"/>
  <c r="CI70" i="82"/>
  <c r="CH70" i="82"/>
  <c r="CG70" i="82"/>
  <c r="CF70" i="82"/>
  <c r="CE70" i="82"/>
  <c r="CD70" i="82"/>
  <c r="CC70" i="82"/>
  <c r="EI69" i="82"/>
  <c r="EH69" i="82"/>
  <c r="EG69" i="82"/>
  <c r="EF69" i="82"/>
  <c r="EE69" i="82"/>
  <c r="ED69" i="82"/>
  <c r="EC69" i="82"/>
  <c r="EB69" i="82"/>
  <c r="EA69" i="82"/>
  <c r="DZ69" i="82"/>
  <c r="DY69" i="82"/>
  <c r="DX69" i="82"/>
  <c r="DW69" i="82"/>
  <c r="DV69" i="82"/>
  <c r="DU69" i="82"/>
  <c r="DT69" i="82"/>
  <c r="DS69" i="82"/>
  <c r="DR69" i="82"/>
  <c r="DQ69" i="82"/>
  <c r="DP69" i="82"/>
  <c r="DO69" i="82"/>
  <c r="DN69" i="82"/>
  <c r="DM69" i="82"/>
  <c r="DL69" i="82"/>
  <c r="DK69" i="82"/>
  <c r="DJ69" i="82"/>
  <c r="DI69" i="82"/>
  <c r="DH69" i="82"/>
  <c r="DG69" i="82"/>
  <c r="DF69" i="82"/>
  <c r="DE69" i="82"/>
  <c r="DD69" i="82"/>
  <c r="DC69" i="82"/>
  <c r="DB69" i="82"/>
  <c r="DA69" i="82"/>
  <c r="CZ69" i="82"/>
  <c r="CY69" i="82"/>
  <c r="CX69" i="82"/>
  <c r="CW69" i="82"/>
  <c r="CV69" i="82"/>
  <c r="CU69" i="82"/>
  <c r="CT69" i="82"/>
  <c r="CS69" i="82"/>
  <c r="CR69" i="82"/>
  <c r="CQ69" i="82"/>
  <c r="CP69" i="82"/>
  <c r="CO69" i="82"/>
  <c r="CN69" i="82"/>
  <c r="CM69" i="82"/>
  <c r="CL69" i="82"/>
  <c r="CK69" i="82"/>
  <c r="CJ69" i="82"/>
  <c r="CI69" i="82"/>
  <c r="CH69" i="82"/>
  <c r="CG69" i="82"/>
  <c r="CF69" i="82"/>
  <c r="CE69" i="82"/>
  <c r="CD69" i="82"/>
  <c r="CC69" i="82"/>
  <c r="EI68" i="82"/>
  <c r="EH68" i="82"/>
  <c r="EG68" i="82"/>
  <c r="EF68" i="82"/>
  <c r="EE68" i="82"/>
  <c r="ED68" i="82"/>
  <c r="EC68" i="82"/>
  <c r="EB68" i="82"/>
  <c r="EA68" i="82"/>
  <c r="DZ68" i="82"/>
  <c r="DY68" i="82"/>
  <c r="DX68" i="82"/>
  <c r="DW68" i="82"/>
  <c r="DV68" i="82"/>
  <c r="DU68" i="82"/>
  <c r="DT68" i="82"/>
  <c r="DS68" i="82"/>
  <c r="DR68" i="82"/>
  <c r="DQ68" i="82"/>
  <c r="DP68" i="82"/>
  <c r="DO68" i="82"/>
  <c r="DN68" i="82"/>
  <c r="DM68" i="82"/>
  <c r="DL68" i="82"/>
  <c r="DK68" i="82"/>
  <c r="DJ68" i="82"/>
  <c r="DI68" i="82"/>
  <c r="DH68" i="82"/>
  <c r="DG68" i="82"/>
  <c r="DF68" i="82"/>
  <c r="DE68" i="82"/>
  <c r="DD68" i="82"/>
  <c r="DC68" i="82"/>
  <c r="DB68" i="82"/>
  <c r="DA68" i="82"/>
  <c r="CZ68" i="82"/>
  <c r="CY68" i="82"/>
  <c r="CX68" i="82"/>
  <c r="CW68" i="82"/>
  <c r="CV68" i="82"/>
  <c r="CU68" i="82"/>
  <c r="CT68" i="82"/>
  <c r="CS68" i="82"/>
  <c r="CR68" i="82"/>
  <c r="CQ68" i="82"/>
  <c r="CP68" i="82"/>
  <c r="CO68" i="82"/>
  <c r="CN68" i="82"/>
  <c r="CM68" i="82"/>
  <c r="CL68" i="82"/>
  <c r="CK68" i="82"/>
  <c r="CJ68" i="82"/>
  <c r="CI68" i="82"/>
  <c r="CH68" i="82"/>
  <c r="CG68" i="82"/>
  <c r="CF68" i="82"/>
  <c r="CE68" i="82"/>
  <c r="CD68" i="82"/>
  <c r="CC68" i="82"/>
  <c r="EI67" i="82"/>
  <c r="EH67" i="82"/>
  <c r="EG67" i="82"/>
  <c r="EF67" i="82"/>
  <c r="EE67" i="82"/>
  <c r="ED67" i="82"/>
  <c r="EC67" i="82"/>
  <c r="EB67" i="82"/>
  <c r="EA67" i="82"/>
  <c r="DZ67" i="82"/>
  <c r="DY67" i="82"/>
  <c r="DX67" i="82"/>
  <c r="DW67" i="82"/>
  <c r="DV67" i="82"/>
  <c r="DU67" i="82"/>
  <c r="DT67" i="82"/>
  <c r="DS67" i="82"/>
  <c r="DR67" i="82"/>
  <c r="DQ67" i="82"/>
  <c r="DP67" i="82"/>
  <c r="DO67" i="82"/>
  <c r="DN67" i="82"/>
  <c r="DM67" i="82"/>
  <c r="DL67" i="82"/>
  <c r="DK67" i="82"/>
  <c r="DJ67" i="82"/>
  <c r="DI67" i="82"/>
  <c r="DH67" i="82"/>
  <c r="DG67" i="82"/>
  <c r="DF67" i="82"/>
  <c r="DE67" i="82"/>
  <c r="DD67" i="82"/>
  <c r="DC67" i="82"/>
  <c r="DB67" i="82"/>
  <c r="DA67" i="82"/>
  <c r="CZ67" i="82"/>
  <c r="CY67" i="82"/>
  <c r="CX67" i="82"/>
  <c r="CW67" i="82"/>
  <c r="CV67" i="82"/>
  <c r="CU67" i="82"/>
  <c r="CT67" i="82"/>
  <c r="CS67" i="82"/>
  <c r="CR67" i="82"/>
  <c r="CQ67" i="82"/>
  <c r="CP67" i="82"/>
  <c r="CO67" i="82"/>
  <c r="CN67" i="82"/>
  <c r="CM67" i="82"/>
  <c r="CL67" i="82"/>
  <c r="CK67" i="82"/>
  <c r="CJ67" i="82"/>
  <c r="CI67" i="82"/>
  <c r="CH67" i="82"/>
  <c r="CG67" i="82"/>
  <c r="CF67" i="82"/>
  <c r="CE67" i="82"/>
  <c r="CD67" i="82"/>
  <c r="CC67" i="82"/>
  <c r="EI66" i="82"/>
  <c r="EH66" i="82"/>
  <c r="EG66" i="82"/>
  <c r="EF66" i="82"/>
  <c r="EE66" i="82"/>
  <c r="ED66" i="82"/>
  <c r="EC66" i="82"/>
  <c r="EB66" i="82"/>
  <c r="EA66" i="82"/>
  <c r="DZ66" i="82"/>
  <c r="DY66" i="82"/>
  <c r="DX66" i="82"/>
  <c r="DW66" i="82"/>
  <c r="DV66" i="82"/>
  <c r="DU66" i="82"/>
  <c r="DT66" i="82"/>
  <c r="DS66" i="82"/>
  <c r="DR66" i="82"/>
  <c r="DQ66" i="82"/>
  <c r="DP66" i="82"/>
  <c r="DO66" i="82"/>
  <c r="DN66" i="82"/>
  <c r="DM66" i="82"/>
  <c r="DL66" i="82"/>
  <c r="DK66" i="82"/>
  <c r="DJ66" i="82"/>
  <c r="DI66" i="82"/>
  <c r="DH66" i="82"/>
  <c r="DG66" i="82"/>
  <c r="DF66" i="82"/>
  <c r="DE66" i="82"/>
  <c r="DD66" i="82"/>
  <c r="DC66" i="82"/>
  <c r="DB66" i="82"/>
  <c r="DA66" i="82"/>
  <c r="CZ66" i="82"/>
  <c r="CY66" i="82"/>
  <c r="CX66" i="82"/>
  <c r="CW66" i="82"/>
  <c r="CV66" i="82"/>
  <c r="CU66" i="82"/>
  <c r="CT66" i="82"/>
  <c r="CS66" i="82"/>
  <c r="CR66" i="82"/>
  <c r="CQ66" i="82"/>
  <c r="CP66" i="82"/>
  <c r="CO66" i="82"/>
  <c r="CN66" i="82"/>
  <c r="CM66" i="82"/>
  <c r="CL66" i="82"/>
  <c r="CK66" i="82"/>
  <c r="CJ66" i="82"/>
  <c r="CI66" i="82"/>
  <c r="CH66" i="82"/>
  <c r="CG66" i="82"/>
  <c r="CF66" i="82"/>
  <c r="CE66" i="82"/>
  <c r="CD66" i="82"/>
  <c r="CC66" i="82"/>
  <c r="EI65" i="82"/>
  <c r="EH65" i="82"/>
  <c r="EG65" i="82"/>
  <c r="EF65" i="82"/>
  <c r="EE65" i="82"/>
  <c r="ED65" i="82"/>
  <c r="EC65" i="82"/>
  <c r="EB65" i="82"/>
  <c r="EA65" i="82"/>
  <c r="DZ65" i="82"/>
  <c r="DY65" i="82"/>
  <c r="DX65" i="82"/>
  <c r="DW65" i="82"/>
  <c r="DV65" i="82"/>
  <c r="DU65" i="82"/>
  <c r="DT65" i="82"/>
  <c r="DS65" i="82"/>
  <c r="DR65" i="82"/>
  <c r="DQ65" i="82"/>
  <c r="DP65" i="82"/>
  <c r="DO65" i="82"/>
  <c r="DN65" i="82"/>
  <c r="DM65" i="82"/>
  <c r="DL65" i="82"/>
  <c r="DK65" i="82"/>
  <c r="DJ65" i="82"/>
  <c r="DI65" i="82"/>
  <c r="DH65" i="82"/>
  <c r="DG65" i="82"/>
  <c r="DF65" i="82"/>
  <c r="DE65" i="82"/>
  <c r="DD65" i="82"/>
  <c r="DC65" i="82"/>
  <c r="DB65" i="82"/>
  <c r="DA65" i="82"/>
  <c r="CZ65" i="82"/>
  <c r="CY65" i="82"/>
  <c r="CX65" i="82"/>
  <c r="CW65" i="82"/>
  <c r="CV65" i="82"/>
  <c r="CU65" i="82"/>
  <c r="CT65" i="82"/>
  <c r="CS65" i="82"/>
  <c r="CR65" i="82"/>
  <c r="CQ65" i="82"/>
  <c r="CP65" i="82"/>
  <c r="CO65" i="82"/>
  <c r="CN65" i="82"/>
  <c r="CM65" i="82"/>
  <c r="CL65" i="82"/>
  <c r="CK65" i="82"/>
  <c r="CJ65" i="82"/>
  <c r="CI65" i="82"/>
  <c r="CH65" i="82"/>
  <c r="CG65" i="82"/>
  <c r="CF65" i="82"/>
  <c r="CE65" i="82"/>
  <c r="CD65" i="82"/>
  <c r="CC65" i="82"/>
  <c r="EI64" i="82"/>
  <c r="EH64" i="82"/>
  <c r="EG64" i="82"/>
  <c r="EF64" i="82"/>
  <c r="EE64" i="82"/>
  <c r="ED64" i="82"/>
  <c r="EC64" i="82"/>
  <c r="EB64" i="82"/>
  <c r="EA64" i="82"/>
  <c r="DZ64" i="82"/>
  <c r="DY64" i="82"/>
  <c r="DX64" i="82"/>
  <c r="DW64" i="82"/>
  <c r="DV64" i="82"/>
  <c r="DU64" i="82"/>
  <c r="DT64" i="82"/>
  <c r="DS64" i="82"/>
  <c r="DR64" i="82"/>
  <c r="DQ64" i="82"/>
  <c r="DP64" i="82"/>
  <c r="DO64" i="82"/>
  <c r="DN64" i="82"/>
  <c r="DM64" i="82"/>
  <c r="DL64" i="82"/>
  <c r="DK64" i="82"/>
  <c r="DJ64" i="82"/>
  <c r="DI64" i="82"/>
  <c r="DH64" i="82"/>
  <c r="DG64" i="82"/>
  <c r="DF64" i="82"/>
  <c r="DE64" i="82"/>
  <c r="DD64" i="82"/>
  <c r="DC64" i="82"/>
  <c r="DB64" i="82"/>
  <c r="DA64" i="82"/>
  <c r="CZ64" i="82"/>
  <c r="CY64" i="82"/>
  <c r="CX64" i="82"/>
  <c r="CW64" i="82"/>
  <c r="CV64" i="82"/>
  <c r="CU64" i="82"/>
  <c r="CT64" i="82"/>
  <c r="CS64" i="82"/>
  <c r="CR64" i="82"/>
  <c r="CQ64" i="82"/>
  <c r="CP64" i="82"/>
  <c r="CO64" i="82"/>
  <c r="CN64" i="82"/>
  <c r="CM64" i="82"/>
  <c r="CL64" i="82"/>
  <c r="CK64" i="82"/>
  <c r="CJ64" i="82"/>
  <c r="CI64" i="82"/>
  <c r="CH64" i="82"/>
  <c r="CG64" i="82"/>
  <c r="CF64" i="82"/>
  <c r="CE64" i="82"/>
  <c r="CD64" i="82"/>
  <c r="CC64" i="82"/>
  <c r="EI63" i="82"/>
  <c r="EH63" i="82"/>
  <c r="EG63" i="82"/>
  <c r="EF63" i="82"/>
  <c r="EE63" i="82"/>
  <c r="ED63" i="82"/>
  <c r="EC63" i="82"/>
  <c r="EB63" i="82"/>
  <c r="EA63" i="82"/>
  <c r="DZ63" i="82"/>
  <c r="DY63" i="82"/>
  <c r="DX63" i="82"/>
  <c r="DW63" i="82"/>
  <c r="DV63" i="82"/>
  <c r="DU63" i="82"/>
  <c r="DT63" i="82"/>
  <c r="DS63" i="82"/>
  <c r="DR63" i="82"/>
  <c r="DQ63" i="82"/>
  <c r="DP63" i="82"/>
  <c r="DO63" i="82"/>
  <c r="DN63" i="82"/>
  <c r="DM63" i="82"/>
  <c r="DL63" i="82"/>
  <c r="DK63" i="82"/>
  <c r="DJ63" i="82"/>
  <c r="DI63" i="82"/>
  <c r="DH63" i="82"/>
  <c r="DG63" i="82"/>
  <c r="DF63" i="82"/>
  <c r="DE63" i="82"/>
  <c r="DD63" i="82"/>
  <c r="DC63" i="82"/>
  <c r="DB63" i="82"/>
  <c r="DA63" i="82"/>
  <c r="CZ63" i="82"/>
  <c r="CY63" i="82"/>
  <c r="CX63" i="82"/>
  <c r="CW63" i="82"/>
  <c r="CV63" i="82"/>
  <c r="CU63" i="82"/>
  <c r="CT63" i="82"/>
  <c r="CS63" i="82"/>
  <c r="CR63" i="82"/>
  <c r="CQ63" i="82"/>
  <c r="CP63" i="82"/>
  <c r="CO63" i="82"/>
  <c r="CN63" i="82"/>
  <c r="CM63" i="82"/>
  <c r="CL63" i="82"/>
  <c r="CK63" i="82"/>
  <c r="CJ63" i="82"/>
  <c r="CI63" i="82"/>
  <c r="CH63" i="82"/>
  <c r="CG63" i="82"/>
  <c r="CF63" i="82"/>
  <c r="CE63" i="82"/>
  <c r="CD63" i="82"/>
  <c r="CC63" i="82"/>
  <c r="EI62" i="82"/>
  <c r="EH62" i="82"/>
  <c r="EG62" i="82"/>
  <c r="EF62" i="82"/>
  <c r="EE62" i="82"/>
  <c r="ED62" i="82"/>
  <c r="EC62" i="82"/>
  <c r="EB62" i="82"/>
  <c r="EA62" i="82"/>
  <c r="DZ62" i="82"/>
  <c r="DY62" i="82"/>
  <c r="DX62" i="82"/>
  <c r="DW62" i="82"/>
  <c r="DV62" i="82"/>
  <c r="DU62" i="82"/>
  <c r="DT62" i="82"/>
  <c r="DS62" i="82"/>
  <c r="DR62" i="82"/>
  <c r="DQ62" i="82"/>
  <c r="DP62" i="82"/>
  <c r="DO62" i="82"/>
  <c r="DN62" i="82"/>
  <c r="DM62" i="82"/>
  <c r="DL62" i="82"/>
  <c r="DK62" i="82"/>
  <c r="DJ62" i="82"/>
  <c r="DI62" i="82"/>
  <c r="DH62" i="82"/>
  <c r="DG62" i="82"/>
  <c r="DF62" i="82"/>
  <c r="DE62" i="82"/>
  <c r="DD62" i="82"/>
  <c r="DC62" i="82"/>
  <c r="DB62" i="82"/>
  <c r="DA62" i="82"/>
  <c r="CZ62" i="82"/>
  <c r="CY62" i="82"/>
  <c r="CX62" i="82"/>
  <c r="CW62" i="82"/>
  <c r="CV62" i="82"/>
  <c r="CU62" i="82"/>
  <c r="CT62" i="82"/>
  <c r="CS62" i="82"/>
  <c r="CR62" i="82"/>
  <c r="CQ62" i="82"/>
  <c r="CP62" i="82"/>
  <c r="CO62" i="82"/>
  <c r="CN62" i="82"/>
  <c r="CM62" i="82"/>
  <c r="CL62" i="82"/>
  <c r="CK62" i="82"/>
  <c r="CJ62" i="82"/>
  <c r="CI62" i="82"/>
  <c r="CH62" i="82"/>
  <c r="CG62" i="82"/>
  <c r="CF62" i="82"/>
  <c r="CE62" i="82"/>
  <c r="CD62" i="82"/>
  <c r="CC62" i="82"/>
  <c r="EI61" i="82"/>
  <c r="EH61" i="82"/>
  <c r="EG61" i="82"/>
  <c r="EF61" i="82"/>
  <c r="EE61" i="82"/>
  <c r="ED61" i="82"/>
  <c r="EC61" i="82"/>
  <c r="EB61" i="82"/>
  <c r="EA61" i="82"/>
  <c r="DZ61" i="82"/>
  <c r="DY61" i="82"/>
  <c r="DX61" i="82"/>
  <c r="DW61" i="82"/>
  <c r="DV61" i="82"/>
  <c r="DU61" i="82"/>
  <c r="DT61" i="82"/>
  <c r="DS61" i="82"/>
  <c r="DR61" i="82"/>
  <c r="DQ61" i="82"/>
  <c r="DP61" i="82"/>
  <c r="DO61" i="82"/>
  <c r="DN61" i="82"/>
  <c r="DM61" i="82"/>
  <c r="DL61" i="82"/>
  <c r="DK61" i="82"/>
  <c r="DJ61" i="82"/>
  <c r="DI61" i="82"/>
  <c r="DH61" i="82"/>
  <c r="DG61" i="82"/>
  <c r="DF61" i="82"/>
  <c r="DE61" i="82"/>
  <c r="DD61" i="82"/>
  <c r="DC61" i="82"/>
  <c r="DB61" i="82"/>
  <c r="DA61" i="82"/>
  <c r="CZ61" i="82"/>
  <c r="CY61" i="82"/>
  <c r="CX61" i="82"/>
  <c r="CW61" i="82"/>
  <c r="CV61" i="82"/>
  <c r="CU61" i="82"/>
  <c r="CT61" i="82"/>
  <c r="CS61" i="82"/>
  <c r="CR61" i="82"/>
  <c r="CQ61" i="82"/>
  <c r="CP61" i="82"/>
  <c r="CO61" i="82"/>
  <c r="CN61" i="82"/>
  <c r="CM61" i="82"/>
  <c r="CL61" i="82"/>
  <c r="CK61" i="82"/>
  <c r="CJ61" i="82"/>
  <c r="CI61" i="82"/>
  <c r="CH61" i="82"/>
  <c r="CG61" i="82"/>
  <c r="CF61" i="82"/>
  <c r="CE61" i="82"/>
  <c r="CD61" i="82"/>
  <c r="CC61" i="82"/>
  <c r="EI60" i="82"/>
  <c r="EH60" i="82"/>
  <c r="EG60" i="82"/>
  <c r="EF60" i="82"/>
  <c r="EE60" i="82"/>
  <c r="ED60" i="82"/>
  <c r="EC60" i="82"/>
  <c r="EB60" i="82"/>
  <c r="EA60" i="82"/>
  <c r="DZ60" i="82"/>
  <c r="DY60" i="82"/>
  <c r="DX60" i="82"/>
  <c r="DW60" i="82"/>
  <c r="DV60" i="82"/>
  <c r="DU60" i="82"/>
  <c r="DT60" i="82"/>
  <c r="DS60" i="82"/>
  <c r="DR60" i="82"/>
  <c r="DQ60" i="82"/>
  <c r="DP60" i="82"/>
  <c r="DO60" i="82"/>
  <c r="DN60" i="82"/>
  <c r="DM60" i="82"/>
  <c r="DL60" i="82"/>
  <c r="DK60" i="82"/>
  <c r="DJ60" i="82"/>
  <c r="DI60" i="82"/>
  <c r="DH60" i="82"/>
  <c r="DG60" i="82"/>
  <c r="DF60" i="82"/>
  <c r="DE60" i="82"/>
  <c r="DD60" i="82"/>
  <c r="DC60" i="82"/>
  <c r="DB60" i="82"/>
  <c r="DA60" i="82"/>
  <c r="CZ60" i="82"/>
  <c r="CY60" i="82"/>
  <c r="CX60" i="82"/>
  <c r="CW60" i="82"/>
  <c r="CV60" i="82"/>
  <c r="CU60" i="82"/>
  <c r="CT60" i="82"/>
  <c r="CS60" i="82"/>
  <c r="CR60" i="82"/>
  <c r="CQ60" i="82"/>
  <c r="CP60" i="82"/>
  <c r="CO60" i="82"/>
  <c r="CN60" i="82"/>
  <c r="CM60" i="82"/>
  <c r="CL60" i="82"/>
  <c r="CK60" i="82"/>
  <c r="CJ60" i="82"/>
  <c r="CI60" i="82"/>
  <c r="CH60" i="82"/>
  <c r="CG60" i="82"/>
  <c r="CF60" i="82"/>
  <c r="CE60" i="82"/>
  <c r="CD60" i="82"/>
  <c r="CC60" i="82"/>
  <c r="EI59" i="82"/>
  <c r="EH59" i="82"/>
  <c r="EG59" i="82"/>
  <c r="EF59" i="82"/>
  <c r="EE59" i="82"/>
  <c r="ED59" i="82"/>
  <c r="EC59" i="82"/>
  <c r="EB59" i="82"/>
  <c r="EA59" i="82"/>
  <c r="DZ59" i="82"/>
  <c r="DY59" i="82"/>
  <c r="DX59" i="82"/>
  <c r="DW59" i="82"/>
  <c r="DV59" i="82"/>
  <c r="DU59" i="82"/>
  <c r="DT59" i="82"/>
  <c r="DS59" i="82"/>
  <c r="DR59" i="82"/>
  <c r="DQ59" i="82"/>
  <c r="DP59" i="82"/>
  <c r="DO59" i="82"/>
  <c r="DN59" i="82"/>
  <c r="DM59" i="82"/>
  <c r="DL59" i="82"/>
  <c r="DK59" i="82"/>
  <c r="DJ59" i="82"/>
  <c r="DI59" i="82"/>
  <c r="DH59" i="82"/>
  <c r="DG59" i="82"/>
  <c r="DF59" i="82"/>
  <c r="DE59" i="82"/>
  <c r="DD59" i="82"/>
  <c r="DC59" i="82"/>
  <c r="DB59" i="82"/>
  <c r="DA59" i="82"/>
  <c r="CZ59" i="82"/>
  <c r="CY59" i="82"/>
  <c r="CX59" i="82"/>
  <c r="CW59" i="82"/>
  <c r="CV59" i="82"/>
  <c r="CU59" i="82"/>
  <c r="CT59" i="82"/>
  <c r="CS59" i="82"/>
  <c r="CR59" i="82"/>
  <c r="CQ59" i="82"/>
  <c r="CP59" i="82"/>
  <c r="CO59" i="82"/>
  <c r="CN59" i="82"/>
  <c r="CM59" i="82"/>
  <c r="CL59" i="82"/>
  <c r="CK59" i="82"/>
  <c r="CJ59" i="82"/>
  <c r="CI59" i="82"/>
  <c r="CH59" i="82"/>
  <c r="CG59" i="82"/>
  <c r="CF59" i="82"/>
  <c r="CE59" i="82"/>
  <c r="CD59" i="82"/>
  <c r="CC59" i="82"/>
  <c r="EI58" i="82"/>
  <c r="EH58" i="82"/>
  <c r="EG58" i="82"/>
  <c r="EF58" i="82"/>
  <c r="EE58" i="82"/>
  <c r="ED58" i="82"/>
  <c r="EC58" i="82"/>
  <c r="EB58" i="82"/>
  <c r="EA58" i="82"/>
  <c r="DZ58" i="82"/>
  <c r="DY58" i="82"/>
  <c r="DX58" i="82"/>
  <c r="DW58" i="82"/>
  <c r="DV58" i="82"/>
  <c r="DU58" i="82"/>
  <c r="DT58" i="82"/>
  <c r="DS58" i="82"/>
  <c r="DR58" i="82"/>
  <c r="DQ58" i="82"/>
  <c r="DP58" i="82"/>
  <c r="DO58" i="82"/>
  <c r="DN58" i="82"/>
  <c r="DM58" i="82"/>
  <c r="DL58" i="82"/>
  <c r="DK58" i="82"/>
  <c r="DJ58" i="82"/>
  <c r="DI58" i="82"/>
  <c r="DH58" i="82"/>
  <c r="DG58" i="82"/>
  <c r="DF58" i="82"/>
  <c r="DE58" i="82"/>
  <c r="DD58" i="82"/>
  <c r="DC58" i="82"/>
  <c r="DB58" i="82"/>
  <c r="DA58" i="82"/>
  <c r="CZ58" i="82"/>
  <c r="CY58" i="82"/>
  <c r="CX58" i="82"/>
  <c r="CW58" i="82"/>
  <c r="CV58" i="82"/>
  <c r="CU58" i="82"/>
  <c r="CT58" i="82"/>
  <c r="CS58" i="82"/>
  <c r="CR58" i="82"/>
  <c r="CQ58" i="82"/>
  <c r="CP58" i="82"/>
  <c r="CO58" i="82"/>
  <c r="CN58" i="82"/>
  <c r="CM58" i="82"/>
  <c r="CL58" i="82"/>
  <c r="CK58" i="82"/>
  <c r="CJ58" i="82"/>
  <c r="CI58" i="82"/>
  <c r="CH58" i="82"/>
  <c r="CG58" i="82"/>
  <c r="CF58" i="82"/>
  <c r="CE58" i="82"/>
  <c r="CD58" i="82"/>
  <c r="CC58" i="82"/>
  <c r="EI57" i="82"/>
  <c r="EH57" i="82"/>
  <c r="EG57" i="82"/>
  <c r="EF57" i="82"/>
  <c r="EE57" i="82"/>
  <c r="ED57" i="82"/>
  <c r="EC57" i="82"/>
  <c r="EB57" i="82"/>
  <c r="EA57" i="82"/>
  <c r="DZ57" i="82"/>
  <c r="DY57" i="82"/>
  <c r="DX57" i="82"/>
  <c r="DW57" i="82"/>
  <c r="DV57" i="82"/>
  <c r="DU57" i="82"/>
  <c r="DT57" i="82"/>
  <c r="DS57" i="82"/>
  <c r="DR57" i="82"/>
  <c r="DQ57" i="82"/>
  <c r="DP57" i="82"/>
  <c r="DO57" i="82"/>
  <c r="DN57" i="82"/>
  <c r="DM57" i="82"/>
  <c r="DL57" i="82"/>
  <c r="DK57" i="82"/>
  <c r="DJ57" i="82"/>
  <c r="DI57" i="82"/>
  <c r="DH57" i="82"/>
  <c r="DG57" i="82"/>
  <c r="DF57" i="82"/>
  <c r="DE57" i="82"/>
  <c r="DD57" i="82"/>
  <c r="DC57" i="82"/>
  <c r="DB57" i="82"/>
  <c r="DA57" i="82"/>
  <c r="CZ57" i="82"/>
  <c r="CY57" i="82"/>
  <c r="CX57" i="82"/>
  <c r="CW57" i="82"/>
  <c r="CV57" i="82"/>
  <c r="CU57" i="82"/>
  <c r="CT57" i="82"/>
  <c r="CS57" i="82"/>
  <c r="CR57" i="82"/>
  <c r="CQ57" i="82"/>
  <c r="CP57" i="82"/>
  <c r="CO57" i="82"/>
  <c r="CN57" i="82"/>
  <c r="CM57" i="82"/>
  <c r="CL57" i="82"/>
  <c r="CK57" i="82"/>
  <c r="CJ57" i="82"/>
  <c r="CI57" i="82"/>
  <c r="CH57" i="82"/>
  <c r="CG57" i="82"/>
  <c r="CF57" i="82"/>
  <c r="CE57" i="82"/>
  <c r="CD57" i="82"/>
  <c r="CC57" i="82"/>
  <c r="EI56" i="82"/>
  <c r="EH56" i="82"/>
  <c r="EG56" i="82"/>
  <c r="EF56" i="82"/>
  <c r="EE56" i="82"/>
  <c r="ED56" i="82"/>
  <c r="EC56" i="82"/>
  <c r="EB56" i="82"/>
  <c r="EA56" i="82"/>
  <c r="DZ56" i="82"/>
  <c r="DY56" i="82"/>
  <c r="DX56" i="82"/>
  <c r="DW56" i="82"/>
  <c r="DV56" i="82"/>
  <c r="DU56" i="82"/>
  <c r="DT56" i="82"/>
  <c r="DS56" i="82"/>
  <c r="DR56" i="82"/>
  <c r="DQ56" i="82"/>
  <c r="DP56" i="82"/>
  <c r="DO56" i="82"/>
  <c r="DN56" i="82"/>
  <c r="DM56" i="82"/>
  <c r="DL56" i="82"/>
  <c r="DK56" i="82"/>
  <c r="DJ56" i="82"/>
  <c r="DI56" i="82"/>
  <c r="DH56" i="82"/>
  <c r="DG56" i="82"/>
  <c r="DF56" i="82"/>
  <c r="DE56" i="82"/>
  <c r="DD56" i="82"/>
  <c r="DC56" i="82"/>
  <c r="DB56" i="82"/>
  <c r="DA56" i="82"/>
  <c r="CZ56" i="82"/>
  <c r="CY56" i="82"/>
  <c r="CX56" i="82"/>
  <c r="CW56" i="82"/>
  <c r="CV56" i="82"/>
  <c r="CU56" i="82"/>
  <c r="CT56" i="82"/>
  <c r="CS56" i="82"/>
  <c r="CR56" i="82"/>
  <c r="CQ56" i="82"/>
  <c r="CP56" i="82"/>
  <c r="CO56" i="82"/>
  <c r="CN56" i="82"/>
  <c r="CM56" i="82"/>
  <c r="CL56" i="82"/>
  <c r="CK56" i="82"/>
  <c r="CJ56" i="82"/>
  <c r="CI56" i="82"/>
  <c r="CH56" i="82"/>
  <c r="CG56" i="82"/>
  <c r="CF56" i="82"/>
  <c r="CE56" i="82"/>
  <c r="CD56" i="82"/>
  <c r="CC56" i="82"/>
  <c r="EI55" i="82"/>
  <c r="EH55" i="82"/>
  <c r="EG55" i="82"/>
  <c r="EF55" i="82"/>
  <c r="EE55" i="82"/>
  <c r="ED55" i="82"/>
  <c r="EC55" i="82"/>
  <c r="EB55" i="82"/>
  <c r="EA55" i="82"/>
  <c r="DZ55" i="82"/>
  <c r="DY55" i="82"/>
  <c r="DX55" i="82"/>
  <c r="DW55" i="82"/>
  <c r="DV55" i="82"/>
  <c r="DU55" i="82"/>
  <c r="DT55" i="82"/>
  <c r="DS55" i="82"/>
  <c r="DR55" i="82"/>
  <c r="DQ55" i="82"/>
  <c r="DP55" i="82"/>
  <c r="DO55" i="82"/>
  <c r="DN55" i="82"/>
  <c r="DM55" i="82"/>
  <c r="DL55" i="82"/>
  <c r="DK55" i="82"/>
  <c r="DJ55" i="82"/>
  <c r="DI55" i="82"/>
  <c r="DH55" i="82"/>
  <c r="DG55" i="82"/>
  <c r="DF55" i="82"/>
  <c r="DE55" i="82"/>
  <c r="DD55" i="82"/>
  <c r="DC55" i="82"/>
  <c r="DB55" i="82"/>
  <c r="DA55" i="82"/>
  <c r="CZ55" i="82"/>
  <c r="CY55" i="82"/>
  <c r="CX55" i="82"/>
  <c r="CW55" i="82"/>
  <c r="CV55" i="82"/>
  <c r="CU55" i="82"/>
  <c r="CT55" i="82"/>
  <c r="CS55" i="82"/>
  <c r="CR55" i="82"/>
  <c r="CQ55" i="82"/>
  <c r="CP55" i="82"/>
  <c r="CO55" i="82"/>
  <c r="CN55" i="82"/>
  <c r="CM55" i="82"/>
  <c r="CL55" i="82"/>
  <c r="CK55" i="82"/>
  <c r="CJ55" i="82"/>
  <c r="CI55" i="82"/>
  <c r="CH55" i="82"/>
  <c r="CG55" i="82"/>
  <c r="CF55" i="82"/>
  <c r="CE55" i="82"/>
  <c r="CD55" i="82"/>
  <c r="CC55" i="82"/>
  <c r="EI54" i="82"/>
  <c r="EH54" i="82"/>
  <c r="EG54" i="82"/>
  <c r="EF54" i="82"/>
  <c r="EE54" i="82"/>
  <c r="ED54" i="82"/>
  <c r="EC54" i="82"/>
  <c r="EB54" i="82"/>
  <c r="EA54" i="82"/>
  <c r="DZ54" i="82"/>
  <c r="DY54" i="82"/>
  <c r="DX54" i="82"/>
  <c r="DW54" i="82"/>
  <c r="DV54" i="82"/>
  <c r="DU54" i="82"/>
  <c r="DT54" i="82"/>
  <c r="DS54" i="82"/>
  <c r="DR54" i="82"/>
  <c r="DQ54" i="82"/>
  <c r="DP54" i="82"/>
  <c r="DO54" i="82"/>
  <c r="DN54" i="82"/>
  <c r="DM54" i="82"/>
  <c r="DL54" i="82"/>
  <c r="DK54" i="82"/>
  <c r="DJ54" i="82"/>
  <c r="DI54" i="82"/>
  <c r="DH54" i="82"/>
  <c r="DG54" i="82"/>
  <c r="DF54" i="82"/>
  <c r="DE54" i="82"/>
  <c r="DD54" i="82"/>
  <c r="DC54" i="82"/>
  <c r="DB54" i="82"/>
  <c r="DA54" i="82"/>
  <c r="CZ54" i="82"/>
  <c r="CY54" i="82"/>
  <c r="CX54" i="82"/>
  <c r="CW54" i="82"/>
  <c r="CV54" i="82"/>
  <c r="CU54" i="82"/>
  <c r="CT54" i="82"/>
  <c r="CS54" i="82"/>
  <c r="CR54" i="82"/>
  <c r="CQ54" i="82"/>
  <c r="CP54" i="82"/>
  <c r="CO54" i="82"/>
  <c r="CN54" i="82"/>
  <c r="CM54" i="82"/>
  <c r="CL54" i="82"/>
  <c r="CK54" i="82"/>
  <c r="CJ54" i="82"/>
  <c r="CI54" i="82"/>
  <c r="CH54" i="82"/>
  <c r="CG54" i="82"/>
  <c r="CF54" i="82"/>
  <c r="CE54" i="82"/>
  <c r="CD54" i="82"/>
  <c r="CC54" i="82"/>
  <c r="EI53" i="82"/>
  <c r="EH53" i="82"/>
  <c r="EG53" i="82"/>
  <c r="EF53" i="82"/>
  <c r="EE53" i="82"/>
  <c r="ED53" i="82"/>
  <c r="EC53" i="82"/>
  <c r="EB53" i="82"/>
  <c r="EA53" i="82"/>
  <c r="DZ53" i="82"/>
  <c r="DY53" i="82"/>
  <c r="DX53" i="82"/>
  <c r="DW53" i="82"/>
  <c r="DV53" i="82"/>
  <c r="DU53" i="82"/>
  <c r="DT53" i="82"/>
  <c r="DS53" i="82"/>
  <c r="DR53" i="82"/>
  <c r="DQ53" i="82"/>
  <c r="DP53" i="82"/>
  <c r="DO53" i="82"/>
  <c r="DN53" i="82"/>
  <c r="DM53" i="82"/>
  <c r="DL53" i="82"/>
  <c r="DK53" i="82"/>
  <c r="DJ53" i="82"/>
  <c r="DI53" i="82"/>
  <c r="DH53" i="82"/>
  <c r="DG53" i="82"/>
  <c r="DF53" i="82"/>
  <c r="DE53" i="82"/>
  <c r="DD53" i="82"/>
  <c r="DC53" i="82"/>
  <c r="DB53" i="82"/>
  <c r="DA53" i="82"/>
  <c r="CZ53" i="82"/>
  <c r="CY53" i="82"/>
  <c r="CX53" i="82"/>
  <c r="CW53" i="82"/>
  <c r="CV53" i="82"/>
  <c r="CU53" i="82"/>
  <c r="CT53" i="82"/>
  <c r="CS53" i="82"/>
  <c r="CR53" i="82"/>
  <c r="CQ53" i="82"/>
  <c r="CP53" i="82"/>
  <c r="CO53" i="82"/>
  <c r="CN53" i="82"/>
  <c r="CM53" i="82"/>
  <c r="CL53" i="82"/>
  <c r="CK53" i="82"/>
  <c r="CJ53" i="82"/>
  <c r="CI53" i="82"/>
  <c r="CH53" i="82"/>
  <c r="CG53" i="82"/>
  <c r="CF53" i="82"/>
  <c r="CE53" i="82"/>
  <c r="CD53" i="82"/>
  <c r="CC53" i="82"/>
  <c r="EI52" i="82"/>
  <c r="EH52" i="82"/>
  <c r="EG52" i="82"/>
  <c r="EF52" i="82"/>
  <c r="EE52" i="82"/>
  <c r="ED52" i="82"/>
  <c r="EC52" i="82"/>
  <c r="EB52" i="82"/>
  <c r="EA52" i="82"/>
  <c r="DZ52" i="82"/>
  <c r="DY52" i="82"/>
  <c r="DX52" i="82"/>
  <c r="DW52" i="82"/>
  <c r="DV52" i="82"/>
  <c r="DU52" i="82"/>
  <c r="DT52" i="82"/>
  <c r="DS52" i="82"/>
  <c r="DR52" i="82"/>
  <c r="DQ52" i="82"/>
  <c r="DP52" i="82"/>
  <c r="DO52" i="82"/>
  <c r="DN52" i="82"/>
  <c r="DM52" i="82"/>
  <c r="DL52" i="82"/>
  <c r="DK52" i="82"/>
  <c r="DJ52" i="82"/>
  <c r="DI52" i="82"/>
  <c r="DH52" i="82"/>
  <c r="DG52" i="82"/>
  <c r="DF52" i="82"/>
  <c r="DE52" i="82"/>
  <c r="DD52" i="82"/>
  <c r="DC52" i="82"/>
  <c r="DB52" i="82"/>
  <c r="DA52" i="82"/>
  <c r="CZ52" i="82"/>
  <c r="CY52" i="82"/>
  <c r="CX52" i="82"/>
  <c r="CW52" i="82"/>
  <c r="CV52" i="82"/>
  <c r="CU52" i="82"/>
  <c r="CT52" i="82"/>
  <c r="CS52" i="82"/>
  <c r="CR52" i="82"/>
  <c r="CQ52" i="82"/>
  <c r="CP52" i="82"/>
  <c r="CO52" i="82"/>
  <c r="CN52" i="82"/>
  <c r="CM52" i="82"/>
  <c r="CL52" i="82"/>
  <c r="CK52" i="82"/>
  <c r="CJ52" i="82"/>
  <c r="CI52" i="82"/>
  <c r="CH52" i="82"/>
  <c r="CG52" i="82"/>
  <c r="CF52" i="82"/>
  <c r="CE52" i="82"/>
  <c r="CD52" i="82"/>
  <c r="CC52" i="82"/>
  <c r="EI51" i="82"/>
  <c r="EH51" i="82"/>
  <c r="EG51" i="82"/>
  <c r="EF51" i="82"/>
  <c r="EE51" i="82"/>
  <c r="ED51" i="82"/>
  <c r="EC51" i="82"/>
  <c r="EB51" i="82"/>
  <c r="EA51" i="82"/>
  <c r="DZ51" i="82"/>
  <c r="DY51" i="82"/>
  <c r="DX51" i="82"/>
  <c r="DW51" i="82"/>
  <c r="DV51" i="82"/>
  <c r="DU51" i="82"/>
  <c r="DT51" i="82"/>
  <c r="DS51" i="82"/>
  <c r="DR51" i="82"/>
  <c r="DQ51" i="82"/>
  <c r="DP51" i="82"/>
  <c r="DO51" i="82"/>
  <c r="DN51" i="82"/>
  <c r="DM51" i="82"/>
  <c r="DL51" i="82"/>
  <c r="DK51" i="82"/>
  <c r="DJ51" i="82"/>
  <c r="DI51" i="82"/>
  <c r="DH51" i="82"/>
  <c r="DG51" i="82"/>
  <c r="DF51" i="82"/>
  <c r="DE51" i="82"/>
  <c r="DD51" i="82"/>
  <c r="DC51" i="82"/>
  <c r="DB51" i="82"/>
  <c r="DA51" i="82"/>
  <c r="CZ51" i="82"/>
  <c r="CY51" i="82"/>
  <c r="CX51" i="82"/>
  <c r="CW51" i="82"/>
  <c r="CV51" i="82"/>
  <c r="CU51" i="82"/>
  <c r="CT51" i="82"/>
  <c r="CS51" i="82"/>
  <c r="CR51" i="82"/>
  <c r="CQ51" i="82"/>
  <c r="CP51" i="82"/>
  <c r="CO51" i="82"/>
  <c r="CN51" i="82"/>
  <c r="CM51" i="82"/>
  <c r="CL51" i="82"/>
  <c r="CK51" i="82"/>
  <c r="CJ51" i="82"/>
  <c r="CI51" i="82"/>
  <c r="CH51" i="82"/>
  <c r="CG51" i="82"/>
  <c r="CF51" i="82"/>
  <c r="CE51" i="82"/>
  <c r="CD51" i="82"/>
  <c r="CC51" i="82"/>
  <c r="EI50" i="82"/>
  <c r="EH50" i="82"/>
  <c r="EG50" i="82"/>
  <c r="EF50" i="82"/>
  <c r="EE50" i="82"/>
  <c r="ED50" i="82"/>
  <c r="EC50" i="82"/>
  <c r="EB50" i="82"/>
  <c r="EA50" i="82"/>
  <c r="DZ50" i="82"/>
  <c r="DY50" i="82"/>
  <c r="DX50" i="82"/>
  <c r="DW50" i="82"/>
  <c r="DV50" i="82"/>
  <c r="DU50" i="82"/>
  <c r="DT50" i="82"/>
  <c r="DS50" i="82"/>
  <c r="DR50" i="82"/>
  <c r="DQ50" i="82"/>
  <c r="DP50" i="82"/>
  <c r="DO50" i="82"/>
  <c r="DN50" i="82"/>
  <c r="DM50" i="82"/>
  <c r="DL50" i="82"/>
  <c r="DK50" i="82"/>
  <c r="DJ50" i="82"/>
  <c r="DI50" i="82"/>
  <c r="DH50" i="82"/>
  <c r="DG50" i="82"/>
  <c r="DF50" i="82"/>
  <c r="DE50" i="82"/>
  <c r="DD50" i="82"/>
  <c r="DC50" i="82"/>
  <c r="DB50" i="82"/>
  <c r="DA50" i="82"/>
  <c r="CZ50" i="82"/>
  <c r="CY50" i="82"/>
  <c r="CX50" i="82"/>
  <c r="CW50" i="82"/>
  <c r="CV50" i="82"/>
  <c r="CU50" i="82"/>
  <c r="CT50" i="82"/>
  <c r="CS50" i="82"/>
  <c r="CR50" i="82"/>
  <c r="CQ50" i="82"/>
  <c r="CP50" i="82"/>
  <c r="CO50" i="82"/>
  <c r="CN50" i="82"/>
  <c r="CM50" i="82"/>
  <c r="CL50" i="82"/>
  <c r="CK50" i="82"/>
  <c r="CJ50" i="82"/>
  <c r="CI50" i="82"/>
  <c r="CH50" i="82"/>
  <c r="CG50" i="82"/>
  <c r="CF50" i="82"/>
  <c r="CE50" i="82"/>
  <c r="CD50" i="82"/>
  <c r="CC50" i="82"/>
  <c r="EI49" i="82"/>
  <c r="EH49" i="82"/>
  <c r="EG49" i="82"/>
  <c r="EF49" i="82"/>
  <c r="EE49" i="82"/>
  <c r="ED49" i="82"/>
  <c r="EC49" i="82"/>
  <c r="EB49" i="82"/>
  <c r="EA49" i="82"/>
  <c r="DZ49" i="82"/>
  <c r="DY49" i="82"/>
  <c r="DX49" i="82"/>
  <c r="DW49" i="82"/>
  <c r="DV49" i="82"/>
  <c r="DU49" i="82"/>
  <c r="DT49" i="82"/>
  <c r="DS49" i="82"/>
  <c r="DR49" i="82"/>
  <c r="DQ49" i="82"/>
  <c r="DP49" i="82"/>
  <c r="DO49" i="82"/>
  <c r="DN49" i="82"/>
  <c r="DM49" i="82"/>
  <c r="DL49" i="82"/>
  <c r="DK49" i="82"/>
  <c r="DJ49" i="82"/>
  <c r="DI49" i="82"/>
  <c r="DH49" i="82"/>
  <c r="DG49" i="82"/>
  <c r="DF49" i="82"/>
  <c r="DE49" i="82"/>
  <c r="DD49" i="82"/>
  <c r="DC49" i="82"/>
  <c r="DB49" i="82"/>
  <c r="DA49" i="82"/>
  <c r="CZ49" i="82"/>
  <c r="CY49" i="82"/>
  <c r="CX49" i="82"/>
  <c r="CW49" i="82"/>
  <c r="CV49" i="82"/>
  <c r="CU49" i="82"/>
  <c r="CT49" i="82"/>
  <c r="CS49" i="82"/>
  <c r="CR49" i="82"/>
  <c r="CQ49" i="82"/>
  <c r="CP49" i="82"/>
  <c r="CO49" i="82"/>
  <c r="CN49" i="82"/>
  <c r="CM49" i="82"/>
  <c r="CL49" i="82"/>
  <c r="CK49" i="82"/>
  <c r="CJ49" i="82"/>
  <c r="CI49" i="82"/>
  <c r="CH49" i="82"/>
  <c r="CG49" i="82"/>
  <c r="CF49" i="82"/>
  <c r="CE49" i="82"/>
  <c r="CD49" i="82"/>
  <c r="CC49" i="82"/>
  <c r="EI48" i="82"/>
  <c r="EH48" i="82"/>
  <c r="EG48" i="82"/>
  <c r="EF48" i="82"/>
  <c r="EE48" i="82"/>
  <c r="ED48" i="82"/>
  <c r="EC48" i="82"/>
  <c r="EB48" i="82"/>
  <c r="EA48" i="82"/>
  <c r="DZ48" i="82"/>
  <c r="DY48" i="82"/>
  <c r="DX48" i="82"/>
  <c r="DW48" i="82"/>
  <c r="DV48" i="82"/>
  <c r="DU48" i="82"/>
  <c r="DT48" i="82"/>
  <c r="DS48" i="82"/>
  <c r="DR48" i="82"/>
  <c r="DQ48" i="82"/>
  <c r="DP48" i="82"/>
  <c r="DO48" i="82"/>
  <c r="DN48" i="82"/>
  <c r="DM48" i="82"/>
  <c r="DL48" i="82"/>
  <c r="DK48" i="82"/>
  <c r="DJ48" i="82"/>
  <c r="DI48" i="82"/>
  <c r="DH48" i="82"/>
  <c r="DG48" i="82"/>
  <c r="DF48" i="82"/>
  <c r="DE48" i="82"/>
  <c r="DD48" i="82"/>
  <c r="DC48" i="82"/>
  <c r="DB48" i="82"/>
  <c r="DA48" i="82"/>
  <c r="CZ48" i="82"/>
  <c r="CY48" i="82"/>
  <c r="CX48" i="82"/>
  <c r="CW48" i="82"/>
  <c r="CV48" i="82"/>
  <c r="CU48" i="82"/>
  <c r="CT48" i="82"/>
  <c r="CS48" i="82"/>
  <c r="CR48" i="82"/>
  <c r="CQ48" i="82"/>
  <c r="CP48" i="82"/>
  <c r="CO48" i="82"/>
  <c r="CN48" i="82"/>
  <c r="CM48" i="82"/>
  <c r="CL48" i="82"/>
  <c r="CK48" i="82"/>
  <c r="CJ48" i="82"/>
  <c r="CI48" i="82"/>
  <c r="CH48" i="82"/>
  <c r="CG48" i="82"/>
  <c r="CF48" i="82"/>
  <c r="CE48" i="82"/>
  <c r="CD48" i="82"/>
  <c r="CC48" i="82"/>
  <c r="EI47" i="82"/>
  <c r="EH47" i="82"/>
  <c r="EG47" i="82"/>
  <c r="EF47" i="82"/>
  <c r="EE47" i="82"/>
  <c r="ED47" i="82"/>
  <c r="EC47" i="82"/>
  <c r="EB47" i="82"/>
  <c r="EA47" i="82"/>
  <c r="DZ47" i="82"/>
  <c r="DY47" i="82"/>
  <c r="DX47" i="82"/>
  <c r="DW47" i="82"/>
  <c r="DV47" i="82"/>
  <c r="DU47" i="82"/>
  <c r="DT47" i="82"/>
  <c r="DS47" i="82"/>
  <c r="DR47" i="82"/>
  <c r="DQ47" i="82"/>
  <c r="DP47" i="82"/>
  <c r="DO47" i="82"/>
  <c r="DN47" i="82"/>
  <c r="DM47" i="82"/>
  <c r="DL47" i="82"/>
  <c r="DK47" i="82"/>
  <c r="DJ47" i="82"/>
  <c r="DI47" i="82"/>
  <c r="DH47" i="82"/>
  <c r="DG47" i="82"/>
  <c r="DF47" i="82"/>
  <c r="DE47" i="82"/>
  <c r="DD47" i="82"/>
  <c r="DC47" i="82"/>
  <c r="DB47" i="82"/>
  <c r="DA47" i="82"/>
  <c r="CZ47" i="82"/>
  <c r="CY47" i="82"/>
  <c r="CX47" i="82"/>
  <c r="CW47" i="82"/>
  <c r="CV47" i="82"/>
  <c r="CU47" i="82"/>
  <c r="CT47" i="82"/>
  <c r="CS47" i="82"/>
  <c r="CR47" i="82"/>
  <c r="CQ47" i="82"/>
  <c r="CP47" i="82"/>
  <c r="CO47" i="82"/>
  <c r="CN47" i="82"/>
  <c r="CM47" i="82"/>
  <c r="CL47" i="82"/>
  <c r="CK47" i="82"/>
  <c r="CJ47" i="82"/>
  <c r="CI47" i="82"/>
  <c r="CH47" i="82"/>
  <c r="CG47" i="82"/>
  <c r="CF47" i="82"/>
  <c r="CE47" i="82"/>
  <c r="CD47" i="82"/>
  <c r="CC47" i="82"/>
  <c r="EI46" i="82"/>
  <c r="EH46" i="82"/>
  <c r="EG46" i="82"/>
  <c r="EF46" i="82"/>
  <c r="EE46" i="82"/>
  <c r="ED46" i="82"/>
  <c r="EC46" i="82"/>
  <c r="EB46" i="82"/>
  <c r="EA46" i="82"/>
  <c r="DZ46" i="82"/>
  <c r="DY46" i="82"/>
  <c r="DX46" i="82"/>
  <c r="DW46" i="82"/>
  <c r="DV46" i="82"/>
  <c r="DU46" i="82"/>
  <c r="DT46" i="82"/>
  <c r="DS46" i="82"/>
  <c r="DR46" i="82"/>
  <c r="DQ46" i="82"/>
  <c r="DP46" i="82"/>
  <c r="DO46" i="82"/>
  <c r="DN46" i="82"/>
  <c r="DM46" i="82"/>
  <c r="DL46" i="82"/>
  <c r="DK46" i="82"/>
  <c r="DJ46" i="82"/>
  <c r="DI46" i="82"/>
  <c r="DH46" i="82"/>
  <c r="DG46" i="82"/>
  <c r="DF46" i="82"/>
  <c r="DE46" i="82"/>
  <c r="DD46" i="82"/>
  <c r="DC46" i="82"/>
  <c r="DB46" i="82"/>
  <c r="DA46" i="82"/>
  <c r="CZ46" i="82"/>
  <c r="CY46" i="82"/>
  <c r="CX46" i="82"/>
  <c r="CW46" i="82"/>
  <c r="CV46" i="82"/>
  <c r="CU46" i="82"/>
  <c r="CT46" i="82"/>
  <c r="CS46" i="82"/>
  <c r="CR46" i="82"/>
  <c r="CQ46" i="82"/>
  <c r="CP46" i="82"/>
  <c r="CO46" i="82"/>
  <c r="CN46" i="82"/>
  <c r="CM46" i="82"/>
  <c r="CL46" i="82"/>
  <c r="CK46" i="82"/>
  <c r="CJ46" i="82"/>
  <c r="CI46" i="82"/>
  <c r="CH46" i="82"/>
  <c r="CG46" i="82"/>
  <c r="CF46" i="82"/>
  <c r="CE46" i="82"/>
  <c r="CD46" i="82"/>
  <c r="CC46" i="82"/>
  <c r="EI45" i="82"/>
  <c r="EH45" i="82"/>
  <c r="EG45" i="82"/>
  <c r="EF45" i="82"/>
  <c r="EE45" i="82"/>
  <c r="ED45" i="82"/>
  <c r="EC45" i="82"/>
  <c r="EB45" i="82"/>
  <c r="EA45" i="82"/>
  <c r="DZ45" i="82"/>
  <c r="DY45" i="82"/>
  <c r="DX45" i="82"/>
  <c r="DW45" i="82"/>
  <c r="DV45" i="82"/>
  <c r="DU45" i="82"/>
  <c r="DT45" i="82"/>
  <c r="DS45" i="82"/>
  <c r="DR45" i="82"/>
  <c r="DQ45" i="82"/>
  <c r="DP45" i="82"/>
  <c r="DO45" i="82"/>
  <c r="DN45" i="82"/>
  <c r="DM45" i="82"/>
  <c r="DL45" i="82"/>
  <c r="DK45" i="82"/>
  <c r="DJ45" i="82"/>
  <c r="DI45" i="82"/>
  <c r="DH45" i="82"/>
  <c r="DG45" i="82"/>
  <c r="DF45" i="82"/>
  <c r="DE45" i="82"/>
  <c r="DD45" i="82"/>
  <c r="DC45" i="82"/>
  <c r="DB45" i="82"/>
  <c r="DA45" i="82"/>
  <c r="CZ45" i="82"/>
  <c r="CY45" i="82"/>
  <c r="CX45" i="82"/>
  <c r="CW45" i="82"/>
  <c r="CV45" i="82"/>
  <c r="CU45" i="82"/>
  <c r="CT45" i="82"/>
  <c r="CS45" i="82"/>
  <c r="CR45" i="82"/>
  <c r="CQ45" i="82"/>
  <c r="CP45" i="82"/>
  <c r="CO45" i="82"/>
  <c r="CN45" i="82"/>
  <c r="CM45" i="82"/>
  <c r="CL45" i="82"/>
  <c r="CK45" i="82"/>
  <c r="CJ45" i="82"/>
  <c r="CI45" i="82"/>
  <c r="CH45" i="82"/>
  <c r="CG45" i="82"/>
  <c r="CF45" i="82"/>
  <c r="CE45" i="82"/>
  <c r="CD45" i="82"/>
  <c r="CC45" i="82"/>
  <c r="EI44" i="82"/>
  <c r="EH44" i="82"/>
  <c r="EG44" i="82"/>
  <c r="EF44" i="82"/>
  <c r="EE44" i="82"/>
  <c r="ED44" i="82"/>
  <c r="EC44" i="82"/>
  <c r="EB44" i="82"/>
  <c r="EA44" i="82"/>
  <c r="DZ44" i="82"/>
  <c r="DY44" i="82"/>
  <c r="DX44" i="82"/>
  <c r="DW44" i="82"/>
  <c r="DV44" i="82"/>
  <c r="DU44" i="82"/>
  <c r="DT44" i="82"/>
  <c r="DS44" i="82"/>
  <c r="DR44" i="82"/>
  <c r="DQ44" i="82"/>
  <c r="DP44" i="82"/>
  <c r="DO44" i="82"/>
  <c r="DN44" i="82"/>
  <c r="DM44" i="82"/>
  <c r="DL44" i="82"/>
  <c r="DK44" i="82"/>
  <c r="DJ44" i="82"/>
  <c r="DI44" i="82"/>
  <c r="DH44" i="82"/>
  <c r="DG44" i="82"/>
  <c r="DF44" i="82"/>
  <c r="DE44" i="82"/>
  <c r="DD44" i="82"/>
  <c r="DC44" i="82"/>
  <c r="DB44" i="82"/>
  <c r="DA44" i="82"/>
  <c r="CZ44" i="82"/>
  <c r="CY44" i="82"/>
  <c r="CX44" i="82"/>
  <c r="CW44" i="82"/>
  <c r="CV44" i="82"/>
  <c r="CU44" i="82"/>
  <c r="CT44" i="82"/>
  <c r="CS44" i="82"/>
  <c r="CR44" i="82"/>
  <c r="CQ44" i="82"/>
  <c r="CP44" i="82"/>
  <c r="CO44" i="82"/>
  <c r="CN44" i="82"/>
  <c r="CM44" i="82"/>
  <c r="CL44" i="82"/>
  <c r="CK44" i="82"/>
  <c r="CJ44" i="82"/>
  <c r="CI44" i="82"/>
  <c r="CH44" i="82"/>
  <c r="CG44" i="82"/>
  <c r="CF44" i="82"/>
  <c r="CE44" i="82"/>
  <c r="CD44" i="82"/>
  <c r="CC44" i="82"/>
  <c r="EI42" i="82"/>
  <c r="EH42" i="82"/>
  <c r="EG42" i="82"/>
  <c r="EF42" i="82"/>
  <c r="EE42" i="82"/>
  <c r="ED42" i="82"/>
  <c r="EC42" i="82"/>
  <c r="EB42" i="82"/>
  <c r="EA42" i="82"/>
  <c r="DZ42" i="82"/>
  <c r="DY42" i="82"/>
  <c r="DX42" i="82"/>
  <c r="DW42" i="82"/>
  <c r="DV42" i="82"/>
  <c r="DU42" i="82"/>
  <c r="DT42" i="82"/>
  <c r="DS42" i="82"/>
  <c r="DR42" i="82"/>
  <c r="DQ42" i="82"/>
  <c r="DP42" i="82"/>
  <c r="DO42" i="82"/>
  <c r="DN42" i="82"/>
  <c r="DM42" i="82"/>
  <c r="DL42" i="82"/>
  <c r="DK42" i="82"/>
  <c r="DJ42" i="82"/>
  <c r="DI42" i="82"/>
  <c r="DH42" i="82"/>
  <c r="DG42" i="82"/>
  <c r="DF42" i="82"/>
  <c r="DE42" i="82"/>
  <c r="DD42" i="82"/>
  <c r="DC42" i="82"/>
  <c r="DB42" i="82"/>
  <c r="DA42" i="82"/>
  <c r="CZ42" i="82"/>
  <c r="CB42" i="82"/>
  <c r="CC42" i="82"/>
  <c r="CD42" i="82"/>
  <c r="CE42" i="82"/>
  <c r="CF42" i="82"/>
  <c r="CG42" i="82"/>
  <c r="CH42" i="82"/>
  <c r="CI42" i="82"/>
  <c r="CJ42" i="82"/>
  <c r="CK42" i="82"/>
  <c r="CL42" i="82"/>
  <c r="CM42" i="82"/>
  <c r="CN42" i="82"/>
  <c r="CO42" i="82"/>
  <c r="CP42" i="82"/>
  <c r="CQ42" i="82"/>
  <c r="CR42" i="82"/>
  <c r="CS42" i="82"/>
  <c r="CT42" i="82"/>
  <c r="CU42" i="82"/>
  <c r="CV42" i="82"/>
  <c r="CW42" i="82"/>
  <c r="CX42" i="82"/>
  <c r="CY42" i="82"/>
  <c r="CB43" i="82"/>
  <c r="CC43" i="82"/>
  <c r="CD43" i="82"/>
  <c r="EI43" i="82"/>
  <c r="EH43" i="82"/>
  <c r="EG43" i="82"/>
  <c r="EF43" i="82"/>
  <c r="EE43" i="82"/>
  <c r="ED43" i="82"/>
  <c r="EC43" i="82"/>
  <c r="EB43" i="82"/>
  <c r="EA43" i="82"/>
  <c r="DZ43" i="82"/>
  <c r="DY43" i="82"/>
  <c r="DX43" i="82"/>
  <c r="DW43" i="82"/>
  <c r="DV43" i="82"/>
  <c r="DU43" i="82"/>
  <c r="DT43" i="82"/>
  <c r="DS43" i="82"/>
  <c r="DR43" i="82"/>
  <c r="DQ43" i="82"/>
  <c r="DP43" i="82"/>
  <c r="DO43" i="82"/>
  <c r="DN43" i="82"/>
  <c r="DM43" i="82"/>
  <c r="DL43" i="82"/>
  <c r="DK43" i="82"/>
  <c r="DJ43" i="82"/>
  <c r="DI43" i="82"/>
  <c r="DH43" i="82"/>
  <c r="DG43" i="82"/>
  <c r="DF43" i="82"/>
  <c r="DE43" i="82"/>
  <c r="DD43" i="82"/>
  <c r="DC43" i="82"/>
  <c r="DB43" i="82"/>
  <c r="DA43" i="82"/>
  <c r="CZ43" i="82"/>
  <c r="CM43" i="82"/>
  <c r="CN43" i="82"/>
  <c r="CO43" i="82"/>
  <c r="CP43" i="82"/>
  <c r="CQ43" i="82"/>
  <c r="CR43" i="82"/>
  <c r="CS43" i="82"/>
  <c r="CT43" i="82"/>
  <c r="CU43" i="82"/>
  <c r="CV43" i="82"/>
  <c r="CW43" i="82"/>
  <c r="CX43" i="82"/>
  <c r="CY43" i="82"/>
  <c r="CE43" i="82"/>
  <c r="CF43" i="82"/>
  <c r="CG43" i="82"/>
  <c r="CH43" i="82"/>
  <c r="CI43" i="82"/>
  <c r="CJ43" i="82"/>
  <c r="CK43" i="82"/>
  <c r="CL43" i="82"/>
  <c r="CB52" i="82"/>
  <c r="CB51" i="82"/>
  <c r="CB50" i="82"/>
  <c r="CB49" i="82"/>
  <c r="CB48" i="82"/>
  <c r="CB47" i="82"/>
  <c r="CB46" i="82"/>
  <c r="CB45" i="82"/>
  <c r="CB44" i="82"/>
  <c r="CB71" i="82"/>
  <c r="CB70" i="82"/>
  <c r="CB69" i="82"/>
  <c r="CB68" i="82"/>
  <c r="CB67" i="82"/>
  <c r="CB66" i="82"/>
  <c r="CB65" i="82"/>
  <c r="CB64" i="82"/>
  <c r="CB63" i="82"/>
  <c r="CB62" i="82"/>
  <c r="CB61" i="82"/>
  <c r="CB60" i="82"/>
  <c r="CB59" i="82"/>
  <c r="CB58" i="82"/>
  <c r="CB57" i="82"/>
  <c r="CB56" i="82"/>
  <c r="CB55" i="82"/>
  <c r="CB54" i="82"/>
  <c r="CB53" i="82"/>
  <c r="I33" i="75"/>
  <c r="I32" i="75"/>
  <c r="I31" i="75"/>
  <c r="I30" i="75"/>
  <c r="I29" i="75"/>
  <c r="I28" i="75"/>
  <c r="I27" i="75"/>
  <c r="I25" i="75"/>
  <c r="G14" i="57"/>
  <c r="G7" i="59"/>
  <c r="C6" i="77"/>
  <c r="AB6" i="65"/>
  <c r="AD6" i="65"/>
  <c r="AB7" i="65"/>
  <c r="AC7" i="65"/>
  <c r="AD7" i="65"/>
  <c r="AB8" i="65"/>
  <c r="AC8" i="65"/>
  <c r="AD8" i="65"/>
  <c r="AB9" i="65"/>
  <c r="AC9" i="65"/>
  <c r="AD9" i="65"/>
  <c r="AB10" i="65"/>
  <c r="AC10" i="65"/>
  <c r="AD10" i="65"/>
  <c r="AA6" i="65"/>
  <c r="AE6" i="65"/>
  <c r="AB11" i="65"/>
  <c r="AD11" i="65"/>
  <c r="AB12" i="65"/>
  <c r="AD12" i="65"/>
  <c r="AB13" i="65"/>
  <c r="AD13" i="65"/>
  <c r="AB14" i="65"/>
  <c r="AD14" i="65"/>
  <c r="AB15" i="65"/>
  <c r="AD15" i="65"/>
  <c r="AB16" i="65"/>
  <c r="AD16" i="65"/>
  <c r="AB17" i="65"/>
  <c r="AD17" i="65"/>
  <c r="AB18" i="65"/>
  <c r="AD18" i="65"/>
  <c r="AB19" i="65"/>
  <c r="AD19" i="65"/>
  <c r="AB20" i="65"/>
  <c r="AD20" i="65"/>
  <c r="AA9" i="65"/>
  <c r="AE9" i="65"/>
  <c r="AE10" i="65"/>
  <c r="AG6" i="65"/>
  <c r="D24" i="65"/>
  <c r="C6" i="58"/>
  <c r="AA7" i="65"/>
  <c r="AE7" i="65"/>
  <c r="AA8" i="65"/>
  <c r="AE8" i="65"/>
  <c r="AA10" i="65"/>
  <c r="AE11" i="65"/>
  <c r="AE12" i="65"/>
  <c r="AE13" i="65"/>
  <c r="AE14" i="65"/>
  <c r="AE15" i="65"/>
  <c r="AE16" i="65"/>
  <c r="AE17" i="65"/>
  <c r="AE18" i="65"/>
  <c r="AE19" i="65"/>
  <c r="AE20" i="65"/>
  <c r="D28" i="65"/>
  <c r="AJ6" i="65"/>
  <c r="D27" i="65"/>
  <c r="S6" i="65"/>
  <c r="V6" i="65"/>
  <c r="U6" i="65"/>
  <c r="V7" i="65"/>
  <c r="V8" i="65"/>
  <c r="V9" i="65"/>
  <c r="S9" i="65"/>
  <c r="U9" i="65"/>
  <c r="S7" i="65"/>
  <c r="U7" i="65"/>
  <c r="S8" i="65"/>
  <c r="U8" i="65"/>
  <c r="V10" i="65"/>
  <c r="S10" i="65"/>
  <c r="U10" i="65"/>
  <c r="V11" i="65"/>
  <c r="S11" i="65"/>
  <c r="U11" i="65"/>
  <c r="W6" i="65"/>
  <c r="W7" i="65"/>
  <c r="W8" i="65"/>
  <c r="W9" i="65"/>
  <c r="W10" i="65"/>
  <c r="W11" i="65"/>
  <c r="Y6" i="65"/>
  <c r="D26" i="65"/>
  <c r="D25" i="65"/>
  <c r="AC11" i="65"/>
  <c r="AC12" i="65"/>
  <c r="AC13" i="65"/>
  <c r="AC14" i="65"/>
  <c r="AC15" i="65"/>
  <c r="AC16" i="65"/>
  <c r="AC17" i="65"/>
  <c r="AC18" i="65"/>
  <c r="AC19" i="65"/>
  <c r="AC20" i="65"/>
  <c r="AA20" i="65"/>
  <c r="AA19" i="65"/>
  <c r="AA18" i="65"/>
  <c r="AA17" i="65"/>
  <c r="AA16" i="65"/>
  <c r="AA15" i="65"/>
  <c r="AA14" i="65"/>
  <c r="AA13" i="65"/>
  <c r="AA12" i="65"/>
  <c r="AA11" i="65"/>
  <c r="C26" i="65"/>
  <c r="Y7" i="65"/>
  <c r="Y8" i="65"/>
  <c r="Y9" i="65"/>
  <c r="Y10" i="65"/>
  <c r="Y11" i="65"/>
</calcChain>
</file>

<file path=xl/sharedStrings.xml><?xml version="1.0" encoding="utf-8"?>
<sst xmlns="http://schemas.openxmlformats.org/spreadsheetml/2006/main" count="18423" uniqueCount="862">
  <si>
    <t>Dúvidas? Clique nos Links presentes em toda a planilha para ver vídeos explicativos sobre o método, preenchimento e análise de cada aba!</t>
  </si>
  <si>
    <t>Passo 1</t>
  </si>
  <si>
    <t>Passo 2</t>
  </si>
  <si>
    <t>Passo 3</t>
  </si>
  <si>
    <t>Passo 4</t>
  </si>
  <si>
    <t>Passo 5</t>
  </si>
  <si>
    <t>DASHBOARDS</t>
  </si>
  <si>
    <t>Planilha de Plano de Negócios</t>
  </si>
  <si>
    <t>Planilha de Estudo de Viabilidade Econômica</t>
  </si>
  <si>
    <t>Planilha de Análise SWOT</t>
  </si>
  <si>
    <t>Planilha de Planejamento Estratégico</t>
  </si>
  <si>
    <t>Veja mais</t>
  </si>
  <si>
    <t>IMPORTANTE: SIGA O PASSO A PASSO DE PREENCHIMENTO</t>
  </si>
  <si>
    <t>1. Como desbloquear as abas da planilha?</t>
  </si>
  <si>
    <t>2. Como inserir a logo da minha empresa?</t>
  </si>
  <si>
    <r>
      <t xml:space="preserve">Vá na guia superior </t>
    </r>
    <r>
      <rPr>
        <b/>
        <sz val="12"/>
        <rFont val="Calibri"/>
        <family val="2"/>
        <scheme val="minor"/>
      </rPr>
      <t>REVISÃO</t>
    </r>
    <r>
      <rPr>
        <sz val="12"/>
        <color theme="1" tint="0.249977111117893"/>
        <rFont val="Calibri"/>
        <family val="2"/>
        <scheme val="minor"/>
      </rPr>
      <t xml:space="preserve"> e, dentro do grupo de alterações escolha a opção </t>
    </r>
    <r>
      <rPr>
        <b/>
        <sz val="12"/>
        <rFont val="Calibri"/>
        <family val="2"/>
        <scheme val="minor"/>
      </rPr>
      <t>DESPROTEGER</t>
    </r>
    <r>
      <rPr>
        <sz val="12"/>
        <color theme="1" tint="0.249977111117893"/>
        <rFont val="Calibri"/>
        <family val="2"/>
        <scheme val="minor"/>
      </rPr>
      <t xml:space="preserve"> </t>
    </r>
    <r>
      <rPr>
        <b/>
        <sz val="12"/>
        <rFont val="Calibri"/>
        <family val="2"/>
        <scheme val="minor"/>
      </rPr>
      <t>PLANILHA.</t>
    </r>
    <r>
      <rPr>
        <sz val="12"/>
        <color theme="1" tint="0.249977111117893"/>
        <rFont val="Calibri"/>
        <family val="2"/>
        <scheme val="minor"/>
      </rPr>
      <t xml:space="preserve"> As planilhas não possuem senhas, o bloqueio erve apenas para melhorar seu uso. Veja mais aqui - ajuda.luz.vc/article/100-como-desproteger-uma-planilha-da-luz</t>
    </r>
  </si>
  <si>
    <r>
      <t xml:space="preserve">Com a aba desbloqueada, vá na guia </t>
    </r>
    <r>
      <rPr>
        <b/>
        <sz val="12"/>
        <rFont val="Calibri"/>
        <family val="2"/>
        <scheme val="minor"/>
      </rPr>
      <t>INSERIR</t>
    </r>
    <r>
      <rPr>
        <sz val="12"/>
        <color theme="1" tint="0.249977111117893"/>
        <rFont val="Calibri"/>
        <family val="2"/>
        <scheme val="minor"/>
      </rPr>
      <t xml:space="preserve"> e, dentro do grupo </t>
    </r>
    <r>
      <rPr>
        <b/>
        <sz val="12"/>
        <rFont val="Calibri"/>
        <family val="2"/>
        <scheme val="minor"/>
      </rPr>
      <t>ILUSTRAÇÕES</t>
    </r>
    <r>
      <rPr>
        <sz val="12"/>
        <color theme="1" tint="0.249977111117893"/>
        <rFont val="Calibri"/>
        <family val="2"/>
        <scheme val="minor"/>
      </rPr>
      <t xml:space="preserve"> escolha a opção </t>
    </r>
    <r>
      <rPr>
        <b/>
        <sz val="12"/>
        <rFont val="Calibri"/>
        <family val="2"/>
        <scheme val="minor"/>
      </rPr>
      <t>IMAGENS.</t>
    </r>
    <r>
      <rPr>
        <sz val="12"/>
        <color theme="1" tint="0.249977111117893"/>
        <rFont val="Calibri"/>
        <family val="2"/>
        <scheme val="minor"/>
      </rPr>
      <t xml:space="preserve"> Basta selecionar o arquivo com a sua logo, posicionar e redimensionar como quiser. Veja mais nesse link - ajuda.luz.vc/article/91-como-retirar-ou-mudar-a-logo-de-sua-planilha</t>
    </r>
  </si>
  <si>
    <t>3. Como adicionar mais linhas nos lançamentos?</t>
  </si>
  <si>
    <r>
      <t xml:space="preserve">Recomendamos que você </t>
    </r>
    <r>
      <rPr>
        <b/>
        <sz val="12"/>
        <rFont val="Calibri"/>
        <family val="2"/>
        <scheme val="minor"/>
      </rPr>
      <t>utilize apenas a ESTRUTURA ATUAL</t>
    </r>
    <r>
      <rPr>
        <sz val="12"/>
        <color theme="1" tint="0.249977111117893"/>
        <rFont val="Calibri"/>
        <family val="2"/>
        <scheme val="minor"/>
      </rPr>
      <t>, já que diversas fórmulas estão vinculadas aos intervalos já criadosmos. Se precisar fazer alterações, recomendo que veja detalhes nesse link - http://ajuda.luz.vc/article/101-como-adicionar-mais-linhas-nos-lancamentos-da-planilha-de-fluxo-de-caixa</t>
    </r>
  </si>
  <si>
    <t>4. Como redimensiono uma coluna ou linha da planilha?</t>
  </si>
  <si>
    <t>Com a planilha desbloqueada(ver pergunta 1), clique sobre o número da linha com o botão diretiro e escolha a opção altura da linha no caso das linhas ou na letra da coluna com o botão direito e escolha a opção largura da coluna no caso de colunas.</t>
  </si>
  <si>
    <t>6. Como mudo a moeda da planilha?</t>
  </si>
  <si>
    <r>
      <t xml:space="preserve">Selecione os campos que deseja mudar a moeda. Clique com o botão direito escolha a opção </t>
    </r>
    <r>
      <rPr>
        <b/>
        <sz val="12"/>
        <rFont val="Calibri"/>
        <family val="2"/>
        <scheme val="minor"/>
      </rPr>
      <t>FORMATAR CÉLULAS</t>
    </r>
    <r>
      <rPr>
        <sz val="12"/>
        <color theme="1" tint="0.249977111117893"/>
        <rFont val="Calibri"/>
        <family val="2"/>
        <scheme val="minor"/>
      </rPr>
      <t xml:space="preserve">. Altere o símbolo para o formato que desejar na guia </t>
    </r>
    <r>
      <rPr>
        <b/>
        <sz val="12"/>
        <rFont val="Calibri"/>
        <family val="2"/>
        <scheme val="minor"/>
      </rPr>
      <t>NÚMERO.</t>
    </r>
    <r>
      <rPr>
        <sz val="12"/>
        <rFont val="Calibri"/>
        <family val="2"/>
        <scheme val="minor"/>
      </rPr>
      <t xml:space="preserve"> </t>
    </r>
    <r>
      <rPr>
        <sz val="12"/>
        <color theme="1" tint="0.34998626667073579"/>
        <rFont val="Calibri"/>
        <family val="2"/>
        <scheme val="minor"/>
      </rPr>
      <t>Veja mais nesse link - http://blog.luz.vc/excel/como-transformar-valores-excel-de-real-para-dolar-euro-ou-kwanza/</t>
    </r>
  </si>
  <si>
    <t>PLANILHAS LUZ</t>
  </si>
  <si>
    <t>Pacote com 9 Planilhas Financeiras</t>
  </si>
  <si>
    <t>A LUZ é uma empresa especializada no desenvolvimento de produtos digitais para empresas. Desde 2005 ajudamos empresários e gestores a vencer seus desafios em suas respectivas áreas de trabalho. Conheça um pouco mais da LUZ e descubra como podemos ajudar!</t>
  </si>
  <si>
    <t>5. Como faço para usar as listas de seleção dos dashboards no Mac?</t>
  </si>
  <si>
    <t xml:space="preserve">Para usar a qualquer lista em uma caixa de combinação (caixa para seleção dos meses ou do plano de contas) no Excel para Mac, basta clicar e pressionar na caixa, escolher o item desejado e soltar o botão. Se você tentar dar apenas um clique, a lista não funcionará. </t>
  </si>
  <si>
    <t>Passo 6</t>
  </si>
  <si>
    <t>Passo 7</t>
  </si>
  <si>
    <t>Passo 8</t>
  </si>
  <si>
    <t>MODELAGEM</t>
  </si>
  <si>
    <t>ESTRATÉGIA</t>
  </si>
  <si>
    <t>MARKETING</t>
  </si>
  <si>
    <t xml:space="preserve">FINANÇAS </t>
  </si>
  <si>
    <t>SUMÁRIO EXECUTIVO</t>
  </si>
  <si>
    <r>
      <t xml:space="preserve">PLANILHA DE </t>
    </r>
    <r>
      <rPr>
        <b/>
        <sz val="40"/>
        <color rgb="FF333333"/>
        <rFont val="Calibri (Corpo)"/>
      </rPr>
      <t>PLANO DE NEGÓCIOS 4.0</t>
    </r>
  </si>
  <si>
    <t>A parte de Premissas Gerais é onde você vai definir as informações básicas de sua empresa e responsáveis para dar início ao seu plano de negócios.</t>
  </si>
  <si>
    <t>A modelagem visa explicitar de forma clara e visual os principais aspectos do negócio/projeto, ela é dividida em Business Model Canvas e Curva de Valor.</t>
  </si>
  <si>
    <t>Nessa aba, você faz algumas análises de ambiente externo e interno da empresa e definir aspectos como missão, visão, valores, metas e macroações.</t>
  </si>
  <si>
    <t>A parte de Marketing da planilha é onde você vai definir os 4 P's da sua empresa (Marketing Mix). Produto, Preço, Praça e Promoção. Essa conhecida tecnica da administração visa explicitar todos os aspectos de sua estratégia de Marketing</t>
  </si>
  <si>
    <t>Nessa parte da planilha você vai fazer projeções de investimentos, custos e projeções de receitas.</t>
  </si>
  <si>
    <t>Aqui você consegue observar os resultados de tudo o que já foi preenchido na planilha.</t>
  </si>
  <si>
    <t>Nessa parte da planilha seus resultados estão organizados de forma mais visual e precisos com seus resultados.</t>
  </si>
  <si>
    <t>Nessa parte da planilha serão respondidas algumas perguntas básicas sobre o negócio, levando em consideração tudo o que já foi respondido e planejado. Essa parte ficará no começo do plano de negócios!</t>
  </si>
  <si>
    <t>Endereço</t>
  </si>
  <si>
    <t>Complemento</t>
  </si>
  <si>
    <t>Nome</t>
  </si>
  <si>
    <t>Telefone com DDD</t>
  </si>
  <si>
    <t>E-mail</t>
  </si>
  <si>
    <t>Formato Jurídico</t>
  </si>
  <si>
    <t>Razão Social</t>
  </si>
  <si>
    <t>CNPJ</t>
  </si>
  <si>
    <t>Alíquota de Imposto</t>
  </si>
  <si>
    <t>RELATÓRIOS</t>
  </si>
  <si>
    <t>INFORMAÇÕES GERAIS</t>
  </si>
  <si>
    <t>Cargo</t>
  </si>
  <si>
    <t>Área</t>
  </si>
  <si>
    <t>Salário</t>
  </si>
  <si>
    <t>Descreva o problema ou oportunidade identificada</t>
  </si>
  <si>
    <t>Sobre os clientes</t>
  </si>
  <si>
    <t>Quem e quanto sofre com esse problema ou seria beneficiado pela solução</t>
  </si>
  <si>
    <t>O quanto desse mercado você pretende atingir?</t>
  </si>
  <si>
    <t>Qual tamanho desse mercado?</t>
  </si>
  <si>
    <t>Sobre os concorrentes e substitutos</t>
  </si>
  <si>
    <t>Quem e como exploram essa oportunidade hoje?</t>
  </si>
  <si>
    <t>Quais os Gaps dessas soluções?</t>
  </si>
  <si>
    <t>Disponibilidade</t>
  </si>
  <si>
    <t>Quais são os recursos necessários para o negócio? (Marque como disponível os recursos que você já tem)</t>
  </si>
  <si>
    <t>Recursos</t>
  </si>
  <si>
    <t>-</t>
  </si>
  <si>
    <r>
      <rPr>
        <b/>
        <sz val="12"/>
        <color theme="1"/>
        <rFont val="Calibri"/>
        <family val="2"/>
        <scheme val="minor"/>
      </rPr>
      <t>Parcerias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Quem você ajuda</t>
    </r>
  </si>
  <si>
    <r>
      <rPr>
        <b/>
        <sz val="12"/>
        <color theme="1"/>
        <rFont val="Calibri"/>
        <family val="2"/>
        <scheme val="minor"/>
      </rPr>
      <t>Atividades Chave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O que você faz</t>
    </r>
  </si>
  <si>
    <r>
      <rPr>
        <b/>
        <sz val="12"/>
        <color theme="1"/>
        <rFont val="Calibri"/>
        <family val="2"/>
        <scheme val="minor"/>
      </rPr>
      <t>Recursos Chave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Quem você é e o que você tem</t>
    </r>
  </si>
  <si>
    <r>
      <rPr>
        <b/>
        <sz val="12"/>
        <color theme="1"/>
        <rFont val="Calibri"/>
        <family val="2"/>
        <scheme val="minor"/>
      </rPr>
      <t xml:space="preserve">Oferta de Valor
</t>
    </r>
    <r>
      <rPr>
        <sz val="12"/>
        <color rgb="FFE71919"/>
        <rFont val="Calibri (Corpo)"/>
      </rPr>
      <t xml:space="preserve"> O que você entrega</t>
    </r>
  </si>
  <si>
    <r>
      <rPr>
        <b/>
        <sz val="12"/>
        <color theme="1"/>
        <rFont val="Calibri"/>
        <family val="2"/>
        <scheme val="minor"/>
      </rPr>
      <t>Relacionamento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Como você interage</t>
    </r>
  </si>
  <si>
    <r>
      <rPr>
        <b/>
        <sz val="12"/>
        <color theme="1"/>
        <rFont val="Calibri"/>
        <family val="2"/>
        <scheme val="minor"/>
      </rPr>
      <t>Segmento de Clientes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Quem você ajuda</t>
    </r>
  </si>
  <si>
    <t>Média Total</t>
  </si>
  <si>
    <t>Alertas e Dicas de Preenchimento</t>
  </si>
  <si>
    <t>!</t>
  </si>
  <si>
    <t>Conccorentes</t>
  </si>
  <si>
    <t>:)</t>
  </si>
  <si>
    <t>Pos</t>
  </si>
  <si>
    <t>Desempate</t>
  </si>
  <si>
    <t>Soma</t>
  </si>
  <si>
    <t>Empresas</t>
  </si>
  <si>
    <t>Seu principal Atributo</t>
  </si>
  <si>
    <t>soma</t>
  </si>
  <si>
    <t>repet</t>
  </si>
  <si>
    <t>Rank</t>
  </si>
  <si>
    <t>Seu pior atributo</t>
  </si>
  <si>
    <t>X</t>
  </si>
  <si>
    <r>
      <rPr>
        <b/>
        <sz val="12"/>
        <color theme="1"/>
        <rFont val="Calibri"/>
        <family val="2"/>
        <scheme val="minor"/>
      </rPr>
      <t>Canais de Distribuição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Como você entrega e recebe</t>
    </r>
  </si>
  <si>
    <t>Defina as principais diretrizes do seu negócio</t>
  </si>
  <si>
    <t>Missão</t>
  </si>
  <si>
    <t>Visão</t>
  </si>
  <si>
    <t>Defina os valores da sua empresa</t>
  </si>
  <si>
    <t xml:space="preserve"> 1. RIVALIDADE ENTRE OS CONCORRENTES</t>
  </si>
  <si>
    <t>Na indústria que você pretende entrar/já atua existem concorrentes estabelecidos?</t>
  </si>
  <si>
    <t>O(s) concorrente(s) atuais já conseguem atender a totalidade do mercado?</t>
  </si>
  <si>
    <t>Já existe uma competição explícita entre os concorrentes?</t>
  </si>
  <si>
    <t>Você vai entrar no mesmo mercado que eles?</t>
  </si>
  <si>
    <t>A diversidade desses concorrentes é alta?</t>
  </si>
  <si>
    <t>Existe uma guerra de preço ou de qualidade no setor pretendido?</t>
  </si>
  <si>
    <t>2. PODER DE NEGOCIAÇÃO DOS CLIENTES</t>
  </si>
  <si>
    <t>Existe escassez de clientes para o seu negócio em relação ao seu setor?</t>
  </si>
  <si>
    <t>Você tem dificuldade em fidelizar os seus clientes?</t>
  </si>
  <si>
    <t>O volume de compra dos seus clientes é alto?</t>
  </si>
  <si>
    <t>O custo para o cliente trocar de fornecedor é baixo?</t>
  </si>
  <si>
    <t>Existe a possibilidade do seu cliente fazer o próprio produto?</t>
  </si>
  <si>
    <t>Seus clientes são sensíveis a mudanças de preço?</t>
  </si>
  <si>
    <t xml:space="preserve"> 3. PODER DE NEGOCIAÇÃO DOS FORNECEDORES</t>
  </si>
  <si>
    <t>Existem poucos fornecedores para os insumos do seu negócio?</t>
  </si>
  <si>
    <t>O preço dos insumos necessários para o seu negócio varia fortemente?</t>
  </si>
  <si>
    <t>O perfil profissional necessário para o seu negócio é fácil de ser encontrado?</t>
  </si>
  <si>
    <t>Há carência de formação de profissionais para o seu mercado de fornecedores?</t>
  </si>
  <si>
    <t>Você tem dificuldade em substituir seus insumos por outro tipo (qualidade, preço, etc)?</t>
  </si>
  <si>
    <t>Existem pesquisas para melhoria de tecnologia na área dos seus fornecedores?</t>
  </si>
  <si>
    <t>4. AMEAÇA DE ENTRADA DE NOVOS CONCORRENTES</t>
  </si>
  <si>
    <t>O custo para começar um novo negócio dentro da sua indústria é baixo?</t>
  </si>
  <si>
    <t>Existe espaço para mais concorrentes fora os já estabelecidos?</t>
  </si>
  <si>
    <t>A indústria é de pequena escala?</t>
  </si>
  <si>
    <t>Os custos de troca para os clientes são baixos?</t>
  </si>
  <si>
    <t>Existe escassez de pontos de vendas para esse tipo de negócio?</t>
  </si>
  <si>
    <t>Existe o risco de novas tecnologias derrubarem as barreiras de entradas?</t>
  </si>
  <si>
    <t>5. AMEAÇA DE PRODUTOS SUBSTITUTOS</t>
  </si>
  <si>
    <t>Existem substitutos diretos ao seu produto/serviço?</t>
  </si>
  <si>
    <t>Os produtos substitutos tem alto grau de inovação?</t>
  </si>
  <si>
    <t>Existe propensão dos seus clientes trocarem a sua oferta pelos substitutos?</t>
  </si>
  <si>
    <t>O custo de mudança dos seus clientes para o substituto é baixo?</t>
  </si>
  <si>
    <t>O preço dos produtos substitutos é inferior ao do seu produto ou serviço?</t>
  </si>
  <si>
    <t>A qualidade dos produtos substitutos é superior a qualidade do seu produto ou serviço?</t>
  </si>
  <si>
    <t>Concordo totalmente</t>
  </si>
  <si>
    <t>Concordo parcialmente</t>
  </si>
  <si>
    <t>Não concordo e nem discordo</t>
  </si>
  <si>
    <t>Discordo parcialmente</t>
  </si>
  <si>
    <t>Discordo totalmente</t>
  </si>
  <si>
    <t>Muito importante</t>
  </si>
  <si>
    <t>Importante</t>
  </si>
  <si>
    <t>Sem importância</t>
  </si>
  <si>
    <t>Pontos por classificação</t>
  </si>
  <si>
    <t>Concordo Totalmente</t>
  </si>
  <si>
    <t>Concordo Parcialmente</t>
  </si>
  <si>
    <t>Discordo Parcialmente</t>
  </si>
  <si>
    <t>Discordo Totalmente</t>
  </si>
  <si>
    <t>Pontos do Fator</t>
  </si>
  <si>
    <t>Item</t>
  </si>
  <si>
    <t>A empresa tem diferencial inovador</t>
  </si>
  <si>
    <t>A tecnologia própria é essencial para o negócio</t>
  </si>
  <si>
    <t>O produto é de qualidade</t>
  </si>
  <si>
    <t>O portfólio de produtos/serviços é variado</t>
  </si>
  <si>
    <t>O custo é baixo e isso ajuda a obter maior lucro</t>
  </si>
  <si>
    <t>A equipe é competente e entrosada</t>
  </si>
  <si>
    <t>A infraestrutura é adequada às necessidades</t>
  </si>
  <si>
    <t>Os meios para fazer as vendas são diversificados</t>
  </si>
  <si>
    <t>Há recursos financeiros disponíveis</t>
  </si>
  <si>
    <t>O negócio pode crescer (escalável)</t>
  </si>
  <si>
    <t>Lista de importância</t>
  </si>
  <si>
    <t>Totalmente importante</t>
  </si>
  <si>
    <t>Muito Importante</t>
  </si>
  <si>
    <t>Pouco importante</t>
  </si>
  <si>
    <t>Totalmente sem importância</t>
  </si>
  <si>
    <t>Força</t>
  </si>
  <si>
    <t>Fraqueza</t>
  </si>
  <si>
    <t>Há mercados inexplorados</t>
  </si>
  <si>
    <t>Exitem poucos concorrentes no mercado</t>
  </si>
  <si>
    <t>Aproveita políticas governamentais</t>
  </si>
  <si>
    <t>Aproveita avanço tecnológico</t>
  </si>
  <si>
    <t>Vai ocorrer redução de taxas e impostos</t>
  </si>
  <si>
    <t>Está em um ambiente colaborativo</t>
  </si>
  <si>
    <t>A empresa realiza grandes eventos</t>
  </si>
  <si>
    <t>Interesses por iniciativas socioambientais</t>
  </si>
  <si>
    <t>Lançamentos de novas linhas de produtos</t>
  </si>
  <si>
    <t>Oportunidade</t>
  </si>
  <si>
    <t>Ameaça</t>
  </si>
  <si>
    <t>Resumo das 5 forças competitivas de Porter</t>
  </si>
  <si>
    <t>Rivalidade entre os Concorrentes</t>
  </si>
  <si>
    <t>Poder de Barganha dos Clientes</t>
  </si>
  <si>
    <t>Poder de Barganha dos Fornecedores</t>
  </si>
  <si>
    <t>Risco de Novos Entrantes</t>
  </si>
  <si>
    <t>Ameaça de Substitutos</t>
  </si>
  <si>
    <t>:(</t>
  </si>
  <si>
    <t>Resumo da SWOT</t>
  </si>
  <si>
    <t>Principais forças</t>
  </si>
  <si>
    <t>Principais fraquezas</t>
  </si>
  <si>
    <t>Principais oportunidades</t>
  </si>
  <si>
    <t>Principais ameaças</t>
  </si>
  <si>
    <t>Soma das 5 Forças de Porter</t>
  </si>
  <si>
    <t>Descrição das Forças e Fraquezas</t>
  </si>
  <si>
    <t>Descrição das Oportunidades e Ameaças</t>
  </si>
  <si>
    <t xml:space="preserve">Ranking </t>
  </si>
  <si>
    <t>Repete</t>
  </si>
  <si>
    <t>Classificação</t>
  </si>
  <si>
    <t>Meta</t>
  </si>
  <si>
    <t>Formato</t>
  </si>
  <si>
    <t>Ano 1</t>
  </si>
  <si>
    <t>Ano 2</t>
  </si>
  <si>
    <t>Ano 3</t>
  </si>
  <si>
    <t>Ano 4</t>
  </si>
  <si>
    <t>Ano 5</t>
  </si>
  <si>
    <t>Veja o que já foi definido por você sobre o produto ou serviço.</t>
  </si>
  <si>
    <t>Responda às questões abaixo</t>
  </si>
  <si>
    <t>O que o cliente espera do produto/serviço?</t>
  </si>
  <si>
    <t>Quais atributos ele precisa ter?</t>
  </si>
  <si>
    <t>Como ele será usado?</t>
  </si>
  <si>
    <t>Qual a imagem o produto/serviço quer passar?</t>
  </si>
  <si>
    <t>Como pretende trabalhar essa marca?</t>
  </si>
  <si>
    <t>Defina as principais metas da sua empresa</t>
  </si>
  <si>
    <t>Qualidade</t>
  </si>
  <si>
    <t>Eficiência</t>
  </si>
  <si>
    <t>Simplicidade</t>
  </si>
  <si>
    <t>Conteúdo</t>
  </si>
  <si>
    <t>Atendimento</t>
  </si>
  <si>
    <t>Veja o que já foi definido por você sobre o preço</t>
  </si>
  <si>
    <t>Sua estratégia de vendas visa grande demanda</t>
  </si>
  <si>
    <t>O cliente é fortemente influenciado pelo preço</t>
  </si>
  <si>
    <t>O cliente valoriza a qualidade do produto em detrimento do preço</t>
  </si>
  <si>
    <t>Sua estratégia visa acelerar a penetração no mercado</t>
  </si>
  <si>
    <t>Sua linha de produtos/serviços é considerada Premium</t>
  </si>
  <si>
    <t>Classificação dos pontos</t>
  </si>
  <si>
    <t>Pontuação Gerada</t>
  </si>
  <si>
    <t>Eixo Horizontal</t>
  </si>
  <si>
    <t>Eixo Vertical</t>
  </si>
  <si>
    <t>alto</t>
  </si>
  <si>
    <t>médio</t>
  </si>
  <si>
    <t>Baixo</t>
  </si>
  <si>
    <t>baixo</t>
  </si>
  <si>
    <t>Alta</t>
  </si>
  <si>
    <t>Alto</t>
  </si>
  <si>
    <t>Média</t>
  </si>
  <si>
    <t>Baixa</t>
  </si>
  <si>
    <t>Médio</t>
  </si>
  <si>
    <t>Estratégia Premium</t>
  </si>
  <si>
    <t>Estratégia de Alto Preço</t>
  </si>
  <si>
    <t>Estratégia de Desconto</t>
  </si>
  <si>
    <t>Estratégia de Alto Valor</t>
  </si>
  <si>
    <t>Estratégia de Médio Preço</t>
  </si>
  <si>
    <t>Estratégia de Falsa Economia</t>
  </si>
  <si>
    <t>Estratégia de Valor Supremo</t>
  </si>
  <si>
    <t>Estratégia de Valor Médio</t>
  </si>
  <si>
    <t>Estratégia de Economia</t>
  </si>
  <si>
    <t>Estratégias de Preço</t>
  </si>
  <si>
    <t>Referência</t>
  </si>
  <si>
    <t>Repet</t>
  </si>
  <si>
    <t>Estratégia escolhida</t>
  </si>
  <si>
    <t>Estratégia de Preço definida</t>
  </si>
  <si>
    <t>A estratégia de preço definida foi a:</t>
  </si>
  <si>
    <t>Qualidade Alta</t>
  </si>
  <si>
    <t>Qualidade Média</t>
  </si>
  <si>
    <t>Qualidade Baixa</t>
  </si>
  <si>
    <t>Preço Alto</t>
  </si>
  <si>
    <t>Preço Médio</t>
  </si>
  <si>
    <t>Preço Baixo</t>
  </si>
  <si>
    <t>Estratégia Premium - Para produtos de alta qualidade. Nesse caso, pode-se praticar um preço alto, visando atingir a faixa alta do mercado com uma imagem de prestígio no mercado.</t>
  </si>
  <si>
    <t>Estratégia de Alto Valor - Para produtos de alta qualidade. Pratica-se um preço médio tentando obter uma rápida penetração de mercado.</t>
  </si>
  <si>
    <t>Estratégia de Valor Supremo - Produto de alta qualidade a preço baixo. Recomendado para se obter uma rápida introdução no mercado.</t>
  </si>
  <si>
    <t>Estratégia de Alto preço - Produto de qualidade média e preço alto. É uma estratégia que valoriza o produto através do preço psicológico, visando lucratividade a curto prazo.</t>
  </si>
  <si>
    <t>Estratégia de Médio Preço – Preço compatível com a qualidade do produto, objetivando uma participação aceitável do mercado.</t>
  </si>
  <si>
    <t>Estratégia de Valor Médio - Produto de média qualidade a preço baixo. Recomendado para se obter uma rápida introdução no mercado.</t>
  </si>
  <si>
    <t>Estratégia de Desconto – Preço alto com qualidade baixa. Tem-se uma vantagem inicial e há uma retirada rápida do mercado.</t>
  </si>
  <si>
    <t>Estratégia de Falsa Economia – Preço médio para um produto de baixa qualidade. Pode-se com essa estratégia buscar tirar vantagem da marca ou de uma falsa imagem criada.</t>
  </si>
  <si>
    <t>Estratégia de Economia – Preços baixos e baixa qualidade. Procura-se vender com esta estratégia grande quantidade.</t>
  </si>
  <si>
    <t>Veja o que já foi definido por você para Praça</t>
  </si>
  <si>
    <t>Em quais locais (ou tipos de mídias) o cliente procura seu produto?</t>
  </si>
  <si>
    <t>Como você pode acessar canais de distribuição?</t>
  </si>
  <si>
    <t>Quais são os seus canais de venda?</t>
  </si>
  <si>
    <t>Onde seus concorrentes estão?</t>
  </si>
  <si>
    <t>Veja o que já foi definido por você sobre Promoção</t>
  </si>
  <si>
    <t>Plano de Marketing Offline</t>
  </si>
  <si>
    <t>Descrição da mídia</t>
  </si>
  <si>
    <t>Valor do investimento no lançamento</t>
  </si>
  <si>
    <t>Investimento ano 1</t>
  </si>
  <si>
    <t>Investimento ano 2</t>
  </si>
  <si>
    <t>Investimento ano 3</t>
  </si>
  <si>
    <t>Investimento ano 4</t>
  </si>
  <si>
    <t>Investimento ano 5</t>
  </si>
  <si>
    <t>Total do investimento</t>
  </si>
  <si>
    <t>Plano de Marketing Online</t>
  </si>
  <si>
    <t xml:space="preserve">Item </t>
  </si>
  <si>
    <t xml:space="preserve">Valor </t>
  </si>
  <si>
    <t>Depreciação anual</t>
  </si>
  <si>
    <t>Ex.: Terrenos</t>
  </si>
  <si>
    <t>Outros investimentos</t>
  </si>
  <si>
    <t>Investimentos Iniciais</t>
  </si>
  <si>
    <t>Descrição</t>
  </si>
  <si>
    <t>Custos fixos</t>
  </si>
  <si>
    <t>Início do Custo</t>
  </si>
  <si>
    <t>Final do Custo</t>
  </si>
  <si>
    <t>Mês</t>
  </si>
  <si>
    <t>Ano</t>
  </si>
  <si>
    <t>Valor</t>
  </si>
  <si>
    <t>Taxa de reajuste</t>
  </si>
  <si>
    <t>Período</t>
  </si>
  <si>
    <t>Informações da empresa</t>
  </si>
  <si>
    <t>Ano de início do Plano de Negócios</t>
  </si>
  <si>
    <t>Ano de Início</t>
  </si>
  <si>
    <t>Telefone</t>
  </si>
  <si>
    <t>Anual</t>
  </si>
  <si>
    <t>Jan</t>
  </si>
  <si>
    <t>Dez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</si>
  <si>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</si>
  <si>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</si>
  <si>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</si>
  <si>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</si>
  <si>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</si>
  <si>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</si>
  <si>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</si>
  <si>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</si>
  <si>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</si>
  <si>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</si>
  <si>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</si>
  <si>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</si>
  <si>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</si>
  <si>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CPF</t>
  </si>
  <si>
    <t>Aspectos Legais</t>
  </si>
  <si>
    <t>Data de Fundação</t>
  </si>
  <si>
    <t>Sócio 1</t>
  </si>
  <si>
    <t>Sócio 2</t>
  </si>
  <si>
    <t>Data de nascimento</t>
  </si>
  <si>
    <t>Formação</t>
  </si>
  <si>
    <t>Responsabilidade</t>
  </si>
  <si>
    <t>Email</t>
  </si>
  <si>
    <t>Porcentagem societária</t>
  </si>
  <si>
    <t>Observações:</t>
  </si>
  <si>
    <t>Sócio 3</t>
  </si>
  <si>
    <t>Sócio 4</t>
  </si>
  <si>
    <t>Sócio 5</t>
  </si>
  <si>
    <t>Sócio 6</t>
  </si>
  <si>
    <t>Sócio 7</t>
  </si>
  <si>
    <t>Sócio 8</t>
  </si>
  <si>
    <t>Sócio 9</t>
  </si>
  <si>
    <t>Sócio 10</t>
  </si>
  <si>
    <t>Quantidade de trabalhadores</t>
  </si>
  <si>
    <t>Tamanho do mercado atingido</t>
  </si>
  <si>
    <t>Quem são as empresas que exploram essa oportunidade?</t>
  </si>
  <si>
    <t>Como elas exploram essa oportunidade? E quais são os seus pontos fracos?</t>
  </si>
  <si>
    <t>Projeção de Receita ano 1</t>
  </si>
  <si>
    <t>Projeção de Receita ano 2</t>
  </si>
  <si>
    <t>Projeção de Receita ano 3</t>
  </si>
  <si>
    <t>Projeção de Receita ano 4</t>
  </si>
  <si>
    <t>Projeção de Receita ano 5</t>
  </si>
  <si>
    <t>Selecione o ano -&gt;</t>
  </si>
  <si>
    <t>Projeção de Receitas</t>
  </si>
  <si>
    <t>Total da projeção</t>
  </si>
  <si>
    <t>Principais diretrizes do negócio</t>
  </si>
  <si>
    <t>Valores</t>
  </si>
  <si>
    <t>Defina Planos de Ação para as metas estabelecidas</t>
  </si>
  <si>
    <t>Plano de Ação</t>
  </si>
  <si>
    <t>Planos de ação</t>
  </si>
  <si>
    <t>Responsável</t>
  </si>
  <si>
    <t>Início</t>
  </si>
  <si>
    <t>Fim</t>
  </si>
  <si>
    <t>Veja os resultados das suas análises estratégicas</t>
  </si>
  <si>
    <t>Produto</t>
  </si>
  <si>
    <t>Praça</t>
  </si>
  <si>
    <t>Preço</t>
  </si>
  <si>
    <t>Investimentos em marketing offline</t>
  </si>
  <si>
    <t>Todos os itens</t>
  </si>
  <si>
    <t>Investimentos em marketing online</t>
  </si>
  <si>
    <t>Indicadores de Retorno</t>
  </si>
  <si>
    <t>VPL (Valor Presente Líquido)</t>
  </si>
  <si>
    <t>TIR (Taxa Interna de Retorno)</t>
  </si>
  <si>
    <t>Investimento inicial</t>
  </si>
  <si>
    <t>Ponto de equilíbrio</t>
  </si>
  <si>
    <t>Resumo</t>
  </si>
  <si>
    <t>Receita bruta</t>
  </si>
  <si>
    <t>Impostos</t>
  </si>
  <si>
    <t>Lucro Bruto</t>
  </si>
  <si>
    <t>Custos Fixos</t>
  </si>
  <si>
    <t>Gastos com Marketing</t>
  </si>
  <si>
    <t>Depreciação</t>
  </si>
  <si>
    <t>Lucro Líquido</t>
  </si>
  <si>
    <t>Investimento Bruto</t>
  </si>
  <si>
    <t>Percentual de Lucratividade</t>
  </si>
  <si>
    <t>Lucro Livre</t>
  </si>
  <si>
    <t>EBITDA</t>
  </si>
  <si>
    <t>Custos Variáveis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</si>
  <si>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</si>
  <si>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</si>
  <si>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</si>
  <si>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</si>
  <si>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</si>
  <si>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</si>
  <si>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</si>
  <si>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</si>
  <si>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</si>
  <si>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</si>
  <si>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</si>
  <si>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</si>
  <si>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Coluna início Corresp</t>
  </si>
  <si>
    <t>Coluna final Corresp</t>
  </si>
  <si>
    <t>Sem reajuste</t>
  </si>
  <si>
    <t>A</t>
  </si>
  <si>
    <t>Mensal</t>
  </si>
  <si>
    <t>Trimestral</t>
  </si>
  <si>
    <t>Semestral</t>
  </si>
  <si>
    <t>soma ano</t>
  </si>
  <si>
    <t>Soma mensal</t>
  </si>
  <si>
    <t>Reajuste</t>
  </si>
  <si>
    <t>JAN2017</t>
  </si>
  <si>
    <t>FEV2017</t>
  </si>
  <si>
    <t>MAR2017</t>
  </si>
  <si>
    <t>ABR2017</t>
  </si>
  <si>
    <t>MAI2017</t>
  </si>
  <si>
    <t>JUN2017</t>
  </si>
  <si>
    <t>JUL2017</t>
  </si>
  <si>
    <t>AGO2017</t>
  </si>
  <si>
    <t>SET2017</t>
  </si>
  <si>
    <t>OUT2017</t>
  </si>
  <si>
    <t>NOV2017</t>
  </si>
  <si>
    <t>DEZ2017</t>
  </si>
  <si>
    <t>JAN2018</t>
  </si>
  <si>
    <t>FEV2018</t>
  </si>
  <si>
    <t>MAR2018</t>
  </si>
  <si>
    <t>ABR2018</t>
  </si>
  <si>
    <t>MAI2018</t>
  </si>
  <si>
    <t>JUN2018</t>
  </si>
  <si>
    <t>JUL2018</t>
  </si>
  <si>
    <t>AGO2018</t>
  </si>
  <si>
    <t>SET2018</t>
  </si>
  <si>
    <t>OUT2018</t>
  </si>
  <si>
    <t>NOV2018</t>
  </si>
  <si>
    <t>DEZ2018</t>
  </si>
  <si>
    <t>JAN2019</t>
  </si>
  <si>
    <t>FEV2019</t>
  </si>
  <si>
    <t>MAR2019</t>
  </si>
  <si>
    <t>ABR2019</t>
  </si>
  <si>
    <t>MAI2019</t>
  </si>
  <si>
    <t>JUN2019</t>
  </si>
  <si>
    <t>JUL2019</t>
  </si>
  <si>
    <t>AGO2019</t>
  </si>
  <si>
    <t>SET2019</t>
  </si>
  <si>
    <t>OUT2019</t>
  </si>
  <si>
    <t>NOV2019</t>
  </si>
  <si>
    <t>DEZ2019</t>
  </si>
  <si>
    <t>JAN2020</t>
  </si>
  <si>
    <t>FEV2020</t>
  </si>
  <si>
    <t>MAR2020</t>
  </si>
  <si>
    <t>ABR2020</t>
  </si>
  <si>
    <t>MAI2020</t>
  </si>
  <si>
    <t>JUN2020</t>
  </si>
  <si>
    <t>JUL2020</t>
  </si>
  <si>
    <t>AGO2020</t>
  </si>
  <si>
    <t>SET2020</t>
  </si>
  <si>
    <t>OUT2020</t>
  </si>
  <si>
    <t>NOV2020</t>
  </si>
  <si>
    <t>DEZ2020</t>
  </si>
  <si>
    <t>JAN2021</t>
  </si>
  <si>
    <t>FEV2021</t>
  </si>
  <si>
    <t>MAR2021</t>
  </si>
  <si>
    <t>ABR2021</t>
  </si>
  <si>
    <t>MAI2021</t>
  </si>
  <si>
    <t>JUN2021</t>
  </si>
  <si>
    <t>JUL2021</t>
  </si>
  <si>
    <t>AGO2021</t>
  </si>
  <si>
    <t>SET2021</t>
  </si>
  <si>
    <t>OUT2021</t>
  </si>
  <si>
    <t>NOV2021</t>
  </si>
  <si>
    <t>DEZ2021</t>
  </si>
  <si>
    <t>Análise dos Recursos</t>
  </si>
  <si>
    <t>Disponíveis</t>
  </si>
  <si>
    <t>Faltantes</t>
  </si>
  <si>
    <t>Status</t>
  </si>
  <si>
    <t>Previsto</t>
  </si>
  <si>
    <t>Realizado</t>
  </si>
  <si>
    <t>Cadastro das metas</t>
  </si>
  <si>
    <t>Veja os resultados das metas e planos de ação</t>
  </si>
  <si>
    <t>Análise de atingimento das metas</t>
  </si>
  <si>
    <t>Em andamento</t>
  </si>
  <si>
    <t>Concluído no prazo</t>
  </si>
  <si>
    <t>Quantidade</t>
  </si>
  <si>
    <t>Concluído com atraso</t>
  </si>
  <si>
    <t>Não concluído</t>
  </si>
  <si>
    <t>Não iniciado</t>
  </si>
  <si>
    <t>Análise dos planos de ação</t>
  </si>
  <si>
    <t>Custo com Matéria-prima</t>
  </si>
  <si>
    <t>Custo com Mão-de-obra</t>
  </si>
  <si>
    <t>Custo com Embalagem</t>
  </si>
  <si>
    <t>Custo com o produto</t>
  </si>
  <si>
    <t>Mark-up</t>
  </si>
  <si>
    <t>Preço com markup</t>
  </si>
  <si>
    <t>Impostos sobre a receita</t>
  </si>
  <si>
    <t>Preço Final</t>
  </si>
  <si>
    <t>Custos Diretos Unitários</t>
  </si>
  <si>
    <t>Margem de Contribuição</t>
  </si>
  <si>
    <t>Cálculo da TIR</t>
  </si>
  <si>
    <t>Cálculo do PAYBACK</t>
  </si>
  <si>
    <t>Em 1 ano</t>
  </si>
  <si>
    <t>Em 2 anos</t>
  </si>
  <si>
    <t>Em 3 anos</t>
  </si>
  <si>
    <t>Em 4 anos</t>
  </si>
  <si>
    <t>Em 5 anos</t>
  </si>
  <si>
    <t>Cálculo do ponto de Equilíbrio</t>
  </si>
  <si>
    <t>Payback</t>
  </si>
  <si>
    <t>Valor Presente Líquido</t>
  </si>
  <si>
    <t>Taxa Interna de Retorno (TIR)</t>
  </si>
  <si>
    <t>Gráficos</t>
  </si>
  <si>
    <t>Total de Despesas</t>
  </si>
  <si>
    <t>Despesas</t>
  </si>
  <si>
    <t>Receita Bruta</t>
  </si>
  <si>
    <t>Análise do Fluxo de Caixa Econômico</t>
  </si>
  <si>
    <r>
      <rPr>
        <b/>
        <sz val="36"/>
        <color indexed="8"/>
        <rFont val="Calibri"/>
        <family val="2"/>
      </rPr>
      <t xml:space="preserve">1. </t>
    </r>
    <r>
      <rPr>
        <sz val="36"/>
        <color indexed="8"/>
        <rFont val="Calibri"/>
        <family val="2"/>
      </rPr>
      <t>Mercado</t>
    </r>
  </si>
  <si>
    <r>
      <rPr>
        <b/>
        <sz val="36"/>
        <color indexed="8"/>
        <rFont val="Calibri"/>
        <family val="2"/>
      </rPr>
      <t xml:space="preserve">2. </t>
    </r>
    <r>
      <rPr>
        <sz val="36"/>
        <color indexed="8"/>
        <rFont val="Calibri"/>
        <family val="2"/>
      </rPr>
      <t>Modelagem</t>
    </r>
  </si>
  <si>
    <r>
      <rPr>
        <b/>
        <sz val="36"/>
        <color indexed="8"/>
        <rFont val="Calibri"/>
        <family val="2"/>
      </rPr>
      <t xml:space="preserve">3. </t>
    </r>
    <r>
      <rPr>
        <sz val="36"/>
        <color indexed="8"/>
        <rFont val="Calibri"/>
        <family val="2"/>
      </rPr>
      <t>Estratégia</t>
    </r>
  </si>
  <si>
    <r>
      <rPr>
        <b/>
        <sz val="36"/>
        <color indexed="8"/>
        <rFont val="Calibri"/>
        <family val="2"/>
      </rPr>
      <t xml:space="preserve">4. </t>
    </r>
    <r>
      <rPr>
        <sz val="36"/>
        <color indexed="8"/>
        <rFont val="Calibri"/>
        <family val="2"/>
      </rPr>
      <t>Marketing</t>
    </r>
  </si>
  <si>
    <r>
      <rPr>
        <b/>
        <sz val="36"/>
        <color indexed="8"/>
        <rFont val="Calibri"/>
        <family val="2"/>
      </rPr>
      <t xml:space="preserve">5. </t>
    </r>
    <r>
      <rPr>
        <sz val="36"/>
        <color indexed="8"/>
        <rFont val="Calibri"/>
        <family val="2"/>
      </rPr>
      <t>Finanças</t>
    </r>
  </si>
  <si>
    <t>1. Mercado</t>
  </si>
  <si>
    <t>2. Modelagem</t>
  </si>
  <si>
    <r>
      <rPr>
        <b/>
        <sz val="12"/>
        <color theme="1"/>
        <rFont val="Calibri"/>
        <family val="2"/>
        <scheme val="minor"/>
      </rPr>
      <t>Estrutura de Custos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Como você paga</t>
    </r>
  </si>
  <si>
    <r>
      <rPr>
        <b/>
        <sz val="12"/>
        <color theme="1"/>
        <rFont val="Calibri"/>
        <family val="2"/>
        <scheme val="minor"/>
      </rPr>
      <t>Fontes de Receitas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E71919"/>
        <rFont val="Calibri (Corpo)"/>
      </rPr>
      <t xml:space="preserve"> Como você recebe</t>
    </r>
  </si>
  <si>
    <t>3. Estratégia</t>
  </si>
  <si>
    <t>Possibilidade de parcerias estratégicas</t>
  </si>
  <si>
    <t>4. Marketing</t>
  </si>
  <si>
    <t>5. Finanças</t>
  </si>
  <si>
    <t>TIR</t>
  </si>
  <si>
    <t>Análise de Investimentos</t>
  </si>
  <si>
    <t>Ano 0</t>
  </si>
  <si>
    <t>Análise</t>
  </si>
  <si>
    <t>Ponto de Equilíbrio</t>
  </si>
  <si>
    <t>Ranking de Receitas</t>
  </si>
  <si>
    <t>Ranking de Despesas</t>
  </si>
  <si>
    <t>Ranking de Lucro Livre</t>
  </si>
  <si>
    <t>Comparação das Receitas x Despesas</t>
  </si>
  <si>
    <t>Lucratividade</t>
  </si>
  <si>
    <t>Margem de Contribuição x Custos Fixos</t>
  </si>
  <si>
    <t>Resultado</t>
  </si>
  <si>
    <t>Vínculo do BOX</t>
  </si>
  <si>
    <t>Total de despesas</t>
  </si>
  <si>
    <t>Investimentos</t>
  </si>
  <si>
    <t>a</t>
  </si>
  <si>
    <t>Ano_1</t>
  </si>
  <si>
    <t>Ano_2</t>
  </si>
  <si>
    <t>Ano_3</t>
  </si>
  <si>
    <t>Ano_4</t>
  </si>
  <si>
    <t>Ano_5</t>
  </si>
  <si>
    <t>Indireto Anos</t>
  </si>
  <si>
    <t>Ano_11</t>
  </si>
  <si>
    <t>Ano_22</t>
  </si>
  <si>
    <t>Ano_33</t>
  </si>
  <si>
    <t>Ano_44</t>
  </si>
  <si>
    <t>Ano_55</t>
  </si>
  <si>
    <t>Ranking de Investimentos</t>
  </si>
  <si>
    <t>Indireto</t>
  </si>
  <si>
    <t>i_ano_1</t>
  </si>
  <si>
    <t>i_ano_2</t>
  </si>
  <si>
    <t>i_ano_3</t>
  </si>
  <si>
    <t>i_ano_4</t>
  </si>
  <si>
    <t>i_ano_5</t>
  </si>
  <si>
    <t>i_ano_11</t>
  </si>
  <si>
    <t>i_ano_22</t>
  </si>
  <si>
    <t>i_ano_33</t>
  </si>
  <si>
    <t>i_ano_44</t>
  </si>
  <si>
    <t>i_ano_55</t>
  </si>
  <si>
    <t>maior</t>
  </si>
  <si>
    <t>procv</t>
  </si>
  <si>
    <t>Ranking</t>
  </si>
  <si>
    <t>DESLOC - Gráfico</t>
  </si>
  <si>
    <t>Receita - Ano</t>
  </si>
  <si>
    <t>Valor - Ano</t>
  </si>
  <si>
    <t>Gráfico de Gastos x Custos x Impostos</t>
  </si>
  <si>
    <t>Número da Linha</t>
  </si>
  <si>
    <t>Análise dos Custos Fixos x Custos Variáveis x Impostos</t>
  </si>
  <si>
    <t>DESLOC GRÁFICOS</t>
  </si>
  <si>
    <t>Gráfico Radar SWOT</t>
  </si>
  <si>
    <t>Acompanhamento dos Planos de Ação</t>
  </si>
  <si>
    <t>Acompanhamento da Estratégia</t>
  </si>
  <si>
    <t>Gráfico Radar 5 Forças de Porter</t>
  </si>
  <si>
    <t>Rivalidade entre os concorrentes</t>
  </si>
  <si>
    <t>Poder de negociação dos clientes</t>
  </si>
  <si>
    <t>Poder de negociação dos fornecedores</t>
  </si>
  <si>
    <t>Ameaça de entrada de novos concorrentes</t>
  </si>
  <si>
    <t>Ameaça de substitutos</t>
  </si>
  <si>
    <t>Efetividade anual da estratégia</t>
  </si>
  <si>
    <t>Efetividade média da estratégia</t>
  </si>
  <si>
    <t>Total gasto com Marketing Online</t>
  </si>
  <si>
    <t>Total gasto com Marketing Offline</t>
  </si>
  <si>
    <t>Divisão de Gastos</t>
  </si>
  <si>
    <t>Offline</t>
  </si>
  <si>
    <t>Online</t>
  </si>
  <si>
    <t>Concatenar Mês de Início</t>
  </si>
  <si>
    <t>Concatenar mês final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</si>
  <si>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</si>
  <si>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</si>
  <si>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</si>
  <si>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</si>
  <si>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</si>
  <si>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</si>
  <si>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</si>
  <si>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</si>
  <si>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</si>
  <si>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</si>
  <si>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Períodos</t>
  </si>
  <si>
    <t>Valor total com salários</t>
  </si>
  <si>
    <t>Jan2017</t>
  </si>
  <si>
    <t>Fev2017</t>
  </si>
  <si>
    <t>Mar2017</t>
  </si>
  <si>
    <t>Abr2017</t>
  </si>
  <si>
    <t>Mai2017</t>
  </si>
  <si>
    <t>Jun2017</t>
  </si>
  <si>
    <t>Jul2017</t>
  </si>
  <si>
    <t>Ago2017</t>
  </si>
  <si>
    <t>Set2017</t>
  </si>
  <si>
    <t>Out2017</t>
  </si>
  <si>
    <t>Nov2017</t>
  </si>
  <si>
    <t>Dez2017</t>
  </si>
  <si>
    <t>Jan2018</t>
  </si>
  <si>
    <t>Fev2018</t>
  </si>
  <si>
    <t>Mar2018</t>
  </si>
  <si>
    <t>Abr2018</t>
  </si>
  <si>
    <t>Mai2018</t>
  </si>
  <si>
    <t>Jun2018</t>
  </si>
  <si>
    <t>Jul2018</t>
  </si>
  <si>
    <t>Ago2018</t>
  </si>
  <si>
    <t>Set2018</t>
  </si>
  <si>
    <t>Out2018</t>
  </si>
  <si>
    <t>Nov2018</t>
  </si>
  <si>
    <t>Dez2018</t>
  </si>
  <si>
    <t>Jan2019</t>
  </si>
  <si>
    <t>Fev2019</t>
  </si>
  <si>
    <t>Mar2019</t>
  </si>
  <si>
    <t>Abr2019</t>
  </si>
  <si>
    <t>Mai2019</t>
  </si>
  <si>
    <t>Jun2019</t>
  </si>
  <si>
    <t>Jul2019</t>
  </si>
  <si>
    <t>Ago2019</t>
  </si>
  <si>
    <t>Set2019</t>
  </si>
  <si>
    <t>Out2019</t>
  </si>
  <si>
    <t>Nov2019</t>
  </si>
  <si>
    <t>Dez2019</t>
  </si>
  <si>
    <t>Jan2020</t>
  </si>
  <si>
    <t>Fev2020</t>
  </si>
  <si>
    <t>Mar2020</t>
  </si>
  <si>
    <t>Abr2020</t>
  </si>
  <si>
    <t>Mai2020</t>
  </si>
  <si>
    <t>Jun2020</t>
  </si>
  <si>
    <t>Jul2020</t>
  </si>
  <si>
    <t>Ago2020</t>
  </si>
  <si>
    <t>Set2020</t>
  </si>
  <si>
    <t>Out2020</t>
  </si>
  <si>
    <t>Nov2020</t>
  </si>
  <si>
    <t>Dez2020</t>
  </si>
  <si>
    <t>Jan2021</t>
  </si>
  <si>
    <t>Fev2021</t>
  </si>
  <si>
    <t>Mar2021</t>
  </si>
  <si>
    <t>Abr2021</t>
  </si>
  <si>
    <t>Mai2021</t>
  </si>
  <si>
    <t>Jun2021</t>
  </si>
  <si>
    <t>Jul2021</t>
  </si>
  <si>
    <t>Ago2021</t>
  </si>
  <si>
    <t>Set2021</t>
  </si>
  <si>
    <t>Out2021</t>
  </si>
  <si>
    <t>Nov2021</t>
  </si>
  <si>
    <t>Dez2021</t>
  </si>
  <si>
    <t>Preço de Venda</t>
  </si>
  <si>
    <t>Custo direto</t>
  </si>
  <si>
    <t>Veja os principais resultados da Análise do Marketing</t>
  </si>
  <si>
    <t>% de Recursos disponíveis</t>
  </si>
  <si>
    <t>Análise de Retorno</t>
  </si>
  <si>
    <t>Análise do Payback</t>
  </si>
  <si>
    <t>Cenário Otimista</t>
  </si>
  <si>
    <t>Cenário Pessimista</t>
  </si>
  <si>
    <t>Previsão de receita maior em</t>
  </si>
  <si>
    <t>Previsão de despesa menor em</t>
  </si>
  <si>
    <t>Previsão de investimento menor em</t>
  </si>
  <si>
    <t>Previsão de receita menor em</t>
  </si>
  <si>
    <t>Previsão de despesa maior em</t>
  </si>
  <si>
    <t>Previsão de investimento maior em</t>
  </si>
  <si>
    <t>Análise dos Resultados</t>
  </si>
  <si>
    <t>Total em Salários</t>
  </si>
  <si>
    <t>Total gasto com Marketing</t>
  </si>
  <si>
    <t>ANO 1</t>
  </si>
  <si>
    <t>ANO 2</t>
  </si>
  <si>
    <t>ANO 3</t>
  </si>
  <si>
    <t>ANO 4</t>
  </si>
  <si>
    <t>ANO 5</t>
  </si>
  <si>
    <t>VPL</t>
  </si>
  <si>
    <t>Nome definido</t>
  </si>
  <si>
    <t>Cenário_otimista</t>
  </si>
  <si>
    <t>Cenário_pessimista</t>
  </si>
  <si>
    <t>Defina as variáveis para o cenário desejado</t>
  </si>
  <si>
    <t>Valor Presente líquido (VPL)</t>
  </si>
  <si>
    <t>Análise do Retorno</t>
  </si>
  <si>
    <t xml:space="preserve">Ano 0 </t>
  </si>
  <si>
    <t>Total gasto com salário</t>
  </si>
  <si>
    <t>Total Gasto Com salários</t>
  </si>
  <si>
    <t>Sobre os novos entrantes</t>
  </si>
  <si>
    <t>Ano de início de Operação</t>
  </si>
  <si>
    <t>Cidade - Estado</t>
  </si>
  <si>
    <r>
      <rPr>
        <b/>
        <sz val="11"/>
        <color theme="1"/>
        <rFont val="Calibri"/>
        <family val="2"/>
        <scheme val="minor"/>
      </rPr>
      <t>Canais de Distribuição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 xml:space="preserve"> Como você entrega e recebe</t>
    </r>
  </si>
  <si>
    <r>
      <rPr>
        <b/>
        <sz val="11"/>
        <color theme="1"/>
        <rFont val="Calibri"/>
        <family val="2"/>
        <scheme val="minor"/>
      </rPr>
      <t>Estrutura de Custos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 xml:space="preserve"> Como você paga</t>
    </r>
  </si>
  <si>
    <t>Curva de Valor</t>
  </si>
  <si>
    <t>Projete a quantidade de vendas realizadas para cada produto ou serviço nos meses abaixo</t>
  </si>
  <si>
    <t>Estratégia de Preço</t>
  </si>
  <si>
    <t>Impostos Diretos</t>
  </si>
  <si>
    <t>Despesas Fixas</t>
  </si>
  <si>
    <t>Despesas com Marketing</t>
  </si>
  <si>
    <t>Lucro/Prejuízo Líquido</t>
  </si>
  <si>
    <t>Conclusão de Estratégias</t>
  </si>
  <si>
    <t>Defina a taxa de desconto (ano)</t>
  </si>
  <si>
    <t>Gastos com Mkt</t>
  </si>
  <si>
    <t>Comparação EBITDA x Lucro Livre</t>
  </si>
  <si>
    <t>Lucro Livre ao longo dos Anos</t>
  </si>
  <si>
    <t>Comparação de Receitas x Despesas x Lucro Livre</t>
  </si>
  <si>
    <t>Comparação de Margem de Contribuição x Custos Fixos x Resultado</t>
  </si>
  <si>
    <t>Gráfico de Radar - Análise SWOT</t>
  </si>
  <si>
    <t>Gráfico de Radar - Forças Competitivas</t>
  </si>
  <si>
    <t>caixa de combinação - dashboard de projeções</t>
  </si>
  <si>
    <t>caixa de combinação - dashboard de cenários</t>
  </si>
  <si>
    <t>Simples</t>
  </si>
  <si>
    <t>Observações: Experiência de 10+ anos de consultoria para micro e pequenas empresas com clientes como COPPE UFRJ, Rio Criativo, Iniciativa Jovem, entre outros.</t>
  </si>
  <si>
    <t>Observações: Trabalhou em diversos ecommerces de grande porte ao longo dos 5 anos anteriores de compor a equipe da LUZ.</t>
  </si>
  <si>
    <t>Cadastro das áreas internas / departamentos da empresa</t>
  </si>
  <si>
    <t>Comercial</t>
  </si>
  <si>
    <t>Financeiro</t>
  </si>
  <si>
    <t>Produção</t>
  </si>
  <si>
    <t>Marketing</t>
  </si>
  <si>
    <t>Tecnologia</t>
  </si>
  <si>
    <t>Cadastro de Funcionários</t>
  </si>
  <si>
    <t>Micro e pequenas empresas</t>
  </si>
  <si>
    <t>Gestores e empresários</t>
  </si>
  <si>
    <t>Planilhas de gestão prontas em Excel</t>
  </si>
  <si>
    <t>Cursos online de Excel didáticos</t>
  </si>
  <si>
    <t>Site</t>
  </si>
  <si>
    <t>Email de contato</t>
  </si>
  <si>
    <t>Chat Online</t>
  </si>
  <si>
    <t>Venda de planilhas</t>
  </si>
  <si>
    <t>Venda de cursos</t>
  </si>
  <si>
    <t>Venda de apresentações</t>
  </si>
  <si>
    <t>Apresentações com design pronto</t>
  </si>
  <si>
    <t>Desenvolvimento de planilhas e cursos</t>
  </si>
  <si>
    <t>Manutenção do site</t>
  </si>
  <si>
    <t>Marketing digital</t>
  </si>
  <si>
    <t>Equipe / Sócios</t>
  </si>
  <si>
    <t>Salários da equipe e sócios</t>
  </si>
  <si>
    <t>Propaganda online</t>
  </si>
  <si>
    <t>Manutenção de servidores e dos sites</t>
  </si>
  <si>
    <t>Instituições de ensino de gestão</t>
  </si>
  <si>
    <t>Ajudar gestores a desenvolver seus negócios</t>
  </si>
  <si>
    <t>Ser o maior site de apoio a empreendedores e gestores do Brasil</t>
  </si>
  <si>
    <t>Desenvolver mais planilhas</t>
  </si>
  <si>
    <t>Aumentar receitas</t>
  </si>
  <si>
    <t>Número</t>
  </si>
  <si>
    <t>Moeda (R$)</t>
  </si>
  <si>
    <t>Melhorar tx de conversão</t>
  </si>
  <si>
    <t>Percentual (%)</t>
  </si>
  <si>
    <t>Contratar terceirizados</t>
  </si>
  <si>
    <t>Rafael</t>
  </si>
  <si>
    <t>Filippo</t>
  </si>
  <si>
    <t>Melhorar página de produtos e navegação no site</t>
  </si>
  <si>
    <t>Criar novas campanhas no adwords</t>
  </si>
  <si>
    <t>Planilhas prontas para auxiliar no seu dia a dia empresarial</t>
  </si>
  <si>
    <t>Arquivo de Excel compatível e suporte para dúvidas</t>
  </si>
  <si>
    <t>No computador do cliente</t>
  </si>
  <si>
    <t>Criando planilhas muito melhores e mais práticas em relação ao que existe disponível hoje</t>
  </si>
  <si>
    <t>Na internet (Google, site, redes sociais, etc)</t>
  </si>
  <si>
    <t>Fazendo parcerias</t>
  </si>
  <si>
    <t>Em alguns outros sites e espalhados "em buscas do Google"</t>
  </si>
  <si>
    <t>Adwords</t>
  </si>
  <si>
    <t>Facebook Ads</t>
  </si>
  <si>
    <t>Participação em evento</t>
  </si>
  <si>
    <t>Empreendedores, empresários e gestores</t>
  </si>
  <si>
    <t>Dificuldade no uso de ferramentas de gestão confiáveis</t>
  </si>
  <si>
    <t>Empresa x, empresa y e empresa z</t>
  </si>
  <si>
    <t>Com sites - ponto fraco costuma ser a qualidade do produto oferecido</t>
  </si>
  <si>
    <t>Pessoas que trabalham com Excel</t>
  </si>
  <si>
    <t>Atendimento e qualidade do produto</t>
  </si>
  <si>
    <t>Equipe com conhecimento de Excel</t>
  </si>
  <si>
    <t>Equipe com conhecimento de VBA</t>
  </si>
  <si>
    <t>Alto montante financeiro</t>
  </si>
  <si>
    <t>Disponível</t>
  </si>
  <si>
    <t>Faltante</t>
  </si>
  <si>
    <t>Equipe com conhecimento em marketing digital</t>
  </si>
  <si>
    <t>Planilha 1</t>
  </si>
  <si>
    <t>Investimento em tecnologia</t>
  </si>
  <si>
    <t>Computadores</t>
  </si>
  <si>
    <t>Prolabore</t>
  </si>
  <si>
    <t>Precificação</t>
  </si>
  <si>
    <t>Análise das Projeções de Receitas (preenchimento feito de acordo com valores de precificação e projeção dos anos 1 ao 5)</t>
  </si>
  <si>
    <t/>
  </si>
  <si>
    <t>NÃO</t>
  </si>
  <si>
    <t>Aluguel</t>
  </si>
  <si>
    <t>Fique atento, pois a força competitiva que menos influencia seu negócio é Poder de Barganha dos Fornecedores. É importante saber potencializá-la.</t>
  </si>
  <si>
    <t>Você precisa ficar atento a Risco de Novos Entrantes, pois esta é a força que mais pode influenciar o seu negócio, segundo a metodologia Porter.</t>
  </si>
  <si>
    <t xml:space="preserve">Atendimento ágil, Qualidade das planilhas, Cursos didáticos, , , , , , , </t>
  </si>
  <si>
    <t>A estratégia de preço utilizada foi a: Estratégia de Valor Supremo - Produto de alta qualidade a preço baixo. Recomendado para se obter uma rápida introdução no mercado.</t>
  </si>
  <si>
    <t>PLANO DE NEGÓCIOS:</t>
  </si>
  <si>
    <t>Etec Negócios de Alunos do TCC</t>
  </si>
  <si>
    <t>Análise dos Recursos Disponíveis</t>
  </si>
  <si>
    <t>Dados do Empreendimento</t>
  </si>
  <si>
    <t>Setor de Atividade</t>
  </si>
  <si>
    <t>PLANO DE NEGÓCIOS: Concorrentes</t>
  </si>
  <si>
    <t>PLANO DE NEGÓCIOS: Análise de Mercado</t>
  </si>
  <si>
    <t>PLANO DE NEGÓCIOS: Indicadores de Viabilidade</t>
  </si>
  <si>
    <r>
      <rPr>
        <b/>
        <sz val="11"/>
        <color theme="1"/>
        <rFont val="Calibri"/>
        <family val="2"/>
        <scheme val="minor"/>
      </rPr>
      <t xml:space="preserve">Oferta de Valor
</t>
    </r>
    <r>
      <rPr>
        <sz val="11"/>
        <color rgb="FFE71919"/>
        <rFont val="Calibri (Corpo)"/>
      </rPr>
      <t xml:space="preserve"> O que você fornece</t>
    </r>
  </si>
  <si>
    <r>
      <rPr>
        <b/>
        <sz val="11"/>
        <color theme="1"/>
        <rFont val="Calibri"/>
        <family val="2"/>
        <scheme val="minor"/>
      </rPr>
      <t>Relacionamento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 xml:space="preserve"> Como você divulga e interage</t>
    </r>
  </si>
  <si>
    <t>Através de site</t>
  </si>
  <si>
    <r>
      <rPr>
        <b/>
        <sz val="11"/>
        <color theme="1"/>
        <rFont val="Calibri"/>
        <family val="2"/>
        <scheme val="minor"/>
      </rPr>
      <t>Segmento de Clientes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 xml:space="preserve"> Quem são seus principais clientes.</t>
    </r>
  </si>
  <si>
    <r>
      <rPr>
        <b/>
        <sz val="11"/>
        <color theme="1"/>
        <rFont val="Calibri"/>
        <family val="2"/>
        <scheme val="minor"/>
      </rPr>
      <t>Parcerias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>Seus Clientes</t>
    </r>
  </si>
  <si>
    <r>
      <rPr>
        <b/>
        <sz val="11"/>
        <color theme="1"/>
        <rFont val="Calibri"/>
        <family val="2"/>
        <scheme val="minor"/>
      </rPr>
      <t>Atividades Chave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>Principais produtos e serviços</t>
    </r>
  </si>
  <si>
    <r>
      <rPr>
        <b/>
        <sz val="11"/>
        <color theme="1"/>
        <rFont val="Calibri"/>
        <family val="2"/>
        <scheme val="minor"/>
      </rPr>
      <t>Recursos Chave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>Sua Equipe de Trabalho</t>
    </r>
  </si>
  <si>
    <r>
      <rPr>
        <b/>
        <sz val="11"/>
        <color theme="1"/>
        <rFont val="Calibri"/>
        <family val="2"/>
        <scheme val="minor"/>
      </rPr>
      <t>Fontes de Receitas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E71919"/>
        <rFont val="Calibri (Corpo)"/>
      </rPr>
      <t>Com o que você lucra. (suas vendas)</t>
    </r>
  </si>
  <si>
    <t>PLANO DE NEGÓCIOS: Dados da Empresa</t>
  </si>
  <si>
    <t>Qual tamanho desse mercado? Valor médio arrecardado no ano por este tipo de negócio. (Pesquisar) - Mundo, Pais, Estado, Região, Cidade?</t>
  </si>
  <si>
    <t>Quem se benefcia com seu negócio (Seus potencias Clientes).</t>
  </si>
  <si>
    <t>Região que residem os potenciais clientes?</t>
  </si>
  <si>
    <t>Escolaridade</t>
  </si>
  <si>
    <t>Estado Civil</t>
  </si>
  <si>
    <t>Sobre os clientes Pessoa Física</t>
  </si>
  <si>
    <t>Sobre os clientes Pessoa Jurídica</t>
  </si>
  <si>
    <t>Região que localiza-se os potenciais clientes?</t>
  </si>
  <si>
    <t>Tipo de produtos ou serviços que estes clientes oferecem.</t>
  </si>
  <si>
    <t>Há quanto tempo estão no mercado</t>
  </si>
  <si>
    <t>Se possuem filial? Quantas?</t>
  </si>
  <si>
    <t>Imagem do Negócio. (Ruim, Mediana, Boa, Excelente)</t>
  </si>
  <si>
    <t>Onde constumam comprar?</t>
  </si>
  <si>
    <t>Que preço pagam atualmente por esse produto ou serviço similar?</t>
  </si>
  <si>
    <t>Waiter</t>
  </si>
  <si>
    <t>Itanhaém - SP</t>
  </si>
  <si>
    <t>Ramo</t>
  </si>
  <si>
    <t>Camilla Ramos</t>
  </si>
  <si>
    <t>Tecnico em informática para internet</t>
  </si>
  <si>
    <t>Programador Back-end</t>
  </si>
  <si>
    <t>eoo33428138@gmail.com</t>
  </si>
  <si>
    <t>(13) 98110-2318</t>
  </si>
  <si>
    <t>camillarr2002@gmail.com</t>
  </si>
  <si>
    <t xml:space="preserve">Analista </t>
  </si>
  <si>
    <t>Cristian  Dos Santos Oliveira</t>
  </si>
  <si>
    <t>Eduarda Cerato Zambon</t>
  </si>
  <si>
    <t>Designer</t>
  </si>
  <si>
    <t>dudaxd12@gmail.com</t>
  </si>
  <si>
    <t>Eduardo Ferreira Dos Santos</t>
  </si>
  <si>
    <t>Analista</t>
  </si>
  <si>
    <t>ETEC DE ITANHAÉM</t>
  </si>
  <si>
    <t>Instagram</t>
  </si>
  <si>
    <t>Venda de Sites</t>
  </si>
  <si>
    <t>Venda de Anúncios</t>
  </si>
  <si>
    <t>VoceQpad</t>
  </si>
  <si>
    <t>ferreiraeduardo270@gmail.com</t>
  </si>
  <si>
    <t>Gabriel Celestino</t>
  </si>
  <si>
    <t>Prgramador Back-end</t>
  </si>
  <si>
    <t>Av. José Batista Campos</t>
  </si>
  <si>
    <t>Autônomo</t>
  </si>
  <si>
    <t>(13)99754-3312</t>
  </si>
  <si>
    <t>(13)99752-0637</t>
  </si>
  <si>
    <t>(13)99659-9047</t>
  </si>
  <si>
    <t>gabrielceles1410@gmail.com</t>
  </si>
  <si>
    <t>73.813.270/000195</t>
  </si>
  <si>
    <t xml:space="preserve"> </t>
  </si>
  <si>
    <t>Zaara Quiosque</t>
  </si>
  <si>
    <t>Desenvolvimento de sites</t>
  </si>
  <si>
    <t xml:space="preserve">  Auxiliar no atendimento do quiosque Zaara e melhorar nossa qualidade cada vez mais.</t>
  </si>
  <si>
    <t>Tornar-se uma empresa com os atendimentos mais rápidos do mercado.</t>
  </si>
  <si>
    <t xml:space="preserve">Respeito com as diferentes opiniões </t>
  </si>
  <si>
    <t>Solidariedade</t>
  </si>
  <si>
    <t>Ética</t>
  </si>
  <si>
    <t>Comprometimento</t>
  </si>
  <si>
    <t>No computador do usuário</t>
  </si>
  <si>
    <t>Qualidade, responsabilidade, agilidade e etc.</t>
  </si>
  <si>
    <t>Através do marketing digital</t>
  </si>
  <si>
    <t>Sites para estabelecimentos comerciais</t>
  </si>
  <si>
    <t>e-waiter</t>
  </si>
  <si>
    <t>aceno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</si>
</sst>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&quot;R$&quot;#,##0.00_);[Red]\(&quot;R$&quot;#,##0.00\)"/>
    <numFmt numFmtId="165" formatCode="&quot; &quot;00&quot;.&quot;000&quot;.&quot;000&quot;/&quot;0000\-00"/>
    <numFmt numFmtId="166" formatCode="&quot;R$&quot;#,##0.00"/>
    <numFmt numFmtId="167" formatCode="&quot; &quot;000&quot;.&quot;000&quot;.&quot;000&quot;-&quot;00"/>
    <numFmt numFmtId="168" formatCode="0.0%"/>
    <numFmt numFmtId="169" formatCode="&quot;R$&quot;#,##0"/>
  </numFmts>
  <fonts count="72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4"/>
      <color theme="0"/>
      <name val="Calibri"/>
      <family val="2"/>
      <scheme val="minor"/>
    </font>
    <font>
      <b/>
      <sz val="18"/>
      <color rgb="FF333333"/>
      <name val="Calibri"/>
      <family val="2"/>
      <scheme val="minor"/>
    </font>
    <font>
      <sz val="26"/>
      <color rgb="FF333333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b/>
      <sz val="24"/>
      <color rgb="FFFFFF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40"/>
      <color rgb="FF333333"/>
      <name val="Calibri (Corpo)"/>
    </font>
    <font>
      <b/>
      <sz val="12"/>
      <color theme="1"/>
      <name val="Calibri"/>
      <family val="2"/>
      <scheme val="minor"/>
    </font>
    <font>
      <sz val="12"/>
      <color rgb="FFE71919"/>
      <name val="Calibri (Corpo)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8"/>
      <color theme="0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2"/>
      <color theme="1"/>
      <name val="Calibri (Corpo)"/>
    </font>
    <font>
      <b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36"/>
      <color indexed="8"/>
      <name val="Calibri"/>
      <family val="2"/>
    </font>
    <font>
      <b/>
      <sz val="36"/>
      <color indexed="8"/>
      <name val="Calibri"/>
      <family val="2"/>
    </font>
    <font>
      <b/>
      <sz val="28"/>
      <color indexed="8"/>
      <name val="Calibri"/>
      <family val="2"/>
    </font>
    <font>
      <sz val="12"/>
      <color rgb="FF6699CC"/>
      <name val="Calibri"/>
      <family val="2"/>
      <scheme val="minor"/>
    </font>
    <font>
      <sz val="11"/>
      <color rgb="FF6699CC"/>
      <name val="Calibri"/>
      <family val="2"/>
      <scheme val="minor"/>
    </font>
    <font>
      <sz val="11"/>
      <color rgb="FFE71919"/>
      <name val="Calibri (Corpo)"/>
    </font>
    <font>
      <b/>
      <sz val="14"/>
      <color rgb="FF000000"/>
      <name val="Calibri"/>
      <family val="2"/>
      <scheme val="minor"/>
    </font>
    <font>
      <b/>
      <sz val="18"/>
      <color theme="1" tint="0.249977111117893"/>
      <name val="Calibri"/>
      <family val="2"/>
      <scheme val="minor"/>
    </font>
    <font>
      <b/>
      <sz val="32"/>
      <color theme="1" tint="0.249977111117893"/>
      <name val="Calibri"/>
      <family val="2"/>
      <scheme val="minor"/>
    </font>
    <font>
      <b/>
      <sz val="48"/>
      <color theme="1" tint="0.249977111117893"/>
      <name val="Calibri"/>
      <family val="2"/>
      <scheme val="minor"/>
    </font>
    <font>
      <b/>
      <sz val="32"/>
      <color rgb="FF55B03E"/>
      <name val="Calibri"/>
      <family val="2"/>
      <scheme val="minor"/>
    </font>
    <font>
      <sz val="10"/>
      <name val="Calibri"/>
      <family val="2"/>
      <scheme val="minor"/>
    </font>
    <font>
      <b/>
      <sz val="32"/>
      <color theme="2" tint="-0.499984740745262"/>
      <name val="Calibri"/>
      <family val="2"/>
      <scheme val="minor"/>
    </font>
    <font>
      <b/>
      <sz val="32"/>
      <color rgb="FFF0462E"/>
      <name val="Calibri"/>
      <family val="2"/>
      <scheme val="minor"/>
    </font>
    <font>
      <b/>
      <sz val="28"/>
      <color theme="1" tint="0.249977111117893"/>
      <name val="Calibri"/>
      <family val="2"/>
      <scheme val="minor"/>
    </font>
    <font>
      <sz val="72"/>
      <color theme="0" tint="-0.49998474074526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699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55B03E"/>
        <bgColor indexed="64"/>
      </patternFill>
    </fill>
    <fill>
      <patternFill patternType="solid">
        <fgColor rgb="FFE719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0462E"/>
        <bgColor indexed="64"/>
      </patternFill>
    </fill>
    <fill>
      <patternFill patternType="solid">
        <fgColor rgb="FFFFCC00"/>
        <bgColor indexed="64"/>
      </patternFill>
    </fill>
  </fills>
  <borders count="44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  <border>
      <left style="thin">
        <color theme="0" tint="-0.14999847407452621"/>
      </left>
      <right/>
      <top style="thick">
        <color theme="0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ck">
        <color theme="0"/>
      </top>
      <bottom style="thin">
        <color theme="0" tint="-0.14999847407452621"/>
      </bottom>
      <diagonal/>
    </border>
    <border>
      <left style="medium">
        <color theme="0" tint="-0.14999847407452621"/>
      </left>
      <right/>
      <top style="medium">
        <color theme="0" tint="-0.14999847407452621"/>
      </top>
      <bottom/>
      <diagonal/>
    </border>
    <border>
      <left/>
      <right/>
      <top style="medium">
        <color theme="0" tint="-0.14999847407452621"/>
      </top>
      <bottom/>
      <diagonal/>
    </border>
    <border>
      <left/>
      <right style="medium">
        <color theme="0" tint="-0.14999847407452621"/>
      </right>
      <top style="medium">
        <color theme="0" tint="-0.14999847407452621"/>
      </top>
      <bottom/>
      <diagonal/>
    </border>
    <border>
      <left style="medium">
        <color theme="0" tint="-0.14999847407452621"/>
      </left>
      <right/>
      <top/>
      <bottom/>
      <diagonal/>
    </border>
    <border>
      <left/>
      <right style="medium">
        <color theme="0" tint="-0.14999847407452621"/>
      </right>
      <top/>
      <bottom/>
      <diagonal/>
    </border>
    <border>
      <left style="medium">
        <color theme="0" tint="-0.14999847407452621"/>
      </left>
      <right/>
      <top/>
      <bottom style="medium">
        <color theme="0" tint="-0.14999847407452621"/>
      </bottom>
      <diagonal/>
    </border>
    <border>
      <left/>
      <right/>
      <top/>
      <bottom style="medium">
        <color theme="0" tint="-0.14999847407452621"/>
      </bottom>
      <diagonal/>
    </border>
    <border>
      <left/>
      <right style="medium">
        <color theme="0" tint="-0.14999847407452621"/>
      </right>
      <top/>
      <bottom style="medium">
        <color theme="0" tint="-0.14999847407452621"/>
      </bottom>
      <diagonal/>
    </border>
    <border>
      <left style="medium">
        <color theme="0" tint="-0.14999847407452621"/>
      </left>
      <right style="medium">
        <color theme="0" tint="-0.14999847407452621"/>
      </right>
      <top style="medium">
        <color theme="0" tint="-0.14999847407452621"/>
      </top>
      <bottom/>
      <diagonal/>
    </border>
    <border>
      <left style="medium">
        <color theme="0" tint="-0.14999847407452621"/>
      </left>
      <right style="medium">
        <color theme="0" tint="-0.14999847407452621"/>
      </right>
      <top/>
      <bottom/>
      <diagonal/>
    </border>
    <border>
      <left style="medium">
        <color theme="0" tint="-0.14999847407452621"/>
      </left>
      <right style="medium">
        <color theme="0" tint="-0.14999847407452621"/>
      </right>
      <top/>
      <bottom style="medium">
        <color theme="0" tint="-0.14999847407452621"/>
      </bottom>
      <diagonal/>
    </border>
    <border>
      <left style="thick">
        <color theme="0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thin">
        <color theme="0" tint="-0.14999847407452621"/>
      </bottom>
      <diagonal/>
    </border>
    <border>
      <left/>
      <right/>
      <top style="thick">
        <color theme="0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ck">
        <color theme="0"/>
      </right>
      <top style="thin">
        <color theme="0" tint="-0.14999847407452621"/>
      </top>
      <bottom style="thin">
        <color theme="0" tint="-0.14999847407452621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 style="thick">
        <color theme="0"/>
      </left>
      <right style="thin">
        <color theme="0" tint="-0.14999847407452621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theme="0" tint="-0.14999847407452621"/>
      </left>
      <right/>
      <top style="thick">
        <color theme="0"/>
      </top>
      <bottom/>
      <diagonal/>
    </border>
    <border>
      <left/>
      <right style="thin">
        <color theme="0" tint="-0.14999847407452621"/>
      </right>
      <top style="thick">
        <color theme="0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ck">
        <color theme="0"/>
      </top>
      <bottom/>
      <diagonal/>
    </border>
    <border>
      <left/>
      <right/>
      <top/>
      <bottom style="thin">
        <color theme="0" tint="-0.14999847407452621"/>
      </bottom>
      <diagonal/>
    </border>
    <border>
      <left style="thick">
        <color theme="0"/>
      </left>
      <right style="thick">
        <color theme="0"/>
      </right>
      <top/>
      <bottom/>
      <diagonal/>
    </border>
  </borders>
  <cellStyleXfs count="10">
    <xf numFmtId="0" fontId="0" fillId="0" borderId="0"/>
    <xf numFmtId="0" fontId="18" fillId="0" borderId="0" applyNumberFormat="0" applyFill="0" applyBorder="0" applyAlignment="0" applyProtection="0"/>
    <xf numFmtId="9" fontId="12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570">
    <xf numFmtId="0" fontId="0" fillId="0" borderId="0" xfId="0"/>
    <xf numFmtId="0" fontId="16" fillId="2" borderId="1" xfId="0" applyFont="1" applyFill="1" applyBorder="1" applyAlignment="1" applyProtection="1">
      <alignment horizontal="left" vertical="center" indent="1"/>
      <protection locked="0"/>
    </xf>
    <xf numFmtId="0" fontId="0" fillId="3" borderId="0" xfId="0" applyFill="1" applyProtection="1"/>
    <xf numFmtId="0" fontId="17" fillId="3" borderId="0" xfId="0" applyFont="1" applyFill="1" applyAlignment="1" applyProtection="1">
      <alignment horizontal="right" indent="1"/>
    </xf>
    <xf numFmtId="0" fontId="17" fillId="3" borderId="0" xfId="0" applyFont="1" applyFill="1" applyProtection="1"/>
    <xf numFmtId="0" fontId="19" fillId="3" borderId="0" xfId="0" applyFont="1" applyFill="1" applyProtection="1"/>
    <xf numFmtId="0" fontId="0" fillId="6" borderId="0" xfId="0" applyFill="1" applyBorder="1" applyProtection="1"/>
    <xf numFmtId="0" fontId="19" fillId="6" borderId="0" xfId="1" applyFont="1" applyFill="1" applyBorder="1" applyAlignment="1" applyProtection="1">
      <alignment horizontal="center" vertical="center" wrapText="1"/>
    </xf>
    <xf numFmtId="0" fontId="17" fillId="6" borderId="0" xfId="1" applyFont="1" applyFill="1" applyBorder="1" applyAlignment="1" applyProtection="1">
      <alignment horizontal="center" vertical="center"/>
    </xf>
    <xf numFmtId="0" fontId="17" fillId="6" borderId="0" xfId="0" applyFont="1" applyFill="1" applyBorder="1" applyAlignment="1" applyProtection="1">
      <alignment horizontal="center" vertical="center"/>
    </xf>
    <xf numFmtId="0" fontId="19" fillId="6" borderId="0" xfId="0" applyFont="1" applyFill="1" applyBorder="1" applyAlignment="1" applyProtection="1">
      <alignment horizontal="center" vertical="center"/>
    </xf>
    <xf numFmtId="0" fontId="19" fillId="6" borderId="0" xfId="0" applyFont="1" applyFill="1" applyBorder="1" applyProtection="1"/>
    <xf numFmtId="0" fontId="0" fillId="0" borderId="0" xfId="0" applyFill="1" applyBorder="1" applyProtection="1"/>
    <xf numFmtId="0" fontId="17" fillId="0" borderId="0" xfId="0" applyFont="1" applyFill="1" applyBorder="1" applyAlignment="1" applyProtection="1">
      <alignment wrapText="1"/>
    </xf>
    <xf numFmtId="0" fontId="17" fillId="0" borderId="0" xfId="0" applyFont="1" applyFill="1" applyBorder="1" applyProtection="1"/>
    <xf numFmtId="0" fontId="19" fillId="0" borderId="0" xfId="0" applyFont="1" applyFill="1" applyBorder="1" applyProtection="1"/>
    <xf numFmtId="0" fontId="0" fillId="0" borderId="0" xfId="0" applyFill="1" applyAlignment="1" applyProtection="1">
      <alignment horizontal="left" indent="1"/>
    </xf>
    <xf numFmtId="0" fontId="0" fillId="0" borderId="0" xfId="0" applyAlignment="1" applyProtection="1">
      <alignment horizontal="left" indent="1"/>
    </xf>
    <xf numFmtId="0" fontId="0" fillId="0" borderId="0" xfId="0" applyFont="1" applyAlignment="1" applyProtection="1">
      <alignment horizontal="left" indent="1"/>
    </xf>
    <xf numFmtId="0" fontId="21" fillId="0" borderId="0" xfId="0" applyFont="1" applyFill="1" applyAlignment="1" applyProtection="1">
      <alignment horizontal="left" indent="1"/>
    </xf>
    <xf numFmtId="0" fontId="21" fillId="0" borderId="0" xfId="0" applyFont="1" applyAlignment="1" applyProtection="1">
      <alignment horizontal="left" indent="1"/>
    </xf>
    <xf numFmtId="0" fontId="19" fillId="0" borderId="0" xfId="0" applyFont="1" applyFill="1" applyAlignment="1" applyProtection="1">
      <alignment horizontal="left" indent="1"/>
    </xf>
    <xf numFmtId="0" fontId="0" fillId="0" borderId="0" xfId="0" applyFont="1" applyFill="1" applyAlignment="1" applyProtection="1">
      <alignment horizontal="left" indent="1"/>
    </xf>
    <xf numFmtId="0" fontId="19" fillId="0" borderId="0" xfId="0" applyFont="1" applyAlignment="1" applyProtection="1">
      <alignment horizontal="left" indent="1"/>
    </xf>
    <xf numFmtId="0" fontId="0" fillId="3" borderId="0" xfId="0" applyFill="1" applyAlignment="1" applyProtection="1">
      <alignment horizontal="right" indent="1"/>
    </xf>
    <xf numFmtId="0" fontId="19" fillId="0" borderId="0" xfId="1" applyFont="1" applyFill="1" applyBorder="1" applyAlignment="1" applyProtection="1">
      <alignment horizontal="center" vertical="center" wrapText="1"/>
    </xf>
    <xf numFmtId="0" fontId="17" fillId="0" borderId="0" xfId="1" applyFont="1" applyFill="1" applyBorder="1" applyAlignment="1" applyProtection="1">
      <alignment horizontal="center" vertical="center"/>
    </xf>
    <xf numFmtId="0" fontId="17" fillId="0" borderId="0" xfId="0" applyFont="1" applyFill="1" applyBorder="1" applyAlignment="1" applyProtection="1">
      <alignment horizontal="center" vertical="center"/>
    </xf>
    <xf numFmtId="0" fontId="0" fillId="0" borderId="0" xfId="0" applyFill="1" applyProtection="1"/>
    <xf numFmtId="0" fontId="0" fillId="0" borderId="0" xfId="0" applyProtection="1"/>
    <xf numFmtId="0" fontId="23" fillId="6" borderId="0" xfId="1" applyFont="1" applyFill="1" applyAlignment="1" applyProtection="1">
      <alignment horizontal="center" vertical="center"/>
    </xf>
    <xf numFmtId="0" fontId="22" fillId="0" borderId="0" xfId="0" applyFont="1" applyAlignment="1" applyProtection="1">
      <alignment vertical="center" wrapText="1"/>
    </xf>
    <xf numFmtId="0" fontId="33" fillId="0" borderId="0" xfId="0" applyFont="1" applyAlignment="1" applyProtection="1">
      <alignment wrapText="1"/>
    </xf>
    <xf numFmtId="0" fontId="29" fillId="0" borderId="0" xfId="0" applyFont="1" applyBorder="1" applyAlignment="1" applyProtection="1">
      <alignment horizontal="left" vertical="center" indent="1"/>
    </xf>
    <xf numFmtId="0" fontId="19" fillId="0" borderId="1" xfId="0" applyFont="1" applyFill="1" applyBorder="1" applyAlignment="1" applyProtection="1">
      <alignment horizontal="left" vertical="center" wrapText="1" indent="1"/>
    </xf>
    <xf numFmtId="0" fontId="28" fillId="0" borderId="0" xfId="0" applyFont="1" applyFill="1" applyBorder="1" applyAlignment="1" applyProtection="1">
      <alignment horizontal="left" vertical="center" wrapText="1" indent="1"/>
    </xf>
    <xf numFmtId="0" fontId="0" fillId="0" borderId="0" xfId="0" applyFill="1" applyBorder="1" applyAlignment="1" applyProtection="1">
      <alignment horizontal="left" indent="1"/>
    </xf>
    <xf numFmtId="0" fontId="25" fillId="0" borderId="0" xfId="0" applyFont="1" applyFill="1" applyAlignment="1" applyProtection="1">
      <alignment vertical="center"/>
    </xf>
    <xf numFmtId="0" fontId="25" fillId="0" borderId="0" xfId="0" applyFont="1" applyFill="1" applyAlignment="1" applyProtection="1">
      <alignment vertical="center" wrapText="1"/>
    </xf>
    <xf numFmtId="0" fontId="0" fillId="0" borderId="0" xfId="0" applyFill="1" applyAlignment="1" applyProtection="1"/>
    <xf numFmtId="0" fontId="0" fillId="0" borderId="0" xfId="0" applyAlignment="1" applyProtection="1"/>
    <xf numFmtId="0" fontId="34" fillId="0" borderId="0" xfId="0" applyFont="1" applyAlignment="1" applyProtection="1">
      <alignment horizontal="left"/>
    </xf>
    <xf numFmtId="0" fontId="0" fillId="0" borderId="0" xfId="0" applyAlignment="1" applyProtection="1">
      <alignment horizontal="left"/>
    </xf>
    <xf numFmtId="0" fontId="0" fillId="0" borderId="0" xfId="0" applyAlignment="1" applyProtection="1">
      <alignment horizontal="left" vertical="center"/>
    </xf>
    <xf numFmtId="0" fontId="0" fillId="4" borderId="1" xfId="0" applyFill="1" applyBorder="1" applyProtection="1"/>
    <xf numFmtId="0" fontId="0" fillId="3" borderId="0" xfId="0" applyFill="1" applyProtection="1">
      <protection locked="0"/>
    </xf>
    <xf numFmtId="0" fontId="24" fillId="4" borderId="1" xfId="0" applyFont="1" applyFill="1" applyBorder="1" applyAlignment="1" applyProtection="1">
      <alignment horizontal="left" vertical="center" indent="1"/>
    </xf>
    <xf numFmtId="0" fontId="23" fillId="6" borderId="0" xfId="1" applyFont="1" applyFill="1" applyAlignment="1" applyProtection="1">
      <alignment horizontal="left" vertical="center" indent="1"/>
      <protection locked="0"/>
    </xf>
    <xf numFmtId="0" fontId="24" fillId="0" borderId="0" xfId="0" applyFont="1" applyAlignment="1" applyProtection="1">
      <alignment horizontal="left" vertical="center" indent="1"/>
      <protection locked="0"/>
    </xf>
    <xf numFmtId="0" fontId="27" fillId="6" borderId="0" xfId="0" applyFont="1" applyFill="1" applyAlignment="1" applyProtection="1">
      <alignment horizontal="center" vertical="center"/>
      <protection locked="0"/>
    </xf>
    <xf numFmtId="0" fontId="13" fillId="2" borderId="2" xfId="0" applyFont="1" applyFill="1" applyBorder="1" applyAlignment="1" applyProtection="1">
      <alignment horizontal="left" vertical="center" indent="1"/>
      <protection locked="0"/>
    </xf>
    <xf numFmtId="0" fontId="13" fillId="2" borderId="1" xfId="0" applyFont="1" applyFill="1" applyBorder="1" applyAlignment="1" applyProtection="1">
      <alignment horizontal="left" vertical="center" indent="1"/>
      <protection locked="0"/>
    </xf>
    <xf numFmtId="0" fontId="0" fillId="3" borderId="0" xfId="0" applyFill="1" applyProtection="1"/>
    <xf numFmtId="0" fontId="18" fillId="0" borderId="0" xfId="1" applyAlignment="1" applyProtection="1">
      <alignment horizontal="left" vertical="center"/>
    </xf>
    <xf numFmtId="0" fontId="20" fillId="5" borderId="6" xfId="0" applyFont="1" applyFill="1" applyBorder="1" applyAlignment="1" applyProtection="1">
      <alignment horizontal="left" vertical="center" wrapText="1" indent="1"/>
    </xf>
    <xf numFmtId="0" fontId="20" fillId="5" borderId="7" xfId="0" applyFont="1" applyFill="1" applyBorder="1" applyAlignment="1" applyProtection="1">
      <alignment horizontal="left" vertical="center" wrapText="1" indent="1"/>
    </xf>
    <xf numFmtId="14" fontId="16" fillId="2" borderId="1" xfId="0" applyNumberFormat="1" applyFont="1" applyFill="1" applyBorder="1" applyAlignment="1" applyProtection="1">
      <alignment horizontal="left" vertical="center" indent="1"/>
      <protection locked="0"/>
    </xf>
    <xf numFmtId="166" fontId="13" fillId="2" borderId="2" xfId="0" applyNumberFormat="1" applyFont="1" applyFill="1" applyBorder="1" applyAlignment="1" applyProtection="1">
      <alignment horizontal="left" vertical="center" indent="1"/>
      <protection locked="0"/>
    </xf>
    <xf numFmtId="166" fontId="13" fillId="2" borderId="1" xfId="0" applyNumberFormat="1" applyFont="1" applyFill="1" applyBorder="1" applyAlignment="1" applyProtection="1">
      <alignment horizontal="left" vertical="center" indent="1"/>
      <protection locked="0"/>
    </xf>
    <xf numFmtId="0" fontId="0" fillId="0" borderId="0" xfId="0" applyFill="1" applyBorder="1" applyAlignment="1" applyProtection="1">
      <alignment horizontal="center"/>
    </xf>
    <xf numFmtId="3" fontId="13" fillId="2" borderId="2" xfId="0" applyNumberFormat="1" applyFont="1" applyFill="1" applyBorder="1" applyAlignment="1" applyProtection="1">
      <alignment horizontal="left" vertical="center" indent="1"/>
      <protection locked="0"/>
    </xf>
    <xf numFmtId="0" fontId="20" fillId="7" borderId="7" xfId="0" applyFont="1" applyFill="1" applyBorder="1" applyAlignment="1" applyProtection="1">
      <alignment horizontal="left" vertical="center" indent="1"/>
    </xf>
    <xf numFmtId="0" fontId="20" fillId="7" borderId="8" xfId="0" applyFont="1" applyFill="1" applyBorder="1" applyAlignment="1" applyProtection="1">
      <alignment vertical="center" wrapText="1"/>
    </xf>
    <xf numFmtId="0" fontId="20" fillId="7" borderId="7" xfId="0" applyFont="1" applyFill="1" applyBorder="1" applyAlignment="1" applyProtection="1">
      <alignment horizontal="left" vertical="center" wrapText="1" indent="1"/>
    </xf>
    <xf numFmtId="0" fontId="13" fillId="2" borderId="25" xfId="0" applyFont="1" applyFill="1" applyBorder="1" applyAlignment="1" applyProtection="1">
      <alignment horizontal="left" vertical="center" indent="1"/>
      <protection locked="0"/>
    </xf>
    <xf numFmtId="0" fontId="20" fillId="5" borderId="6" xfId="0" applyFont="1" applyFill="1" applyBorder="1" applyAlignment="1" applyProtection="1">
      <alignment horizontal="center" vertical="center" textRotation="90" wrapText="1"/>
    </xf>
    <xf numFmtId="2" fontId="20" fillId="5" borderId="6" xfId="0" applyNumberFormat="1" applyFont="1" applyFill="1" applyBorder="1" applyAlignment="1" applyProtection="1">
      <alignment horizontal="left" vertical="center" wrapText="1" indent="1"/>
    </xf>
    <xf numFmtId="0" fontId="39" fillId="0" borderId="0" xfId="0" applyFont="1" applyAlignment="1" applyProtection="1">
      <alignment horizontal="left" indent="1"/>
    </xf>
    <xf numFmtId="0" fontId="19" fillId="0" borderId="0" xfId="0" applyFont="1" applyFill="1" applyBorder="1" applyAlignment="1" applyProtection="1">
      <alignment horizontal="center"/>
    </xf>
    <xf numFmtId="0" fontId="40" fillId="10" borderId="6" xfId="0" applyFont="1" applyFill="1" applyBorder="1" applyAlignment="1" applyProtection="1">
      <alignment horizontal="center" vertical="center"/>
    </xf>
    <xf numFmtId="0" fontId="41" fillId="11" borderId="6" xfId="0" applyFont="1" applyFill="1" applyBorder="1" applyAlignment="1" applyProtection="1">
      <alignment horizontal="center" vertical="center"/>
    </xf>
    <xf numFmtId="0" fontId="0" fillId="6" borderId="0" xfId="0" applyFill="1" applyBorder="1" applyAlignment="1" applyProtection="1">
      <alignment horizontal="center"/>
    </xf>
    <xf numFmtId="0" fontId="0" fillId="0" borderId="0" xfId="0" applyFont="1" applyAlignment="1" applyProtection="1">
      <alignment horizontal="center"/>
    </xf>
    <xf numFmtId="0" fontId="19" fillId="0" borderId="0" xfId="0" applyFont="1" applyAlignment="1" applyProtection="1">
      <alignment horizontal="center"/>
    </xf>
    <xf numFmtId="0" fontId="40" fillId="9" borderId="6" xfId="0" applyFont="1" applyFill="1" applyBorder="1" applyAlignment="1" applyProtection="1">
      <alignment horizontal="center" vertical="center"/>
    </xf>
    <xf numFmtId="0" fontId="40" fillId="8" borderId="6" xfId="0" applyFont="1" applyFill="1" applyBorder="1" applyAlignment="1" applyProtection="1">
      <alignment horizontal="center" vertical="center"/>
    </xf>
    <xf numFmtId="0" fontId="0" fillId="3" borderId="0" xfId="0" applyFill="1" applyProtection="1"/>
    <xf numFmtId="0" fontId="42" fillId="0" borderId="0" xfId="0" applyFont="1" applyAlignment="1">
      <alignment wrapText="1"/>
    </xf>
    <xf numFmtId="0" fontId="42" fillId="0" borderId="0" xfId="0" applyFont="1" applyAlignment="1" applyProtection="1">
      <alignment horizontal="left" wrapText="1" indent="1"/>
    </xf>
    <xf numFmtId="0" fontId="20" fillId="7" borderId="10" xfId="0" applyFont="1" applyFill="1" applyBorder="1" applyAlignment="1" applyProtection="1">
      <alignment vertical="center" wrapText="1"/>
    </xf>
    <xf numFmtId="0" fontId="20" fillId="5" borderId="9" xfId="0" applyFont="1" applyFill="1" applyBorder="1" applyAlignment="1" applyProtection="1">
      <alignment horizontal="left" vertical="center" wrapText="1" indent="1"/>
    </xf>
    <xf numFmtId="0" fontId="13" fillId="2" borderId="2" xfId="0" applyFont="1" applyFill="1" applyBorder="1" applyAlignment="1" applyProtection="1">
      <alignment horizontal="left" vertical="center" wrapText="1" indent="1"/>
      <protection locked="0"/>
    </xf>
    <xf numFmtId="3" fontId="13" fillId="2" borderId="2" xfId="0" applyNumberFormat="1" applyFont="1" applyFill="1" applyBorder="1" applyAlignment="1" applyProtection="1">
      <alignment horizontal="left" vertical="center" wrapText="1" indent="1"/>
      <protection locked="0"/>
    </xf>
    <xf numFmtId="3" fontId="13" fillId="2" borderId="1" xfId="0" applyNumberFormat="1" applyFont="1" applyFill="1" applyBorder="1" applyAlignment="1" applyProtection="1">
      <alignment horizontal="left" vertical="center" wrapText="1" indent="1"/>
      <protection locked="0"/>
    </xf>
    <xf numFmtId="0" fontId="0" fillId="3" borderId="0" xfId="0" applyFont="1" applyFill="1" applyAlignment="1" applyProtection="1">
      <alignment horizontal="right" indent="1"/>
    </xf>
    <xf numFmtId="0" fontId="0" fillId="6" borderId="0" xfId="1" applyFont="1" applyFill="1" applyBorder="1" applyAlignment="1" applyProtection="1">
      <alignment horizontal="center" vertical="center"/>
    </xf>
    <xf numFmtId="0" fontId="0" fillId="6" borderId="0" xfId="0" applyFont="1" applyFill="1" applyBorder="1" applyAlignment="1" applyProtection="1">
      <alignment horizontal="center" vertical="center"/>
    </xf>
    <xf numFmtId="0" fontId="0" fillId="6" borderId="0" xfId="0" applyFont="1" applyFill="1" applyBorder="1" applyProtection="1"/>
    <xf numFmtId="0" fontId="0" fillId="0" borderId="0" xfId="0" applyFont="1" applyFill="1" applyBorder="1" applyProtection="1"/>
    <xf numFmtId="0" fontId="0" fillId="0" borderId="0" xfId="0" applyFont="1" applyFill="1" applyBorder="1" applyAlignment="1" applyProtection="1">
      <alignment wrapText="1"/>
    </xf>
    <xf numFmtId="0" fontId="13" fillId="0" borderId="0" xfId="0" applyFont="1" applyAlignment="1" applyProtection="1">
      <alignment horizontal="left" indent="1"/>
    </xf>
    <xf numFmtId="0" fontId="0" fillId="3" borderId="0" xfId="0" applyFill="1" applyProtection="1"/>
    <xf numFmtId="0" fontId="23" fillId="8" borderId="6" xfId="0" applyFont="1" applyFill="1" applyBorder="1" applyAlignment="1" applyProtection="1">
      <alignment horizontal="center" vertical="center"/>
    </xf>
    <xf numFmtId="0" fontId="23" fillId="9" borderId="6" xfId="0" applyFont="1" applyFill="1" applyBorder="1" applyAlignment="1" applyProtection="1">
      <alignment horizontal="center" vertical="center"/>
    </xf>
    <xf numFmtId="9" fontId="43" fillId="5" borderId="9" xfId="2" applyNumberFormat="1" applyFont="1" applyFill="1" applyBorder="1" applyAlignment="1" applyProtection="1">
      <alignment horizontal="left" vertical="center" wrapText="1" indent="1"/>
    </xf>
    <xf numFmtId="0" fontId="28" fillId="4" borderId="9" xfId="0" applyFont="1" applyFill="1" applyBorder="1" applyAlignment="1" applyProtection="1">
      <alignment horizontal="left" vertical="center" wrapText="1" indent="1"/>
    </xf>
    <xf numFmtId="0" fontId="20" fillId="7" borderId="10" xfId="0" applyFont="1" applyFill="1" applyBorder="1" applyAlignment="1" applyProtection="1">
      <alignment horizontal="left" vertical="center" indent="1"/>
    </xf>
    <xf numFmtId="0" fontId="44" fillId="0" borderId="0" xfId="0" applyFont="1" applyAlignment="1" applyProtection="1">
      <alignment horizontal="left" indent="1"/>
    </xf>
    <xf numFmtId="0" fontId="0" fillId="3" borderId="0" xfId="0" applyFill="1" applyProtection="1"/>
    <xf numFmtId="3" fontId="13" fillId="2" borderId="24" xfId="0" applyNumberFormat="1" applyFont="1" applyFill="1" applyBorder="1" applyAlignment="1" applyProtection="1">
      <alignment horizontal="left" vertical="center" indent="1"/>
      <protection locked="0"/>
    </xf>
    <xf numFmtId="0" fontId="0" fillId="0" borderId="0" xfId="0" applyFont="1" applyFill="1" applyBorder="1" applyAlignment="1" applyProtection="1">
      <alignment horizontal="center" vertical="center"/>
    </xf>
    <xf numFmtId="3" fontId="13" fillId="4" borderId="6" xfId="0" applyNumberFormat="1" applyFont="1" applyFill="1" applyBorder="1" applyAlignment="1" applyProtection="1">
      <alignment horizontal="left" vertical="center" indent="1"/>
    </xf>
    <xf numFmtId="0" fontId="20" fillId="5" borderId="7" xfId="0" applyFont="1" applyFill="1" applyBorder="1" applyAlignment="1" applyProtection="1">
      <alignment horizontal="center" vertical="center" wrapText="1"/>
    </xf>
    <xf numFmtId="0" fontId="13" fillId="4" borderId="6" xfId="0" applyFont="1" applyFill="1" applyBorder="1" applyAlignment="1" applyProtection="1">
      <alignment horizontal="center" vertical="center"/>
    </xf>
    <xf numFmtId="0" fontId="20" fillId="5" borderId="6" xfId="0" applyFont="1" applyFill="1" applyBorder="1" applyAlignment="1" applyProtection="1">
      <alignment horizontal="center" vertical="center" wrapText="1"/>
    </xf>
    <xf numFmtId="166" fontId="13" fillId="4" borderId="1" xfId="0" applyNumberFormat="1" applyFont="1" applyFill="1" applyBorder="1" applyAlignment="1" applyProtection="1">
      <alignment horizontal="left" vertical="center" indent="1"/>
    </xf>
    <xf numFmtId="0" fontId="21" fillId="0" borderId="0" xfId="0" applyFont="1" applyAlignment="1" applyProtection="1">
      <alignment horizontal="center"/>
    </xf>
    <xf numFmtId="10" fontId="13" fillId="2" borderId="1" xfId="0" applyNumberFormat="1" applyFont="1" applyFill="1" applyBorder="1" applyAlignment="1" applyProtection="1">
      <alignment horizontal="left" vertical="center" indent="1"/>
      <protection locked="0"/>
    </xf>
    <xf numFmtId="10" fontId="13" fillId="2" borderId="2" xfId="0" applyNumberFormat="1" applyFont="1" applyFill="1" applyBorder="1" applyAlignment="1" applyProtection="1">
      <alignment horizontal="left" vertical="center" indent="1"/>
      <protection locked="0"/>
    </xf>
    <xf numFmtId="166" fontId="46" fillId="4" borderId="6" xfId="0" applyNumberFormat="1" applyFont="1" applyFill="1" applyBorder="1" applyAlignment="1" applyProtection="1">
      <alignment horizontal="left" vertical="center" indent="1"/>
    </xf>
    <xf numFmtId="10" fontId="46" fillId="4" borderId="6" xfId="2" applyNumberFormat="1" applyFont="1" applyFill="1" applyBorder="1" applyAlignment="1" applyProtection="1">
      <alignment horizontal="left" vertical="center" indent="1"/>
    </xf>
    <xf numFmtId="0" fontId="0" fillId="0" borderId="6" xfId="0" applyFill="1" applyBorder="1" applyProtection="1"/>
    <xf numFmtId="10" fontId="13" fillId="2" borderId="1" xfId="2" applyNumberFormat="1" applyFont="1" applyFill="1" applyBorder="1" applyAlignment="1" applyProtection="1">
      <alignment horizontal="left" vertical="center" indent="1"/>
      <protection locked="0"/>
    </xf>
    <xf numFmtId="166" fontId="28" fillId="4" borderId="6" xfId="0" applyNumberFormat="1" applyFont="1" applyFill="1" applyBorder="1" applyAlignment="1" applyProtection="1">
      <alignment horizontal="center" vertical="center" wrapText="1"/>
    </xf>
    <xf numFmtId="166" fontId="20" fillId="5" borderId="6" xfId="0" applyNumberFormat="1" applyFont="1" applyFill="1" applyBorder="1" applyAlignment="1" applyProtection="1">
      <alignment horizontal="center" vertical="center" wrapText="1"/>
    </xf>
    <xf numFmtId="166" fontId="28" fillId="4" borderId="7" xfId="0" applyNumberFormat="1" applyFont="1" applyFill="1" applyBorder="1" applyAlignment="1" applyProtection="1">
      <alignment horizontal="center" vertical="center" wrapText="1"/>
    </xf>
    <xf numFmtId="166" fontId="13" fillId="4" borderId="6" xfId="0" applyNumberFormat="1" applyFont="1" applyFill="1" applyBorder="1" applyAlignment="1" applyProtection="1">
      <alignment horizontal="left" vertical="center" indent="1"/>
    </xf>
    <xf numFmtId="0" fontId="20" fillId="7" borderId="10" xfId="0" applyFont="1" applyFill="1" applyBorder="1" applyAlignment="1" applyProtection="1">
      <alignment horizontal="center" vertical="center" wrapText="1"/>
    </xf>
    <xf numFmtId="0" fontId="13" fillId="2" borderId="1" xfId="0" applyFont="1" applyFill="1" applyBorder="1" applyAlignment="1" applyProtection="1">
      <alignment horizontal="center" vertical="center"/>
      <protection locked="0"/>
    </xf>
    <xf numFmtId="0" fontId="21" fillId="0" borderId="6" xfId="0" applyFont="1" applyBorder="1" applyAlignment="1" applyProtection="1">
      <alignment horizontal="left" indent="1"/>
    </xf>
    <xf numFmtId="0" fontId="13" fillId="4" borderId="6" xfId="0" applyNumberFormat="1" applyFont="1" applyFill="1" applyBorder="1" applyAlignment="1" applyProtection="1">
      <alignment horizontal="left" vertical="center" indent="1"/>
    </xf>
    <xf numFmtId="0" fontId="0" fillId="3" borderId="0" xfId="0" applyFill="1" applyProtection="1"/>
    <xf numFmtId="0" fontId="20" fillId="5" borderId="6" xfId="0" applyFont="1" applyFill="1" applyBorder="1" applyAlignment="1" applyProtection="1">
      <alignment horizontal="left" vertical="center" wrapText="1" indent="1"/>
    </xf>
    <xf numFmtId="9" fontId="16" fillId="2" borderId="1" xfId="0" applyNumberFormat="1" applyFont="1" applyFill="1" applyBorder="1" applyAlignment="1" applyProtection="1">
      <alignment horizontal="left" vertical="center" indent="1"/>
      <protection locked="0"/>
    </xf>
    <xf numFmtId="9" fontId="13" fillId="2" borderId="32" xfId="2" applyFont="1" applyFill="1" applyBorder="1" applyAlignment="1" applyProtection="1">
      <alignment horizontal="left" vertical="center" indent="1"/>
      <protection locked="0"/>
    </xf>
    <xf numFmtId="0" fontId="48" fillId="0" borderId="0" xfId="0" applyFont="1" applyFill="1" applyBorder="1" applyProtection="1"/>
    <xf numFmtId="0" fontId="49" fillId="0" borderId="3" xfId="0" applyFont="1" applyBorder="1" applyAlignment="1">
      <alignment horizontal="center" vertical="center"/>
    </xf>
    <xf numFmtId="0" fontId="50" fillId="0" borderId="0" xfId="0" applyFont="1" applyFill="1" applyBorder="1" applyAlignment="1" applyProtection="1">
      <alignment wrapText="1"/>
    </xf>
    <xf numFmtId="0" fontId="51" fillId="0" borderId="0" xfId="0" applyFont="1" applyFill="1" applyBorder="1" applyProtection="1"/>
    <xf numFmtId="0" fontId="0" fillId="3" borderId="0" xfId="0" applyFill="1" applyProtection="1"/>
    <xf numFmtId="0" fontId="20" fillId="5" borderId="6" xfId="0" applyFont="1" applyFill="1" applyBorder="1" applyAlignment="1" applyProtection="1">
      <alignment horizontal="left" vertical="center" wrapText="1" indent="1"/>
    </xf>
    <xf numFmtId="166" fontId="19" fillId="3" borderId="0" xfId="0" applyNumberFormat="1" applyFont="1" applyFill="1" applyAlignment="1" applyProtection="1">
      <alignment horizontal="center"/>
    </xf>
    <xf numFmtId="166" fontId="0" fillId="3" borderId="0" xfId="0" applyNumberFormat="1" applyFill="1" applyAlignment="1" applyProtection="1">
      <alignment horizontal="center"/>
    </xf>
    <xf numFmtId="166" fontId="19" fillId="6" borderId="0" xfId="0" applyNumberFormat="1" applyFont="1" applyFill="1" applyBorder="1" applyAlignment="1" applyProtection="1">
      <alignment horizontal="center" vertical="center"/>
    </xf>
    <xf numFmtId="166" fontId="19" fillId="6" borderId="0" xfId="0" applyNumberFormat="1" applyFont="1" applyFill="1" applyBorder="1" applyAlignment="1" applyProtection="1">
      <alignment horizontal="center"/>
    </xf>
    <xf numFmtId="166" fontId="0" fillId="6" borderId="0" xfId="0" applyNumberFormat="1" applyFill="1" applyBorder="1" applyAlignment="1" applyProtection="1">
      <alignment horizontal="center"/>
    </xf>
    <xf numFmtId="166" fontId="19" fillId="0" borderId="0" xfId="0" applyNumberFormat="1" applyFont="1" applyFill="1" applyBorder="1" applyAlignment="1" applyProtection="1">
      <alignment horizontal="center"/>
    </xf>
    <xf numFmtId="166" fontId="0" fillId="0" borderId="0" xfId="0" applyNumberFormat="1" applyFill="1" applyBorder="1" applyAlignment="1" applyProtection="1">
      <alignment horizontal="center"/>
    </xf>
    <xf numFmtId="166" fontId="51" fillId="0" borderId="0" xfId="0" applyNumberFormat="1" applyFont="1" applyFill="1" applyBorder="1" applyAlignment="1" applyProtection="1">
      <alignment horizontal="center"/>
    </xf>
    <xf numFmtId="166" fontId="48" fillId="0" borderId="0" xfId="0" applyNumberFormat="1" applyFont="1" applyFill="1" applyBorder="1" applyAlignment="1" applyProtection="1">
      <alignment horizontal="center"/>
    </xf>
    <xf numFmtId="10" fontId="13" fillId="4" borderId="6" xfId="2" applyNumberFormat="1" applyFont="1" applyFill="1" applyBorder="1" applyAlignment="1" applyProtection="1">
      <alignment horizontal="left" vertical="center" indent="1"/>
    </xf>
    <xf numFmtId="0" fontId="13" fillId="4" borderId="15" xfId="0" applyFont="1" applyFill="1" applyBorder="1" applyAlignment="1" applyProtection="1">
      <alignment horizontal="left" vertical="center" wrapText="1" indent="1"/>
    </xf>
    <xf numFmtId="0" fontId="20" fillId="7" borderId="7" xfId="0" applyFont="1" applyFill="1" applyBorder="1" applyAlignment="1" applyProtection="1">
      <alignment vertical="center" wrapText="1"/>
    </xf>
    <xf numFmtId="0" fontId="13" fillId="0" borderId="0" xfId="0" applyFont="1" applyAlignment="1" applyProtection="1">
      <alignment horizontal="center" vertical="center"/>
    </xf>
    <xf numFmtId="1" fontId="0" fillId="0" borderId="0" xfId="0" applyNumberFormat="1" applyFont="1" applyFill="1" applyBorder="1" applyAlignment="1" applyProtection="1">
      <alignment horizontal="center" vertical="center"/>
    </xf>
    <xf numFmtId="0" fontId="0" fillId="3" borderId="0" xfId="0" applyFill="1" applyProtection="1"/>
    <xf numFmtId="0" fontId="0" fillId="3" borderId="0" xfId="0" applyFont="1" applyFill="1" applyProtection="1"/>
    <xf numFmtId="0" fontId="13" fillId="2" borderId="2" xfId="0" applyFont="1" applyFill="1" applyBorder="1" applyAlignment="1" applyProtection="1">
      <alignment horizontal="left" vertical="center" wrapText="1" indent="1"/>
      <protection locked="0"/>
    </xf>
    <xf numFmtId="0" fontId="20" fillId="5" borderId="6" xfId="0" applyFont="1" applyFill="1" applyBorder="1" applyAlignment="1" applyProtection="1">
      <alignment horizontal="left" vertical="center" wrapText="1" indent="1"/>
    </xf>
    <xf numFmtId="0" fontId="20" fillId="5" borderId="7" xfId="0" applyFont="1" applyFill="1" applyBorder="1" applyAlignment="1" applyProtection="1">
      <alignment horizontal="left" vertical="center" indent="1"/>
    </xf>
    <xf numFmtId="0" fontId="52" fillId="5" borderId="6" xfId="0" applyFont="1" applyFill="1" applyBorder="1" applyAlignment="1" applyProtection="1">
      <alignment horizontal="left" vertical="center" indent="1"/>
    </xf>
    <xf numFmtId="0" fontId="0" fillId="3" borderId="0" xfId="0" applyFill="1" applyProtection="1"/>
    <xf numFmtId="0" fontId="20" fillId="5" borderId="6" xfId="0" applyFont="1" applyFill="1" applyBorder="1" applyAlignment="1" applyProtection="1">
      <alignment horizontal="left" vertical="center" wrapText="1" indent="1"/>
    </xf>
    <xf numFmtId="0" fontId="0" fillId="3" borderId="0" xfId="0" applyFill="1" applyAlignment="1" applyProtection="1"/>
    <xf numFmtId="0" fontId="20" fillId="5" borderId="10" xfId="0" applyFont="1" applyFill="1" applyBorder="1" applyAlignment="1" applyProtection="1">
      <alignment vertical="center"/>
    </xf>
    <xf numFmtId="0" fontId="20" fillId="5" borderId="8" xfId="0" applyFont="1" applyFill="1" applyBorder="1" applyAlignment="1" applyProtection="1">
      <alignment vertical="center"/>
    </xf>
    <xf numFmtId="0" fontId="20" fillId="7" borderId="10" xfId="0" applyFont="1" applyFill="1" applyBorder="1" applyAlignment="1" applyProtection="1">
      <alignment horizontal="left" vertical="center" indent="1"/>
    </xf>
    <xf numFmtId="0" fontId="20" fillId="7" borderId="10" xfId="0" applyFont="1" applyFill="1" applyBorder="1" applyAlignment="1" applyProtection="1">
      <alignment vertical="center"/>
    </xf>
    <xf numFmtId="0" fontId="17" fillId="0" borderId="35" xfId="0" applyFont="1" applyFill="1" applyBorder="1" applyProtection="1"/>
    <xf numFmtId="0" fontId="0" fillId="0" borderId="38" xfId="0" applyBorder="1"/>
    <xf numFmtId="9" fontId="13" fillId="4" borderId="6" xfId="2" applyFont="1" applyFill="1" applyBorder="1" applyAlignment="1" applyProtection="1">
      <alignment horizontal="left" vertical="center" indent="1"/>
    </xf>
    <xf numFmtId="3" fontId="13" fillId="2" borderId="1" xfId="0" applyNumberFormat="1" applyFont="1" applyFill="1" applyBorder="1" applyAlignment="1" applyProtection="1">
      <alignment horizontal="left" vertical="center" indent="1"/>
      <protection locked="0"/>
    </xf>
    <xf numFmtId="0" fontId="0" fillId="3" borderId="0" xfId="0" applyFill="1" applyProtection="1"/>
    <xf numFmtId="0" fontId="0" fillId="3" borderId="0" xfId="0" applyFill="1" applyAlignment="1" applyProtection="1">
      <alignment horizontal="center"/>
    </xf>
    <xf numFmtId="0" fontId="20" fillId="7" borderId="7" xfId="0" applyFont="1" applyFill="1" applyBorder="1" applyAlignment="1" applyProtection="1">
      <alignment horizontal="left" vertical="center" indent="1"/>
    </xf>
    <xf numFmtId="0" fontId="20" fillId="7" borderId="10" xfId="0" applyFont="1" applyFill="1" applyBorder="1" applyAlignment="1" applyProtection="1">
      <alignment horizontal="left" vertical="center" indent="1"/>
    </xf>
    <xf numFmtId="0" fontId="20" fillId="7" borderId="8" xfId="0" applyFont="1" applyFill="1" applyBorder="1" applyAlignment="1" applyProtection="1">
      <alignment horizontal="left" vertical="center" indent="1"/>
    </xf>
    <xf numFmtId="0" fontId="13" fillId="4" borderId="16" xfId="0" applyFont="1" applyFill="1" applyBorder="1" applyAlignment="1" applyProtection="1">
      <alignment horizontal="left" vertical="center" wrapText="1" indent="2"/>
    </xf>
    <xf numFmtId="0" fontId="20" fillId="5" borderId="7" xfId="0" applyFont="1" applyFill="1" applyBorder="1" applyAlignment="1" applyProtection="1">
      <alignment horizontal="left" vertical="center" wrapText="1" indent="1"/>
    </xf>
    <xf numFmtId="0" fontId="20" fillId="5" borderId="8" xfId="0" applyFont="1" applyFill="1" applyBorder="1" applyAlignment="1" applyProtection="1">
      <alignment horizontal="left" vertical="center" wrapText="1" indent="1"/>
    </xf>
    <xf numFmtId="0" fontId="0" fillId="4" borderId="7" xfId="0" applyFont="1" applyFill="1" applyBorder="1" applyAlignment="1" applyProtection="1">
      <alignment horizontal="left" vertical="center" indent="1"/>
    </xf>
    <xf numFmtId="0" fontId="0" fillId="4" borderId="8" xfId="0" applyFont="1" applyFill="1" applyBorder="1" applyAlignment="1" applyProtection="1">
      <alignment horizontal="left" vertical="center" indent="1"/>
    </xf>
    <xf numFmtId="0" fontId="28" fillId="4" borderId="7" xfId="0" applyFont="1" applyFill="1" applyBorder="1" applyAlignment="1" applyProtection="1">
      <alignment horizontal="left" vertical="center" wrapText="1" indent="1"/>
    </xf>
    <xf numFmtId="0" fontId="28" fillId="4" borderId="10" xfId="0" applyFont="1" applyFill="1" applyBorder="1" applyAlignment="1" applyProtection="1">
      <alignment horizontal="left" vertical="center" wrapText="1" indent="1"/>
    </xf>
    <xf numFmtId="0" fontId="43" fillId="8" borderId="7" xfId="0" applyFont="1" applyFill="1" applyBorder="1" applyAlignment="1" applyProtection="1">
      <alignment horizontal="left" vertical="center" wrapText="1" indent="1"/>
    </xf>
    <xf numFmtId="0" fontId="43" fillId="9" borderId="7" xfId="0" applyFont="1" applyFill="1" applyBorder="1" applyAlignment="1" applyProtection="1">
      <alignment horizontal="left" vertical="center" wrapText="1" indent="1"/>
    </xf>
    <xf numFmtId="0" fontId="20" fillId="5" borderId="6" xfId="0" applyFont="1" applyFill="1" applyBorder="1" applyAlignment="1" applyProtection="1">
      <alignment horizontal="left" vertical="center" wrapText="1" indent="1"/>
    </xf>
    <xf numFmtId="0" fontId="28" fillId="4" borderId="26" xfId="0" applyFont="1" applyFill="1" applyBorder="1" applyAlignment="1" applyProtection="1">
      <alignment horizontal="left" vertical="center" wrapText="1" indent="1"/>
    </xf>
    <xf numFmtId="0" fontId="28" fillId="4" borderId="28" xfId="0" applyFont="1" applyFill="1" applyBorder="1" applyAlignment="1" applyProtection="1">
      <alignment horizontal="left" vertical="center" wrapText="1" indent="1"/>
    </xf>
    <xf numFmtId="0" fontId="13" fillId="4" borderId="36" xfId="0" applyFont="1" applyFill="1" applyBorder="1" applyAlignment="1" applyProtection="1">
      <alignment horizontal="left" vertical="center" wrapText="1" indent="1"/>
    </xf>
    <xf numFmtId="0" fontId="20" fillId="4" borderId="26" xfId="0" applyFont="1" applyFill="1" applyBorder="1" applyAlignment="1" applyProtection="1">
      <alignment horizontal="left" vertical="center" indent="1"/>
    </xf>
    <xf numFmtId="0" fontId="20" fillId="4" borderId="28" xfId="0" applyFont="1" applyFill="1" applyBorder="1" applyAlignment="1" applyProtection="1">
      <alignment horizontal="left" vertical="center" indent="1"/>
    </xf>
    <xf numFmtId="0" fontId="13" fillId="4" borderId="22" xfId="0" applyFont="1" applyFill="1" applyBorder="1" applyAlignment="1" applyProtection="1">
      <alignment horizontal="left" vertical="center" wrapText="1" indent="2"/>
    </xf>
    <xf numFmtId="0" fontId="53" fillId="0" borderId="0" xfId="0" applyFont="1" applyFill="1" applyBorder="1" applyProtection="1"/>
    <xf numFmtId="0" fontId="45" fillId="0" borderId="0" xfId="0" applyFont="1" applyFill="1" applyBorder="1" applyProtection="1"/>
    <xf numFmtId="0" fontId="55" fillId="0" borderId="0" xfId="0" applyFont="1" applyFill="1" applyBorder="1" applyProtection="1"/>
    <xf numFmtId="0" fontId="54" fillId="0" borderId="0" xfId="0" applyFont="1" applyFill="1" applyBorder="1" applyAlignment="1" applyProtection="1">
      <alignment horizontal="left" vertical="center" indent="1"/>
    </xf>
    <xf numFmtId="9" fontId="46" fillId="4" borderId="6" xfId="2" applyFont="1" applyFill="1" applyBorder="1" applyAlignment="1" applyProtection="1">
      <alignment horizontal="left" vertical="center" indent="1"/>
    </xf>
    <xf numFmtId="0" fontId="55" fillId="0" borderId="0" xfId="0" applyFont="1" applyFill="1" applyBorder="1" applyAlignment="1" applyProtection="1">
      <alignment horizontal="left" indent="1"/>
    </xf>
    <xf numFmtId="0" fontId="56" fillId="0" borderId="0" xfId="0" applyFont="1" applyProtection="1"/>
    <xf numFmtId="0" fontId="58" fillId="0" borderId="42" xfId="0" applyFont="1" applyBorder="1" applyProtection="1"/>
    <xf numFmtId="0" fontId="0" fillId="0" borderId="42" xfId="0" applyBorder="1" applyProtection="1"/>
    <xf numFmtId="0" fontId="0" fillId="4" borderId="13" xfId="0" applyFont="1" applyFill="1" applyBorder="1" applyAlignment="1" applyProtection="1">
      <alignment horizontal="left" wrapText="1" indent="1"/>
    </xf>
    <xf numFmtId="0" fontId="0" fillId="4" borderId="21" xfId="0" applyFont="1" applyFill="1" applyBorder="1" applyAlignment="1" applyProtection="1">
      <alignment horizontal="left" wrapText="1" indent="1"/>
    </xf>
    <xf numFmtId="0" fontId="13" fillId="4" borderId="14" xfId="0" applyFont="1" applyFill="1" applyBorder="1" applyAlignment="1" applyProtection="1">
      <alignment horizontal="left" wrapText="1" indent="1"/>
    </xf>
    <xf numFmtId="0" fontId="13" fillId="4" borderId="15" xfId="0" applyFont="1" applyFill="1" applyBorder="1" applyAlignment="1" applyProtection="1">
      <alignment horizontal="left" wrapText="1" indent="1"/>
    </xf>
    <xf numFmtId="0" fontId="21" fillId="0" borderId="0" xfId="0" applyFont="1" applyAlignment="1" applyProtection="1">
      <alignment horizontal="left" indent="2"/>
    </xf>
    <xf numFmtId="0" fontId="0" fillId="0" borderId="0" xfId="0" applyFont="1" applyAlignment="1" applyProtection="1">
      <alignment horizontal="left" indent="2"/>
    </xf>
    <xf numFmtId="0" fontId="20" fillId="7" borderId="7" xfId="0" applyFont="1" applyFill="1" applyBorder="1" applyAlignment="1" applyProtection="1">
      <alignment horizontal="left" vertical="center" indent="2"/>
    </xf>
    <xf numFmtId="0" fontId="13" fillId="4" borderId="7" xfId="0" applyFont="1" applyFill="1" applyBorder="1" applyAlignment="1" applyProtection="1">
      <alignment horizontal="left" vertical="center" wrapText="1" indent="1"/>
    </xf>
    <xf numFmtId="0" fontId="13" fillId="4" borderId="10" xfId="0" applyFont="1" applyFill="1" applyBorder="1" applyAlignment="1" applyProtection="1">
      <alignment horizontal="left" vertical="center" wrapText="1" indent="1"/>
    </xf>
    <xf numFmtId="9" fontId="0" fillId="4" borderId="6" xfId="2" applyFont="1" applyFill="1" applyBorder="1" applyAlignment="1" applyProtection="1">
      <alignment horizontal="left" vertical="center" indent="1"/>
    </xf>
    <xf numFmtId="0" fontId="0" fillId="4" borderId="6" xfId="0" applyFont="1" applyFill="1" applyBorder="1" applyAlignment="1" applyProtection="1">
      <alignment horizontal="left" vertical="center" indent="2"/>
    </xf>
    <xf numFmtId="0" fontId="19" fillId="0" borderId="0" xfId="0" applyFont="1" applyFill="1" applyBorder="1" applyAlignment="1" applyProtection="1">
      <alignment horizontal="left" indent="1"/>
    </xf>
    <xf numFmtId="0" fontId="21" fillId="0" borderId="0" xfId="0" applyFont="1" applyAlignment="1" applyProtection="1">
      <alignment horizontal="left" wrapText="1" indent="2"/>
    </xf>
    <xf numFmtId="0" fontId="20" fillId="7" borderId="10" xfId="0" applyFont="1" applyFill="1" applyBorder="1" applyAlignment="1" applyProtection="1">
      <alignment horizontal="left" vertical="center" wrapText="1" indent="1"/>
    </xf>
    <xf numFmtId="0" fontId="17" fillId="0" borderId="0" xfId="0" applyFont="1" applyFill="1" applyBorder="1" applyAlignment="1" applyProtection="1">
      <alignment horizontal="left" indent="1"/>
    </xf>
    <xf numFmtId="0" fontId="19" fillId="0" borderId="6" xfId="0" applyFont="1" applyFill="1" applyBorder="1" applyProtection="1"/>
    <xf numFmtId="0" fontId="13" fillId="4" borderId="9" xfId="0" applyFont="1" applyFill="1" applyBorder="1" applyAlignment="1" applyProtection="1">
      <alignment horizontal="left" vertical="center" indent="1"/>
    </xf>
    <xf numFmtId="0" fontId="13" fillId="4" borderId="7" xfId="0" applyFont="1" applyFill="1" applyBorder="1" applyAlignment="1" applyProtection="1">
      <alignment horizontal="left" vertical="center" indent="1"/>
    </xf>
    <xf numFmtId="0" fontId="19" fillId="0" borderId="0" xfId="0" applyFont="1" applyBorder="1" applyAlignment="1" applyProtection="1">
      <alignment horizontal="left" indent="1"/>
    </xf>
    <xf numFmtId="0" fontId="0" fillId="0" borderId="0" xfId="0" applyFont="1" applyBorder="1" applyAlignment="1" applyProtection="1">
      <alignment horizontal="left" indent="1"/>
    </xf>
    <xf numFmtId="0" fontId="53" fillId="0" borderId="0" xfId="0" applyFont="1" applyFill="1" applyBorder="1" applyAlignment="1" applyProtection="1">
      <alignment horizontal="center"/>
    </xf>
    <xf numFmtId="0" fontId="0" fillId="0" borderId="0" xfId="0" applyFont="1" applyBorder="1" applyAlignment="1" applyProtection="1"/>
    <xf numFmtId="0" fontId="53" fillId="0" borderId="42" xfId="0" applyFont="1" applyFill="1" applyBorder="1" applyProtection="1"/>
    <xf numFmtId="0" fontId="0" fillId="0" borderId="0" xfId="0" applyFont="1" applyFill="1" applyBorder="1" applyAlignment="1" applyProtection="1">
      <alignment horizontal="left" indent="1"/>
    </xf>
    <xf numFmtId="0" fontId="0" fillId="3" borderId="0" xfId="0" applyFill="1" applyProtection="1"/>
    <xf numFmtId="0" fontId="0" fillId="3" borderId="0" xfId="0" applyFont="1" applyFill="1" applyProtection="1"/>
    <xf numFmtId="0" fontId="54" fillId="0" borderId="0" xfId="0" applyFont="1" applyFill="1" applyBorder="1" applyAlignment="1" applyProtection="1">
      <alignment horizontal="left" vertical="center" indent="1"/>
    </xf>
    <xf numFmtId="0" fontId="54" fillId="0" borderId="0" xfId="0" applyFont="1" applyFill="1" applyBorder="1" applyAlignment="1" applyProtection="1">
      <alignment vertical="center"/>
    </xf>
    <xf numFmtId="9" fontId="0" fillId="0" borderId="0" xfId="0" applyNumberFormat="1" applyFont="1" applyAlignment="1" applyProtection="1">
      <alignment horizontal="left" indent="1"/>
    </xf>
    <xf numFmtId="0" fontId="0" fillId="3" borderId="0" xfId="0" applyFill="1" applyProtection="1"/>
    <xf numFmtId="0" fontId="20" fillId="7" borderId="7" xfId="0" applyFont="1" applyFill="1" applyBorder="1" applyAlignment="1" applyProtection="1">
      <alignment horizontal="left" vertical="center" indent="1"/>
    </xf>
    <xf numFmtId="0" fontId="13" fillId="4" borderId="6" xfId="0" applyFont="1" applyFill="1" applyBorder="1" applyAlignment="1" applyProtection="1">
      <alignment horizontal="left" vertical="center" indent="1"/>
    </xf>
    <xf numFmtId="0" fontId="20" fillId="5" borderId="7" xfId="0" applyFont="1" applyFill="1" applyBorder="1" applyAlignment="1" applyProtection="1">
      <alignment horizontal="left" vertical="center" wrapText="1" indent="1"/>
    </xf>
    <xf numFmtId="0" fontId="20" fillId="5" borderId="6" xfId="0" applyFont="1" applyFill="1" applyBorder="1" applyAlignment="1" applyProtection="1">
      <alignment horizontal="left" vertical="center" wrapText="1" indent="1"/>
    </xf>
    <xf numFmtId="0" fontId="13" fillId="4" borderId="7" xfId="0" applyFont="1" applyFill="1" applyBorder="1" applyAlignment="1" applyProtection="1">
      <alignment horizontal="left" vertical="center" indent="1"/>
    </xf>
    <xf numFmtId="0" fontId="0" fillId="3" borderId="0" xfId="0" applyFill="1" applyAlignment="1" applyProtection="1">
      <alignment horizontal="center"/>
    </xf>
    <xf numFmtId="0" fontId="20" fillId="7" borderId="7" xfId="0" applyFont="1" applyFill="1" applyBorder="1" applyAlignment="1" applyProtection="1">
      <alignment horizontal="left" vertical="center" indent="1"/>
    </xf>
    <xf numFmtId="0" fontId="20" fillId="5" borderId="6" xfId="0" applyFont="1" applyFill="1" applyBorder="1" applyAlignment="1" applyProtection="1">
      <alignment horizontal="left" vertical="center" wrapText="1" indent="1"/>
    </xf>
    <xf numFmtId="0" fontId="0" fillId="0" borderId="0" xfId="0" applyFont="1" applyAlignment="1" applyProtection="1">
      <alignment horizontal="center"/>
    </xf>
    <xf numFmtId="0" fontId="49" fillId="0" borderId="1" xfId="0" applyFont="1" applyBorder="1" applyAlignment="1">
      <alignment horizontal="center" vertical="center"/>
    </xf>
    <xf numFmtId="9" fontId="13" fillId="4" borderId="7" xfId="2" applyFont="1" applyFill="1" applyBorder="1" applyAlignment="1" applyProtection="1">
      <alignment horizontal="left" vertical="center" indent="1"/>
    </xf>
    <xf numFmtId="0" fontId="60" fillId="6" borderId="0" xfId="0" applyFont="1" applyFill="1" applyAlignment="1" applyProtection="1">
      <alignment horizontal="center" vertical="center"/>
    </xf>
    <xf numFmtId="0" fontId="59" fillId="6" borderId="0" xfId="0" applyFont="1" applyFill="1" applyAlignment="1" applyProtection="1">
      <alignment horizontal="center" vertical="center"/>
    </xf>
    <xf numFmtId="0" fontId="20" fillId="7" borderId="6" xfId="0" applyFont="1" applyFill="1" applyBorder="1" applyAlignment="1" applyProtection="1">
      <alignment horizontal="center" vertical="center" wrapText="1"/>
    </xf>
    <xf numFmtId="0" fontId="20" fillId="5" borderId="7" xfId="0" applyFont="1" applyFill="1" applyBorder="1" applyAlignment="1" applyProtection="1">
      <alignment horizontal="left" vertical="center" wrapText="1" indent="1"/>
    </xf>
    <xf numFmtId="0" fontId="0" fillId="0" borderId="0" xfId="0" applyFont="1" applyBorder="1" applyAlignment="1" applyProtection="1">
      <alignment horizontal="center"/>
    </xf>
    <xf numFmtId="0" fontId="18" fillId="2" borderId="1" xfId="1" applyFill="1" applyBorder="1" applyAlignment="1" applyProtection="1">
      <alignment horizontal="left" vertical="center" indent="1"/>
      <protection locked="0"/>
    </xf>
    <xf numFmtId="0" fontId="11" fillId="0" borderId="0" xfId="0" applyFont="1" applyFill="1" applyAlignment="1" applyProtection="1">
      <alignment horizontal="left" indent="1"/>
    </xf>
    <xf numFmtId="0" fontId="11" fillId="0" borderId="0" xfId="0" applyFont="1" applyAlignment="1" applyProtection="1">
      <alignment horizontal="left" indent="1"/>
    </xf>
    <xf numFmtId="0" fontId="29" fillId="0" borderId="0" xfId="0" applyFont="1" applyAlignment="1" applyProtection="1">
      <alignment horizontal="left" vertical="center" indent="1"/>
    </xf>
    <xf numFmtId="0" fontId="13" fillId="2" borderId="25" xfId="0" applyFont="1" applyFill="1" applyBorder="1" applyAlignment="1" applyProtection="1">
      <alignment horizontal="center" vertical="center"/>
      <protection locked="0"/>
    </xf>
    <xf numFmtId="0" fontId="11" fillId="0" borderId="2" xfId="0" applyFont="1" applyBorder="1" applyAlignment="1" applyProtection="1">
      <alignment horizontal="center" vertical="center"/>
      <protection locked="0"/>
    </xf>
    <xf numFmtId="0" fontId="49" fillId="0" borderId="0" xfId="0" applyFont="1" applyAlignment="1" applyProtection="1">
      <alignment horizontal="left" vertical="center" indent="1"/>
    </xf>
    <xf numFmtId="169" fontId="13" fillId="4" borderId="6" xfId="0" applyNumberFormat="1" applyFont="1" applyFill="1" applyBorder="1" applyAlignment="1" applyProtection="1">
      <alignment horizontal="left" vertical="center" indent="1"/>
    </xf>
    <xf numFmtId="9" fontId="11" fillId="4" borderId="6" xfId="2" applyFont="1" applyFill="1" applyBorder="1" applyAlignment="1" applyProtection="1">
      <alignment horizontal="center" vertical="center"/>
    </xf>
    <xf numFmtId="0" fontId="11" fillId="4" borderId="6" xfId="0" applyFont="1" applyFill="1" applyBorder="1" applyAlignment="1" applyProtection="1">
      <alignment horizontal="left" vertical="center" indent="1"/>
    </xf>
    <xf numFmtId="0" fontId="62" fillId="0" borderId="0" xfId="0" applyFont="1" applyAlignment="1">
      <alignment horizontal="left" vertical="center" indent="1"/>
    </xf>
    <xf numFmtId="0" fontId="36" fillId="0" borderId="0" xfId="0" applyFont="1" applyFill="1" applyBorder="1" applyAlignment="1" applyProtection="1">
      <alignment horizontal="left" vertical="center" indent="1"/>
    </xf>
    <xf numFmtId="10" fontId="13" fillId="4" borderId="6" xfId="2" applyNumberFormat="1" applyFont="1" applyFill="1" applyBorder="1" applyAlignment="1" applyProtection="1">
      <alignment horizontal="left" vertical="center" wrapText="1" indent="1"/>
    </xf>
    <xf numFmtId="0" fontId="43" fillId="0" borderId="0" xfId="0" applyFont="1" applyBorder="1" applyAlignment="1" applyProtection="1">
      <alignment horizontal="left" indent="1"/>
    </xf>
    <xf numFmtId="0" fontId="21" fillId="0" borderId="0" xfId="0" applyFont="1" applyBorder="1" applyAlignment="1" applyProtection="1">
      <alignment horizontal="left" indent="1"/>
    </xf>
    <xf numFmtId="0" fontId="0" fillId="0" borderId="0" xfId="0" applyBorder="1" applyAlignment="1" applyProtection="1">
      <alignment horizontal="left" indent="1"/>
    </xf>
    <xf numFmtId="9" fontId="65" fillId="0" borderId="1" xfId="0" applyNumberFormat="1" applyFont="1" applyBorder="1" applyAlignment="1" applyProtection="1">
      <alignment horizontal="center" vertical="center"/>
    </xf>
    <xf numFmtId="0" fontId="21" fillId="0" borderId="43" xfId="0" applyFont="1" applyBorder="1" applyAlignment="1" applyProtection="1">
      <alignment horizontal="left" indent="1"/>
    </xf>
    <xf numFmtId="0" fontId="36" fillId="0" borderId="0" xfId="0" applyFont="1" applyFill="1" applyBorder="1" applyAlignment="1" applyProtection="1">
      <alignment vertical="center"/>
    </xf>
    <xf numFmtId="0" fontId="36" fillId="0" borderId="0" xfId="0" applyFont="1" applyFill="1" applyBorder="1" applyAlignment="1" applyProtection="1">
      <alignment horizontal="left" vertical="center" indent="6"/>
    </xf>
    <xf numFmtId="0" fontId="36" fillId="0" borderId="0" xfId="0" applyFont="1" applyFill="1" applyBorder="1" applyAlignment="1" applyProtection="1">
      <alignment horizontal="left" vertical="center"/>
    </xf>
    <xf numFmtId="0" fontId="36" fillId="0" borderId="0" xfId="0" applyFont="1" applyFill="1" applyBorder="1" applyAlignment="1" applyProtection="1">
      <alignment horizontal="left" vertical="center" indent="10"/>
    </xf>
    <xf numFmtId="0" fontId="67" fillId="0" borderId="0" xfId="0" applyFont="1" applyFill="1" applyBorder="1" applyProtection="1"/>
    <xf numFmtId="0" fontId="67" fillId="0" borderId="42" xfId="0" applyFont="1" applyFill="1" applyBorder="1" applyProtection="1"/>
    <xf numFmtId="0" fontId="10" fillId="4" borderId="1" xfId="0" applyFont="1" applyFill="1" applyBorder="1" applyAlignment="1" applyProtection="1">
      <alignment horizontal="left" vertical="center" indent="1"/>
    </xf>
    <xf numFmtId="0" fontId="10" fillId="0" borderId="0" xfId="0" applyFont="1" applyBorder="1" applyAlignment="1" applyProtection="1">
      <alignment horizontal="left" indent="2"/>
    </xf>
    <xf numFmtId="0" fontId="50" fillId="0" borderId="0" xfId="0" applyFont="1" applyFill="1" applyBorder="1" applyProtection="1"/>
    <xf numFmtId="0" fontId="29" fillId="0" borderId="0" xfId="0" applyFont="1" applyFill="1" applyBorder="1" applyAlignment="1" applyProtection="1">
      <alignment horizontal="left" vertical="center" indent="1"/>
    </xf>
    <xf numFmtId="0" fontId="29" fillId="0" borderId="0" xfId="0" applyFont="1" applyFill="1" applyBorder="1" applyAlignment="1" applyProtection="1">
      <alignment horizontal="left" indent="1"/>
    </xf>
    <xf numFmtId="0" fontId="17" fillId="3" borderId="0" xfId="0" applyFont="1" applyFill="1" applyAlignment="1" applyProtection="1">
      <alignment horizontal="center"/>
    </xf>
    <xf numFmtId="0" fontId="17" fillId="6" borderId="0" xfId="0" applyFont="1" applyFill="1" applyBorder="1" applyProtection="1"/>
    <xf numFmtId="0" fontId="17" fillId="6" borderId="0" xfId="0" applyFont="1" applyFill="1" applyBorder="1" applyAlignment="1" applyProtection="1">
      <alignment horizontal="center"/>
    </xf>
    <xf numFmtId="0" fontId="17" fillId="0" borderId="0" xfId="0" applyFont="1" applyFill="1" applyBorder="1" applyAlignment="1" applyProtection="1">
      <alignment horizontal="center"/>
    </xf>
    <xf numFmtId="0" fontId="21" fillId="0" borderId="0" xfId="0" applyFont="1" applyAlignment="1" applyProtection="1">
      <alignment horizontal="center" vertical="center"/>
    </xf>
    <xf numFmtId="0" fontId="17" fillId="0" borderId="0" xfId="0" applyFont="1" applyFill="1" applyAlignment="1" applyProtection="1">
      <alignment horizontal="left" indent="1"/>
    </xf>
    <xf numFmtId="0" fontId="17" fillId="0" borderId="0" xfId="0" applyFont="1" applyAlignment="1" applyProtection="1">
      <alignment horizontal="center"/>
    </xf>
    <xf numFmtId="0" fontId="17" fillId="0" borderId="0" xfId="0" applyFont="1" applyAlignment="1" applyProtection="1">
      <alignment horizontal="left" indent="1"/>
    </xf>
    <xf numFmtId="0" fontId="21" fillId="0" borderId="0" xfId="0" applyFont="1" applyAlignment="1" applyProtection="1">
      <alignment horizontal="left" vertical="center" indent="1"/>
    </xf>
    <xf numFmtId="166" fontId="17" fillId="0" borderId="0" xfId="0" applyNumberFormat="1" applyFont="1" applyAlignment="1" applyProtection="1">
      <alignment horizontal="center"/>
    </xf>
    <xf numFmtId="166" fontId="17" fillId="0" borderId="0" xfId="0" applyNumberFormat="1" applyFont="1" applyAlignment="1" applyProtection="1">
      <alignment horizontal="left" indent="1"/>
    </xf>
    <xf numFmtId="0" fontId="17" fillId="0" borderId="0" xfId="0" applyFont="1" applyFill="1" applyAlignment="1" applyProtection="1">
      <alignment horizontal="center"/>
    </xf>
    <xf numFmtId="0" fontId="17" fillId="3" borderId="0" xfId="0" applyFont="1" applyFill="1" applyAlignment="1" applyProtection="1">
      <alignment horizontal="center" vertical="center"/>
    </xf>
    <xf numFmtId="0" fontId="17" fillId="0" borderId="0" xfId="0" applyFont="1" applyFill="1" applyBorder="1" applyAlignment="1" applyProtection="1">
      <alignment horizontal="center" wrapText="1"/>
    </xf>
    <xf numFmtId="0" fontId="21" fillId="0" borderId="0" xfId="0" applyFont="1" applyFill="1" applyAlignment="1" applyProtection="1">
      <alignment horizontal="center"/>
    </xf>
    <xf numFmtId="0" fontId="17" fillId="0" borderId="0" xfId="0" applyFont="1" applyFill="1" applyAlignment="1" applyProtection="1">
      <alignment horizontal="center" vertical="center"/>
    </xf>
    <xf numFmtId="0" fontId="17" fillId="0" borderId="0" xfId="0" applyFont="1" applyAlignment="1" applyProtection="1">
      <alignment horizontal="center" vertical="center"/>
    </xf>
    <xf numFmtId="3" fontId="21" fillId="0" borderId="0" xfId="0" applyNumberFormat="1" applyFont="1" applyAlignment="1" applyProtection="1">
      <alignment horizontal="center"/>
    </xf>
    <xf numFmtId="166" fontId="17" fillId="3" borderId="0" xfId="0" applyNumberFormat="1" applyFont="1" applyFill="1" applyAlignment="1" applyProtection="1">
      <alignment horizontal="center"/>
    </xf>
    <xf numFmtId="166" fontId="17" fillId="6" borderId="0" xfId="0" applyNumberFormat="1" applyFont="1" applyFill="1" applyBorder="1" applyAlignment="1" applyProtection="1">
      <alignment horizontal="center" vertical="center"/>
    </xf>
    <xf numFmtId="166" fontId="17" fillId="6" borderId="0" xfId="0" applyNumberFormat="1" applyFont="1" applyFill="1" applyBorder="1" applyAlignment="1" applyProtection="1">
      <alignment horizontal="center"/>
    </xf>
    <xf numFmtId="166" fontId="17" fillId="0" borderId="0" xfId="0" applyNumberFormat="1" applyFont="1" applyFill="1" applyBorder="1" applyAlignment="1" applyProtection="1">
      <alignment horizontal="center"/>
    </xf>
    <xf numFmtId="166" fontId="50" fillId="0" borderId="0" xfId="0" applyNumberFormat="1" applyFont="1" applyFill="1" applyBorder="1" applyAlignment="1" applyProtection="1">
      <alignment horizontal="center"/>
    </xf>
    <xf numFmtId="166" fontId="17" fillId="0" borderId="0" xfId="0" applyNumberFormat="1" applyFont="1" applyFill="1" applyBorder="1" applyAlignment="1" applyProtection="1">
      <alignment horizontal="center" wrapText="1"/>
    </xf>
    <xf numFmtId="166" fontId="21" fillId="0" borderId="0" xfId="0" applyNumberFormat="1" applyFont="1" applyAlignment="1" applyProtection="1">
      <alignment horizontal="center"/>
    </xf>
    <xf numFmtId="0" fontId="21" fillId="6" borderId="0" xfId="0" applyFont="1" applyFill="1" applyAlignment="1" applyProtection="1">
      <alignment horizontal="left" indent="1"/>
    </xf>
    <xf numFmtId="0" fontId="21" fillId="0" borderId="0" xfId="0" applyFont="1" applyFill="1" applyAlignment="1" applyProtection="1">
      <alignment horizontal="center" vertical="center"/>
    </xf>
    <xf numFmtId="0" fontId="17" fillId="0" borderId="0" xfId="0" applyFont="1" applyAlignment="1">
      <alignment horizontal="center" vertical="center"/>
    </xf>
    <xf numFmtId="1" fontId="17" fillId="0" borderId="0" xfId="0" applyNumberFormat="1" applyFont="1" applyFill="1" applyBorder="1" applyAlignment="1" applyProtection="1">
      <alignment horizontal="center" vertical="center"/>
    </xf>
    <xf numFmtId="9" fontId="17" fillId="0" borderId="0" xfId="0" applyNumberFormat="1" applyFont="1" applyAlignment="1" applyProtection="1">
      <alignment horizontal="left" indent="1"/>
    </xf>
    <xf numFmtId="166" fontId="17" fillId="0" borderId="0" xfId="0" applyNumberFormat="1" applyFont="1" applyFill="1" applyBorder="1" applyProtection="1"/>
    <xf numFmtId="166" fontId="17" fillId="0" borderId="0" xfId="0" applyNumberFormat="1" applyFont="1"/>
    <xf numFmtId="166" fontId="17" fillId="0" borderId="0" xfId="0" applyNumberFormat="1" applyFont="1" applyAlignment="1">
      <alignment horizontal="center"/>
    </xf>
    <xf numFmtId="9" fontId="17" fillId="0" borderId="0" xfId="0" applyNumberFormat="1" applyFont="1" applyFill="1" applyBorder="1" applyProtection="1"/>
    <xf numFmtId="0" fontId="17" fillId="0" borderId="0" xfId="0" applyFont="1"/>
    <xf numFmtId="0" fontId="45" fillId="0" borderId="0" xfId="0" applyFont="1" applyFill="1" applyBorder="1" applyAlignment="1" applyProtection="1">
      <alignment horizontal="center"/>
    </xf>
    <xf numFmtId="166" fontId="45" fillId="0" borderId="0" xfId="0" applyNumberFormat="1" applyFont="1" applyFill="1" applyBorder="1" applyAlignment="1" applyProtection="1">
      <alignment horizontal="center"/>
    </xf>
    <xf numFmtId="0" fontId="17" fillId="0" borderId="0" xfId="0" applyNumberFormat="1" applyFont="1" applyAlignment="1" applyProtection="1">
      <alignment horizontal="center"/>
    </xf>
    <xf numFmtId="0" fontId="17" fillId="0" borderId="0" xfId="0" applyNumberFormat="1" applyFont="1" applyAlignment="1" applyProtection="1">
      <alignment horizontal="left" indent="1"/>
    </xf>
    <xf numFmtId="9" fontId="17" fillId="0" borderId="0" xfId="2" applyFont="1" applyAlignment="1" applyProtection="1">
      <alignment horizontal="center"/>
    </xf>
    <xf numFmtId="9" fontId="17" fillId="0" borderId="0" xfId="2" applyFont="1" applyFill="1" applyBorder="1" applyAlignment="1" applyProtection="1">
      <alignment horizontal="center"/>
    </xf>
    <xf numFmtId="168" fontId="17" fillId="0" borderId="0" xfId="0" applyNumberFormat="1" applyFont="1" applyFill="1" applyBorder="1" applyAlignment="1" applyProtection="1">
      <alignment horizontal="center"/>
    </xf>
    <xf numFmtId="164" fontId="17" fillId="0" borderId="0" xfId="0" applyNumberFormat="1" applyFont="1" applyFill="1" applyBorder="1" applyProtection="1"/>
    <xf numFmtId="169" fontId="45" fillId="0" borderId="0" xfId="0" applyNumberFormat="1" applyFont="1" applyFill="1" applyBorder="1" applyAlignment="1" applyProtection="1">
      <alignment horizontal="center"/>
    </xf>
    <xf numFmtId="169" fontId="17" fillId="0" borderId="0" xfId="0" applyNumberFormat="1" applyFont="1" applyAlignment="1" applyProtection="1">
      <alignment horizontal="left" indent="1"/>
    </xf>
    <xf numFmtId="0" fontId="20" fillId="7" borderId="7" xfId="0" applyFont="1" applyFill="1" applyBorder="1" applyAlignment="1" applyProtection="1">
      <alignment horizontal="left" vertical="center" indent="1"/>
    </xf>
    <xf numFmtId="0" fontId="20" fillId="7" borderId="10" xfId="0" applyFont="1" applyFill="1" applyBorder="1" applyAlignment="1" applyProtection="1">
      <alignment horizontal="left" vertical="center" indent="1"/>
    </xf>
    <xf numFmtId="0" fontId="20" fillId="5" borderId="6" xfId="0" applyFont="1" applyFill="1" applyBorder="1" applyAlignment="1" applyProtection="1">
      <alignment horizontal="left" vertical="center" indent="1"/>
    </xf>
    <xf numFmtId="0" fontId="20" fillId="5" borderId="6" xfId="0" applyFont="1" applyFill="1" applyBorder="1" applyAlignment="1" applyProtection="1">
      <alignment horizontal="center" vertical="center" wrapText="1"/>
    </xf>
    <xf numFmtId="0" fontId="21" fillId="0" borderId="7" xfId="0" applyFont="1" applyFill="1" applyBorder="1" applyAlignment="1" applyProtection="1">
      <alignment horizontal="left" indent="1"/>
      <protection locked="0"/>
    </xf>
    <xf numFmtId="0" fontId="0" fillId="0" borderId="0" xfId="0" applyAlignment="1" applyProtection="1">
      <alignment horizontal="left" indent="1"/>
      <protection locked="0"/>
    </xf>
    <xf numFmtId="0" fontId="49" fillId="0" borderId="1" xfId="1" applyFont="1" applyBorder="1" applyAlignment="1" applyProtection="1">
      <alignment horizontal="center" vertical="center" wrapText="1"/>
      <protection locked="0"/>
    </xf>
    <xf numFmtId="0" fontId="49" fillId="0" borderId="3" xfId="1" applyFont="1" applyBorder="1" applyAlignment="1" applyProtection="1">
      <alignment horizontal="center" vertical="center" wrapText="1"/>
      <protection locked="0"/>
    </xf>
    <xf numFmtId="0" fontId="49" fillId="0" borderId="5" xfId="1" applyFont="1" applyBorder="1" applyAlignment="1" applyProtection="1">
      <alignment horizontal="center" vertical="center" wrapText="1"/>
      <protection locked="0"/>
    </xf>
    <xf numFmtId="0" fontId="23" fillId="6" borderId="6" xfId="1" applyFont="1" applyFill="1" applyBorder="1" applyAlignment="1" applyProtection="1">
      <alignment horizontal="center" vertical="center" wrapText="1"/>
      <protection locked="0"/>
    </xf>
    <xf numFmtId="0" fontId="49" fillId="0" borderId="33" xfId="1" applyFont="1" applyBorder="1" applyAlignment="1" applyProtection="1">
      <alignment horizontal="center" vertical="center" wrapText="1"/>
      <protection locked="0"/>
    </xf>
    <xf numFmtId="0" fontId="23" fillId="6" borderId="8" xfId="1" applyFont="1" applyFill="1" applyBorder="1" applyAlignment="1" applyProtection="1">
      <alignment horizontal="center" vertical="center" wrapText="1"/>
      <protection locked="0"/>
    </xf>
    <xf numFmtId="0" fontId="23" fillId="12" borderId="6" xfId="0" applyFont="1" applyFill="1" applyBorder="1" applyAlignment="1" applyProtection="1">
      <alignment horizontal="center" vertical="center"/>
    </xf>
    <xf numFmtId="0" fontId="67" fillId="0" borderId="0" xfId="0" applyFont="1" applyFill="1" applyBorder="1" applyAlignment="1" applyProtection="1">
      <alignment horizontal="center"/>
    </xf>
    <xf numFmtId="9" fontId="10" fillId="0" borderId="1" xfId="2" applyFont="1" applyFill="1" applyBorder="1" applyAlignment="1" applyProtection="1">
      <alignment horizontal="left" vertical="center" indent="1"/>
      <protection locked="0"/>
    </xf>
    <xf numFmtId="0" fontId="9" fillId="2" borderId="2" xfId="0" applyFont="1" applyFill="1" applyBorder="1" applyAlignment="1" applyProtection="1">
      <alignment horizontal="left" vertical="center" indent="1"/>
      <protection locked="0"/>
    </xf>
    <xf numFmtId="0" fontId="9" fillId="2" borderId="1" xfId="0" applyFont="1" applyFill="1" applyBorder="1" applyAlignment="1" applyProtection="1">
      <alignment horizontal="left" vertical="center" indent="1"/>
      <protection locked="0"/>
    </xf>
    <xf numFmtId="0" fontId="9" fillId="0" borderId="22" xfId="0" applyFont="1" applyBorder="1" applyAlignment="1" applyProtection="1">
      <alignment horizontal="left" vertical="center" wrapText="1" indent="2"/>
      <protection locked="0"/>
    </xf>
    <xf numFmtId="0" fontId="9" fillId="0" borderId="16" xfId="0" applyFont="1" applyBorder="1" applyAlignment="1" applyProtection="1">
      <alignment horizontal="left" vertical="center" wrapText="1" indent="2"/>
      <protection locked="0"/>
    </xf>
    <xf numFmtId="0" fontId="9" fillId="2" borderId="2" xfId="0" applyFont="1" applyFill="1" applyBorder="1" applyAlignment="1" applyProtection="1">
      <alignment horizontal="left" vertical="center" wrapText="1" indent="1"/>
      <protection locked="0"/>
    </xf>
    <xf numFmtId="0" fontId="13" fillId="4" borderId="2" xfId="0" applyFont="1" applyFill="1" applyBorder="1" applyAlignment="1" applyProtection="1">
      <alignment horizontal="left" vertical="center" wrapText="1" indent="1"/>
    </xf>
    <xf numFmtId="0" fontId="13" fillId="0" borderId="41" xfId="0" applyFont="1" applyBorder="1" applyAlignment="1" applyProtection="1">
      <alignment horizontal="left" vertical="center" indent="1"/>
      <protection locked="0"/>
    </xf>
    <xf numFmtId="14" fontId="13" fillId="0" borderId="2" xfId="0" applyNumberFormat="1" applyFont="1" applyBorder="1" applyAlignment="1" applyProtection="1">
      <alignment horizontal="left" vertical="center" indent="1"/>
      <protection locked="0"/>
    </xf>
    <xf numFmtId="0" fontId="13" fillId="0" borderId="2" xfId="0" applyFont="1" applyBorder="1" applyAlignment="1" applyProtection="1">
      <alignment horizontal="left" vertical="center" wrapText="1" indent="1"/>
      <protection locked="0"/>
    </xf>
    <xf numFmtId="0" fontId="9" fillId="0" borderId="2" xfId="0" applyFont="1" applyBorder="1" applyAlignment="1" applyProtection="1">
      <alignment horizontal="left" vertical="center" indent="1"/>
      <protection locked="0"/>
    </xf>
    <xf numFmtId="168" fontId="13" fillId="2" borderId="37" xfId="2" applyNumberFormat="1" applyFont="1" applyFill="1" applyBorder="1" applyAlignment="1" applyProtection="1">
      <alignment horizontal="left" vertical="center" indent="1"/>
      <protection locked="0"/>
    </xf>
    <xf numFmtId="168" fontId="13" fillId="4" borderId="6" xfId="2" applyNumberFormat="1" applyFont="1" applyFill="1" applyBorder="1" applyAlignment="1" applyProtection="1">
      <alignment horizontal="left" vertical="center" indent="1"/>
    </xf>
    <xf numFmtId="0" fontId="11" fillId="0" borderId="1" xfId="0" applyFont="1" applyBorder="1" applyAlignment="1" applyProtection="1">
      <alignment horizontal="center" vertical="center" textRotation="90" wrapText="1"/>
      <protection locked="0"/>
    </xf>
    <xf numFmtId="0" fontId="17" fillId="0" borderId="0" xfId="0" applyFont="1" applyAlignment="1" applyProtection="1">
      <alignment horizontal="center"/>
    </xf>
    <xf numFmtId="0" fontId="13" fillId="4" borderId="16" xfId="0" applyFont="1" applyFill="1" applyBorder="1" applyAlignment="1" applyProtection="1">
      <alignment horizontal="left" vertical="center" wrapText="1" indent="2"/>
    </xf>
    <xf numFmtId="0" fontId="0" fillId="13" borderId="0" xfId="0" applyFill="1" applyProtection="1"/>
    <xf numFmtId="0" fontId="48" fillId="13" borderId="0" xfId="0" applyFont="1" applyFill="1" applyAlignment="1" applyProtection="1">
      <alignment horizontal="left" vertical="center" wrapText="1"/>
    </xf>
    <xf numFmtId="0" fontId="9" fillId="4" borderId="1" xfId="0" applyFont="1" applyFill="1" applyBorder="1" applyAlignment="1" applyProtection="1">
      <alignment horizontal="left" vertical="center" indent="1"/>
    </xf>
    <xf numFmtId="0" fontId="13" fillId="4" borderId="1" xfId="0" applyFont="1" applyFill="1" applyBorder="1" applyAlignment="1" applyProtection="1">
      <alignment horizontal="left" vertical="center" indent="1"/>
    </xf>
    <xf numFmtId="167" fontId="9" fillId="4" borderId="1" xfId="0" applyNumberFormat="1" applyFont="1" applyFill="1" applyBorder="1" applyAlignment="1" applyProtection="1">
      <alignment horizontal="left" vertical="center" indent="1"/>
    </xf>
    <xf numFmtId="0" fontId="16" fillId="4" borderId="1" xfId="0" applyFont="1" applyFill="1" applyBorder="1" applyAlignment="1" applyProtection="1">
      <alignment horizontal="left" vertical="center" indent="1"/>
    </xf>
    <xf numFmtId="14" fontId="16" fillId="4" borderId="1" xfId="0" applyNumberFormat="1" applyFont="1" applyFill="1" applyBorder="1" applyAlignment="1" applyProtection="1">
      <alignment horizontal="left" vertical="center" indent="1"/>
    </xf>
    <xf numFmtId="0" fontId="18" fillId="4" borderId="1" xfId="1" applyFill="1" applyBorder="1" applyAlignment="1" applyProtection="1">
      <alignment horizontal="left" vertical="center" indent="1"/>
    </xf>
    <xf numFmtId="9" fontId="16" fillId="4" borderId="1" xfId="0" applyNumberFormat="1" applyFont="1" applyFill="1" applyBorder="1" applyAlignment="1" applyProtection="1">
      <alignment horizontal="left" vertical="center" indent="1"/>
    </xf>
    <xf numFmtId="0" fontId="9" fillId="4" borderId="2" xfId="0" applyFont="1" applyFill="1" applyBorder="1" applyAlignment="1" applyProtection="1">
      <alignment horizontal="left" vertical="center" indent="1"/>
    </xf>
    <xf numFmtId="0" fontId="13" fillId="4" borderId="2" xfId="0" applyFont="1" applyFill="1" applyBorder="1" applyAlignment="1" applyProtection="1">
      <alignment horizontal="left" vertical="center" indent="1"/>
    </xf>
    <xf numFmtId="166" fontId="13" fillId="4" borderId="2" xfId="0" applyNumberFormat="1" applyFont="1" applyFill="1" applyBorder="1" applyAlignment="1" applyProtection="1">
      <alignment horizontal="left" vertical="center" indent="1"/>
    </xf>
    <xf numFmtId="1" fontId="13" fillId="4" borderId="2" xfId="0" applyNumberFormat="1" applyFont="1" applyFill="1" applyBorder="1" applyAlignment="1" applyProtection="1">
      <alignment horizontal="left" vertical="center" indent="1"/>
    </xf>
    <xf numFmtId="0" fontId="13" fillId="4" borderId="1" xfId="0" applyFont="1" applyFill="1" applyBorder="1" applyAlignment="1" applyProtection="1">
      <alignment horizontal="center" vertical="center"/>
    </xf>
    <xf numFmtId="0" fontId="13" fillId="4" borderId="3" xfId="0" applyFont="1" applyFill="1" applyBorder="1" applyAlignment="1" applyProtection="1">
      <alignment horizontal="center" vertical="center"/>
    </xf>
    <xf numFmtId="1" fontId="13" fillId="4" borderId="1" xfId="0" applyNumberFormat="1" applyFont="1" applyFill="1" applyBorder="1" applyAlignment="1" applyProtection="1">
      <alignment horizontal="left" vertical="center" indent="1"/>
    </xf>
    <xf numFmtId="0" fontId="9" fillId="4" borderId="16" xfId="0" applyFont="1" applyFill="1" applyBorder="1" applyAlignment="1" applyProtection="1">
      <alignment horizontal="left" vertical="center" wrapText="1" indent="2"/>
    </xf>
    <xf numFmtId="0" fontId="11" fillId="4" borderId="22" xfId="0" applyFont="1" applyFill="1" applyBorder="1" applyAlignment="1" applyProtection="1">
      <alignment horizontal="left" vertical="center" wrapText="1" indent="2"/>
    </xf>
    <xf numFmtId="0" fontId="13" fillId="4" borderId="23" xfId="0" applyFont="1" applyFill="1" applyBorder="1" applyAlignment="1" applyProtection="1">
      <alignment horizontal="left" vertical="center" wrapText="1" indent="2"/>
    </xf>
    <xf numFmtId="0" fontId="11" fillId="4" borderId="13" xfId="0" applyFont="1" applyFill="1" applyBorder="1" applyAlignment="1" applyProtection="1">
      <alignment horizontal="left" vertical="center" wrapText="1" indent="1"/>
    </xf>
    <xf numFmtId="0" fontId="11" fillId="4" borderId="15" xfId="0" applyFont="1" applyFill="1" applyBorder="1" applyAlignment="1" applyProtection="1">
      <alignment horizontal="left" vertical="center" wrapText="1" indent="1"/>
    </xf>
    <xf numFmtId="0" fontId="11" fillId="4" borderId="14" xfId="0" applyFont="1" applyFill="1" applyBorder="1" applyAlignment="1" applyProtection="1">
      <alignment horizontal="left" vertical="center" wrapText="1" indent="1"/>
    </xf>
    <xf numFmtId="0" fontId="11" fillId="4" borderId="1" xfId="0" applyFont="1" applyFill="1" applyBorder="1" applyAlignment="1" applyProtection="1">
      <alignment horizontal="center" vertical="center" textRotation="90" wrapText="1"/>
    </xf>
    <xf numFmtId="0" fontId="13" fillId="4" borderId="25" xfId="0" applyFont="1" applyFill="1" applyBorder="1" applyAlignment="1" applyProtection="1">
      <alignment horizontal="center" vertical="center"/>
    </xf>
    <xf numFmtId="0" fontId="13" fillId="4" borderId="25" xfId="0" applyFont="1" applyFill="1" applyBorder="1" applyAlignment="1" applyProtection="1">
      <alignment horizontal="left" vertical="center" indent="1"/>
    </xf>
    <xf numFmtId="0" fontId="42" fillId="4" borderId="25" xfId="0" applyFont="1" applyFill="1" applyBorder="1" applyAlignment="1" applyProtection="1">
      <alignment horizontal="center" vertical="center" wrapText="1"/>
    </xf>
    <xf numFmtId="3" fontId="13" fillId="4" borderId="2" xfId="0" applyNumberFormat="1" applyFont="1" applyFill="1" applyBorder="1" applyAlignment="1" applyProtection="1">
      <alignment horizontal="left" vertical="center" wrapText="1" indent="1"/>
    </xf>
    <xf numFmtId="3" fontId="13" fillId="4" borderId="1" xfId="0" applyNumberFormat="1" applyFont="1" applyFill="1" applyBorder="1" applyAlignment="1" applyProtection="1">
      <alignment horizontal="left" vertical="center" wrapText="1" indent="1"/>
    </xf>
    <xf numFmtId="0" fontId="9" fillId="4" borderId="2" xfId="0" applyFont="1" applyFill="1" applyBorder="1" applyAlignment="1" applyProtection="1">
      <alignment horizontal="left" vertical="center" wrapText="1" indent="1"/>
    </xf>
    <xf numFmtId="0" fontId="11" fillId="4" borderId="2" xfId="0" applyFont="1" applyFill="1" applyBorder="1" applyAlignment="1" applyProtection="1">
      <alignment horizontal="center" vertical="center"/>
    </xf>
    <xf numFmtId="14" fontId="13" fillId="4" borderId="2" xfId="0" applyNumberFormat="1" applyFont="1" applyFill="1" applyBorder="1" applyAlignment="1" applyProtection="1">
      <alignment horizontal="left" vertical="center" indent="1"/>
    </xf>
    <xf numFmtId="3" fontId="13" fillId="4" borderId="2" xfId="0" applyNumberFormat="1" applyFont="1" applyFill="1" applyBorder="1" applyAlignment="1" applyProtection="1">
      <alignment horizontal="left" vertical="center" indent="1"/>
    </xf>
    <xf numFmtId="0" fontId="9" fillId="4" borderId="1" xfId="0" applyFont="1" applyFill="1" applyBorder="1" applyAlignment="1" applyProtection="1">
      <alignment horizontal="left" vertical="center" wrapText="1" indent="1"/>
    </xf>
    <xf numFmtId="166" fontId="13" fillId="4" borderId="3" xfId="0" applyNumberFormat="1" applyFont="1" applyFill="1" applyBorder="1" applyAlignment="1" applyProtection="1">
      <alignment horizontal="left" vertical="center" indent="1"/>
    </xf>
    <xf numFmtId="9" fontId="13" fillId="4" borderId="5" xfId="2" applyFont="1" applyFill="1" applyBorder="1" applyAlignment="1" applyProtection="1">
      <alignment horizontal="left" vertical="center" indent="1"/>
    </xf>
    <xf numFmtId="10" fontId="13" fillId="4" borderId="5" xfId="2" applyNumberFormat="1" applyFont="1" applyFill="1" applyBorder="1" applyAlignment="1" applyProtection="1">
      <alignment horizontal="left" vertical="center" indent="1"/>
    </xf>
    <xf numFmtId="0" fontId="13" fillId="4" borderId="1" xfId="0" applyFont="1" applyFill="1" applyBorder="1" applyAlignment="1" applyProtection="1">
      <alignment horizontal="left" vertical="center" wrapText="1" indent="1"/>
    </xf>
    <xf numFmtId="3" fontId="13" fillId="4" borderId="1" xfId="0" applyNumberFormat="1" applyFont="1" applyFill="1" applyBorder="1" applyAlignment="1" applyProtection="1">
      <alignment horizontal="left" vertical="center" indent="1"/>
    </xf>
    <xf numFmtId="10" fontId="13" fillId="4" borderId="1" xfId="0" applyNumberFormat="1" applyFont="1" applyFill="1" applyBorder="1" applyAlignment="1" applyProtection="1">
      <alignment horizontal="left" vertical="center" indent="1"/>
    </xf>
    <xf numFmtId="0" fontId="8" fillId="4" borderId="1" xfId="0" applyFont="1" applyFill="1" applyBorder="1" applyAlignment="1" applyProtection="1">
      <alignment horizontal="left" vertical="center" indent="1"/>
    </xf>
    <xf numFmtId="10" fontId="13" fillId="4" borderId="1" xfId="2" applyNumberFormat="1" applyFont="1" applyFill="1" applyBorder="1" applyAlignment="1" applyProtection="1">
      <alignment horizontal="left" vertical="center" indent="1"/>
    </xf>
    <xf numFmtId="0" fontId="63" fillId="13" borderId="0" xfId="0" applyFont="1" applyFill="1" applyAlignment="1" applyProtection="1">
      <alignment horizontal="left" vertical="center"/>
    </xf>
    <xf numFmtId="0" fontId="7" fillId="2" borderId="2" xfId="0" applyFont="1" applyFill="1" applyBorder="1" applyAlignment="1" applyProtection="1">
      <alignment horizontal="left" vertical="center" indent="1"/>
      <protection locked="0"/>
    </xf>
    <xf numFmtId="0" fontId="20" fillId="7" borderId="7" xfId="0" applyFont="1" applyFill="1" applyBorder="1" applyAlignment="1" applyProtection="1">
      <alignment horizontal="left" vertical="center" indent="1"/>
    </xf>
    <xf numFmtId="0" fontId="20" fillId="5" borderId="7" xfId="0" applyFont="1" applyFill="1" applyBorder="1" applyAlignment="1" applyProtection="1">
      <alignment horizontal="left" vertical="center" wrapText="1" indent="1"/>
    </xf>
    <xf numFmtId="3" fontId="13" fillId="4" borderId="6" xfId="0" applyNumberFormat="1" applyFont="1" applyFill="1" applyBorder="1" applyAlignment="1" applyProtection="1">
      <alignment horizontal="left" vertical="center" indent="1"/>
    </xf>
    <xf numFmtId="0" fontId="71" fillId="0" borderId="0" xfId="0" applyFont="1" applyProtection="1"/>
    <xf numFmtId="0" fontId="6" fillId="4" borderId="13" xfId="0" applyFont="1" applyFill="1" applyBorder="1" applyAlignment="1" applyProtection="1">
      <alignment horizontal="left" vertical="center" wrapText="1" indent="1"/>
    </xf>
    <xf numFmtId="0" fontId="6" fillId="4" borderId="21" xfId="0" applyFont="1" applyFill="1" applyBorder="1" applyAlignment="1" applyProtection="1">
      <alignment horizontal="left" vertical="center" wrapText="1" indent="1"/>
    </xf>
    <xf numFmtId="0" fontId="6" fillId="4" borderId="16" xfId="0" applyFont="1" applyFill="1" applyBorder="1" applyAlignment="1" applyProtection="1">
      <alignment horizontal="left" vertical="center" wrapText="1" indent="2"/>
    </xf>
    <xf numFmtId="0" fontId="20" fillId="5" borderId="0" xfId="0" applyFont="1" applyFill="1" applyBorder="1" applyAlignment="1" applyProtection="1">
      <alignment horizontal="left" vertical="center" wrapText="1" indent="1"/>
    </xf>
    <xf numFmtId="0" fontId="5" fillId="2" borderId="2" xfId="0" applyFont="1" applyFill="1" applyBorder="1" applyAlignment="1" applyProtection="1">
      <alignment horizontal="left" vertical="center" indent="1"/>
      <protection locked="0"/>
    </xf>
    <xf numFmtId="0" fontId="5" fillId="4" borderId="1" xfId="0" applyFont="1" applyFill="1" applyBorder="1" applyAlignment="1" applyProtection="1">
      <alignment horizontal="left" vertical="center" indent="1"/>
    </xf>
    <xf numFmtId="0" fontId="5" fillId="4" borderId="2" xfId="0" applyFont="1" applyFill="1" applyBorder="1" applyAlignment="1" applyProtection="1">
      <alignment horizontal="left" vertical="center" indent="1"/>
    </xf>
    <xf numFmtId="0" fontId="5" fillId="2" borderId="1" xfId="0" applyFont="1" applyFill="1" applyBorder="1" applyAlignment="1" applyProtection="1">
      <alignment horizontal="left" vertical="center" indent="1"/>
      <protection locked="0"/>
    </xf>
    <xf numFmtId="0" fontId="5" fillId="4" borderId="16" xfId="0" applyFont="1" applyFill="1" applyBorder="1" applyAlignment="1" applyProtection="1">
      <alignment horizontal="left" vertical="center" wrapText="1" indent="2"/>
    </xf>
    <xf numFmtId="0" fontId="5" fillId="2" borderId="25" xfId="0" applyFont="1" applyFill="1" applyBorder="1" applyAlignment="1" applyProtection="1">
      <alignment horizontal="left" vertical="center" indent="1"/>
      <protection locked="0"/>
    </xf>
    <xf numFmtId="165" fontId="5" fillId="4" borderId="1" xfId="0" applyNumberFormat="1" applyFont="1" applyFill="1" applyBorder="1" applyAlignment="1" applyProtection="1">
      <alignment horizontal="left" vertical="center" indent="1"/>
    </xf>
    <xf numFmtId="0" fontId="4" fillId="4" borderId="16" xfId="0" applyFont="1" applyFill="1" applyBorder="1" applyAlignment="1" applyProtection="1">
      <alignment horizontal="left" vertical="center" wrapText="1" indent="2"/>
    </xf>
    <xf numFmtId="0" fontId="4" fillId="0" borderId="22" xfId="0" applyFont="1" applyBorder="1" applyAlignment="1" applyProtection="1">
      <alignment horizontal="left" vertical="center" wrapText="1" indent="2"/>
      <protection locked="0"/>
    </xf>
    <xf numFmtId="0" fontId="4" fillId="0" borderId="16" xfId="0" applyFont="1" applyBorder="1" applyAlignment="1" applyProtection="1">
      <alignment horizontal="left" vertical="center" wrapText="1" indent="2"/>
      <protection locked="0"/>
    </xf>
    <xf numFmtId="3" fontId="3" fillId="4" borderId="2" xfId="0" applyNumberFormat="1" applyFont="1" applyFill="1" applyBorder="1" applyAlignment="1" applyProtection="1">
      <alignment horizontal="left" vertical="center" wrapText="1" indent="1"/>
    </xf>
    <xf numFmtId="0" fontId="3" fillId="2" borderId="2" xfId="0" applyFont="1" applyFill="1" applyBorder="1" applyAlignment="1" applyProtection="1">
      <alignment horizontal="left" vertical="center" wrapText="1" indent="1"/>
      <protection locked="0"/>
    </xf>
    <xf numFmtId="0" fontId="0" fillId="3" borderId="0" xfId="0" applyFill="1" applyProtection="1"/>
    <xf numFmtId="0" fontId="63" fillId="13" borderId="0" xfId="0" applyFont="1" applyFill="1" applyAlignment="1" applyProtection="1">
      <alignment horizontal="left" vertical="center"/>
    </xf>
    <xf numFmtId="0" fontId="20" fillId="7" borderId="7" xfId="0" applyFont="1" applyFill="1" applyBorder="1" applyAlignment="1" applyProtection="1">
      <alignment horizontal="left" vertical="center" wrapText="1"/>
    </xf>
    <xf numFmtId="0" fontId="20" fillId="7" borderId="8" xfId="0" applyFont="1" applyFill="1" applyBorder="1" applyAlignment="1" applyProtection="1">
      <alignment horizontal="left" vertical="center" wrapText="1"/>
    </xf>
    <xf numFmtId="0" fontId="13" fillId="4" borderId="29" xfId="0" applyFont="1" applyFill="1" applyBorder="1" applyAlignment="1" applyProtection="1">
      <alignment horizontal="left" vertical="center" wrapText="1" indent="1"/>
    </xf>
    <xf numFmtId="0" fontId="13" fillId="4" borderId="30" xfId="0" applyFont="1" applyFill="1" applyBorder="1" applyAlignment="1" applyProtection="1">
      <alignment horizontal="left" vertical="center" wrapText="1" indent="1"/>
    </xf>
    <xf numFmtId="0" fontId="13" fillId="4" borderId="25" xfId="0" applyFont="1" applyFill="1" applyBorder="1" applyAlignment="1" applyProtection="1">
      <alignment horizontal="left" vertical="center" wrapText="1" indent="1"/>
    </xf>
    <xf numFmtId="0" fontId="13" fillId="4" borderId="31" xfId="0" applyFont="1" applyFill="1" applyBorder="1" applyAlignment="1" applyProtection="1">
      <alignment horizontal="left" vertical="center" wrapText="1" indent="1"/>
    </xf>
    <xf numFmtId="0" fontId="9" fillId="0" borderId="29" xfId="0" applyFont="1" applyBorder="1" applyAlignment="1" applyProtection="1">
      <alignment horizontal="left" vertical="center" wrapText="1" indent="1"/>
      <protection locked="0"/>
    </xf>
    <xf numFmtId="0" fontId="13" fillId="0" borderId="30" xfId="0" applyFont="1" applyBorder="1" applyAlignment="1" applyProtection="1">
      <alignment horizontal="left" vertical="center" wrapText="1" indent="1"/>
      <protection locked="0"/>
    </xf>
    <xf numFmtId="0" fontId="13" fillId="0" borderId="25" xfId="0" applyFont="1" applyBorder="1" applyAlignment="1" applyProtection="1">
      <alignment horizontal="left" vertical="center" wrapText="1" indent="1"/>
      <protection locked="0"/>
    </xf>
    <xf numFmtId="0" fontId="13" fillId="0" borderId="31" xfId="0" applyFont="1" applyBorder="1" applyAlignment="1" applyProtection="1">
      <alignment horizontal="left" vertical="center" wrapText="1" indent="1"/>
      <protection locked="0"/>
    </xf>
    <xf numFmtId="0" fontId="9" fillId="4" borderId="29" xfId="0" applyFont="1" applyFill="1" applyBorder="1" applyAlignment="1" applyProtection="1">
      <alignment horizontal="left" vertical="center" wrapText="1" indent="1"/>
    </xf>
    <xf numFmtId="0" fontId="0" fillId="3" borderId="0" xfId="0" applyFill="1" applyAlignment="1" applyProtection="1">
      <alignment horizontal="center"/>
    </xf>
    <xf numFmtId="0" fontId="20" fillId="7" borderId="7" xfId="0" applyFont="1" applyFill="1" applyBorder="1" applyAlignment="1" applyProtection="1">
      <alignment horizontal="center" vertical="center" wrapText="1"/>
    </xf>
    <xf numFmtId="0" fontId="20" fillId="7" borderId="8" xfId="0" applyFont="1" applyFill="1" applyBorder="1" applyAlignment="1" applyProtection="1">
      <alignment horizontal="center" vertical="center" wrapText="1"/>
    </xf>
    <xf numFmtId="0" fontId="13" fillId="4" borderId="18" xfId="0" applyFont="1" applyFill="1" applyBorder="1" applyAlignment="1" applyProtection="1">
      <alignment horizontal="left" vertical="center" wrapText="1" indent="2"/>
    </xf>
    <xf numFmtId="0" fontId="13" fillId="4" borderId="20" xfId="0" applyFont="1" applyFill="1" applyBorder="1" applyAlignment="1" applyProtection="1">
      <alignment horizontal="left" vertical="center" wrapText="1" indent="2"/>
    </xf>
    <xf numFmtId="0" fontId="13" fillId="4" borderId="16" xfId="0" applyFont="1" applyFill="1" applyBorder="1" applyAlignment="1" applyProtection="1">
      <alignment horizontal="left" vertical="center" wrapText="1" indent="2"/>
    </xf>
    <xf numFmtId="0" fontId="13" fillId="4" borderId="17" xfId="0" applyFont="1" applyFill="1" applyBorder="1" applyAlignment="1" applyProtection="1">
      <alignment horizontal="left" vertical="center" wrapText="1" indent="2"/>
    </xf>
    <xf numFmtId="0" fontId="11" fillId="4" borderId="16" xfId="0" applyFont="1" applyFill="1" applyBorder="1" applyAlignment="1" applyProtection="1">
      <alignment horizontal="left" vertical="center" wrapText="1" indent="2"/>
    </xf>
    <xf numFmtId="0" fontId="11" fillId="4" borderId="17" xfId="0" applyFont="1" applyFill="1" applyBorder="1" applyAlignment="1" applyProtection="1">
      <alignment horizontal="left" vertical="center" wrapText="1" indent="2"/>
    </xf>
    <xf numFmtId="0" fontId="9" fillId="4" borderId="16" xfId="0" applyFont="1" applyFill="1" applyBorder="1" applyAlignment="1" applyProtection="1">
      <alignment horizontal="left" vertical="center" wrapText="1" indent="2"/>
    </xf>
    <xf numFmtId="0" fontId="13" fillId="0" borderId="17" xfId="0" applyFont="1" applyBorder="1" applyAlignment="1" applyProtection="1">
      <alignment horizontal="left" vertical="center" wrapText="1" indent="2"/>
      <protection locked="0"/>
    </xf>
    <xf numFmtId="0" fontId="6" fillId="4" borderId="13" xfId="0" applyFont="1" applyFill="1" applyBorder="1" applyAlignment="1" applyProtection="1">
      <alignment horizontal="left" vertical="center" wrapText="1" indent="1"/>
    </xf>
    <xf numFmtId="0" fontId="11" fillId="4" borderId="14" xfId="0" applyFont="1" applyFill="1" applyBorder="1" applyAlignment="1" applyProtection="1">
      <alignment horizontal="left" vertical="center" wrapText="1" indent="1"/>
    </xf>
    <xf numFmtId="0" fontId="4" fillId="4" borderId="18" xfId="0" applyFont="1" applyFill="1" applyBorder="1" applyAlignment="1" applyProtection="1">
      <alignment horizontal="left" vertical="center" wrapText="1" indent="2"/>
    </xf>
    <xf numFmtId="0" fontId="13" fillId="4" borderId="19" xfId="0" applyFont="1" applyFill="1" applyBorder="1" applyAlignment="1" applyProtection="1">
      <alignment horizontal="left" vertical="center" wrapText="1" indent="2"/>
    </xf>
    <xf numFmtId="0" fontId="13" fillId="4" borderId="0" xfId="0" applyFont="1" applyFill="1" applyBorder="1" applyAlignment="1" applyProtection="1">
      <alignment horizontal="left" vertical="center" wrapText="1" indent="2"/>
    </xf>
    <xf numFmtId="0" fontId="5" fillId="4" borderId="16" xfId="0" applyFont="1" applyFill="1" applyBorder="1" applyAlignment="1" applyProtection="1">
      <alignment horizontal="left" vertical="center" wrapText="1" indent="2"/>
    </xf>
    <xf numFmtId="0" fontId="5" fillId="0" borderId="16" xfId="0" applyFont="1" applyBorder="1" applyAlignment="1" applyProtection="1">
      <alignment horizontal="left" vertical="center" wrapText="1" indent="2"/>
      <protection locked="0"/>
    </xf>
    <xf numFmtId="0" fontId="13" fillId="0" borderId="0" xfId="0" applyFont="1" applyBorder="1" applyAlignment="1" applyProtection="1">
      <alignment horizontal="left" vertical="center" wrapText="1" indent="2"/>
      <protection locked="0"/>
    </xf>
    <xf numFmtId="0" fontId="9" fillId="4" borderId="18" xfId="0" applyFont="1" applyFill="1" applyBorder="1" applyAlignment="1" applyProtection="1">
      <alignment horizontal="left" vertical="center" wrapText="1" indent="2"/>
    </xf>
    <xf numFmtId="0" fontId="11" fillId="4" borderId="6" xfId="0" applyFont="1" applyFill="1" applyBorder="1" applyAlignment="1" applyProtection="1">
      <alignment horizontal="left" vertical="center" indent="1"/>
    </xf>
    <xf numFmtId="0" fontId="13" fillId="4" borderId="3" xfId="2" applyNumberFormat="1" applyFont="1" applyFill="1" applyBorder="1" applyAlignment="1" applyProtection="1">
      <alignment horizontal="left" vertical="center" indent="1"/>
    </xf>
    <xf numFmtId="0" fontId="13" fillId="4" borderId="5" xfId="2" applyNumberFormat="1" applyFont="1" applyFill="1" applyBorder="1" applyAlignment="1" applyProtection="1">
      <alignment horizontal="left" vertical="center" indent="1"/>
    </xf>
    <xf numFmtId="0" fontId="3" fillId="2" borderId="11" xfId="2" applyNumberFormat="1" applyFont="1" applyFill="1" applyBorder="1" applyAlignment="1" applyProtection="1">
      <alignment horizontal="left" vertical="center" indent="1"/>
      <protection locked="0"/>
    </xf>
    <xf numFmtId="0" fontId="13" fillId="2" borderId="12" xfId="2" applyNumberFormat="1" applyFont="1" applyFill="1" applyBorder="1" applyAlignment="1" applyProtection="1">
      <alignment horizontal="left" vertical="center" indent="1"/>
      <protection locked="0"/>
    </xf>
    <xf numFmtId="0" fontId="3" fillId="2" borderId="3" xfId="2" applyNumberFormat="1" applyFont="1" applyFill="1" applyBorder="1" applyAlignment="1" applyProtection="1">
      <alignment horizontal="left" vertical="center" indent="1"/>
      <protection locked="0"/>
    </xf>
    <xf numFmtId="0" fontId="13" fillId="2" borderId="5" xfId="2" applyNumberFormat="1" applyFont="1" applyFill="1" applyBorder="1" applyAlignment="1" applyProtection="1">
      <alignment horizontal="left" vertical="center" indent="1"/>
      <protection locked="0"/>
    </xf>
    <xf numFmtId="0" fontId="3" fillId="4" borderId="3" xfId="2" applyNumberFormat="1" applyFont="1" applyFill="1" applyBorder="1" applyAlignment="1" applyProtection="1">
      <alignment horizontal="left" vertical="center" indent="1"/>
    </xf>
    <xf numFmtId="0" fontId="17" fillId="3" borderId="0" xfId="0" applyFont="1" applyFill="1" applyProtection="1"/>
    <xf numFmtId="0" fontId="20" fillId="7" borderId="7" xfId="0" applyFont="1" applyFill="1" applyBorder="1" applyAlignment="1" applyProtection="1">
      <alignment horizontal="left" vertical="center" indent="1"/>
    </xf>
    <xf numFmtId="0" fontId="20" fillId="7" borderId="10" xfId="0" applyFont="1" applyFill="1" applyBorder="1" applyAlignment="1" applyProtection="1">
      <alignment horizontal="left" vertical="center" indent="1"/>
    </xf>
    <xf numFmtId="0" fontId="20" fillId="7" borderId="8" xfId="0" applyFont="1" applyFill="1" applyBorder="1" applyAlignment="1" applyProtection="1">
      <alignment horizontal="left" vertical="center" indent="1"/>
    </xf>
    <xf numFmtId="0" fontId="20" fillId="5" borderId="7" xfId="0" applyFont="1" applyFill="1" applyBorder="1" applyAlignment="1" applyProtection="1">
      <alignment horizontal="left" vertical="center" indent="1"/>
    </xf>
    <xf numFmtId="0" fontId="20" fillId="5" borderId="10" xfId="0" applyFont="1" applyFill="1" applyBorder="1" applyAlignment="1" applyProtection="1">
      <alignment horizontal="left" vertical="center" indent="1"/>
    </xf>
    <xf numFmtId="0" fontId="20" fillId="5" borderId="8" xfId="0" applyFont="1" applyFill="1" applyBorder="1" applyAlignment="1" applyProtection="1">
      <alignment horizontal="left" vertical="center" indent="1"/>
    </xf>
    <xf numFmtId="0" fontId="13" fillId="2" borderId="39" xfId="0" applyFont="1" applyFill="1" applyBorder="1" applyAlignment="1" applyProtection="1">
      <alignment horizontal="left" vertical="center" wrapText="1" indent="1"/>
      <protection locked="0"/>
    </xf>
    <xf numFmtId="0" fontId="13" fillId="2" borderId="28" xfId="0" applyFont="1" applyFill="1" applyBorder="1" applyAlignment="1" applyProtection="1">
      <alignment horizontal="left" vertical="center" wrapText="1" indent="1"/>
      <protection locked="0"/>
    </xf>
    <xf numFmtId="0" fontId="13" fillId="2" borderId="40" xfId="0" applyFont="1" applyFill="1" applyBorder="1" applyAlignment="1" applyProtection="1">
      <alignment horizontal="left" vertical="center" wrapText="1" indent="1"/>
      <protection locked="0"/>
    </xf>
    <xf numFmtId="0" fontId="9" fillId="2" borderId="39" xfId="0" applyFont="1" applyFill="1" applyBorder="1" applyAlignment="1" applyProtection="1">
      <alignment horizontal="left" vertical="center" wrapText="1" indent="1"/>
      <protection locked="0"/>
    </xf>
    <xf numFmtId="0" fontId="0" fillId="3" borderId="0" xfId="0" applyFont="1" applyFill="1" applyProtection="1"/>
    <xf numFmtId="0" fontId="20" fillId="7" borderId="6" xfId="0" applyFont="1" applyFill="1" applyBorder="1" applyAlignment="1" applyProtection="1">
      <alignment horizontal="center" vertical="center"/>
    </xf>
    <xf numFmtId="0" fontId="13" fillId="4" borderId="1" xfId="0" applyFont="1" applyFill="1" applyBorder="1" applyAlignment="1" applyProtection="1">
      <alignment horizontal="left" vertical="center" wrapText="1" indent="1"/>
    </xf>
    <xf numFmtId="0" fontId="9" fillId="4" borderId="1" xfId="0" applyFont="1" applyFill="1" applyBorder="1" applyAlignment="1" applyProtection="1">
      <alignment horizontal="left" vertical="center" wrapText="1" indent="1"/>
    </xf>
    <xf numFmtId="0" fontId="2" fillId="4" borderId="11" xfId="0" applyFont="1" applyFill="1" applyBorder="1" applyAlignment="1" applyProtection="1">
      <alignment horizontal="left" vertical="center" wrapText="1" indent="1"/>
    </xf>
    <xf numFmtId="0" fontId="13" fillId="4" borderId="27" xfId="0" applyFont="1" applyFill="1" applyBorder="1" applyAlignment="1" applyProtection="1">
      <alignment horizontal="left" vertical="center" wrapText="1" indent="1"/>
    </xf>
    <xf numFmtId="0" fontId="13" fillId="4" borderId="12" xfId="0" applyFont="1" applyFill="1" applyBorder="1" applyAlignment="1" applyProtection="1">
      <alignment horizontal="left" vertical="center" wrapText="1" indent="1"/>
    </xf>
    <xf numFmtId="0" fontId="13" fillId="4" borderId="6" xfId="0" applyFont="1" applyFill="1" applyBorder="1" applyAlignment="1" applyProtection="1">
      <alignment horizontal="left" vertical="center" wrapText="1" indent="1"/>
    </xf>
    <xf numFmtId="0" fontId="9" fillId="2" borderId="11" xfId="0" applyFont="1" applyFill="1" applyBorder="1" applyAlignment="1" applyProtection="1">
      <alignment horizontal="left" vertical="center" wrapText="1" indent="1"/>
      <protection locked="0"/>
    </xf>
    <xf numFmtId="0" fontId="13" fillId="2" borderId="27" xfId="0" applyFont="1" applyFill="1" applyBorder="1" applyAlignment="1" applyProtection="1">
      <alignment horizontal="left" vertical="center" wrapText="1" indent="1"/>
      <protection locked="0"/>
    </xf>
    <xf numFmtId="0" fontId="13" fillId="2" borderId="12" xfId="0" applyFont="1" applyFill="1" applyBorder="1" applyAlignment="1" applyProtection="1">
      <alignment horizontal="left" vertical="center" wrapText="1" indent="1"/>
      <protection locked="0"/>
    </xf>
    <xf numFmtId="0" fontId="28" fillId="4" borderId="6" xfId="0" applyFont="1" applyFill="1" applyBorder="1" applyAlignment="1" applyProtection="1">
      <alignment horizontal="left" vertical="center" indent="1"/>
    </xf>
    <xf numFmtId="0" fontId="17" fillId="3" borderId="0" xfId="0" applyFont="1" applyFill="1" applyAlignment="1" applyProtection="1">
      <alignment horizontal="center"/>
    </xf>
    <xf numFmtId="0" fontId="17" fillId="0" borderId="0" xfId="0" applyFont="1" applyAlignment="1" applyProtection="1">
      <alignment horizontal="center" vertical="center"/>
    </xf>
    <xf numFmtId="0" fontId="20" fillId="5" borderId="6" xfId="0" applyFont="1" applyFill="1" applyBorder="1" applyAlignment="1" applyProtection="1">
      <alignment horizontal="left" vertical="center" indent="1"/>
    </xf>
    <xf numFmtId="0" fontId="9" fillId="4" borderId="11" xfId="0" applyFont="1" applyFill="1" applyBorder="1" applyAlignment="1" applyProtection="1">
      <alignment horizontal="left" vertical="center" wrapText="1" indent="1"/>
    </xf>
    <xf numFmtId="0" fontId="9" fillId="4" borderId="11" xfId="0" applyFont="1" applyFill="1" applyBorder="1" applyAlignment="1" applyProtection="1">
      <alignment horizontal="left" vertical="center" indent="1"/>
    </xf>
    <xf numFmtId="0" fontId="13" fillId="4" borderId="12" xfId="0" applyFont="1" applyFill="1" applyBorder="1" applyAlignment="1" applyProtection="1">
      <alignment horizontal="left" vertical="center" indent="1"/>
    </xf>
    <xf numFmtId="0" fontId="20" fillId="7" borderId="6" xfId="0" applyFont="1" applyFill="1" applyBorder="1" applyAlignment="1" applyProtection="1">
      <alignment horizontal="left" vertical="center" indent="1"/>
    </xf>
    <xf numFmtId="166" fontId="13" fillId="4" borderId="28" xfId="0" applyNumberFormat="1" applyFont="1" applyFill="1" applyBorder="1" applyAlignment="1" applyProtection="1">
      <alignment horizontal="center" vertical="center"/>
    </xf>
    <xf numFmtId="166" fontId="13" fillId="4" borderId="0" xfId="0" applyNumberFormat="1" applyFont="1" applyFill="1" applyBorder="1" applyAlignment="1" applyProtection="1">
      <alignment horizontal="center" vertical="center"/>
    </xf>
    <xf numFmtId="0" fontId="20" fillId="7" borderId="6" xfId="0" applyFont="1" applyFill="1" applyBorder="1" applyAlignment="1" applyProtection="1">
      <alignment horizontal="center" vertical="center" wrapText="1"/>
    </xf>
    <xf numFmtId="166" fontId="28" fillId="4" borderId="6" xfId="0" applyNumberFormat="1" applyFont="1" applyFill="1" applyBorder="1" applyAlignment="1" applyProtection="1">
      <alignment horizontal="center" vertical="center" wrapText="1"/>
    </xf>
    <xf numFmtId="0" fontId="28" fillId="4" borderId="26" xfId="0" applyFont="1" applyFill="1" applyBorder="1" applyAlignment="1" applyProtection="1">
      <alignment horizontal="left" vertical="center" wrapText="1" indent="1"/>
    </xf>
    <xf numFmtId="0" fontId="28" fillId="4" borderId="28" xfId="0" applyFont="1" applyFill="1" applyBorder="1" applyAlignment="1" applyProtection="1">
      <alignment horizontal="left" vertical="center" wrapText="1" indent="1"/>
    </xf>
    <xf numFmtId="0" fontId="20" fillId="5" borderId="6" xfId="0" applyFont="1" applyFill="1" applyBorder="1" applyAlignment="1" applyProtection="1">
      <alignment horizontal="left" vertical="center" wrapText="1" indent="1"/>
    </xf>
    <xf numFmtId="0" fontId="28" fillId="4" borderId="7" xfId="0" applyFont="1" applyFill="1" applyBorder="1" applyAlignment="1" applyProtection="1">
      <alignment horizontal="left" vertical="center" wrapText="1" indent="1"/>
    </xf>
    <xf numFmtId="0" fontId="28" fillId="4" borderId="10" xfId="0" applyFont="1" applyFill="1" applyBorder="1" applyAlignment="1" applyProtection="1">
      <alignment horizontal="left" vertical="center" wrapText="1" indent="1"/>
    </xf>
    <xf numFmtId="0" fontId="28" fillId="4" borderId="8" xfId="0" applyFont="1" applyFill="1" applyBorder="1" applyAlignment="1" applyProtection="1">
      <alignment horizontal="left" vertical="center" wrapText="1" indent="1"/>
    </xf>
    <xf numFmtId="0" fontId="43" fillId="8" borderId="7" xfId="0" applyFont="1" applyFill="1" applyBorder="1" applyAlignment="1" applyProtection="1">
      <alignment horizontal="left" vertical="center" wrapText="1" indent="1"/>
    </xf>
    <xf numFmtId="0" fontId="43" fillId="8" borderId="10" xfId="0" applyFont="1" applyFill="1" applyBorder="1" applyAlignment="1" applyProtection="1">
      <alignment horizontal="left" vertical="center" wrapText="1" indent="1"/>
    </xf>
    <xf numFmtId="0" fontId="43" fillId="8" borderId="8" xfId="0" applyFont="1" applyFill="1" applyBorder="1" applyAlignment="1" applyProtection="1">
      <alignment horizontal="left" vertical="center" wrapText="1" indent="1"/>
    </xf>
    <xf numFmtId="0" fontId="43" fillId="12" borderId="7" xfId="0" applyFont="1" applyFill="1" applyBorder="1" applyAlignment="1" applyProtection="1">
      <alignment horizontal="left" vertical="center" wrapText="1" indent="1"/>
    </xf>
    <xf numFmtId="0" fontId="43" fillId="12" borderId="10" xfId="0" applyFont="1" applyFill="1" applyBorder="1" applyAlignment="1" applyProtection="1">
      <alignment horizontal="left" vertical="center" wrapText="1" indent="1"/>
    </xf>
    <xf numFmtId="0" fontId="43" fillId="12" borderId="8" xfId="0" applyFont="1" applyFill="1" applyBorder="1" applyAlignment="1" applyProtection="1">
      <alignment horizontal="left" vertical="center" wrapText="1" indent="1"/>
    </xf>
    <xf numFmtId="0" fontId="45" fillId="12" borderId="6" xfId="0" applyFont="1" applyFill="1" applyBorder="1" applyAlignment="1" applyProtection="1">
      <alignment horizontal="left" vertical="center" wrapText="1" indent="1"/>
    </xf>
    <xf numFmtId="0" fontId="11" fillId="4" borderId="7" xfId="0" applyFont="1" applyFill="1" applyBorder="1" applyAlignment="1" applyProtection="1">
      <alignment horizontal="left" vertical="center" indent="1"/>
    </xf>
    <xf numFmtId="0" fontId="11" fillId="4" borderId="8" xfId="0" applyFont="1" applyFill="1" applyBorder="1" applyAlignment="1" applyProtection="1">
      <alignment horizontal="left" vertical="center" indent="1"/>
    </xf>
    <xf numFmtId="0" fontId="20" fillId="5" borderId="7" xfId="0" applyFont="1" applyFill="1" applyBorder="1" applyAlignment="1" applyProtection="1">
      <alignment horizontal="left" vertical="center" wrapText="1" indent="1"/>
    </xf>
    <xf numFmtId="0" fontId="20" fillId="5" borderId="8" xfId="0" applyFont="1" applyFill="1" applyBorder="1" applyAlignment="1" applyProtection="1">
      <alignment horizontal="left" vertical="center" wrapText="1" indent="1"/>
    </xf>
    <xf numFmtId="0" fontId="45" fillId="8" borderId="6" xfId="0" applyFont="1" applyFill="1" applyBorder="1" applyAlignment="1" applyProtection="1">
      <alignment horizontal="left" vertical="center" wrapText="1" indent="1"/>
    </xf>
    <xf numFmtId="0" fontId="13" fillId="4" borderId="6" xfId="0" applyFont="1" applyFill="1" applyBorder="1" applyAlignment="1" applyProtection="1">
      <alignment horizontal="center" vertical="center"/>
    </xf>
    <xf numFmtId="0" fontId="20" fillId="5" borderId="6" xfId="0" applyFont="1" applyFill="1" applyBorder="1" applyAlignment="1" applyProtection="1">
      <alignment horizontal="center" vertical="center" wrapText="1"/>
    </xf>
    <xf numFmtId="0" fontId="11" fillId="4" borderId="34" xfId="0" applyFont="1" applyFill="1" applyBorder="1" applyAlignment="1" applyProtection="1">
      <alignment horizontal="center" vertical="center"/>
    </xf>
    <xf numFmtId="0" fontId="11" fillId="4" borderId="35" xfId="0" applyFont="1" applyFill="1" applyBorder="1" applyAlignment="1" applyProtection="1">
      <alignment horizontal="center" vertical="center"/>
    </xf>
    <xf numFmtId="3" fontId="13" fillId="4" borderId="6" xfId="0" applyNumberFormat="1" applyFont="1" applyFill="1" applyBorder="1" applyAlignment="1" applyProtection="1">
      <alignment horizontal="left" vertical="center" indent="1"/>
    </xf>
    <xf numFmtId="168" fontId="13" fillId="4" borderId="6" xfId="2" applyNumberFormat="1" applyFont="1" applyFill="1" applyBorder="1" applyAlignment="1" applyProtection="1">
      <alignment horizontal="left" vertical="center" indent="1"/>
    </xf>
    <xf numFmtId="0" fontId="13" fillId="4" borderId="6" xfId="0" applyFont="1" applyFill="1" applyBorder="1" applyAlignment="1" applyProtection="1">
      <alignment horizontal="left" vertical="center" indent="1"/>
    </xf>
    <xf numFmtId="0" fontId="20" fillId="5" borderId="34" xfId="0" applyFont="1" applyFill="1" applyBorder="1" applyAlignment="1" applyProtection="1">
      <alignment horizontal="left" vertical="center" wrapText="1" indent="1"/>
    </xf>
    <xf numFmtId="0" fontId="20" fillId="5" borderId="35" xfId="0" applyFont="1" applyFill="1" applyBorder="1" applyAlignment="1" applyProtection="1">
      <alignment horizontal="left" vertical="center" wrapText="1" indent="1"/>
    </xf>
    <xf numFmtId="166" fontId="13" fillId="4" borderId="28" xfId="0" applyNumberFormat="1" applyFont="1" applyFill="1" applyBorder="1" applyAlignment="1" applyProtection="1">
      <alignment horizontal="left" vertical="center" wrapText="1" indent="1"/>
    </xf>
    <xf numFmtId="166" fontId="13" fillId="4" borderId="36" xfId="0" applyNumberFormat="1" applyFont="1" applyFill="1" applyBorder="1" applyAlignment="1" applyProtection="1">
      <alignment horizontal="left" vertical="center" wrapText="1" indent="1"/>
    </xf>
    <xf numFmtId="0" fontId="13" fillId="4" borderId="28" xfId="0" applyNumberFormat="1" applyFont="1" applyFill="1" applyBorder="1" applyAlignment="1" applyProtection="1">
      <alignment horizontal="left" vertical="center" wrapText="1" indent="1"/>
    </xf>
    <xf numFmtId="0" fontId="13" fillId="4" borderId="0" xfId="0" applyNumberFormat="1" applyFont="1" applyFill="1" applyBorder="1" applyAlignment="1" applyProtection="1">
      <alignment horizontal="left" vertical="center" wrapText="1" indent="1"/>
    </xf>
    <xf numFmtId="166" fontId="63" fillId="0" borderId="1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Fill="1" applyBorder="1" applyAlignment="1" applyProtection="1">
      <alignment horizontal="left" vertical="center" indent="1"/>
    </xf>
    <xf numFmtId="169" fontId="64" fillId="0" borderId="1" xfId="0" applyNumberFormat="1" applyFont="1" applyFill="1" applyBorder="1" applyAlignment="1" applyProtection="1">
      <alignment horizontal="center" vertical="center"/>
    </xf>
    <xf numFmtId="10" fontId="64" fillId="0" borderId="1" xfId="2" applyNumberFormat="1" applyFont="1" applyFill="1" applyBorder="1" applyAlignment="1" applyProtection="1">
      <alignment horizontal="center" vertical="center" wrapText="1"/>
    </xf>
    <xf numFmtId="0" fontId="19" fillId="0" borderId="0" xfId="0" applyFont="1" applyFill="1" applyBorder="1" applyAlignment="1" applyProtection="1">
      <alignment horizontal="center"/>
    </xf>
    <xf numFmtId="168" fontId="64" fillId="0" borderId="1" xfId="2" applyNumberFormat="1" applyFont="1" applyFill="1" applyBorder="1" applyAlignment="1" applyProtection="1">
      <alignment horizontal="center" vertical="center"/>
    </xf>
    <xf numFmtId="169" fontId="66" fillId="0" borderId="1" xfId="0" applyNumberFormat="1" applyFont="1" applyFill="1" applyBorder="1" applyAlignment="1" applyProtection="1">
      <alignment horizontal="center" vertical="center"/>
    </xf>
    <xf numFmtId="169" fontId="69" fillId="0" borderId="1" xfId="0" applyNumberFormat="1" applyFont="1" applyFill="1" applyBorder="1" applyAlignment="1" applyProtection="1">
      <alignment horizontal="center" vertical="center"/>
    </xf>
    <xf numFmtId="0" fontId="17" fillId="0" borderId="0" xfId="0" applyFont="1" applyAlignment="1" applyProtection="1">
      <alignment horizontal="center"/>
    </xf>
    <xf numFmtId="0" fontId="17" fillId="0" borderId="0" xfId="0" applyFont="1" applyAlignment="1">
      <alignment horizontal="center"/>
    </xf>
    <xf numFmtId="0" fontId="0" fillId="0" borderId="0" xfId="0" applyFont="1" applyBorder="1" applyAlignment="1" applyProtection="1">
      <alignment horizontal="center"/>
    </xf>
    <xf numFmtId="168" fontId="69" fillId="0" borderId="1" xfId="2" applyNumberFormat="1" applyFont="1" applyFill="1" applyBorder="1" applyAlignment="1" applyProtection="1">
      <alignment horizontal="center" vertical="center"/>
    </xf>
    <xf numFmtId="166" fontId="70" fillId="0" borderId="1" xfId="0" applyNumberFormat="1" applyFont="1" applyFill="1" applyBorder="1" applyAlignment="1" applyProtection="1">
      <alignment horizontal="center" vertical="center" wrapText="1"/>
    </xf>
    <xf numFmtId="0" fontId="36" fillId="0" borderId="4" xfId="0" applyFont="1" applyFill="1" applyBorder="1" applyAlignment="1" applyProtection="1">
      <alignment horizontal="left" vertical="center" indent="1"/>
    </xf>
    <xf numFmtId="0" fontId="54" fillId="0" borderId="0" xfId="0" applyFont="1" applyFill="1" applyBorder="1" applyAlignment="1" applyProtection="1">
      <alignment horizontal="center" vertical="center"/>
    </xf>
    <xf numFmtId="0" fontId="53" fillId="0" borderId="0" xfId="0" applyFont="1" applyFill="1" applyBorder="1" applyAlignment="1" applyProtection="1">
      <alignment horizontal="center" vertical="center"/>
    </xf>
    <xf numFmtId="0" fontId="0" fillId="0" borderId="0" xfId="0" applyFont="1" applyBorder="1" applyAlignment="1" applyProtection="1">
      <alignment horizontal="center" vertical="center" wrapText="1"/>
    </xf>
    <xf numFmtId="169" fontId="68" fillId="0" borderId="1" xfId="0" applyNumberFormat="1" applyFont="1" applyFill="1" applyBorder="1" applyAlignment="1" applyProtection="1">
      <alignment horizontal="center" vertical="center"/>
    </xf>
    <xf numFmtId="0" fontId="20" fillId="7" borderId="34" xfId="0" applyFont="1" applyFill="1" applyBorder="1" applyAlignment="1" applyProtection="1">
      <alignment horizontal="left" vertical="center" indent="1"/>
    </xf>
    <xf numFmtId="3" fontId="13" fillId="4" borderId="7" xfId="0" applyNumberFormat="1" applyFont="1" applyFill="1" applyBorder="1" applyAlignment="1" applyProtection="1">
      <alignment horizontal="left" vertical="center" indent="1"/>
    </xf>
    <xf numFmtId="3" fontId="13" fillId="4" borderId="10" xfId="0" applyNumberFormat="1" applyFont="1" applyFill="1" applyBorder="1" applyAlignment="1" applyProtection="1">
      <alignment horizontal="left" vertical="center" indent="1"/>
    </xf>
    <xf numFmtId="3" fontId="13" fillId="4" borderId="8" xfId="0" applyNumberFormat="1" applyFont="1" applyFill="1" applyBorder="1" applyAlignment="1" applyProtection="1">
      <alignment horizontal="left" vertical="center" indent="1"/>
    </xf>
    <xf numFmtId="10" fontId="13" fillId="4" borderId="7" xfId="2" applyNumberFormat="1" applyFont="1" applyFill="1" applyBorder="1" applyAlignment="1" applyProtection="1">
      <alignment horizontal="left" vertical="center" indent="1"/>
    </xf>
    <xf numFmtId="10" fontId="13" fillId="4" borderId="10" xfId="2" applyNumberFormat="1" applyFont="1" applyFill="1" applyBorder="1" applyAlignment="1" applyProtection="1">
      <alignment horizontal="left" vertical="center" indent="1"/>
    </xf>
    <xf numFmtId="10" fontId="13" fillId="4" borderId="8" xfId="2" applyNumberFormat="1" applyFont="1" applyFill="1" applyBorder="1" applyAlignment="1" applyProtection="1">
      <alignment horizontal="left" vertical="center" indent="1"/>
    </xf>
    <xf numFmtId="0" fontId="13" fillId="4" borderId="7" xfId="0" applyFont="1" applyFill="1" applyBorder="1" applyAlignment="1" applyProtection="1">
      <alignment horizontal="left" vertical="center" indent="1"/>
    </xf>
    <xf numFmtId="0" fontId="13" fillId="4" borderId="10" xfId="0" applyFont="1" applyFill="1" applyBorder="1" applyAlignment="1" applyProtection="1">
      <alignment horizontal="left" vertical="center" indent="1"/>
    </xf>
    <xf numFmtId="0" fontId="13" fillId="4" borderId="8" xfId="0" applyFont="1" applyFill="1" applyBorder="1" applyAlignment="1" applyProtection="1">
      <alignment horizontal="left" vertical="center" indent="1"/>
    </xf>
    <xf numFmtId="168" fontId="13" fillId="4" borderId="7" xfId="2" applyNumberFormat="1" applyFont="1" applyFill="1" applyBorder="1" applyAlignment="1" applyProtection="1">
      <alignment horizontal="center" vertical="center"/>
    </xf>
    <xf numFmtId="168" fontId="13" fillId="4" borderId="10" xfId="2" applyNumberFormat="1" applyFont="1" applyFill="1" applyBorder="1" applyAlignment="1" applyProtection="1">
      <alignment horizontal="center" vertical="center"/>
    </xf>
    <xf numFmtId="168" fontId="13" fillId="4" borderId="8" xfId="2" applyNumberFormat="1" applyFont="1" applyFill="1" applyBorder="1" applyAlignment="1" applyProtection="1">
      <alignment horizontal="center" vertical="center"/>
    </xf>
    <xf numFmtId="0" fontId="13" fillId="4" borderId="7" xfId="0" applyFont="1" applyFill="1" applyBorder="1" applyAlignment="1" applyProtection="1">
      <alignment horizontal="center" vertical="center"/>
    </xf>
    <xf numFmtId="0" fontId="13" fillId="4" borderId="10" xfId="0" applyFont="1" applyFill="1" applyBorder="1" applyAlignment="1" applyProtection="1">
      <alignment horizontal="center" vertical="center"/>
    </xf>
    <xf numFmtId="0" fontId="13" fillId="4" borderId="8" xfId="0" applyFont="1" applyFill="1" applyBorder="1" applyAlignment="1" applyProtection="1">
      <alignment horizontal="center" vertical="center"/>
    </xf>
    <xf numFmtId="0" fontId="13" fillId="4" borderId="7" xfId="2" applyNumberFormat="1" applyFont="1" applyFill="1" applyBorder="1" applyAlignment="1" applyProtection="1">
      <alignment horizontal="center" vertical="center"/>
    </xf>
    <xf numFmtId="0" fontId="13" fillId="4" borderId="10" xfId="2" applyNumberFormat="1" applyFont="1" applyFill="1" applyBorder="1" applyAlignment="1" applyProtection="1">
      <alignment horizontal="center" vertical="center"/>
    </xf>
    <xf numFmtId="0" fontId="13" fillId="4" borderId="8" xfId="2" applyNumberFormat="1" applyFont="1" applyFill="1" applyBorder="1" applyAlignment="1" applyProtection="1">
      <alignment horizontal="center" vertical="center"/>
    </xf>
    <xf numFmtId="0" fontId="0" fillId="4" borderId="13" xfId="0" applyFont="1" applyFill="1" applyBorder="1" applyAlignment="1" applyProtection="1">
      <alignment horizontal="left" wrapText="1" indent="1"/>
    </xf>
    <xf numFmtId="0" fontId="0" fillId="4" borderId="14" xfId="0" applyFont="1" applyFill="1" applyBorder="1" applyAlignment="1" applyProtection="1">
      <alignment horizontal="left" wrapText="1" indent="1"/>
    </xf>
    <xf numFmtId="0" fontId="45" fillId="8" borderId="7" xfId="0" applyFont="1" applyFill="1" applyBorder="1" applyAlignment="1" applyProtection="1">
      <alignment horizontal="left" vertical="center" wrapText="1" indent="1"/>
    </xf>
    <xf numFmtId="0" fontId="45" fillId="8" borderId="10" xfId="0" applyFont="1" applyFill="1" applyBorder="1" applyAlignment="1" applyProtection="1">
      <alignment horizontal="left" vertical="center" wrapText="1" indent="1"/>
    </xf>
    <xf numFmtId="0" fontId="20" fillId="7" borderId="34" xfId="0" applyFont="1" applyFill="1" applyBorder="1" applyAlignment="1" applyProtection="1">
      <alignment horizontal="center" vertical="center"/>
    </xf>
    <xf numFmtId="0" fontId="20" fillId="7" borderId="35" xfId="0" applyFont="1" applyFill="1" applyBorder="1" applyAlignment="1" applyProtection="1">
      <alignment horizontal="center" vertical="center"/>
    </xf>
    <xf numFmtId="0" fontId="45" fillId="9" borderId="7" xfId="0" applyFont="1" applyFill="1" applyBorder="1" applyAlignment="1" applyProtection="1">
      <alignment horizontal="left" vertical="center" wrapText="1" indent="1"/>
    </xf>
    <xf numFmtId="0" fontId="45" fillId="9" borderId="10" xfId="0" applyFont="1" applyFill="1" applyBorder="1" applyAlignment="1" applyProtection="1">
      <alignment horizontal="left" vertical="center" wrapText="1" indent="1"/>
    </xf>
    <xf numFmtId="0" fontId="13" fillId="4" borderId="7" xfId="0" applyFont="1" applyFill="1" applyBorder="1" applyAlignment="1" applyProtection="1">
      <alignment horizontal="left" vertical="center" wrapText="1" indent="1"/>
    </xf>
    <xf numFmtId="0" fontId="13" fillId="4" borderId="8" xfId="0" applyFont="1" applyFill="1" applyBorder="1" applyAlignment="1" applyProtection="1">
      <alignment horizontal="left" vertical="center" wrapText="1" indent="1"/>
    </xf>
    <xf numFmtId="3" fontId="13" fillId="4" borderId="7" xfId="0" applyNumberFormat="1" applyFont="1" applyFill="1" applyBorder="1" applyAlignment="1" applyProtection="1">
      <alignment horizontal="left" vertical="center" wrapText="1" indent="1"/>
    </xf>
    <xf numFmtId="0" fontId="13" fillId="4" borderId="10" xfId="0" applyFont="1" applyFill="1" applyBorder="1" applyAlignment="1" applyProtection="1">
      <alignment horizontal="left" vertical="center" wrapText="1" indent="1"/>
    </xf>
    <xf numFmtId="0" fontId="22" fillId="0" borderId="0" xfId="0" applyFont="1" applyAlignment="1" applyProtection="1">
      <alignment horizontal="left" vertical="center" wrapText="1"/>
    </xf>
    <xf numFmtId="0" fontId="13" fillId="0" borderId="3" xfId="0" applyFont="1" applyBorder="1" applyAlignment="1" applyProtection="1">
      <alignment horizontal="left" vertical="center" wrapText="1" indent="1"/>
    </xf>
    <xf numFmtId="0" fontId="14" fillId="0" borderId="4" xfId="0" applyFont="1" applyBorder="1" applyAlignment="1" applyProtection="1">
      <alignment horizontal="left" vertical="center" wrapText="1" indent="1"/>
    </xf>
    <xf numFmtId="0" fontId="14" fillId="0" borderId="5" xfId="0" applyFont="1" applyBorder="1" applyAlignment="1" applyProtection="1">
      <alignment horizontal="left" vertical="center" wrapText="1" indent="1"/>
    </xf>
    <xf numFmtId="0" fontId="14" fillId="0" borderId="0" xfId="0" applyFont="1" applyAlignment="1" applyProtection="1">
      <alignment horizontal="left" vertical="center" wrapText="1"/>
    </xf>
    <xf numFmtId="0" fontId="42" fillId="0" borderId="0" xfId="0" applyFont="1" applyAlignment="1" applyProtection="1">
      <alignment horizontal="left" vertical="center" wrapText="1"/>
    </xf>
    <xf numFmtId="0" fontId="15" fillId="0" borderId="0" xfId="0" applyFont="1" applyAlignment="1" applyProtection="1">
      <alignment horizontal="left" vertical="center" wrapText="1" indent="1"/>
    </xf>
    <xf numFmtId="0" fontId="26" fillId="0" borderId="0" xfId="0" applyFont="1" applyAlignment="1" applyProtection="1">
      <alignment horizontal="left" vertical="center" wrapText="1" indent="1"/>
    </xf>
    <xf numFmtId="0" fontId="1" fillId="0" borderId="16" xfId="0" applyFont="1" applyBorder="1" applyAlignment="1" applyProtection="1">
      <alignment horizontal="left" vertical="center" wrapText="1" indent="2"/>
      <protection locked="0"/>
    </xf>
    <xf numFmtId="0" fontId="1" fillId="4" borderId="25" xfId="0" applyFont="1" applyFill="1" applyBorder="1" applyAlignment="1" applyProtection="1">
      <alignment horizontal="left" vertical="center" indent="1"/>
    </xf>
  </cellXfs>
  <cellStyles count="10">
    <cellStyle name="Hiperlink" xfId="1" builtinId="8"/>
    <cellStyle name="Hiperlink Visitado" xfId="3" builtinId="9" hidden="1"/>
    <cellStyle name="Hiperlink Visitado" xfId="4" builtinId="9" hidden="1"/>
    <cellStyle name="Hiperlink Visitado" xfId="5" builtinId="9" hidden="1"/>
    <cellStyle name="Hiperlink Visitado" xfId="6" builtinId="9" hidden="1"/>
    <cellStyle name="Hiperlink Visitado" xfId="7" builtinId="9" hidden="1"/>
    <cellStyle name="Hiperlink Visitado" xfId="8" builtinId="9" hidden="1"/>
    <cellStyle name="Hiperlink Visitado" xfId="9" builtinId="9" hidden="1"/>
    <cellStyle name="Normal" xfId="0" builtinId="0"/>
    <cellStyle name="Porcentagem" xfId="2" builtinId="5"/>
  </cellStyles>
  <dxfs count="93">
    <dxf>
      <font>
        <color theme="0"/>
      </font>
      <fill>
        <patternFill patternType="solid">
          <bgColor rgb="FFFF3C3F"/>
        </patternFill>
      </fill>
    </dxf>
    <dxf>
      <font>
        <color theme="0"/>
      </font>
      <fill>
        <patternFill patternType="solid">
          <bgColor rgb="FF66D74A"/>
        </patternFill>
      </fill>
    </dxf>
    <dxf>
      <font>
        <color theme="0"/>
      </font>
      <fill>
        <patternFill>
          <bgColor rgb="FFFF3C3F"/>
        </patternFill>
      </fill>
    </dxf>
    <dxf>
      <font>
        <color theme="0"/>
      </font>
      <fill>
        <patternFill>
          <bgColor rgb="FF66D74A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D74A"/>
        </patternFill>
      </fill>
    </dxf>
    <dxf>
      <font>
        <color theme="0"/>
      </font>
      <fill>
        <patternFill>
          <bgColor theme="7" tint="0.39994506668294322"/>
        </patternFill>
      </fill>
    </dxf>
    <dxf>
      <font>
        <color theme="0"/>
      </font>
      <fill>
        <patternFill>
          <bgColor rgb="FFFF3C3F"/>
        </patternFill>
      </fill>
    </dxf>
    <dxf>
      <font>
        <color rgb="FFFF2600"/>
      </font>
      <fill>
        <patternFill patternType="none">
          <bgColor auto="1"/>
        </patternFill>
      </fill>
    </dxf>
    <dxf>
      <font>
        <color rgb="FFFFC000"/>
      </font>
      <fill>
        <patternFill>
          <bgColor theme="0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F0462E"/>
      </font>
      <fill>
        <patternFill>
          <bgColor theme="0"/>
        </patternFill>
      </fill>
    </dxf>
    <dxf>
      <font>
        <color rgb="FF55B03E"/>
      </font>
      <fill>
        <patternFill>
          <bgColor theme="0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rgb="FFF0462E"/>
      </font>
      <fill>
        <patternFill patternType="none">
          <bgColor auto="1"/>
        </patternFill>
      </fill>
    </dxf>
    <dxf>
      <font>
        <color rgb="FF55B03E"/>
      </font>
      <fill>
        <patternFill patternType="none">
          <bgColor auto="1"/>
        </patternFill>
      </fill>
    </dxf>
    <dxf>
      <font>
        <color theme="0"/>
      </font>
      <fill>
        <patternFill patternType="solid">
          <bgColor rgb="FFF0462E"/>
        </patternFill>
      </fill>
    </dxf>
    <dxf>
      <font>
        <color theme="0"/>
      </font>
      <fill>
        <patternFill patternType="solid"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BBD00"/>
        </patternFill>
      </fill>
    </dxf>
    <dxf>
      <font>
        <color theme="0"/>
      </font>
      <fill>
        <patternFill>
          <bgColor rgb="FFFF2600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55B03E"/>
        </patternFill>
      </fill>
    </dxf>
    <dxf>
      <numFmt numFmtId="14" formatCode="0.00%"/>
    </dxf>
    <dxf>
      <numFmt numFmtId="170" formatCode="&quot;R$&quot;\ #,##0"/>
    </dxf>
    <dxf>
      <numFmt numFmtId="0" formatCode="General"/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6699CC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0462E"/>
        </patternFill>
      </fill>
    </dxf>
    <dxf>
      <font>
        <color theme="0"/>
      </font>
      <fill>
        <patternFill>
          <bgColor rgb="FFF2B800"/>
        </patternFill>
      </fill>
    </dxf>
    <dxf>
      <font>
        <color theme="0"/>
      </font>
      <fill>
        <patternFill>
          <bgColor rgb="FF55B03E"/>
        </patternFill>
      </fill>
    </dxf>
    <dxf>
      <font>
        <color theme="0"/>
      </font>
      <fill>
        <patternFill>
          <bgColor rgb="FFE71919"/>
        </patternFill>
      </fill>
    </dxf>
    <dxf>
      <font>
        <color theme="0"/>
      </font>
      <fill>
        <patternFill>
          <bgColor rgb="FF55B03E"/>
        </patternFill>
      </fill>
    </dxf>
  </dxfs>
  <tableStyles count="0" defaultTableStyle="TableStyleMedium9" defaultPivotStyle="PivotStyleMedium7"/>
  <colors>
    <mruColors>
      <color rgb="FFF0462E"/>
      <color rgb="FF55B03E"/>
      <color rgb="FF6699CC"/>
      <color rgb="FFF2B800"/>
      <color rgb="FFFF2600"/>
      <color rgb="FFFBBD00"/>
      <color rgb="FF0562C1"/>
      <color rgb="FFE9EB00"/>
      <color rgb="FFFF2B1B"/>
      <color rgb="FF66D7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MODELAGEM_CURVAL!$C$6</c:f>
              <c:strCache>
                <c:ptCount val="1"/>
                <c:pt idx="0">
                  <c:v>Waiter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MODELAGEM_CURVAL!$D$6:$R$6</c:f>
              <c:numCache>
                <c:formatCode>General</c:formatCode>
                <c:ptCount val="15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2-415D-BA10-078E337FAA5A}"/>
            </c:ext>
          </c:extLst>
        </c:ser>
        <c:ser>
          <c:idx val="1"/>
          <c:order val="1"/>
          <c:tx>
            <c:strRef>
              <c:f>MODELAGEM_CURVAL!$C$7</c:f>
              <c:strCache>
                <c:ptCount val="1"/>
                <c:pt idx="0">
                  <c:v>VoceQpad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MODELAGEM_CURVAL!$D$7:$R$7</c:f>
              <c:numCache>
                <c:formatCode>General</c:formatCode>
                <c:ptCount val="1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52-415D-BA10-078E337FAA5A}"/>
            </c:ext>
          </c:extLst>
        </c:ser>
        <c:ser>
          <c:idx val="2"/>
          <c:order val="2"/>
          <c:tx>
            <c:strRef>
              <c:f>MODELAGEM_CURVAL!$C$8</c:f>
              <c:strCache>
                <c:ptCount val="1"/>
                <c:pt idx="0">
                  <c:v>e-waiter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MODELAGEM_CURVAL!$D$8:$R$8</c:f>
              <c:numCache>
                <c:formatCode>General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52-415D-BA10-078E337FAA5A}"/>
            </c:ext>
          </c:extLst>
        </c:ser>
        <c:ser>
          <c:idx val="3"/>
          <c:order val="3"/>
          <c:tx>
            <c:strRef>
              <c:f>MODELAGEM_CURVAL!$C$9</c:f>
              <c:strCache>
                <c:ptCount val="1"/>
                <c:pt idx="0">
                  <c:v>aceno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MODELAGEM_CURVAL!$D$9:$R$9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52-415D-BA10-078E337FAA5A}"/>
            </c:ext>
          </c:extLst>
        </c:ser>
        <c:ser>
          <c:idx val="4"/>
          <c:order val="4"/>
          <c:tx>
            <c:strRef>
              <c:f>MODELAGEM_CURVAL!$C$10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MODELAGEM_CURVAL!$D$10:$R$10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52-415D-BA10-078E337FAA5A}"/>
            </c:ext>
          </c:extLst>
        </c:ser>
        <c:ser>
          <c:idx val="5"/>
          <c:order val="5"/>
          <c:tx>
            <c:strRef>
              <c:f>MODELAGEM_CURVAL!$C$11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MODELAGEM_CURVAL!$D$11:$R$11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52-415D-BA10-078E337FA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86880"/>
        <c:axId val="110605056"/>
      </c:lineChart>
      <c:catAx>
        <c:axId val="11058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605056"/>
        <c:crosses val="autoZero"/>
        <c:auto val="1"/>
        <c:lblAlgn val="ctr"/>
        <c:lblOffset val="100"/>
        <c:noMultiLvlLbl val="0"/>
      </c:catAx>
      <c:valAx>
        <c:axId val="11060505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058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RELATÓRIOS_FIN!$N$6</c:f>
              <c:strCache>
                <c:ptCount val="1"/>
                <c:pt idx="0">
                  <c:v>Receita Bruta</c:v>
                </c:pt>
              </c:strCache>
            </c:strRef>
          </c:tx>
          <c:spPr>
            <a:solidFill>
              <a:srgbClr val="55B03E"/>
            </a:solidFill>
            <a:ln>
              <a:noFill/>
            </a:ln>
            <a:effectLst/>
          </c:spPr>
          <c:invertIfNegative val="0"/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RELATÓRIOS_FIN!$O$6:$S$6</c:f>
              <c:numCache>
                <c:formatCode>"R$"#,##0.00</c:formatCode>
                <c:ptCount val="5"/>
                <c:pt idx="0">
                  <c:v>311111.11111111118</c:v>
                </c:pt>
                <c:pt idx="1">
                  <c:v>320000</c:v>
                </c:pt>
                <c:pt idx="2">
                  <c:v>399999.99999999994</c:v>
                </c:pt>
                <c:pt idx="3">
                  <c:v>453333.33333333326</c:v>
                </c:pt>
                <c:pt idx="4">
                  <c:v>666666.66666666663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E-4009-A8DA-14E80CAAB672}"/>
            </c:ext>
          </c:extLst>
        </c:ser>
        <c:ser>
          <c:idx val="1"/>
          <c:order val="1"/>
          <c:tx>
            <c:strRef>
              <c:f>RELATÓRIOS_FIN!$N$7</c:f>
              <c:strCache>
                <c:ptCount val="1"/>
                <c:pt idx="0">
                  <c:v>Despesas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RELATÓRIOS_FIN!$O$7:$S$7</c:f>
              <c:numCache>
                <c:formatCode>"R$"#,##0.00</c:formatCode>
                <c:ptCount val="5"/>
                <c:pt idx="0">
                  <c:v>315811.11111111112</c:v>
                </c:pt>
                <c:pt idx="1">
                  <c:v>342247.5</c:v>
                </c:pt>
                <c:pt idx="2">
                  <c:v>402128.625</c:v>
                </c:pt>
                <c:pt idx="3">
                  <c:v>447971.51458333334</c:v>
                </c:pt>
                <c:pt idx="4">
                  <c:v>584628.94447916665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BE-4009-A8DA-14E80CAAB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75025536"/>
        <c:axId val="175039616"/>
      </c:barChart>
      <c:lineChart>
        <c:grouping val="standard"/>
        <c:varyColors val="0"/>
        <c:ser>
          <c:idx val="2"/>
          <c:order val="2"/>
          <c:tx>
            <c:strRef>
              <c:f>RELATÓRIOS_FIN!$N$8</c:f>
              <c:strCache>
                <c:ptCount val="1"/>
                <c:pt idx="0">
                  <c:v>Lucro Livre</c:v>
                </c:pt>
              </c:strCache>
            </c:strRef>
          </c:tx>
          <c:spPr>
            <a:ln w="12700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RELATÓRIOS_FIN!$O$8:$S$8</c:f>
              <c:numCache>
                <c:formatCode>"R$"#,##0.00</c:formatCode>
                <c:ptCount val="5"/>
                <c:pt idx="0">
                  <c:v>2300.0000000000582</c:v>
                </c:pt>
                <c:pt idx="1">
                  <c:v>-33247.5</c:v>
                </c:pt>
                <c:pt idx="2">
                  <c:v>6871.3749999999418</c:v>
                </c:pt>
                <c:pt idx="3">
                  <c:v>14361.818749999919</c:v>
                </c:pt>
                <c:pt idx="4">
                  <c:v>91037.722187499981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4BE-4009-A8DA-14E80CAAB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42944"/>
        <c:axId val="175041152"/>
      </c:lineChart>
      <c:catAx>
        <c:axId val="17502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5039616"/>
        <c:crosses val="autoZero"/>
        <c:auto val="1"/>
        <c:lblAlgn val="ctr"/>
        <c:lblOffset val="100"/>
        <c:noMultiLvlLbl val="0"/>
      </c:catAx>
      <c:valAx>
        <c:axId val="175039616"/>
        <c:scaling>
          <c:orientation val="minMax"/>
        </c:scaling>
        <c:delete val="1"/>
        <c:axPos val="l"/>
        <c:numFmt formatCode="&quot;R$&quot;#,##0.00" sourceLinked="1"/>
        <c:majorTickMark val="none"/>
        <c:minorTickMark val="none"/>
        <c:tickLblPos val="nextTo"/>
        <c:crossAx val="175025536"/>
        <c:crosses val="autoZero"/>
        <c:crossBetween val="between"/>
      </c:valAx>
      <c:valAx>
        <c:axId val="175041152"/>
        <c:scaling>
          <c:orientation val="minMax"/>
        </c:scaling>
        <c:delete val="1"/>
        <c:axPos val="r"/>
        <c:numFmt formatCode="&quot;R$&quot;#,##0.00" sourceLinked="0"/>
        <c:majorTickMark val="out"/>
        <c:minorTickMark val="none"/>
        <c:tickLblPos val="nextTo"/>
        <c:crossAx val="175042944"/>
        <c:crosses val="max"/>
        <c:crossBetween val="between"/>
      </c:valAx>
      <c:catAx>
        <c:axId val="175042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5041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DASHBOARD!$Q$23</c:f>
              <c:strCache>
                <c:ptCount val="1"/>
                <c:pt idx="0">
                  <c:v>Payback</c:v>
                </c:pt>
              </c:strCache>
            </c:strRef>
          </c:tx>
          <c:spPr>
            <a:ln w="19050" cap="rnd">
              <a:solidFill>
                <a:srgbClr val="6699CC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DASHBOARD!$R$22:$W$22</c:f>
              <c:strCache>
                <c:ptCount val="6"/>
                <c:pt idx="0">
                  <c:v>Ano 0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DASHBOARD!$R$23:$W$23</c:f>
              <c:numCache>
                <c:formatCode>"R$"#,##0.00</c:formatCode>
                <c:ptCount val="6"/>
                <c:pt idx="0">
                  <c:v>-70000</c:v>
                </c:pt>
                <c:pt idx="1">
                  <c:v>-67699.999999999942</c:v>
                </c:pt>
                <c:pt idx="2">
                  <c:v>-100947.49999999994</c:v>
                </c:pt>
                <c:pt idx="3">
                  <c:v>-94076.125</c:v>
                </c:pt>
                <c:pt idx="4">
                  <c:v>-79714.306250000111</c:v>
                </c:pt>
                <c:pt idx="5">
                  <c:v>11323.415937499929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625-4E27-BEAE-1D3D4429B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77920"/>
        <c:axId val="176179456"/>
      </c:lineChart>
      <c:catAx>
        <c:axId val="17617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6179456"/>
        <c:crosses val="autoZero"/>
        <c:auto val="1"/>
        <c:lblAlgn val="ctr"/>
        <c:lblOffset val="100"/>
        <c:noMultiLvlLbl val="0"/>
      </c:catAx>
      <c:valAx>
        <c:axId val="176179456"/>
        <c:scaling>
          <c:orientation val="minMax"/>
        </c:scaling>
        <c:delete val="1"/>
        <c:axPos val="l"/>
        <c:numFmt formatCode="&quot;R$&quot;#,##0.00" sourceLinked="1"/>
        <c:majorTickMark val="none"/>
        <c:minorTickMark val="none"/>
        <c:tickLblPos val="nextTo"/>
        <c:crossAx val="17617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DASHBOARD_FIN!$O$10</c:f>
              <c:strCache>
                <c:ptCount val="1"/>
                <c:pt idx="0">
                  <c:v>Margem de Contribuição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cat>
            <c:strRef>
              <c:f>DASHBOARD_FIN!$P$9:$T$9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DASHBOARD_FIN!$P$10:$T$10</c:f>
              <c:numCache>
                <c:formatCode>"R$"#,##0.00</c:formatCode>
                <c:ptCount val="5"/>
                <c:pt idx="0">
                  <c:v>140000</c:v>
                </c:pt>
                <c:pt idx="1">
                  <c:v>144000</c:v>
                </c:pt>
                <c:pt idx="2">
                  <c:v>180000</c:v>
                </c:pt>
                <c:pt idx="3">
                  <c:v>204000</c:v>
                </c:pt>
                <c:pt idx="4">
                  <c:v>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8-47E9-9E3B-9762FE595506}"/>
            </c:ext>
          </c:extLst>
        </c:ser>
        <c:ser>
          <c:idx val="1"/>
          <c:order val="1"/>
          <c:tx>
            <c:strRef>
              <c:f>DASHBOARD_FIN!$O$11</c:f>
              <c:strCache>
                <c:ptCount val="1"/>
                <c:pt idx="0">
                  <c:v>Custos Fixos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cat>
            <c:strRef>
              <c:f>DASHBOARD_FIN!$P$9:$T$9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DASHBOARD_FIN!$P$11:$T$11</c:f>
              <c:numCache>
                <c:formatCode>"R$"#,##0.00</c:formatCode>
                <c:ptCount val="5"/>
                <c:pt idx="0">
                  <c:v>126700</c:v>
                </c:pt>
                <c:pt idx="1">
                  <c:v>135247.5</c:v>
                </c:pt>
                <c:pt idx="2">
                  <c:v>145628.625</c:v>
                </c:pt>
                <c:pt idx="3">
                  <c:v>158638.18124999999</c:v>
                </c:pt>
                <c:pt idx="4">
                  <c:v>175462.27781249996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68-47E9-9E3B-9762FE595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62030720"/>
        <c:axId val="162032256"/>
      </c:barChart>
      <c:lineChart>
        <c:grouping val="standard"/>
        <c:varyColors val="0"/>
        <c:ser>
          <c:idx val="2"/>
          <c:order val="2"/>
          <c:tx>
            <c:strRef>
              <c:f>DASHBOARD_FIN!$O$12</c:f>
              <c:strCache>
                <c:ptCount val="1"/>
                <c:pt idx="0">
                  <c:v>Resultado</c:v>
                </c:pt>
              </c:strCache>
            </c:strRef>
          </c:tx>
          <c:spPr>
            <a:ln w="12700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DASHBOARD_FIN!$P$9:$T$9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DASHBOARD_FIN!$P$12:$T$12</c:f>
              <c:numCache>
                <c:formatCode>"R$"#,##0.00</c:formatCode>
                <c:ptCount val="5"/>
                <c:pt idx="0">
                  <c:v>13300</c:v>
                </c:pt>
                <c:pt idx="1">
                  <c:v>8752.5</c:v>
                </c:pt>
                <c:pt idx="2">
                  <c:v>34371.375</c:v>
                </c:pt>
                <c:pt idx="3">
                  <c:v>45361.818750000006</c:v>
                </c:pt>
                <c:pt idx="4">
                  <c:v>124537.72218750004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568-47E9-9E3B-9762FE595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974272"/>
        <c:axId val="175972736"/>
      </c:lineChart>
      <c:catAx>
        <c:axId val="16203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032256"/>
        <c:crosses val="autoZero"/>
        <c:auto val="1"/>
        <c:lblAlgn val="ctr"/>
        <c:lblOffset val="100"/>
        <c:noMultiLvlLbl val="0"/>
      </c:catAx>
      <c:valAx>
        <c:axId val="162032256"/>
        <c:scaling>
          <c:orientation val="minMax"/>
        </c:scaling>
        <c:delete val="1"/>
        <c:axPos val="l"/>
        <c:numFmt formatCode="&quot;R$&quot;#,##0.00" sourceLinked="1"/>
        <c:majorTickMark val="none"/>
        <c:minorTickMark val="none"/>
        <c:tickLblPos val="nextTo"/>
        <c:crossAx val="162030720"/>
        <c:crosses val="autoZero"/>
        <c:crossBetween val="between"/>
      </c:valAx>
      <c:valAx>
        <c:axId val="175972736"/>
        <c:scaling>
          <c:orientation val="minMax"/>
        </c:scaling>
        <c:delete val="1"/>
        <c:axPos val="r"/>
        <c:numFmt formatCode="&quot;R$&quot;#,##0.00" sourceLinked="1"/>
        <c:majorTickMark val="out"/>
        <c:minorTickMark val="none"/>
        <c:tickLblPos val="nextTo"/>
        <c:crossAx val="175974272"/>
        <c:crosses val="max"/>
        <c:crossBetween val="between"/>
      </c:valAx>
      <c:catAx>
        <c:axId val="175974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5972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RELATÓRIOS_FIN!$N$6</c:f>
              <c:strCache>
                <c:ptCount val="1"/>
                <c:pt idx="0">
                  <c:v>Receita Bruta</c:v>
                </c:pt>
              </c:strCache>
            </c:strRef>
          </c:tx>
          <c:spPr>
            <a:solidFill>
              <a:srgbClr val="55B03E"/>
            </a:solidFill>
            <a:ln>
              <a:noFill/>
            </a:ln>
            <a:effectLst/>
          </c:spPr>
          <c:invertIfNegative val="0"/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RELATÓRIOS_FIN!$O$6:$S$6</c:f>
              <c:numCache>
                <c:formatCode>"R$"#,##0.00</c:formatCode>
                <c:ptCount val="5"/>
                <c:pt idx="0">
                  <c:v>311111.11111111118</c:v>
                </c:pt>
                <c:pt idx="1">
                  <c:v>320000</c:v>
                </c:pt>
                <c:pt idx="2">
                  <c:v>399999.99999999994</c:v>
                </c:pt>
                <c:pt idx="3">
                  <c:v>453333.33333333326</c:v>
                </c:pt>
                <c:pt idx="4">
                  <c:v>666666.66666666663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C-4F23-92D5-6D5A2BE9C12B}"/>
            </c:ext>
          </c:extLst>
        </c:ser>
        <c:ser>
          <c:idx val="1"/>
          <c:order val="1"/>
          <c:tx>
            <c:strRef>
              <c:f>RELATÓRIOS_FIN!$N$7</c:f>
              <c:strCache>
                <c:ptCount val="1"/>
                <c:pt idx="0">
                  <c:v>Despesas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RELATÓRIOS_FIN!$O$7:$S$7</c:f>
              <c:numCache>
                <c:formatCode>"R$"#,##0.00</c:formatCode>
                <c:ptCount val="5"/>
                <c:pt idx="0">
                  <c:v>315811.11111111112</c:v>
                </c:pt>
                <c:pt idx="1">
                  <c:v>342247.5</c:v>
                </c:pt>
                <c:pt idx="2">
                  <c:v>402128.625</c:v>
                </c:pt>
                <c:pt idx="3">
                  <c:v>447971.51458333334</c:v>
                </c:pt>
                <c:pt idx="4">
                  <c:v>584628.94447916665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DC-4F23-92D5-6D5A2BE9C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76131456"/>
        <c:axId val="176137344"/>
      </c:barChart>
      <c:lineChart>
        <c:grouping val="standard"/>
        <c:varyColors val="0"/>
        <c:ser>
          <c:idx val="2"/>
          <c:order val="2"/>
          <c:tx>
            <c:strRef>
              <c:f>RELATÓRIOS_FIN!$N$8</c:f>
              <c:strCache>
                <c:ptCount val="1"/>
                <c:pt idx="0">
                  <c:v>Lucro Livre</c:v>
                </c:pt>
              </c:strCache>
            </c:strRef>
          </c:tx>
          <c:spPr>
            <a:ln w="12700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RELATÓRIOS_FIN!$O$8:$S$8</c:f>
              <c:numCache>
                <c:formatCode>"R$"#,##0.00</c:formatCode>
                <c:ptCount val="5"/>
                <c:pt idx="0">
                  <c:v>2300.0000000000582</c:v>
                </c:pt>
                <c:pt idx="1">
                  <c:v>-33247.5</c:v>
                </c:pt>
                <c:pt idx="2">
                  <c:v>6871.3749999999418</c:v>
                </c:pt>
                <c:pt idx="3">
                  <c:v>14361.818749999919</c:v>
                </c:pt>
                <c:pt idx="4">
                  <c:v>91037.722187499981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5DC-4F23-92D5-6D5A2BE9C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57056"/>
        <c:axId val="176138880"/>
      </c:lineChart>
      <c:catAx>
        <c:axId val="17613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6137344"/>
        <c:crosses val="autoZero"/>
        <c:auto val="1"/>
        <c:lblAlgn val="ctr"/>
        <c:lblOffset val="100"/>
        <c:noMultiLvlLbl val="0"/>
      </c:catAx>
      <c:valAx>
        <c:axId val="176137344"/>
        <c:scaling>
          <c:orientation val="minMax"/>
        </c:scaling>
        <c:delete val="1"/>
        <c:axPos val="l"/>
        <c:numFmt formatCode="&quot;R$&quot;#,##0.00" sourceLinked="0"/>
        <c:majorTickMark val="none"/>
        <c:minorTickMark val="none"/>
        <c:tickLblPos val="nextTo"/>
        <c:crossAx val="176131456"/>
        <c:crosses val="autoZero"/>
        <c:crossBetween val="between"/>
      </c:valAx>
      <c:valAx>
        <c:axId val="176138880"/>
        <c:scaling>
          <c:orientation val="minMax"/>
        </c:scaling>
        <c:delete val="1"/>
        <c:axPos val="r"/>
        <c:numFmt formatCode="&quot;R$&quot;#,##0.00" sourceLinked="0"/>
        <c:majorTickMark val="out"/>
        <c:minorTickMark val="none"/>
        <c:tickLblPos val="nextTo"/>
        <c:crossAx val="176157056"/>
        <c:crosses val="max"/>
        <c:crossBetween val="between"/>
      </c:valAx>
      <c:catAx>
        <c:axId val="176157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1388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DASHBOARD_PROJ!$BY$17</c:f>
              <c:strCache>
                <c:ptCount val="1"/>
                <c:pt idx="0">
                  <c:v>EBITDA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DASHBOARD_PROJ!$BZ$17</c:f>
              <c:numCache>
                <c:formatCode>"R$"#,##0.00</c:formatCode>
                <c:ptCount val="1"/>
                <c:pt idx="0">
                  <c:v>46871.374999999942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DASHBOARD_PROJ!$BW$15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F84-4EDE-851C-A472D287BAF4}"/>
            </c:ext>
          </c:extLst>
        </c:ser>
        <c:ser>
          <c:idx val="1"/>
          <c:order val="1"/>
          <c:tx>
            <c:strRef>
              <c:f>DASHBOARD_PROJ!$BY$18</c:f>
              <c:strCache>
                <c:ptCount val="1"/>
                <c:pt idx="0">
                  <c:v>Lucro Livre</c:v>
                </c:pt>
              </c:strCache>
            </c:strRef>
          </c:tx>
          <c:spPr>
            <a:solidFill>
              <a:srgbClr val="55B03E"/>
            </a:solidFill>
            <a:ln>
              <a:noFill/>
            </a:ln>
            <a:effectLst/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DASHBOARD_PROJ!$BZ$18</c:f>
              <c:numCache>
                <c:formatCode>"R$"#,##0.00</c:formatCode>
                <c:ptCount val="1"/>
                <c:pt idx="0">
                  <c:v>6871.3749999999418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DASHBOARD_PROJ!$BW$15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F84-4EDE-851C-A472D287BA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84915456"/>
        <c:axId val="184916992"/>
      </c:barChart>
      <c:catAx>
        <c:axId val="18491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916992"/>
        <c:crosses val="autoZero"/>
        <c:auto val="1"/>
        <c:lblAlgn val="ctr"/>
        <c:lblOffset val="100"/>
        <c:noMultiLvlLbl val="0"/>
      </c:catAx>
      <c:valAx>
        <c:axId val="184916992"/>
        <c:scaling>
          <c:orientation val="minMax"/>
        </c:scaling>
        <c:delete val="1"/>
        <c:axPos val="l"/>
        <c:numFmt formatCode="&quot;R$&quot;#,##0.00" sourceLinked="0"/>
        <c:majorTickMark val="none"/>
        <c:minorTickMark val="none"/>
        <c:tickLblPos val="nextTo"/>
        <c:crossAx val="1849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18626118149724"/>
          <c:y val="5.6559168353734063E-2"/>
          <c:w val="0.45428200412035086"/>
          <c:h val="0.89282226105699614"/>
        </c:manualLayout>
      </c:layout>
      <c:doughnutChart>
        <c:varyColors val="1"/>
        <c:ser>
          <c:idx val="0"/>
          <c:order val="0"/>
          <c:spPr>
            <a:solidFill>
              <a:srgbClr val="55B03E"/>
            </a:solidFill>
          </c:spPr>
          <c:dPt>
            <c:idx val="0"/>
            <c:bubble3D val="0"/>
            <c:spPr>
              <a:solidFill>
                <a:srgbClr val="FBBD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A7-440D-8EE5-D9CF107244DD}"/>
              </c:ext>
            </c:extLst>
          </c:dPt>
          <c:dPt>
            <c:idx val="1"/>
            <c:bubble3D val="0"/>
            <c:spPr>
              <a:solidFill>
                <a:srgbClr val="55B03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A7-440D-8EE5-D9CF107244DD}"/>
              </c:ext>
            </c:extLst>
          </c:dPt>
          <c:dPt>
            <c:idx val="2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A7-440D-8EE5-D9CF107244DD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DASHBOARD_PROJ!$BY$13:$BY$15</c:f>
              <c:strCache>
                <c:ptCount val="3"/>
                <c:pt idx="0">
                  <c:v>Custos Fixos</c:v>
                </c:pt>
                <c:pt idx="1">
                  <c:v>Custos Variáveis</c:v>
                </c:pt>
                <c:pt idx="2">
                  <c:v>Impostos</c:v>
                </c:pt>
              </c:strCache>
            </c:strRef>
          </c:cat>
          <c:val>
            <c:numRef>
              <c:f>DASHBOARD_PROJ!$BZ$13:$BZ$15</c:f>
              <c:numCache>
                <c:formatCode>"R$"#,##0.00</c:formatCode>
                <c:ptCount val="3"/>
                <c:pt idx="0">
                  <c:v>173128.625</c:v>
                </c:pt>
                <c:pt idx="1">
                  <c:v>180000</c:v>
                </c:pt>
                <c:pt idx="2">
                  <c:v>40000.000000000022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A7-440D-8EE5-D9CF107244D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846217997783675E-2"/>
          <c:y val="0.10408395046944756"/>
          <c:w val="0.87443307095609646"/>
          <c:h val="0.750247914709855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RELATÓRIOS_FIN!$F$15</c:f>
              <c:strCache>
                <c:ptCount val="1"/>
                <c:pt idx="0">
                  <c:v>Lucro Livre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RELATÓRIOS_FIN!$G$5:$K$5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RELATÓRIOS_FIN!$G$15:$K$15</c:f>
              <c:numCache>
                <c:formatCode>"R$"#,##0</c:formatCode>
                <c:ptCount val="5"/>
                <c:pt idx="0">
                  <c:v>2300.0000000000582</c:v>
                </c:pt>
                <c:pt idx="1">
                  <c:v>-33247.5</c:v>
                </c:pt>
                <c:pt idx="2">
                  <c:v>6871.3749999999418</c:v>
                </c:pt>
                <c:pt idx="3">
                  <c:v>14361.818749999889</c:v>
                </c:pt>
                <c:pt idx="4">
                  <c:v>91037.72218750004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75-47C9-8E40-B78BC59B62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8273280"/>
        <c:axId val="185336576"/>
      </c:barChart>
      <c:catAx>
        <c:axId val="4827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336576"/>
        <c:crosses val="autoZero"/>
        <c:auto val="1"/>
        <c:lblAlgn val="ctr"/>
        <c:lblOffset val="100"/>
        <c:noMultiLvlLbl val="0"/>
      </c:catAx>
      <c:valAx>
        <c:axId val="185336576"/>
        <c:scaling>
          <c:orientation val="minMax"/>
        </c:scaling>
        <c:delete val="1"/>
        <c:axPos val="l"/>
        <c:numFmt formatCode="&quot;R$&quot;#,##0" sourceLinked="1"/>
        <c:majorTickMark val="out"/>
        <c:minorTickMark val="none"/>
        <c:tickLblPos val="nextTo"/>
        <c:crossAx val="4827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DASHBOARD_CEN!$R$50</c:f>
              <c:strCache>
                <c:ptCount val="1"/>
                <c:pt idx="0">
                  <c:v>Cenário Otimista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CC-4C85-A088-FBD42BED5098}"/>
                </c:ext>
              </c:extLst>
            </c:dLbl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DASHBOARD_CEN!$S$49:$X$49</c:f>
              <c:strCache>
                <c:ptCount val="6"/>
                <c:pt idx="0">
                  <c:v>Ano 0 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DASHBOARD_CEN!$S$50:$X$50</c:f>
              <c:numCache>
                <c:formatCode>"R$"#,##0.00</c:formatCode>
                <c:ptCount val="6"/>
                <c:pt idx="0">
                  <c:v>-70000</c:v>
                </c:pt>
                <c:pt idx="1">
                  <c:v>180038.88888888899</c:v>
                </c:pt>
                <c:pt idx="2">
                  <c:v>412415.13888888899</c:v>
                </c:pt>
                <c:pt idx="3">
                  <c:v>735850.82638888899</c:v>
                </c:pt>
                <c:pt idx="4">
                  <c:v>1105698.4024305556</c:v>
                </c:pt>
                <c:pt idx="5">
                  <c:v>1684550.5968576388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F4-4AE8-868A-9F005EE7FD39}"/>
            </c:ext>
          </c:extLst>
        </c:ser>
        <c:ser>
          <c:idx val="1"/>
          <c:order val="1"/>
          <c:tx>
            <c:strRef>
              <c:f>DASHBOARD_CEN!$R$51</c:f>
              <c:strCache>
                <c:ptCount val="1"/>
                <c:pt idx="0">
                  <c:v>Cenário Pessimista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DASHBOARD_CEN!$S$49:$X$49</c:f>
              <c:strCache>
                <c:ptCount val="6"/>
                <c:pt idx="0">
                  <c:v>Ano 0 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DASHBOARD_CEN!$S$51:$X$51</c:f>
              <c:numCache>
                <c:formatCode>"R$"#,##0.00</c:formatCode>
                <c:ptCount val="6"/>
                <c:pt idx="0">
                  <c:v>-70000</c:v>
                </c:pt>
                <c:pt idx="1">
                  <c:v>-315438.88888888888</c:v>
                </c:pt>
                <c:pt idx="2">
                  <c:v>-614310.13888888888</c:v>
                </c:pt>
                <c:pt idx="3">
                  <c:v>-924003.07638888899</c:v>
                </c:pt>
                <c:pt idx="4">
                  <c:v>-1265127.0149305556</c:v>
                </c:pt>
                <c:pt idx="5">
                  <c:v>-1661903.7649826389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F4-4AE8-868A-9F005EE7F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50656"/>
        <c:axId val="48552192"/>
      </c:lineChart>
      <c:catAx>
        <c:axId val="4855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52192"/>
        <c:crosses val="autoZero"/>
        <c:auto val="1"/>
        <c:lblAlgn val="ctr"/>
        <c:lblOffset val="100"/>
        <c:noMultiLvlLbl val="0"/>
      </c:catAx>
      <c:valAx>
        <c:axId val="48552192"/>
        <c:scaling>
          <c:orientation val="minMax"/>
        </c:scaling>
        <c:delete val="1"/>
        <c:axPos val="l"/>
        <c:numFmt formatCode="&quot;R$&quot;#,##0.00" sourceLinked="1"/>
        <c:majorTickMark val="none"/>
        <c:minorTickMark val="none"/>
        <c:tickLblPos val="nextTo"/>
        <c:crossAx val="4855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401901649086301"/>
          <c:y val="0.22064585343408899"/>
          <c:w val="0.505051552518199"/>
          <c:h val="0.55572721894741295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F0462E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-6.6065321619973397E-17"/>
                  <c:y val="8.26161790017211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41-46E9-84A1-2564A0662C07}"/>
                </c:ext>
              </c:extLst>
            </c:dLbl>
            <c:dLbl>
              <c:idx val="1"/>
              <c:layout>
                <c:manualLayout>
                  <c:x val="-8.2882906400768064E-2"/>
                  <c:y val="2.0654044750430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41-46E9-84A1-2564A0662C07}"/>
                </c:ext>
              </c:extLst>
            </c:dLbl>
            <c:dLbl>
              <c:idx val="2"/>
              <c:layout>
                <c:manualLayout>
                  <c:x val="-5.4054069391805175E-2"/>
                  <c:y val="-6.88468158347676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41-46E9-84A1-2564A0662C07}"/>
                </c:ext>
              </c:extLst>
            </c:dLbl>
            <c:dLbl>
              <c:idx val="3"/>
              <c:layout>
                <c:manualLayout>
                  <c:x val="5.0450464765684828E-2"/>
                  <c:y val="-6.88468158347676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41-46E9-84A1-2564A0662C07}"/>
                </c:ext>
              </c:extLst>
            </c:dLbl>
            <c:dLbl>
              <c:idx val="4"/>
              <c:layout>
                <c:manualLayout>
                  <c:x val="7.9279301774647662E-2"/>
                  <c:y val="2.0654044750430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41-46E9-84A1-2564A0662C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ESTRATÉGIA_FC!$H$13:$H$17</c:f>
              <c:strCache>
                <c:ptCount val="5"/>
                <c:pt idx="0">
                  <c:v>Rivalidade entre os concorrentes</c:v>
                </c:pt>
                <c:pt idx="1">
                  <c:v>Poder de negociação dos clientes</c:v>
                </c:pt>
                <c:pt idx="2">
                  <c:v>Poder de negociação dos fornecedores</c:v>
                </c:pt>
                <c:pt idx="3">
                  <c:v>Ameaça de entrada de novos concorrentes</c:v>
                </c:pt>
                <c:pt idx="4">
                  <c:v>Ameaça de substitutos</c:v>
                </c:pt>
              </c:strCache>
            </c:strRef>
          </c:cat>
          <c:val>
            <c:numRef>
              <c:f>ESTRATÉGIA_FC!$I$13:$I$17</c:f>
              <c:numCache>
                <c:formatCode>General</c:formatCode>
                <c:ptCount val="5"/>
                <c:pt idx="0">
                  <c:v>35</c:v>
                </c:pt>
                <c:pt idx="1">
                  <c:v>33</c:v>
                </c:pt>
                <c:pt idx="2">
                  <c:v>15</c:v>
                </c:pt>
                <c:pt idx="3">
                  <c:v>40.5</c:v>
                </c:pt>
                <c:pt idx="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6-48C0-9969-DB539F1D4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18816"/>
        <c:axId val="48420352"/>
      </c:radarChart>
      <c:catAx>
        <c:axId val="4841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420352"/>
        <c:crosses val="autoZero"/>
        <c:auto val="1"/>
        <c:lblAlgn val="ctr"/>
        <c:lblOffset val="100"/>
        <c:noMultiLvlLbl val="0"/>
      </c:catAx>
      <c:valAx>
        <c:axId val="484203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crossAx val="4841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938196404694701"/>
          <c:y val="0.178124097666786"/>
          <c:w val="0.60957569454761495"/>
          <c:h val="0.62213718281887098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55B03E"/>
            </a:solidFill>
            <a:ln w="25400">
              <a:noFill/>
            </a:ln>
            <a:effectLst/>
          </c:spPr>
          <c:dLbls>
            <c:dLbl>
              <c:idx val="0"/>
              <c:layout>
                <c:manualLayout>
                  <c:x val="-7.1216623866597242E-3"/>
                  <c:y val="0.120758128125550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EC5-46FF-B6D0-AEC8444DA193}"/>
                </c:ext>
              </c:extLst>
            </c:dLbl>
            <c:dLbl>
              <c:idx val="1"/>
              <c:layout>
                <c:manualLayout>
                  <c:x val="-9.6142442219906352E-2"/>
                  <c:y val="-6.310885214302509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C5-46FF-B6D0-AEC8444DA193}"/>
                </c:ext>
              </c:extLst>
            </c:dLbl>
            <c:dLbl>
              <c:idx val="2"/>
              <c:layout>
                <c:manualLayout>
                  <c:x val="-7.1216623866597901E-3"/>
                  <c:y val="-0.113597246127366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C5-46FF-B6D0-AEC8444DA193}"/>
                </c:ext>
              </c:extLst>
            </c:dLbl>
            <c:dLbl>
              <c:idx val="3"/>
              <c:layout>
                <c:manualLayout>
                  <c:x val="0.10682493579989587"/>
                  <c:y val="-6.884681583476826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EC5-46FF-B6D0-AEC8444DA1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DASHBOARD_EST!$O$12:$O$15</c:f>
              <c:strCache>
                <c:ptCount val="4"/>
                <c:pt idx="0">
                  <c:v>Força</c:v>
                </c:pt>
                <c:pt idx="1">
                  <c:v>Fraqueza</c:v>
                </c:pt>
                <c:pt idx="2">
                  <c:v>Oportunidade</c:v>
                </c:pt>
                <c:pt idx="3">
                  <c:v>Ameaça</c:v>
                </c:pt>
              </c:strCache>
            </c:strRef>
          </c:cat>
          <c:val>
            <c:numRef>
              <c:f>DASHBOARD_EST!$P$12:$P$15</c:f>
              <c:numCache>
                <c:formatCode>General</c:formatCode>
                <c:ptCount val="4"/>
                <c:pt idx="0">
                  <c:v>40</c:v>
                </c:pt>
                <c:pt idx="1">
                  <c:v>10</c:v>
                </c:pt>
                <c:pt idx="2">
                  <c:v>20</c:v>
                </c:pt>
                <c:pt idx="3">
                  <c:v>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F-4145-852A-7AACC59C83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588672"/>
        <c:axId val="48595712"/>
      </c:radarChart>
      <c:catAx>
        <c:axId val="4858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95712"/>
        <c:crosses val="autoZero"/>
        <c:auto val="1"/>
        <c:lblAlgn val="ctr"/>
        <c:lblOffset val="100"/>
        <c:noMultiLvlLbl val="0"/>
      </c:catAx>
      <c:valAx>
        <c:axId val="48595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crossAx val="4858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RELATÓRIOS!$L$21:$L$25</c:f>
              <c:strCache>
                <c:ptCount val="5"/>
                <c:pt idx="0">
                  <c:v>Não iniciado</c:v>
                </c:pt>
                <c:pt idx="1">
                  <c:v>Em andamento</c:v>
                </c:pt>
                <c:pt idx="2">
                  <c:v>Concluído no prazo</c:v>
                </c:pt>
                <c:pt idx="3">
                  <c:v>Concluído com atraso</c:v>
                </c:pt>
                <c:pt idx="4">
                  <c:v>Não concluído</c:v>
                </c:pt>
              </c:strCache>
            </c:strRef>
          </c:cat>
          <c:val>
            <c:numRef>
              <c:f>RELATÓRIOS!$N$21:$N$25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1-436D-892A-3A4D2D8B9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42880"/>
        <c:axId val="492444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RELATÓRIOS!$L$21:$L$25</c15:sqref>
                        </c15:formulaRef>
                      </c:ext>
                    </c:extLst>
                    <c:strCache>
                      <c:ptCount val="5"/>
                      <c:pt idx="0">
                        <c:v>Não iniciado</c:v>
                      </c:pt>
                      <c:pt idx="1">
                        <c:v>Em andamento</c:v>
                      </c:pt>
                      <c:pt idx="2">
                        <c:v>Concluído no prazo</c:v>
                      </c:pt>
                      <c:pt idx="3">
                        <c:v>Concluído com atraso</c:v>
                      </c:pt>
                      <c:pt idx="4">
                        <c:v>Não concluído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RELATÓRIOS!$M$21:$M$25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6B1-436D-892A-3A4D2D8B94D5}"/>
                  </c:ext>
                </c:extLst>
              </c15:ser>
            </c15:filteredBarSeries>
          </c:ext>
        </c:extLst>
      </c:barChart>
      <c:catAx>
        <c:axId val="4924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244416"/>
        <c:crosses val="autoZero"/>
        <c:auto val="1"/>
        <c:lblAlgn val="ctr"/>
        <c:lblOffset val="100"/>
        <c:noMultiLvlLbl val="0"/>
      </c:catAx>
      <c:valAx>
        <c:axId val="49244416"/>
        <c:scaling>
          <c:orientation val="minMax"/>
        </c:scaling>
        <c:delete val="1"/>
        <c:axPos val="l"/>
        <c:numFmt formatCode="General" sourceLinked="0"/>
        <c:majorTickMark val="none"/>
        <c:minorTickMark val="none"/>
        <c:tickLblPos val="nextTo"/>
        <c:crossAx val="4924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RELATÓRIOS!$R$20</c:f>
              <c:strCache>
                <c:ptCount val="1"/>
                <c:pt idx="0">
                  <c:v>Valor</c:v>
                </c:pt>
              </c:strCache>
            </c:strRef>
          </c:tx>
          <c:spPr>
            <a:ln w="28575" cap="rnd">
              <a:solidFill>
                <a:srgbClr val="6699CC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RELATÓRIOS!$S$19:$W$19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RELATÓRIOS!$S$20:$W$20</c:f>
              <c:numCache>
                <c:formatCode>0%</c:formatCode>
                <c:ptCount val="5"/>
                <c:pt idx="0">
                  <c:v>0.6</c:v>
                </c:pt>
                <c:pt idx="1">
                  <c:v>0.66666666666666663</c:v>
                </c:pt>
                <c:pt idx="2">
                  <c:v>0.70000000000000007</c:v>
                </c:pt>
                <c:pt idx="3">
                  <c:v>0.66666666666666663</c:v>
                </c:pt>
                <c:pt idx="4">
                  <c:v>0.70000000000000007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E04-4CB9-AB29-1738FD953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6704"/>
        <c:axId val="49278976"/>
      </c:lineChart>
      <c:catAx>
        <c:axId val="4925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278976"/>
        <c:crosses val="autoZero"/>
        <c:auto val="1"/>
        <c:lblAlgn val="ctr"/>
        <c:lblOffset val="100"/>
        <c:noMultiLvlLbl val="0"/>
      </c:catAx>
      <c:valAx>
        <c:axId val="49278976"/>
        <c:scaling>
          <c:orientation val="minMax"/>
        </c:scaling>
        <c:delete val="1"/>
        <c:axPos val="l"/>
        <c:numFmt formatCode="0%" sourceLinked="0"/>
        <c:majorTickMark val="none"/>
        <c:minorTickMark val="none"/>
        <c:tickLblPos val="nextTo"/>
        <c:crossAx val="4925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DASHBOARD_MKT!$J$11</c:f>
              <c:strCache>
                <c:ptCount val="1"/>
                <c:pt idx="0">
                  <c:v>Offline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DASHBOARD_MKT!$K$10:$P$10</c:f>
              <c:strCache>
                <c:ptCount val="6"/>
                <c:pt idx="0">
                  <c:v>Ano 0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DASHBOARD_MKT!$K$11:$P$11</c:f>
              <c:numCache>
                <c:formatCode>"R$"#,##0</c:formatCode>
                <c:ptCount val="6"/>
                <c:pt idx="0">
                  <c:v>30000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F-4794-B859-F73ADFBCC187}"/>
            </c:ext>
          </c:extLst>
        </c:ser>
        <c:ser>
          <c:idx val="1"/>
          <c:order val="1"/>
          <c:tx>
            <c:strRef>
              <c:f>DASHBOARD_MKT!$J$12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DASHBOARD_MKT!$K$10:$P$10</c:f>
              <c:strCache>
                <c:ptCount val="6"/>
                <c:pt idx="0">
                  <c:v>Ano 0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DASHBOARD_MKT!$K$12:$P$12</c:f>
              <c:numCache>
                <c:formatCode>"R$"#,##0</c:formatCode>
                <c:ptCount val="6"/>
                <c:pt idx="0">
                  <c:v>0</c:v>
                </c:pt>
                <c:pt idx="1">
                  <c:v>11000</c:v>
                </c:pt>
                <c:pt idx="2">
                  <c:v>22000</c:v>
                </c:pt>
                <c:pt idx="3">
                  <c:v>27500</c:v>
                </c:pt>
                <c:pt idx="4">
                  <c:v>31000</c:v>
                </c:pt>
                <c:pt idx="5">
                  <c:v>33500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AF-4794-B859-F73ADFBCC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49185152"/>
        <c:axId val="49186688"/>
      </c:barChart>
      <c:catAx>
        <c:axId val="4918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186688"/>
        <c:crosses val="autoZero"/>
        <c:auto val="1"/>
        <c:lblAlgn val="ctr"/>
        <c:lblOffset val="100"/>
        <c:noMultiLvlLbl val="0"/>
      </c:catAx>
      <c:valAx>
        <c:axId val="49186688"/>
        <c:scaling>
          <c:orientation val="minMax"/>
        </c:scaling>
        <c:delete val="1"/>
        <c:axPos val="l"/>
        <c:numFmt formatCode="&quot;R$&quot;#,##0" sourceLinked="1"/>
        <c:majorTickMark val="none"/>
        <c:minorTickMark val="none"/>
        <c:tickLblPos val="nextTo"/>
        <c:crossAx val="4918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6699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0D-4C8D-AB9B-22558AE98324}"/>
              </c:ext>
            </c:extLst>
          </c:dPt>
          <c:dPt>
            <c:idx val="1"/>
            <c:bubble3D val="0"/>
            <c:spPr>
              <a:solidFill>
                <a:srgbClr val="F0462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0D-4C8D-AB9B-22558AE983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DASHBOARD_MKT!$J$15:$J$16</c:f>
              <c:strCache>
                <c:ptCount val="2"/>
                <c:pt idx="0">
                  <c:v>Offline</c:v>
                </c:pt>
                <c:pt idx="1">
                  <c:v>Online</c:v>
                </c:pt>
              </c:strCache>
            </c:strRef>
          </c:cat>
          <c:val>
            <c:numRef>
              <c:f>DASHBOARD_MKT!$K$15:$K$16</c:f>
              <c:numCache>
                <c:formatCode>"R$"#,##0</c:formatCode>
                <c:ptCount val="2"/>
                <c:pt idx="0">
                  <c:v>30000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0D-4C8D-AB9B-22558AE98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MODELAGEM_CURVAL!$C$6</c:f>
              <c:strCache>
                <c:ptCount val="1"/>
                <c:pt idx="0">
                  <c:v>Waiter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MODELAGEM_CURVAL!$D$6:$R$6</c:f>
              <c:numCache>
                <c:formatCode>General</c:formatCode>
                <c:ptCount val="15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7-4206-8A36-B6F2081BFAB6}"/>
            </c:ext>
          </c:extLst>
        </c:ser>
        <c:ser>
          <c:idx val="1"/>
          <c:order val="1"/>
          <c:tx>
            <c:strRef>
              <c:f>MODELAGEM_CURVAL!$C$7</c:f>
              <c:strCache>
                <c:ptCount val="1"/>
                <c:pt idx="0">
                  <c:v>VoceQpad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MODELAGEM_CURVAL!$D$7:$R$7</c:f>
              <c:numCache>
                <c:formatCode>General</c:formatCode>
                <c:ptCount val="1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67-4206-8A36-B6F2081BFAB6}"/>
            </c:ext>
          </c:extLst>
        </c:ser>
        <c:ser>
          <c:idx val="2"/>
          <c:order val="2"/>
          <c:tx>
            <c:strRef>
              <c:f>MODELAGEM_CURVAL!$C$8</c:f>
              <c:strCache>
                <c:ptCount val="1"/>
                <c:pt idx="0">
                  <c:v>e-waiter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MODELAGEM_CURVAL!$D$8:$R$8</c:f>
              <c:numCache>
                <c:formatCode>General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67-4206-8A36-B6F2081BFAB6}"/>
            </c:ext>
          </c:extLst>
        </c:ser>
        <c:ser>
          <c:idx val="3"/>
          <c:order val="3"/>
          <c:tx>
            <c:strRef>
              <c:f>MODELAGEM_CURVAL!$C$9</c:f>
              <c:strCache>
                <c:ptCount val="1"/>
                <c:pt idx="0">
                  <c:v>aceno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MODELAGEM_CURVAL!$D$9:$R$9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67-4206-8A36-B6F2081BFAB6}"/>
            </c:ext>
          </c:extLst>
        </c:ser>
        <c:ser>
          <c:idx val="4"/>
          <c:order val="4"/>
          <c:tx>
            <c:strRef>
              <c:f>MODELAGEM_CURVAL!$C$10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MODELAGEM_CURVAL!$D$10:$R$10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67-4206-8A36-B6F2081BFAB6}"/>
            </c:ext>
          </c:extLst>
        </c:ser>
        <c:ser>
          <c:idx val="5"/>
          <c:order val="5"/>
          <c:tx>
            <c:strRef>
              <c:f>MODELAGEM_CURVAL!$C$11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MODELAGEM_CURVAL!$D$5:$R$5</c:f>
              <c:strCache>
                <c:ptCount val="5"/>
                <c:pt idx="0">
                  <c:v>Qualidade</c:v>
                </c:pt>
                <c:pt idx="1">
                  <c:v>Eficiência</c:v>
                </c:pt>
                <c:pt idx="2">
                  <c:v>Simplicidade</c:v>
                </c:pt>
                <c:pt idx="3">
                  <c:v>Conteúdo</c:v>
                </c:pt>
                <c:pt idx="4">
                  <c:v>Atendimento</c:v>
                </c:pt>
              </c:strCache>
            </c:strRef>
          </c:cat>
          <c:val>
            <c:numRef>
              <c:f>MODELAGEM_CURVAL!$D$11:$R$11</c:f>
              <c:numCache>
                <c:formatCode>General</c:formatCode>
                <c:ptCount val="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67-4206-8A36-B6F2081BF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54976"/>
        <c:axId val="161856512"/>
      </c:lineChart>
      <c:catAx>
        <c:axId val="16185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1856512"/>
        <c:crosses val="autoZero"/>
        <c:auto val="1"/>
        <c:lblAlgn val="ctr"/>
        <c:lblOffset val="100"/>
        <c:noMultiLvlLbl val="0"/>
      </c:catAx>
      <c:valAx>
        <c:axId val="16185651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185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RELATÓRIOS_FIN!$N$6</c:f>
              <c:strCache>
                <c:ptCount val="1"/>
                <c:pt idx="0">
                  <c:v>Receita Bruta</c:v>
                </c:pt>
              </c:strCache>
            </c:strRef>
          </c:tx>
          <c:spPr>
            <a:solidFill>
              <a:srgbClr val="55B03E"/>
            </a:solidFill>
            <a:ln>
              <a:noFill/>
            </a:ln>
            <a:effectLst/>
          </c:spPr>
          <c:invertIfNegative val="0"/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RELATÓRIOS_FIN!$O$6:$S$6</c:f>
              <c:numCache>
                <c:formatCode>"R$"#,##0.00</c:formatCode>
                <c:ptCount val="5"/>
                <c:pt idx="0">
                  <c:v>311111.11111111118</c:v>
                </c:pt>
                <c:pt idx="1">
                  <c:v>320000</c:v>
                </c:pt>
                <c:pt idx="2">
                  <c:v>399999.99999999994</c:v>
                </c:pt>
                <c:pt idx="3">
                  <c:v>453333.33333333326</c:v>
                </c:pt>
                <c:pt idx="4">
                  <c:v>666666.66666666663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6-4CD8-91DE-A1BBF3E38426}"/>
            </c:ext>
          </c:extLst>
        </c:ser>
        <c:ser>
          <c:idx val="1"/>
          <c:order val="1"/>
          <c:tx>
            <c:strRef>
              <c:f>RELATÓRIOS_FIN!$N$7</c:f>
              <c:strCache>
                <c:ptCount val="1"/>
                <c:pt idx="0">
                  <c:v>Despesas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RELATÓRIOS_FIN!$O$7:$S$7</c:f>
              <c:numCache>
                <c:formatCode>"R$"#,##0.00</c:formatCode>
                <c:ptCount val="5"/>
                <c:pt idx="0">
                  <c:v>315811.11111111112</c:v>
                </c:pt>
                <c:pt idx="1">
                  <c:v>342247.5</c:v>
                </c:pt>
                <c:pt idx="2">
                  <c:v>402128.625</c:v>
                </c:pt>
                <c:pt idx="3">
                  <c:v>447971.51458333334</c:v>
                </c:pt>
                <c:pt idx="4">
                  <c:v>584628.94447916665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6-4CD8-91DE-A1BBF3E38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93739776"/>
        <c:axId val="193757952"/>
      </c:barChart>
      <c:lineChart>
        <c:grouping val="standard"/>
        <c:varyColors val="0"/>
        <c:ser>
          <c:idx val="2"/>
          <c:order val="2"/>
          <c:tx>
            <c:strRef>
              <c:f>RELATÓRIOS_FIN!$N$8</c:f>
              <c:strCache>
                <c:ptCount val="1"/>
                <c:pt idx="0">
                  <c:v>Lucro Livre</c:v>
                </c:pt>
              </c:strCache>
            </c:strRef>
          </c:tx>
          <c:spPr>
            <a:ln w="12700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RELATÓRIOS_FIN!$O$5:$S$5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RELATÓRIOS_FIN!$O$8:$S$8</c:f>
              <c:numCache>
                <c:formatCode>"R$"#,##0.00</c:formatCode>
                <c:ptCount val="5"/>
                <c:pt idx="0">
                  <c:v>2300.0000000000582</c:v>
                </c:pt>
                <c:pt idx="1">
                  <c:v>-33247.5</c:v>
                </c:pt>
                <c:pt idx="2">
                  <c:v>6871.3749999999418</c:v>
                </c:pt>
                <c:pt idx="3">
                  <c:v>14361.818749999919</c:v>
                </c:pt>
                <c:pt idx="4">
                  <c:v>91037.722187499981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6F6-4CD8-91DE-A1BBF3E38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69472"/>
        <c:axId val="193759488"/>
      </c:lineChart>
      <c:catAx>
        <c:axId val="19373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3757952"/>
        <c:crosses val="autoZero"/>
        <c:auto val="1"/>
        <c:lblAlgn val="ctr"/>
        <c:lblOffset val="100"/>
        <c:noMultiLvlLbl val="0"/>
      </c:catAx>
      <c:valAx>
        <c:axId val="193757952"/>
        <c:scaling>
          <c:orientation val="minMax"/>
        </c:scaling>
        <c:delete val="1"/>
        <c:axPos val="l"/>
        <c:numFmt formatCode="&quot;R$&quot;#,##0.00" sourceLinked="0"/>
        <c:majorTickMark val="none"/>
        <c:minorTickMark val="none"/>
        <c:tickLblPos val="nextTo"/>
        <c:crossAx val="193739776"/>
        <c:crosses val="autoZero"/>
        <c:crossBetween val="between"/>
      </c:valAx>
      <c:valAx>
        <c:axId val="193759488"/>
        <c:scaling>
          <c:orientation val="minMax"/>
        </c:scaling>
        <c:delete val="1"/>
        <c:axPos val="r"/>
        <c:numFmt formatCode="&quot;R$&quot;#,##0.00" sourceLinked="0"/>
        <c:majorTickMark val="out"/>
        <c:minorTickMark val="none"/>
        <c:tickLblPos val="nextTo"/>
        <c:crossAx val="193769472"/>
        <c:crosses val="max"/>
        <c:crossBetween val="between"/>
      </c:valAx>
      <c:catAx>
        <c:axId val="193769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3759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DASHBOARD_FIN!$O$10</c:f>
              <c:strCache>
                <c:ptCount val="1"/>
                <c:pt idx="0">
                  <c:v>Margem de Contribuição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cat>
            <c:strRef>
              <c:f>DASHBOARD_FIN!$P$9:$T$9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DASHBOARD_FIN!$P$10:$T$10</c:f>
              <c:numCache>
                <c:formatCode>"R$"#,##0.00</c:formatCode>
                <c:ptCount val="5"/>
                <c:pt idx="0">
                  <c:v>140000</c:v>
                </c:pt>
                <c:pt idx="1">
                  <c:v>144000</c:v>
                </c:pt>
                <c:pt idx="2">
                  <c:v>180000</c:v>
                </c:pt>
                <c:pt idx="3">
                  <c:v>204000</c:v>
                </c:pt>
                <c:pt idx="4">
                  <c:v>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D-45E0-9A92-F3A661839EB2}"/>
            </c:ext>
          </c:extLst>
        </c:ser>
        <c:ser>
          <c:idx val="1"/>
          <c:order val="1"/>
          <c:tx>
            <c:strRef>
              <c:f>DASHBOARD_FIN!$O$11</c:f>
              <c:strCache>
                <c:ptCount val="1"/>
                <c:pt idx="0">
                  <c:v>Custos Fixos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cat>
            <c:strRef>
              <c:f>DASHBOARD_FIN!$P$9:$T$9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DASHBOARD_FIN!$P$11:$T$11</c:f>
              <c:numCache>
                <c:formatCode>"R$"#,##0.00</c:formatCode>
                <c:ptCount val="5"/>
                <c:pt idx="0">
                  <c:v>126700</c:v>
                </c:pt>
                <c:pt idx="1">
                  <c:v>135247.5</c:v>
                </c:pt>
                <c:pt idx="2">
                  <c:v>145628.625</c:v>
                </c:pt>
                <c:pt idx="3">
                  <c:v>158638.18124999999</c:v>
                </c:pt>
                <c:pt idx="4">
                  <c:v>175462.27781249996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3D-45E0-9A92-F3A661839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96501504"/>
        <c:axId val="196503040"/>
      </c:barChart>
      <c:lineChart>
        <c:grouping val="standard"/>
        <c:varyColors val="0"/>
        <c:ser>
          <c:idx val="2"/>
          <c:order val="2"/>
          <c:tx>
            <c:strRef>
              <c:f>DASHBOARD_FIN!$O$12</c:f>
              <c:strCache>
                <c:ptCount val="1"/>
                <c:pt idx="0">
                  <c:v>Resultado</c:v>
                </c:pt>
              </c:strCache>
            </c:strRef>
          </c:tx>
          <c:spPr>
            <a:ln w="12700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DASHBOARD_FIN!$P$9:$T$9</c:f>
              <c:strCache>
                <c:ptCount val="5"/>
                <c:pt idx="0">
                  <c:v>Ano 1</c:v>
                </c:pt>
                <c:pt idx="1">
                  <c:v>Ano 2</c:v>
                </c:pt>
                <c:pt idx="2">
                  <c:v>Ano 3</c:v>
                </c:pt>
                <c:pt idx="3">
                  <c:v>Ano 4</c:v>
                </c:pt>
                <c:pt idx="4">
                  <c:v>Ano 5</c:v>
                </c:pt>
              </c:strCache>
            </c:strRef>
          </c:cat>
          <c:val>
            <c:numRef>
              <c:f>DASHBOARD_FIN!$P$12:$T$12</c:f>
              <c:numCache>
                <c:formatCode>"R$"#,##0.00</c:formatCode>
                <c:ptCount val="5"/>
                <c:pt idx="0">
                  <c:v>13300</c:v>
                </c:pt>
                <c:pt idx="1">
                  <c:v>8752.5</c:v>
                </c:pt>
                <c:pt idx="2">
                  <c:v>34371.375</c:v>
                </c:pt>
                <c:pt idx="3">
                  <c:v>45361.818750000006</c:v>
                </c:pt>
                <c:pt idx="4">
                  <c:v>124537.72218750004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23D-45E0-9A92-F3A661839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10464"/>
        <c:axId val="196504576"/>
      </c:lineChart>
      <c:catAx>
        <c:axId val="1965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503040"/>
        <c:crosses val="autoZero"/>
        <c:auto val="1"/>
        <c:lblAlgn val="ctr"/>
        <c:lblOffset val="100"/>
        <c:noMultiLvlLbl val="0"/>
      </c:catAx>
      <c:valAx>
        <c:axId val="196503040"/>
        <c:scaling>
          <c:orientation val="minMax"/>
        </c:scaling>
        <c:delete val="1"/>
        <c:axPos val="l"/>
        <c:numFmt formatCode="&quot;R$&quot;#,##0.00" sourceLinked="1"/>
        <c:majorTickMark val="none"/>
        <c:minorTickMark val="none"/>
        <c:tickLblPos val="nextTo"/>
        <c:crossAx val="196501504"/>
        <c:crosses val="autoZero"/>
        <c:crossBetween val="between"/>
      </c:valAx>
      <c:valAx>
        <c:axId val="196504576"/>
        <c:scaling>
          <c:orientation val="minMax"/>
        </c:scaling>
        <c:delete val="1"/>
        <c:axPos val="r"/>
        <c:numFmt formatCode="&quot;R$&quot;#,##0.00" sourceLinked="1"/>
        <c:majorTickMark val="out"/>
        <c:minorTickMark val="none"/>
        <c:tickLblPos val="nextTo"/>
        <c:crossAx val="196510464"/>
        <c:crosses val="max"/>
        <c:crossBetween val="between"/>
      </c:valAx>
      <c:catAx>
        <c:axId val="196510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504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DASHBOARD_MKT!$J$11</c:f>
              <c:strCache>
                <c:ptCount val="1"/>
                <c:pt idx="0">
                  <c:v>Offline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DASHBOARD_MKT!$K$10:$P$10</c:f>
              <c:strCache>
                <c:ptCount val="6"/>
                <c:pt idx="0">
                  <c:v>Ano 0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DASHBOARD_MKT!$K$11:$P$11</c:f>
              <c:numCache>
                <c:formatCode>"R$"#,##0</c:formatCode>
                <c:ptCount val="6"/>
                <c:pt idx="0">
                  <c:v>30000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7-41DA-BA90-9D9EC65D1BA1}"/>
            </c:ext>
          </c:extLst>
        </c:ser>
        <c:ser>
          <c:idx val="1"/>
          <c:order val="1"/>
          <c:tx>
            <c:strRef>
              <c:f>DASHBOARD_MKT!$J$12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rgbClr val="F046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DASHBOARD_MKT!$K$10:$P$10</c:f>
              <c:strCache>
                <c:ptCount val="6"/>
                <c:pt idx="0">
                  <c:v>Ano 0</c:v>
                </c:pt>
                <c:pt idx="1">
                  <c:v>Ano 1</c:v>
                </c:pt>
                <c:pt idx="2">
                  <c:v>Ano 2</c:v>
                </c:pt>
                <c:pt idx="3">
                  <c:v>Ano 3</c:v>
                </c:pt>
                <c:pt idx="4">
                  <c:v>Ano 4</c:v>
                </c:pt>
                <c:pt idx="5">
                  <c:v>Ano 5</c:v>
                </c:pt>
              </c:strCache>
            </c:strRef>
          </c:cat>
          <c:val>
            <c:numRef>
              <c:f>DASHBOARD_MKT!$K$12:$P$12</c:f>
              <c:numCache>
                <c:formatCode>"R$"#,##0</c:formatCode>
                <c:ptCount val="6"/>
                <c:pt idx="0">
                  <c:v>0</c:v>
                </c:pt>
                <c:pt idx="1">
                  <c:v>11000</c:v>
                </c:pt>
                <c:pt idx="2">
                  <c:v>22000</c:v>
                </c:pt>
                <c:pt idx="3">
                  <c:v>27500</c:v>
                </c:pt>
                <c:pt idx="4">
                  <c:v>31000</c:v>
                </c:pt>
                <c:pt idx="5">
                  <c:v>33500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7-41DA-BA90-9D9EC65D1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96557440"/>
        <c:axId val="196563328"/>
      </c:barChart>
      <c:catAx>
        <c:axId val="19655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563328"/>
        <c:crosses val="autoZero"/>
        <c:auto val="1"/>
        <c:lblAlgn val="ctr"/>
        <c:lblOffset val="100"/>
        <c:noMultiLvlLbl val="0"/>
      </c:catAx>
      <c:valAx>
        <c:axId val="196563328"/>
        <c:scaling>
          <c:orientation val="minMax"/>
        </c:scaling>
        <c:delete val="1"/>
        <c:axPos val="l"/>
        <c:numFmt formatCode="&quot;R$&quot;#,##0" sourceLinked="1"/>
        <c:majorTickMark val="none"/>
        <c:minorTickMark val="none"/>
        <c:tickLblPos val="nextTo"/>
        <c:crossAx val="19655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6699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65-4D1F-970D-E5A9B6F7D864}"/>
              </c:ext>
            </c:extLst>
          </c:dPt>
          <c:dPt>
            <c:idx val="1"/>
            <c:bubble3D val="0"/>
            <c:spPr>
              <a:solidFill>
                <a:srgbClr val="F0462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65-4D1F-970D-E5A9B6F7D86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DASHBOARD_MKT!$J$15:$J$16</c:f>
              <c:strCache>
                <c:ptCount val="2"/>
                <c:pt idx="0">
                  <c:v>Offline</c:v>
                </c:pt>
                <c:pt idx="1">
                  <c:v>Online</c:v>
                </c:pt>
              </c:strCache>
            </c:strRef>
          </c:cat>
          <c:val>
            <c:numRef>
              <c:f>DASHBOARD_MKT!$K$15:$K$16</c:f>
              <c:numCache>
                <c:formatCode>"R$"#,##0</c:formatCode>
                <c:ptCount val="2"/>
                <c:pt idx="0">
                  <c:v>30000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65-4D1F-970D-E5A9B6F7D8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938196404694701"/>
          <c:y val="0.178124097666786"/>
          <c:w val="0.60957569454761495"/>
          <c:h val="0.62213718281887098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55B03E"/>
            </a:solidFill>
            <a:ln w="25400">
              <a:noFill/>
            </a:ln>
            <a:effectLst/>
          </c:spPr>
          <c:dLbls>
            <c:dLbl>
              <c:idx val="0"/>
              <c:layout>
                <c:manualLayout>
                  <c:x val="-7.1216623866597242E-3"/>
                  <c:y val="0.120758128125550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DEC-448F-95CA-E1F0A4AC4382}"/>
                </c:ext>
              </c:extLst>
            </c:dLbl>
            <c:dLbl>
              <c:idx val="1"/>
              <c:layout>
                <c:manualLayout>
                  <c:x val="-9.6142442219906352E-2"/>
                  <c:y val="-6.310885214302509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EC-448F-95CA-E1F0A4AC4382}"/>
                </c:ext>
              </c:extLst>
            </c:dLbl>
            <c:dLbl>
              <c:idx val="2"/>
              <c:layout>
                <c:manualLayout>
                  <c:x val="-7.1216623866597901E-3"/>
                  <c:y val="-0.113597246127366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EC-448F-95CA-E1F0A4AC4382}"/>
                </c:ext>
              </c:extLst>
            </c:dLbl>
            <c:dLbl>
              <c:idx val="3"/>
              <c:layout>
                <c:manualLayout>
                  <c:x val="0.10682493579989587"/>
                  <c:y val="-6.884681583476826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EC-448F-95CA-E1F0A4AC43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DASHBOARD_EST!$O$12:$O$15</c:f>
              <c:strCache>
                <c:ptCount val="4"/>
                <c:pt idx="0">
                  <c:v>Força</c:v>
                </c:pt>
                <c:pt idx="1">
                  <c:v>Fraqueza</c:v>
                </c:pt>
                <c:pt idx="2">
                  <c:v>Oportunidade</c:v>
                </c:pt>
                <c:pt idx="3">
                  <c:v>Ameaça</c:v>
                </c:pt>
              </c:strCache>
            </c:strRef>
          </c:cat>
          <c:val>
            <c:numRef>
              <c:f>DASHBOARD_EST!$P$12:$P$15</c:f>
              <c:numCache>
                <c:formatCode>General</c:formatCode>
                <c:ptCount val="4"/>
                <c:pt idx="0">
                  <c:v>40</c:v>
                </c:pt>
                <c:pt idx="1">
                  <c:v>10</c:v>
                </c:pt>
                <c:pt idx="2">
                  <c:v>20</c:v>
                </c:pt>
                <c:pt idx="3">
                  <c:v>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EC-448F-95CA-E1F0A4AC43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96633728"/>
        <c:axId val="196648960"/>
      </c:radarChart>
      <c:catAx>
        <c:axId val="1966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648960"/>
        <c:crosses val="autoZero"/>
        <c:auto val="1"/>
        <c:lblAlgn val="ctr"/>
        <c:lblOffset val="100"/>
        <c:noMultiLvlLbl val="0"/>
      </c:catAx>
      <c:valAx>
        <c:axId val="1966489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crossAx val="19663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401901649086301"/>
          <c:y val="0.22064585343408899"/>
          <c:w val="0.505051552518199"/>
          <c:h val="0.55572721894741295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F0462E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-6.6065321619973397E-17"/>
                  <c:y val="8.26161790017211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39-4900-ADE0-3EE910DFFE2B}"/>
                </c:ext>
              </c:extLst>
            </c:dLbl>
            <c:dLbl>
              <c:idx val="1"/>
              <c:layout>
                <c:manualLayout>
                  <c:x val="-8.2882906400768064E-2"/>
                  <c:y val="2.0654044750430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F39-4900-ADE0-3EE910DFFE2B}"/>
                </c:ext>
              </c:extLst>
            </c:dLbl>
            <c:dLbl>
              <c:idx val="2"/>
              <c:layout>
                <c:manualLayout>
                  <c:x val="-5.4054069391805175E-2"/>
                  <c:y val="-6.88468158347676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F39-4900-ADE0-3EE910DFFE2B}"/>
                </c:ext>
              </c:extLst>
            </c:dLbl>
            <c:dLbl>
              <c:idx val="3"/>
              <c:layout>
                <c:manualLayout>
                  <c:x val="5.0450464765684828E-2"/>
                  <c:y val="-6.88468158347676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F39-4900-ADE0-3EE910DFFE2B}"/>
                </c:ext>
              </c:extLst>
            </c:dLbl>
            <c:dLbl>
              <c:idx val="4"/>
              <c:layout>
                <c:manualLayout>
                  <c:x val="7.9279301774647662E-2"/>
                  <c:y val="2.0654044750430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F39-4900-ADE0-3EE910DFFE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ESTRATÉGIA_FC!$H$13:$H$17</c:f>
              <c:strCache>
                <c:ptCount val="5"/>
                <c:pt idx="0">
                  <c:v>Rivalidade entre os concorrentes</c:v>
                </c:pt>
                <c:pt idx="1">
                  <c:v>Poder de negociação dos clientes</c:v>
                </c:pt>
                <c:pt idx="2">
                  <c:v>Poder de negociação dos fornecedores</c:v>
                </c:pt>
                <c:pt idx="3">
                  <c:v>Ameaça de entrada de novos concorrentes</c:v>
                </c:pt>
                <c:pt idx="4">
                  <c:v>Ameaça de substitutos</c:v>
                </c:pt>
              </c:strCache>
            </c:strRef>
          </c:cat>
          <c:val>
            <c:numRef>
              <c:f>ESTRATÉGIA_FC!$I$13:$I$17</c:f>
              <c:numCache>
                <c:formatCode>General</c:formatCode>
                <c:ptCount val="5"/>
                <c:pt idx="0">
                  <c:v>35</c:v>
                </c:pt>
                <c:pt idx="1">
                  <c:v>33</c:v>
                </c:pt>
                <c:pt idx="2">
                  <c:v>15</c:v>
                </c:pt>
                <c:pt idx="3">
                  <c:v>40.5</c:v>
                </c:pt>
                <c:pt idx="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39-4900-ADE0-3EE910DFF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63168"/>
        <c:axId val="196664704"/>
      </c:radarChart>
      <c:catAx>
        <c:axId val="19666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664704"/>
        <c:crosses val="autoZero"/>
        <c:auto val="1"/>
        <c:lblAlgn val="ctr"/>
        <c:lblOffset val="100"/>
        <c:noMultiLvlLbl val="0"/>
      </c:catAx>
      <c:valAx>
        <c:axId val="1966647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crossAx val="19666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8" dropStyle="combo" dx="16" fmlaLink="Referencias!$A$1" fmlaRange="$R$5:$R$9" sel="3" val="0"/>
</file>

<file path=xl/ctrlProps/ctrlProp2.xml><?xml version="1.0" encoding="utf-8"?>
<formControlPr xmlns="http://schemas.microsoft.com/office/spreadsheetml/2009/9/main" objectType="Drop" dropLines="48" dropStyle="combo" dx="16" fmlaLink="Referencias!$A$2" fmlaRange="$R$5:$R$6" sel="1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IG_EQ!A1"/><Relationship Id="rId2" Type="http://schemas.openxmlformats.org/officeDocument/2006/relationships/hyperlink" Target="#IG_SO!A1"/><Relationship Id="rId1" Type="http://schemas.openxmlformats.org/officeDocument/2006/relationships/hyperlink" Target="#IG_EM!A1"/><Relationship Id="rId6" Type="http://schemas.openxmlformats.org/officeDocument/2006/relationships/hyperlink" Target="#MARKETING!A1"/><Relationship Id="rId11" Type="http://schemas.openxmlformats.org/officeDocument/2006/relationships/hyperlink" Target="#IG_AR!A1"/><Relationship Id="rId5" Type="http://schemas.openxmlformats.org/officeDocument/2006/relationships/hyperlink" Target="#ESTRAT&#201;GIA!A1"/><Relationship Id="rId10" Type="http://schemas.openxmlformats.org/officeDocument/2006/relationships/hyperlink" Target="#INI!A1"/><Relationship Id="rId4" Type="http://schemas.openxmlformats.org/officeDocument/2006/relationships/hyperlink" Target="#MODELAGEM!A1"/><Relationship Id="rId9" Type="http://schemas.openxmlformats.org/officeDocument/2006/relationships/hyperlink" Target="#SUM&#193;RIO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IG_EQ!A1"/><Relationship Id="rId2" Type="http://schemas.openxmlformats.org/officeDocument/2006/relationships/hyperlink" Target="#IG_SO!A1"/><Relationship Id="rId1" Type="http://schemas.openxmlformats.org/officeDocument/2006/relationships/hyperlink" Target="#IG_EM!A1"/><Relationship Id="rId6" Type="http://schemas.openxmlformats.org/officeDocument/2006/relationships/hyperlink" Target="#MARKETING!A1"/><Relationship Id="rId11" Type="http://schemas.openxmlformats.org/officeDocument/2006/relationships/hyperlink" Target="#IG_AR!A1"/><Relationship Id="rId5" Type="http://schemas.openxmlformats.org/officeDocument/2006/relationships/hyperlink" Target="#ESTRAT&#201;GIA!A1"/><Relationship Id="rId10" Type="http://schemas.openxmlformats.org/officeDocument/2006/relationships/hyperlink" Target="#INI!A1"/><Relationship Id="rId4" Type="http://schemas.openxmlformats.org/officeDocument/2006/relationships/hyperlink" Target="#MODELAGEM!A1"/><Relationship Id="rId9" Type="http://schemas.openxmlformats.org/officeDocument/2006/relationships/hyperlink" Target="#SUM&#193;RIO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IG_EQ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IG_AR!A1"/><Relationship Id="rId5" Type="http://schemas.openxmlformats.org/officeDocument/2006/relationships/hyperlink" Target="#MARKETING!A1"/><Relationship Id="rId10" Type="http://schemas.openxmlformats.org/officeDocument/2006/relationships/hyperlink" Target="#IG_SO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IG_EQ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IG_AR!A1"/><Relationship Id="rId5" Type="http://schemas.openxmlformats.org/officeDocument/2006/relationships/hyperlink" Target="#MARKETING!A1"/><Relationship Id="rId10" Type="http://schemas.openxmlformats.org/officeDocument/2006/relationships/hyperlink" Target="#IG_SO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2" Type="http://schemas.openxmlformats.org/officeDocument/2006/relationships/hyperlink" Target="#MODELAGEM_CURVAL!A1"/><Relationship Id="rId1" Type="http://schemas.openxmlformats.org/officeDocument/2006/relationships/hyperlink" Target="#MODELAGEM!A1"/><Relationship Id="rId6" Type="http://schemas.openxmlformats.org/officeDocument/2006/relationships/hyperlink" Target="#MARKETING!A1"/><Relationship Id="rId5" Type="http://schemas.openxmlformats.org/officeDocument/2006/relationships/hyperlink" Target="#ESTRAT&#201;GIA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2" Type="http://schemas.openxmlformats.org/officeDocument/2006/relationships/hyperlink" Target="#MODELAGEM_CURVAL!A1"/><Relationship Id="rId1" Type="http://schemas.openxmlformats.org/officeDocument/2006/relationships/hyperlink" Target="#MODELAGEM!A1"/><Relationship Id="rId6" Type="http://schemas.openxmlformats.org/officeDocument/2006/relationships/hyperlink" Target="#MARKETING!A1"/><Relationship Id="rId11" Type="http://schemas.openxmlformats.org/officeDocument/2006/relationships/chart" Target="../charts/chart1.xml"/><Relationship Id="rId5" Type="http://schemas.openxmlformats.org/officeDocument/2006/relationships/hyperlink" Target="#ESTRAT&#201;GIA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MARKETING!A1"/><Relationship Id="rId3" Type="http://schemas.openxmlformats.org/officeDocument/2006/relationships/hyperlink" Target="#IG_EM!A1"/><Relationship Id="rId7" Type="http://schemas.openxmlformats.org/officeDocument/2006/relationships/hyperlink" Target="#MODELAGEM!A1"/><Relationship Id="rId12" Type="http://schemas.openxmlformats.org/officeDocument/2006/relationships/hyperlink" Target="#INI!A1"/><Relationship Id="rId2" Type="http://schemas.openxmlformats.org/officeDocument/2006/relationships/hyperlink" Target="#ESTRAT&#201;GIA_FC!A1"/><Relationship Id="rId1" Type="http://schemas.openxmlformats.org/officeDocument/2006/relationships/hyperlink" Target="#ESTRAT&#201;GIA!A1"/><Relationship Id="rId6" Type="http://schemas.openxmlformats.org/officeDocument/2006/relationships/hyperlink" Target="#FINAN&#199;AS!A1"/><Relationship Id="rId11" Type="http://schemas.openxmlformats.org/officeDocument/2006/relationships/hyperlink" Target="#SUM&#193;RIO!A1"/><Relationship Id="rId5" Type="http://schemas.openxmlformats.org/officeDocument/2006/relationships/hyperlink" Target="#ESTRAT&#201;GIA_EST!A1"/><Relationship Id="rId10" Type="http://schemas.openxmlformats.org/officeDocument/2006/relationships/hyperlink" Target="#DASHBOARD!A1"/><Relationship Id="rId4" Type="http://schemas.openxmlformats.org/officeDocument/2006/relationships/hyperlink" Target="#ESTRAT&#201;GIA_SWOT!A1"/><Relationship Id="rId9" Type="http://schemas.openxmlformats.org/officeDocument/2006/relationships/hyperlink" Target="#RELAT&#211;RIOS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ESTRAT&#201;GIA_EST!A1"/><Relationship Id="rId2" Type="http://schemas.openxmlformats.org/officeDocument/2006/relationships/hyperlink" Target="#ESTRAT&#201;GIA_FC!A1"/><Relationship Id="rId1" Type="http://schemas.openxmlformats.org/officeDocument/2006/relationships/hyperlink" Target="#ESTRAT&#201;GIA!A1"/><Relationship Id="rId6" Type="http://schemas.openxmlformats.org/officeDocument/2006/relationships/hyperlink" Target="#MARKETING!A1"/><Relationship Id="rId11" Type="http://schemas.openxmlformats.org/officeDocument/2006/relationships/hyperlink" Target="#ESTRAT&#201;GIA_SWOT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ESTRAT&#201;GIA_EST!A1"/><Relationship Id="rId2" Type="http://schemas.openxmlformats.org/officeDocument/2006/relationships/hyperlink" Target="#ESTRAT&#201;GIA_FC!A1"/><Relationship Id="rId1" Type="http://schemas.openxmlformats.org/officeDocument/2006/relationships/hyperlink" Target="#ESTRAT&#201;GIA!A1"/><Relationship Id="rId6" Type="http://schemas.openxmlformats.org/officeDocument/2006/relationships/hyperlink" Target="#MARKETING!A1"/><Relationship Id="rId11" Type="http://schemas.openxmlformats.org/officeDocument/2006/relationships/hyperlink" Target="#ESTRAT&#201;GIA_SWOT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ESTRAT&#201;GIA_EST!A1"/><Relationship Id="rId2" Type="http://schemas.openxmlformats.org/officeDocument/2006/relationships/hyperlink" Target="#ESTRAT&#201;GIA_FC!A1"/><Relationship Id="rId1" Type="http://schemas.openxmlformats.org/officeDocument/2006/relationships/hyperlink" Target="#ESTRAT&#201;GIA!A1"/><Relationship Id="rId6" Type="http://schemas.openxmlformats.org/officeDocument/2006/relationships/hyperlink" Target="#MARKETING!A1"/><Relationship Id="rId11" Type="http://schemas.openxmlformats.org/officeDocument/2006/relationships/hyperlink" Target="#ESTRAT&#201;GIA_SWOT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hyperlink" Target="#MERCADO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MARKETING_PROMO!A1"/><Relationship Id="rId2" Type="http://schemas.openxmlformats.org/officeDocument/2006/relationships/hyperlink" Target="#MARKETING_PRE&#199;O!A1"/><Relationship Id="rId1" Type="http://schemas.openxmlformats.org/officeDocument/2006/relationships/hyperlink" Target="#MARKETING!A1"/><Relationship Id="rId6" Type="http://schemas.openxmlformats.org/officeDocument/2006/relationships/hyperlink" Target="#ESTRAT&#201;GIA!A1"/><Relationship Id="rId11" Type="http://schemas.openxmlformats.org/officeDocument/2006/relationships/hyperlink" Target="#MARKETING_PRA&#199;A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hyperlink" Target="#MERCADO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MARKETING_PROMO!A1"/><Relationship Id="rId2" Type="http://schemas.openxmlformats.org/officeDocument/2006/relationships/hyperlink" Target="#MARKETING_PRE&#199;O!A1"/><Relationship Id="rId1" Type="http://schemas.openxmlformats.org/officeDocument/2006/relationships/hyperlink" Target="#MARKETING!A1"/><Relationship Id="rId6" Type="http://schemas.openxmlformats.org/officeDocument/2006/relationships/hyperlink" Target="#ESTRAT&#201;GIA!A1"/><Relationship Id="rId11" Type="http://schemas.openxmlformats.org/officeDocument/2006/relationships/hyperlink" Target="#MARKETING_PRA&#199;A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hyperlink" Target="#MERCADO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MARKETING_PROMO!A1"/><Relationship Id="rId2" Type="http://schemas.openxmlformats.org/officeDocument/2006/relationships/hyperlink" Target="#MARKETING_PRE&#199;O!A1"/><Relationship Id="rId1" Type="http://schemas.openxmlformats.org/officeDocument/2006/relationships/hyperlink" Target="#MARKETING!A1"/><Relationship Id="rId6" Type="http://schemas.openxmlformats.org/officeDocument/2006/relationships/hyperlink" Target="#ESTRAT&#201;GIA!A1"/><Relationship Id="rId11" Type="http://schemas.openxmlformats.org/officeDocument/2006/relationships/hyperlink" Target="#MARKETING_PRA&#199;A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hyperlink" Target="#MERCADO!A1"/><Relationship Id="rId3" Type="http://schemas.openxmlformats.org/officeDocument/2006/relationships/hyperlink" Target="#FINAN&#199;AS!A1"/><Relationship Id="rId7" Type="http://schemas.openxmlformats.org/officeDocument/2006/relationships/hyperlink" Target="#RELAT&#211;RIOS!A1"/><Relationship Id="rId12" Type="http://schemas.openxmlformats.org/officeDocument/2006/relationships/hyperlink" Target="#MARKETING_PROMO!A1"/><Relationship Id="rId2" Type="http://schemas.openxmlformats.org/officeDocument/2006/relationships/hyperlink" Target="#MARKETING_PRE&#199;O!A1"/><Relationship Id="rId1" Type="http://schemas.openxmlformats.org/officeDocument/2006/relationships/hyperlink" Target="#MARKETING!A1"/><Relationship Id="rId6" Type="http://schemas.openxmlformats.org/officeDocument/2006/relationships/hyperlink" Target="#ESTRAT&#201;GIA!A1"/><Relationship Id="rId11" Type="http://schemas.openxmlformats.org/officeDocument/2006/relationships/hyperlink" Target="#MARKETING_PRA&#199;A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MERCADO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MARKETING_PROMO!A1"/><Relationship Id="rId2" Type="http://schemas.openxmlformats.org/officeDocument/2006/relationships/hyperlink" Target="#FINAN&#199;AS!A1"/><Relationship Id="rId1" Type="http://schemas.openxmlformats.org/officeDocument/2006/relationships/hyperlink" Target="#IG_EM!A1"/><Relationship Id="rId6" Type="http://schemas.openxmlformats.org/officeDocument/2006/relationships/hyperlink" Target="#RELAT&#211;RIOS!A1"/><Relationship Id="rId11" Type="http://schemas.openxmlformats.org/officeDocument/2006/relationships/hyperlink" Target="#MARKETING_PRA&#199;A!A1"/><Relationship Id="rId5" Type="http://schemas.openxmlformats.org/officeDocument/2006/relationships/hyperlink" Target="#MARKETING!A1"/><Relationship Id="rId10" Type="http://schemas.openxmlformats.org/officeDocument/2006/relationships/hyperlink" Target="#MARKETING_PRE&#199;O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hyperlink" Target="#FINAN&#199;AS_RESUMO!A1"/><Relationship Id="rId3" Type="http://schemas.openxmlformats.org/officeDocument/2006/relationships/hyperlink" Target="#IG_EM!A1"/><Relationship Id="rId7" Type="http://schemas.openxmlformats.org/officeDocument/2006/relationships/hyperlink" Target="#RELAT&#211;RIOS!A1"/><Relationship Id="rId12" Type="http://schemas.openxmlformats.org/officeDocument/2006/relationships/hyperlink" Target="#FINAN&#199;AS_CF!A1"/><Relationship Id="rId2" Type="http://schemas.openxmlformats.org/officeDocument/2006/relationships/hyperlink" Target="#FINAN&#199;AS_II!A1"/><Relationship Id="rId1" Type="http://schemas.openxmlformats.org/officeDocument/2006/relationships/hyperlink" Target="#FINAN&#199;AS!A1"/><Relationship Id="rId6" Type="http://schemas.openxmlformats.org/officeDocument/2006/relationships/hyperlink" Target="#MARKETING!A1"/><Relationship Id="rId11" Type="http://schemas.openxmlformats.org/officeDocument/2006/relationships/hyperlink" Target="#FINAN&#199;AS_OI!A1"/><Relationship Id="rId5" Type="http://schemas.openxmlformats.org/officeDocument/2006/relationships/hyperlink" Target="#ESTRAT&#201;GIA!A1"/><Relationship Id="rId10" Type="http://schemas.openxmlformats.org/officeDocument/2006/relationships/hyperlink" Target="#INI!A1"/><Relationship Id="rId4" Type="http://schemas.openxmlformats.org/officeDocument/2006/relationships/hyperlink" Target="#MODELAGEM!A1"/><Relationship Id="rId9" Type="http://schemas.openxmlformats.org/officeDocument/2006/relationships/hyperlink" Target="#SUM&#193;RIO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RESUMO!A1"/><Relationship Id="rId18" Type="http://schemas.openxmlformats.org/officeDocument/2006/relationships/hyperlink" Target="#PROJ5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17" Type="http://schemas.openxmlformats.org/officeDocument/2006/relationships/hyperlink" Target="#PROJ4!A1"/><Relationship Id="rId2" Type="http://schemas.openxmlformats.org/officeDocument/2006/relationships/hyperlink" Target="#IG_EM!A1"/><Relationship Id="rId16" Type="http://schemas.openxmlformats.org/officeDocument/2006/relationships/hyperlink" Target="#PROJ3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5" Type="http://schemas.openxmlformats.org/officeDocument/2006/relationships/hyperlink" Target="#PROJ2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Relationship Id="rId14" Type="http://schemas.openxmlformats.org/officeDocument/2006/relationships/hyperlink" Target="#FINAN&#199;AS_PROJ!A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PROJ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PROJ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PROJ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PROJ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PROJ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RESUMO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RESUMO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hyperlink" Target="#SUM&#193;RIO!A1"/><Relationship Id="rId13" Type="http://schemas.openxmlformats.org/officeDocument/2006/relationships/hyperlink" Target="#FINAN&#199;AS_RESUMO!A1"/><Relationship Id="rId3" Type="http://schemas.openxmlformats.org/officeDocument/2006/relationships/hyperlink" Target="#MODELAGEM!A1"/><Relationship Id="rId7" Type="http://schemas.openxmlformats.org/officeDocument/2006/relationships/hyperlink" Target="#DASHBOARD!A1"/><Relationship Id="rId12" Type="http://schemas.openxmlformats.org/officeDocument/2006/relationships/hyperlink" Target="#FINAN&#199;AS_CF!A1"/><Relationship Id="rId2" Type="http://schemas.openxmlformats.org/officeDocument/2006/relationships/hyperlink" Target="#IG_EM!A1"/><Relationship Id="rId1" Type="http://schemas.openxmlformats.org/officeDocument/2006/relationships/hyperlink" Target="#FINAN&#199;AS!A1"/><Relationship Id="rId6" Type="http://schemas.openxmlformats.org/officeDocument/2006/relationships/hyperlink" Target="#RELAT&#211;RIOS!A1"/><Relationship Id="rId11" Type="http://schemas.openxmlformats.org/officeDocument/2006/relationships/hyperlink" Target="#FINAN&#199;AS_OI!A1"/><Relationship Id="rId5" Type="http://schemas.openxmlformats.org/officeDocument/2006/relationships/hyperlink" Target="#MARKETING!A1"/><Relationship Id="rId10" Type="http://schemas.openxmlformats.org/officeDocument/2006/relationships/hyperlink" Target="#FINAN&#199;AS_II!A1"/><Relationship Id="rId4" Type="http://schemas.openxmlformats.org/officeDocument/2006/relationships/hyperlink" Target="#ESTRAT&#201;GIA!A1"/><Relationship Id="rId9" Type="http://schemas.openxmlformats.org/officeDocument/2006/relationships/hyperlink" Target="#INI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2" Type="http://schemas.openxmlformats.org/officeDocument/2006/relationships/hyperlink" Target="#RELAT&#211;RIOS_MKT!A1"/><Relationship Id="rId1" Type="http://schemas.openxmlformats.org/officeDocument/2006/relationships/hyperlink" Target="#RELAT&#211;RIOS!A1"/><Relationship Id="rId6" Type="http://schemas.openxmlformats.org/officeDocument/2006/relationships/hyperlink" Target="#ESTRAT&#201;GIA!A1"/><Relationship Id="rId11" Type="http://schemas.openxmlformats.org/officeDocument/2006/relationships/hyperlink" Target="#RELAT&#211;RIOS_FIN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2" Type="http://schemas.openxmlformats.org/officeDocument/2006/relationships/hyperlink" Target="#RELAT&#211;RIOS_MKT!A1"/><Relationship Id="rId1" Type="http://schemas.openxmlformats.org/officeDocument/2006/relationships/hyperlink" Target="#RELAT&#211;RIOS!A1"/><Relationship Id="rId6" Type="http://schemas.openxmlformats.org/officeDocument/2006/relationships/hyperlink" Target="#ESTRAT&#201;GIA!A1"/><Relationship Id="rId11" Type="http://schemas.openxmlformats.org/officeDocument/2006/relationships/hyperlink" Target="#RELAT&#211;RIOS_FIN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2" Type="http://schemas.openxmlformats.org/officeDocument/2006/relationships/hyperlink" Target="#RELAT&#211;RIOS_MKT!A1"/><Relationship Id="rId1" Type="http://schemas.openxmlformats.org/officeDocument/2006/relationships/hyperlink" Target="#RELAT&#211;RIOS!A1"/><Relationship Id="rId6" Type="http://schemas.openxmlformats.org/officeDocument/2006/relationships/hyperlink" Target="#ESTRAT&#201;GIA!A1"/><Relationship Id="rId11" Type="http://schemas.openxmlformats.org/officeDocument/2006/relationships/hyperlink" Target="#RELAT&#211;RIOS_FIN!A1"/><Relationship Id="rId5" Type="http://schemas.openxmlformats.org/officeDocument/2006/relationships/hyperlink" Target="#MODELAGEM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hyperlink" Target="#RELAT&#211;RIOS!A1"/><Relationship Id="rId13" Type="http://schemas.openxmlformats.org/officeDocument/2006/relationships/hyperlink" Target="#DASHBOARD_PROJ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12" Type="http://schemas.openxmlformats.org/officeDocument/2006/relationships/chart" Target="../charts/chart3.xml"/><Relationship Id="rId2" Type="http://schemas.openxmlformats.org/officeDocument/2006/relationships/hyperlink" Target="#DASHBOARD_FIN!A1"/><Relationship Id="rId16" Type="http://schemas.openxmlformats.org/officeDocument/2006/relationships/hyperlink" Target="#DASHBOARD_MKT!A1"/><Relationship Id="rId1" Type="http://schemas.openxmlformats.org/officeDocument/2006/relationships/hyperlink" Target="#DASHBOARD!A1"/><Relationship Id="rId6" Type="http://schemas.openxmlformats.org/officeDocument/2006/relationships/hyperlink" Target="#ESTRAT&#201;GIA!A1"/><Relationship Id="rId11" Type="http://schemas.openxmlformats.org/officeDocument/2006/relationships/chart" Target="../charts/chart2.xml"/><Relationship Id="rId5" Type="http://schemas.openxmlformats.org/officeDocument/2006/relationships/hyperlink" Target="#MODELAGEM!A1"/><Relationship Id="rId15" Type="http://schemas.openxmlformats.org/officeDocument/2006/relationships/hyperlink" Target="#DASHBOARD_EST!A1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Relationship Id="rId14" Type="http://schemas.openxmlformats.org/officeDocument/2006/relationships/hyperlink" Target="#DASHBOARD_CEN!A1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hyperlink" Target="#RELAT&#211;RIOS!A1"/><Relationship Id="rId13" Type="http://schemas.openxmlformats.org/officeDocument/2006/relationships/hyperlink" Target="#DASHBOARD_EST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12" Type="http://schemas.openxmlformats.org/officeDocument/2006/relationships/hyperlink" Target="#DASHBOARD_CEN!A1"/><Relationship Id="rId2" Type="http://schemas.openxmlformats.org/officeDocument/2006/relationships/hyperlink" Target="#DASHBOARD_FIN!A1"/><Relationship Id="rId16" Type="http://schemas.openxmlformats.org/officeDocument/2006/relationships/chart" Target="../charts/chart5.xml"/><Relationship Id="rId1" Type="http://schemas.openxmlformats.org/officeDocument/2006/relationships/hyperlink" Target="#DASHBOARD!A1"/><Relationship Id="rId6" Type="http://schemas.openxmlformats.org/officeDocument/2006/relationships/hyperlink" Target="#ESTRAT&#201;GIA!A1"/><Relationship Id="rId11" Type="http://schemas.openxmlformats.org/officeDocument/2006/relationships/hyperlink" Target="#DASHBOARD_PROJ!A1"/><Relationship Id="rId5" Type="http://schemas.openxmlformats.org/officeDocument/2006/relationships/hyperlink" Target="#MODELAGEM!A1"/><Relationship Id="rId15" Type="http://schemas.openxmlformats.org/officeDocument/2006/relationships/chart" Target="../charts/chart4.xml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Relationship Id="rId14" Type="http://schemas.openxmlformats.org/officeDocument/2006/relationships/hyperlink" Target="#DASHBOARD_MKT!A1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hyperlink" Target="#RELAT&#211;RIOS!A1"/><Relationship Id="rId13" Type="http://schemas.openxmlformats.org/officeDocument/2006/relationships/hyperlink" Target="#DASHBOARD_EST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12" Type="http://schemas.openxmlformats.org/officeDocument/2006/relationships/hyperlink" Target="#DASHBOARD_CEN!A1"/><Relationship Id="rId17" Type="http://schemas.openxmlformats.org/officeDocument/2006/relationships/chart" Target="../charts/chart8.xml"/><Relationship Id="rId2" Type="http://schemas.openxmlformats.org/officeDocument/2006/relationships/hyperlink" Target="#DASHBOARD_FIN!A1"/><Relationship Id="rId16" Type="http://schemas.openxmlformats.org/officeDocument/2006/relationships/chart" Target="../charts/chart7.xml"/><Relationship Id="rId1" Type="http://schemas.openxmlformats.org/officeDocument/2006/relationships/hyperlink" Target="#DASHBOARD!A1"/><Relationship Id="rId6" Type="http://schemas.openxmlformats.org/officeDocument/2006/relationships/hyperlink" Target="#ESTRAT&#201;GIA!A1"/><Relationship Id="rId11" Type="http://schemas.openxmlformats.org/officeDocument/2006/relationships/hyperlink" Target="#DASHBOARD_PROJ!A1"/><Relationship Id="rId5" Type="http://schemas.openxmlformats.org/officeDocument/2006/relationships/hyperlink" Target="#MODELAGEM!A1"/><Relationship Id="rId15" Type="http://schemas.openxmlformats.org/officeDocument/2006/relationships/chart" Target="../charts/chart6.xml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Relationship Id="rId14" Type="http://schemas.openxmlformats.org/officeDocument/2006/relationships/hyperlink" Target="#DASHBOARD_MKT!A1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hyperlink" Target="#RELAT&#211;RIOS!A1"/><Relationship Id="rId13" Type="http://schemas.openxmlformats.org/officeDocument/2006/relationships/hyperlink" Target="#DASHBOARD_EST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12" Type="http://schemas.openxmlformats.org/officeDocument/2006/relationships/hyperlink" Target="#DASHBOARD_CEN!A1"/><Relationship Id="rId2" Type="http://schemas.openxmlformats.org/officeDocument/2006/relationships/hyperlink" Target="#DASHBOARD_FIN!A1"/><Relationship Id="rId1" Type="http://schemas.openxmlformats.org/officeDocument/2006/relationships/hyperlink" Target="#DASHBOARD!A1"/><Relationship Id="rId6" Type="http://schemas.openxmlformats.org/officeDocument/2006/relationships/hyperlink" Target="#ESTRAT&#201;GIA!A1"/><Relationship Id="rId11" Type="http://schemas.openxmlformats.org/officeDocument/2006/relationships/hyperlink" Target="#DASHBOARD_PROJ!A1"/><Relationship Id="rId5" Type="http://schemas.openxmlformats.org/officeDocument/2006/relationships/hyperlink" Target="#MODELAGEM!A1"/><Relationship Id="rId15" Type="http://schemas.openxmlformats.org/officeDocument/2006/relationships/chart" Target="../charts/chart9.xml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Relationship Id="rId14" Type="http://schemas.openxmlformats.org/officeDocument/2006/relationships/hyperlink" Target="#DASHBOARD_MKT!A1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hyperlink" Target="#RELAT&#211;RIOS!A1"/><Relationship Id="rId13" Type="http://schemas.openxmlformats.org/officeDocument/2006/relationships/hyperlink" Target="#DASHBOARD_EST!A1"/><Relationship Id="rId18" Type="http://schemas.openxmlformats.org/officeDocument/2006/relationships/chart" Target="../charts/chart13.xml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12" Type="http://schemas.openxmlformats.org/officeDocument/2006/relationships/hyperlink" Target="#DASHBOARD_CEN!A1"/><Relationship Id="rId17" Type="http://schemas.openxmlformats.org/officeDocument/2006/relationships/chart" Target="../charts/chart12.xml"/><Relationship Id="rId2" Type="http://schemas.openxmlformats.org/officeDocument/2006/relationships/hyperlink" Target="#DASHBOARD_FIN!A1"/><Relationship Id="rId16" Type="http://schemas.openxmlformats.org/officeDocument/2006/relationships/chart" Target="../charts/chart11.xml"/><Relationship Id="rId1" Type="http://schemas.openxmlformats.org/officeDocument/2006/relationships/hyperlink" Target="#DASHBOARD!A1"/><Relationship Id="rId6" Type="http://schemas.openxmlformats.org/officeDocument/2006/relationships/hyperlink" Target="#ESTRAT&#201;GIA!A1"/><Relationship Id="rId11" Type="http://schemas.openxmlformats.org/officeDocument/2006/relationships/hyperlink" Target="#DASHBOARD_PROJ!A1"/><Relationship Id="rId5" Type="http://schemas.openxmlformats.org/officeDocument/2006/relationships/hyperlink" Target="#MODELAGEM!A1"/><Relationship Id="rId15" Type="http://schemas.openxmlformats.org/officeDocument/2006/relationships/chart" Target="../charts/chart10.xml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Relationship Id="rId14" Type="http://schemas.openxmlformats.org/officeDocument/2006/relationships/hyperlink" Target="#DASHBOARD_MKT!A1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hyperlink" Target="#RELAT&#211;RIOS!A1"/><Relationship Id="rId13" Type="http://schemas.openxmlformats.org/officeDocument/2006/relationships/hyperlink" Target="#DASHBOARD_EST!A1"/><Relationship Id="rId3" Type="http://schemas.openxmlformats.org/officeDocument/2006/relationships/hyperlink" Target="#FINAN&#199;AS!A1"/><Relationship Id="rId7" Type="http://schemas.openxmlformats.org/officeDocument/2006/relationships/hyperlink" Target="#MARKETING!A1"/><Relationship Id="rId12" Type="http://schemas.openxmlformats.org/officeDocument/2006/relationships/hyperlink" Target="#DASHBOARD_CEN!A1"/><Relationship Id="rId2" Type="http://schemas.openxmlformats.org/officeDocument/2006/relationships/hyperlink" Target="#DASHBOARD_FIN!A1"/><Relationship Id="rId16" Type="http://schemas.openxmlformats.org/officeDocument/2006/relationships/chart" Target="../charts/chart15.xml"/><Relationship Id="rId1" Type="http://schemas.openxmlformats.org/officeDocument/2006/relationships/hyperlink" Target="#DASHBOARD!A1"/><Relationship Id="rId6" Type="http://schemas.openxmlformats.org/officeDocument/2006/relationships/hyperlink" Target="#ESTRAT&#201;GIA!A1"/><Relationship Id="rId11" Type="http://schemas.openxmlformats.org/officeDocument/2006/relationships/hyperlink" Target="#DASHBOARD_PROJ!A1"/><Relationship Id="rId5" Type="http://schemas.openxmlformats.org/officeDocument/2006/relationships/hyperlink" Target="#MODELAGEM!A1"/><Relationship Id="rId15" Type="http://schemas.openxmlformats.org/officeDocument/2006/relationships/chart" Target="../charts/chart14.xml"/><Relationship Id="rId10" Type="http://schemas.openxmlformats.org/officeDocument/2006/relationships/hyperlink" Target="#INI!A1"/><Relationship Id="rId4" Type="http://schemas.openxmlformats.org/officeDocument/2006/relationships/hyperlink" Target="#IG_EM!A1"/><Relationship Id="rId9" Type="http://schemas.openxmlformats.org/officeDocument/2006/relationships/hyperlink" Target="#SUM&#193;RIO!A1"/><Relationship Id="rId14" Type="http://schemas.openxmlformats.org/officeDocument/2006/relationships/hyperlink" Target="#DASHBOARD_MKT!A1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1"/><Relationship Id="rId13" Type="http://schemas.openxmlformats.org/officeDocument/2006/relationships/chart" Target="../charts/chart18.xml"/><Relationship Id="rId3" Type="http://schemas.openxmlformats.org/officeDocument/2006/relationships/hyperlink" Target="#IG_EM!A1"/><Relationship Id="rId7" Type="http://schemas.openxmlformats.org/officeDocument/2006/relationships/hyperlink" Target="#RELAT&#211;RIOS!A1"/><Relationship Id="rId12" Type="http://schemas.openxmlformats.org/officeDocument/2006/relationships/chart" Target="../charts/chart17.xml"/><Relationship Id="rId17" Type="http://schemas.openxmlformats.org/officeDocument/2006/relationships/chart" Target="../charts/chart22.xml"/><Relationship Id="rId2" Type="http://schemas.openxmlformats.org/officeDocument/2006/relationships/hyperlink" Target="#FINAN&#199;AS!A1"/><Relationship Id="rId16" Type="http://schemas.openxmlformats.org/officeDocument/2006/relationships/chart" Target="../charts/chart21.xml"/><Relationship Id="rId1" Type="http://schemas.openxmlformats.org/officeDocument/2006/relationships/hyperlink" Target="#PC_rec!A1"/><Relationship Id="rId6" Type="http://schemas.openxmlformats.org/officeDocument/2006/relationships/hyperlink" Target="#MARKETING!A1"/><Relationship Id="rId11" Type="http://schemas.openxmlformats.org/officeDocument/2006/relationships/chart" Target="../charts/chart16.xml"/><Relationship Id="rId5" Type="http://schemas.openxmlformats.org/officeDocument/2006/relationships/hyperlink" Target="#ESTRAT&#201;GIA!A1"/><Relationship Id="rId15" Type="http://schemas.openxmlformats.org/officeDocument/2006/relationships/chart" Target="../charts/chart20.xml"/><Relationship Id="rId10" Type="http://schemas.openxmlformats.org/officeDocument/2006/relationships/hyperlink" Target="#INI!A1"/><Relationship Id="rId4" Type="http://schemas.openxmlformats.org/officeDocument/2006/relationships/hyperlink" Target="#MODELAGEM!A1"/><Relationship Id="rId9" Type="http://schemas.openxmlformats.org/officeDocument/2006/relationships/hyperlink" Target="#SUM&#193;RIO!A1"/><Relationship Id="rId14" Type="http://schemas.openxmlformats.org/officeDocument/2006/relationships/chart" Target="../charts/chart19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hyperlink" Target="#SUG!A1"/><Relationship Id="rId13" Type="http://schemas.openxmlformats.org/officeDocument/2006/relationships/hyperlink" Target="https://www.youtube.com/watch?v=smtePvbJx_E&amp;list=PLWta3T-QZpj5jnU6iC1BVrYnT26nx0FIp&amp;index=5" TargetMode="External"/><Relationship Id="rId18" Type="http://schemas.openxmlformats.org/officeDocument/2006/relationships/hyperlink" Target="#SUM&#193;RIO!A1"/><Relationship Id="rId3" Type="http://schemas.openxmlformats.org/officeDocument/2006/relationships/hyperlink" Target="#MODELAGEM!A1"/><Relationship Id="rId21" Type="http://schemas.openxmlformats.org/officeDocument/2006/relationships/hyperlink" Target="https://www.youtube.com/watch?v=lHjLetbh-v4&amp;list=PLWta3T-QZpj5jnU6iC1BVrYnT26nx0FIp&amp;index=10" TargetMode="External"/><Relationship Id="rId7" Type="http://schemas.openxmlformats.org/officeDocument/2006/relationships/hyperlink" Target="#DUV!A1"/><Relationship Id="rId12" Type="http://schemas.openxmlformats.org/officeDocument/2006/relationships/hyperlink" Target="https://www.youtube.com/watch?v=BvmttU8VSQo&amp;index=4&amp;list=PLWta3T-QZpj5jnU6iC1BVrYnT26nx0FIp" TargetMode="External"/><Relationship Id="rId17" Type="http://schemas.openxmlformats.org/officeDocument/2006/relationships/hyperlink" Target="#DASHBOARD!A1"/><Relationship Id="rId2" Type="http://schemas.openxmlformats.org/officeDocument/2006/relationships/hyperlink" Target="#IG_EM!A1"/><Relationship Id="rId16" Type="http://schemas.openxmlformats.org/officeDocument/2006/relationships/hyperlink" Target="#RELAT&#211;RIOS!A1"/><Relationship Id="rId20" Type="http://schemas.openxmlformats.org/officeDocument/2006/relationships/hyperlink" Target="https://www.youtube.com/watch?v=RrK0exrRuro&amp;list=PLWta3T-QZpj5jnU6iC1BVrYnT26nx0FIp&amp;index=9" TargetMode="External"/><Relationship Id="rId1" Type="http://schemas.openxmlformats.org/officeDocument/2006/relationships/hyperlink" Target="#FINAN&#199;AS!A1"/><Relationship Id="rId6" Type="http://schemas.openxmlformats.org/officeDocument/2006/relationships/hyperlink" Target="#INI!A1"/><Relationship Id="rId11" Type="http://schemas.openxmlformats.org/officeDocument/2006/relationships/image" Target="../media/image1.png"/><Relationship Id="rId5" Type="http://schemas.openxmlformats.org/officeDocument/2006/relationships/hyperlink" Target="#MARKETING!A1"/><Relationship Id="rId15" Type="http://schemas.openxmlformats.org/officeDocument/2006/relationships/hyperlink" Target="https://www.youtube.com/watch?v=dWT4BjImrXI&amp;list=PLWta3T-QZpj5jnU6iC1BVrYnT26nx0FIp&amp;index=7" TargetMode="External"/><Relationship Id="rId10" Type="http://schemas.openxmlformats.org/officeDocument/2006/relationships/hyperlink" Target="https://www.youtube.com/watch?v=5vx2RD72xw8&amp;index=3&amp;list=PLWta3T-QZpj5jnU6iC1BVrYnT26nx0FIp" TargetMode="External"/><Relationship Id="rId19" Type="http://schemas.openxmlformats.org/officeDocument/2006/relationships/hyperlink" Target="https://www.youtube.com/watch?v=Javd8bSm2Yo&amp;list=PLWta3T-QZpj5jnU6iC1BVrYnT26nx0FIp&amp;index=8" TargetMode="External"/><Relationship Id="rId4" Type="http://schemas.openxmlformats.org/officeDocument/2006/relationships/hyperlink" Target="#ESTRAT&#201;GIA!A1"/><Relationship Id="rId9" Type="http://schemas.openxmlformats.org/officeDocument/2006/relationships/hyperlink" Target="#LUZ!A1"/><Relationship Id="rId14" Type="http://schemas.openxmlformats.org/officeDocument/2006/relationships/hyperlink" Target="https://www.youtube.com/watch?v=ejoiOx38dWE&amp;list=PLWta3T-QZpj5jnU6iC1BVrYnT26nx0FIp&amp;index=6" TargetMode="External"/><Relationship Id="rId22" Type="http://schemas.openxmlformats.org/officeDocument/2006/relationships/hyperlink" Target="#DASH1!A1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hyperlink" Target="#ESTRAT&#201;GIA!A1"/><Relationship Id="rId13" Type="http://schemas.openxmlformats.org/officeDocument/2006/relationships/hyperlink" Target="#DASH1!A1"/><Relationship Id="rId3" Type="http://schemas.openxmlformats.org/officeDocument/2006/relationships/hyperlink" Target="#SUG!A1"/><Relationship Id="rId7" Type="http://schemas.openxmlformats.org/officeDocument/2006/relationships/hyperlink" Target="#MODELAGEM!A1"/><Relationship Id="rId12" Type="http://schemas.openxmlformats.org/officeDocument/2006/relationships/hyperlink" Target="#SUM&#193;RIO!A1"/><Relationship Id="rId2" Type="http://schemas.openxmlformats.org/officeDocument/2006/relationships/hyperlink" Target="#DUV!A1"/><Relationship Id="rId1" Type="http://schemas.openxmlformats.org/officeDocument/2006/relationships/hyperlink" Target="#INI!A1"/><Relationship Id="rId6" Type="http://schemas.openxmlformats.org/officeDocument/2006/relationships/hyperlink" Target="#IG_EM!A1"/><Relationship Id="rId11" Type="http://schemas.openxmlformats.org/officeDocument/2006/relationships/hyperlink" Target="#DASHBOARD!A1"/><Relationship Id="rId5" Type="http://schemas.openxmlformats.org/officeDocument/2006/relationships/hyperlink" Target="#FINAN&#199;AS!A1"/><Relationship Id="rId10" Type="http://schemas.openxmlformats.org/officeDocument/2006/relationships/hyperlink" Target="#RELAT&#211;RIOS!A1"/><Relationship Id="rId4" Type="http://schemas.openxmlformats.org/officeDocument/2006/relationships/hyperlink" Target="#LUZ!A1"/><Relationship Id="rId9" Type="http://schemas.openxmlformats.org/officeDocument/2006/relationships/hyperlink" Target="#MARKETING!A1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hyperlink" Target="#IG_EM!A1"/><Relationship Id="rId13" Type="http://schemas.openxmlformats.org/officeDocument/2006/relationships/hyperlink" Target="#DASHBOARD!A1"/><Relationship Id="rId3" Type="http://schemas.openxmlformats.org/officeDocument/2006/relationships/hyperlink" Target="#SUG!A1"/><Relationship Id="rId7" Type="http://schemas.openxmlformats.org/officeDocument/2006/relationships/hyperlink" Target="#FINAN&#199;AS!A1"/><Relationship Id="rId12" Type="http://schemas.openxmlformats.org/officeDocument/2006/relationships/hyperlink" Target="#RELAT&#211;RIOS!A1"/><Relationship Id="rId2" Type="http://schemas.openxmlformats.org/officeDocument/2006/relationships/hyperlink" Target="#DUV!A1"/><Relationship Id="rId1" Type="http://schemas.openxmlformats.org/officeDocument/2006/relationships/hyperlink" Target="#INI!A1"/><Relationship Id="rId6" Type="http://schemas.openxmlformats.org/officeDocument/2006/relationships/hyperlink" Target="https://cursos.luz.vc/?utm_source=referral&amp;utm_medium=produtos&amp;utm_campaign=pn4" TargetMode="External"/><Relationship Id="rId11" Type="http://schemas.openxmlformats.org/officeDocument/2006/relationships/hyperlink" Target="#MARKETING!A1"/><Relationship Id="rId5" Type="http://schemas.openxmlformats.org/officeDocument/2006/relationships/hyperlink" Target="https://luz.vc/pacotes-de-planilhas/pacote-com-todas-as-planilhas-da-luz/?utm_source=referral&amp;utm_medium=produtos&amp;utm_campaign=pn4" TargetMode="External"/><Relationship Id="rId15" Type="http://schemas.openxmlformats.org/officeDocument/2006/relationships/hyperlink" Target="#DASH1!A1"/><Relationship Id="rId10" Type="http://schemas.openxmlformats.org/officeDocument/2006/relationships/hyperlink" Target="#ESTRAT&#201;GIA!A1"/><Relationship Id="rId4" Type="http://schemas.openxmlformats.org/officeDocument/2006/relationships/hyperlink" Target="#LUZ!A1"/><Relationship Id="rId9" Type="http://schemas.openxmlformats.org/officeDocument/2006/relationships/hyperlink" Target="#MODELAGEM!A1"/><Relationship Id="rId14" Type="http://schemas.openxmlformats.org/officeDocument/2006/relationships/hyperlink" Target="#SUM&#193;RIO!A1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hyperlink" Target="http://blog.luz.vc/?utm_source=referral&amp;utm_medium=produtos&amp;utm_campaign=pn4" TargetMode="External"/><Relationship Id="rId13" Type="http://schemas.openxmlformats.org/officeDocument/2006/relationships/hyperlink" Target="#MARKETING!A1"/><Relationship Id="rId3" Type="http://schemas.openxmlformats.org/officeDocument/2006/relationships/hyperlink" Target="#SUG!A1"/><Relationship Id="rId7" Type="http://schemas.openxmlformats.org/officeDocument/2006/relationships/hyperlink" Target="https://slidesprontos.com.br/?utm_source=referral&amp;utm_medium=produtos&amp;utm_campaign=pn4" TargetMode="External"/><Relationship Id="rId12" Type="http://schemas.openxmlformats.org/officeDocument/2006/relationships/hyperlink" Target="#ESTRAT&#201;GIA!A1"/><Relationship Id="rId17" Type="http://schemas.openxmlformats.org/officeDocument/2006/relationships/hyperlink" Target="#DASH1!A1"/><Relationship Id="rId2" Type="http://schemas.openxmlformats.org/officeDocument/2006/relationships/hyperlink" Target="#DUV!A1"/><Relationship Id="rId16" Type="http://schemas.openxmlformats.org/officeDocument/2006/relationships/hyperlink" Target="#SUM&#193;RIO!A1"/><Relationship Id="rId1" Type="http://schemas.openxmlformats.org/officeDocument/2006/relationships/hyperlink" Target="#INI!A1"/><Relationship Id="rId6" Type="http://schemas.openxmlformats.org/officeDocument/2006/relationships/hyperlink" Target="https://luz.vc/?utm_source=referral&amp;utm_medium=produtos&amp;utm_campaign=pn4" TargetMode="External"/><Relationship Id="rId11" Type="http://schemas.openxmlformats.org/officeDocument/2006/relationships/hyperlink" Target="#MODELAGEM!A1"/><Relationship Id="rId5" Type="http://schemas.openxmlformats.org/officeDocument/2006/relationships/hyperlink" Target="https://cursos.luz.vc/?utm_source=referral&amp;utm_medium=produtos&amp;utm_campaign=pn4" TargetMode="External"/><Relationship Id="rId15" Type="http://schemas.openxmlformats.org/officeDocument/2006/relationships/hyperlink" Target="#DASHBOARD!A1"/><Relationship Id="rId10" Type="http://schemas.openxmlformats.org/officeDocument/2006/relationships/hyperlink" Target="#IG_EM!A1"/><Relationship Id="rId4" Type="http://schemas.openxmlformats.org/officeDocument/2006/relationships/hyperlink" Target="#LUZ!A1"/><Relationship Id="rId9" Type="http://schemas.openxmlformats.org/officeDocument/2006/relationships/hyperlink" Target="#FINAN&#199;AS!A1"/><Relationship Id="rId14" Type="http://schemas.openxmlformats.org/officeDocument/2006/relationships/hyperlink" Target="#RELAT&#211;RIO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832556</xdr:colOff>
      <xdr:row>1</xdr:row>
      <xdr:rowOff>91013</xdr:rowOff>
    </xdr:from>
    <xdr:to>
      <xdr:col>3</xdr:col>
      <xdr:colOff>345723</xdr:colOff>
      <xdr:row>2</xdr:row>
      <xdr:rowOff>9330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1100667" y="584902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EMPRESA</a:t>
          </a:r>
        </a:p>
      </xdr:txBody>
    </xdr:sp>
    <xdr:clientData/>
  </xdr:twoCellAnchor>
  <xdr:twoCellAnchor editAs="absolute">
    <xdr:from>
      <xdr:col>3</xdr:col>
      <xdr:colOff>360540</xdr:colOff>
      <xdr:row>1</xdr:row>
      <xdr:rowOff>91013</xdr:rowOff>
    </xdr:from>
    <xdr:to>
      <xdr:col>3</xdr:col>
      <xdr:colOff>1612900</xdr:colOff>
      <xdr:row>2</xdr:row>
      <xdr:rowOff>9330</xdr:rowOff>
    </xdr:to>
    <xdr:sp macro="" textlink="">
      <xdr:nvSpPr>
        <xdr:cNvPr id="12" name="Retângulo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2364317" y="584902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SÓCIOS</a:t>
          </a:r>
        </a:p>
      </xdr:txBody>
    </xdr:sp>
    <xdr:clientData/>
  </xdr:twoCellAnchor>
  <xdr:twoCellAnchor editAs="absolute">
    <xdr:from>
      <xdr:col>5</xdr:col>
      <xdr:colOff>155220</xdr:colOff>
      <xdr:row>0</xdr:row>
      <xdr:rowOff>0</xdr:rowOff>
    </xdr:from>
    <xdr:to>
      <xdr:col>5</xdr:col>
      <xdr:colOff>1196619</xdr:colOff>
      <xdr:row>1</xdr:row>
      <xdr:rowOff>2983</xdr:rowOff>
    </xdr:to>
    <xdr:sp macro="" textlink="">
      <xdr:nvSpPr>
        <xdr:cNvPr id="20" name="Retângulo 1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>
          <a:spLocks/>
        </xdr:cNvSpPr>
      </xdr:nvSpPr>
      <xdr:spPr>
        <a:xfrm>
          <a:off x="5542137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1058333</xdr:colOff>
      <xdr:row>0</xdr:row>
      <xdr:rowOff>0</xdr:rowOff>
    </xdr:from>
    <xdr:to>
      <xdr:col>3</xdr:col>
      <xdr:colOff>402667</xdr:colOff>
      <xdr:row>1</xdr:row>
      <xdr:rowOff>1271</xdr:rowOff>
    </xdr:to>
    <xdr:sp macro="" textlink="">
      <xdr:nvSpPr>
        <xdr:cNvPr id="21" name="Retângulo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>
          <a:spLocks/>
        </xdr:cNvSpPr>
      </xdr:nvSpPr>
      <xdr:spPr>
        <a:xfrm>
          <a:off x="1326444" y="0"/>
          <a:ext cx="1080000" cy="49516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INFORMAÇÕES GERAIS</a:t>
          </a:r>
        </a:p>
      </xdr:txBody>
    </xdr:sp>
    <xdr:clientData/>
  </xdr:twoCellAnchor>
  <xdr:twoCellAnchor editAs="absolute">
    <xdr:from>
      <xdr:col>3</xdr:col>
      <xdr:colOff>403578</xdr:colOff>
      <xdr:row>0</xdr:row>
      <xdr:rowOff>0</xdr:rowOff>
    </xdr:from>
    <xdr:to>
      <xdr:col>3</xdr:col>
      <xdr:colOff>1441449</xdr:colOff>
      <xdr:row>1</xdr:row>
      <xdr:rowOff>2983</xdr:rowOff>
    </xdr:to>
    <xdr:sp macro="" textlink="">
      <xdr:nvSpPr>
        <xdr:cNvPr id="23" name="Retângulo 2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>
          <a:spLocks/>
        </xdr:cNvSpPr>
      </xdr:nvSpPr>
      <xdr:spPr>
        <a:xfrm>
          <a:off x="2414411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1441450</xdr:colOff>
      <xdr:row>0</xdr:row>
      <xdr:rowOff>0</xdr:rowOff>
    </xdr:from>
    <xdr:to>
      <xdr:col>3</xdr:col>
      <xdr:colOff>2482849</xdr:colOff>
      <xdr:row>1</xdr:row>
      <xdr:rowOff>2983</xdr:rowOff>
    </xdr:to>
    <xdr:sp macro="" textlink="">
      <xdr:nvSpPr>
        <xdr:cNvPr id="24" name="Retângulo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>
          <a:spLocks/>
        </xdr:cNvSpPr>
      </xdr:nvSpPr>
      <xdr:spPr>
        <a:xfrm>
          <a:off x="3452283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2482850</xdr:colOff>
      <xdr:row>0</xdr:row>
      <xdr:rowOff>0</xdr:rowOff>
    </xdr:from>
    <xdr:to>
      <xdr:col>5</xdr:col>
      <xdr:colOff>155221</xdr:colOff>
      <xdr:row>1</xdr:row>
      <xdr:rowOff>2983</xdr:rowOff>
    </xdr:to>
    <xdr:sp macro="" textlink="">
      <xdr:nvSpPr>
        <xdr:cNvPr id="25" name="Retângulo 2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>
          <a:spLocks/>
        </xdr:cNvSpPr>
      </xdr:nvSpPr>
      <xdr:spPr>
        <a:xfrm>
          <a:off x="4493683" y="0"/>
          <a:ext cx="10484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5</xdr:col>
      <xdr:colOff>1197328</xdr:colOff>
      <xdr:row>0</xdr:row>
      <xdr:rowOff>0</xdr:rowOff>
    </xdr:from>
    <xdr:to>
      <xdr:col>6</xdr:col>
      <xdr:colOff>503650</xdr:colOff>
      <xdr:row>1</xdr:row>
      <xdr:rowOff>2983</xdr:rowOff>
    </xdr:to>
    <xdr:sp macro="" textlink="">
      <xdr:nvSpPr>
        <xdr:cNvPr id="26" name="Retângulo 2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>
          <a:spLocks/>
        </xdr:cNvSpPr>
      </xdr:nvSpPr>
      <xdr:spPr>
        <a:xfrm>
          <a:off x="6584245" y="0"/>
          <a:ext cx="104198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503062</xdr:colOff>
      <xdr:row>0</xdr:row>
      <xdr:rowOff>0</xdr:rowOff>
    </xdr:from>
    <xdr:to>
      <xdr:col>6</xdr:col>
      <xdr:colOff>1550345</xdr:colOff>
      <xdr:row>1</xdr:row>
      <xdr:rowOff>2983</xdr:rowOff>
    </xdr:to>
    <xdr:sp macro="" textlink="">
      <xdr:nvSpPr>
        <xdr:cNvPr id="27" name="Retângulo 2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>
          <a:spLocks/>
        </xdr:cNvSpPr>
      </xdr:nvSpPr>
      <xdr:spPr>
        <a:xfrm>
          <a:off x="7625645" y="0"/>
          <a:ext cx="104728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6</xdr:col>
      <xdr:colOff>1540934</xdr:colOff>
      <xdr:row>0</xdr:row>
      <xdr:rowOff>0</xdr:rowOff>
    </xdr:from>
    <xdr:to>
      <xdr:col>6</xdr:col>
      <xdr:colOff>2585860</xdr:colOff>
      <xdr:row>1</xdr:row>
      <xdr:rowOff>2983</xdr:rowOff>
    </xdr:to>
    <xdr:sp macro="" textlink="">
      <xdr:nvSpPr>
        <xdr:cNvPr id="28" name="Retângulo 2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>
          <a:spLocks/>
        </xdr:cNvSpPr>
      </xdr:nvSpPr>
      <xdr:spPr>
        <a:xfrm>
          <a:off x="8663517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6</xdr:col>
      <xdr:colOff>2581631</xdr:colOff>
      <xdr:row>0</xdr:row>
      <xdr:rowOff>0</xdr:rowOff>
    </xdr:from>
    <xdr:to>
      <xdr:col>7</xdr:col>
      <xdr:colOff>442148</xdr:colOff>
      <xdr:row>1</xdr:row>
      <xdr:rowOff>2983</xdr:rowOff>
    </xdr:to>
    <xdr:sp macro="" textlink="">
      <xdr:nvSpPr>
        <xdr:cNvPr id="29" name="Retângulo 2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>
          <a:spLocks/>
        </xdr:cNvSpPr>
      </xdr:nvSpPr>
      <xdr:spPr>
        <a:xfrm>
          <a:off x="9704214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1612194</xdr:colOff>
      <xdr:row>1</xdr:row>
      <xdr:rowOff>91013</xdr:rowOff>
    </xdr:from>
    <xdr:to>
      <xdr:col>3</xdr:col>
      <xdr:colOff>2861027</xdr:colOff>
      <xdr:row>2</xdr:row>
      <xdr:rowOff>9330</xdr:rowOff>
    </xdr:to>
    <xdr:sp macro="" textlink="">
      <xdr:nvSpPr>
        <xdr:cNvPr id="30" name="Retângulo 2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3612444" y="584902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ÁREAS</a:t>
          </a:r>
        </a:p>
      </xdr:txBody>
    </xdr:sp>
    <xdr:clientData/>
  </xdr:twoCellAnchor>
  <xdr:twoCellAnchor editAs="absolute">
    <xdr:from>
      <xdr:col>3</xdr:col>
      <xdr:colOff>2858207</xdr:colOff>
      <xdr:row>1</xdr:row>
      <xdr:rowOff>91013</xdr:rowOff>
    </xdr:from>
    <xdr:to>
      <xdr:col>5</xdr:col>
      <xdr:colOff>734483</xdr:colOff>
      <xdr:row>2</xdr:row>
      <xdr:rowOff>9330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4869040" y="588430"/>
          <a:ext cx="1252360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EQUIPE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832556</xdr:colOff>
      <xdr:row>1</xdr:row>
      <xdr:rowOff>91013</xdr:rowOff>
    </xdr:from>
    <xdr:to>
      <xdr:col>3</xdr:col>
      <xdr:colOff>472723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099256" y="586313"/>
          <a:ext cx="1253067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EMPRESA</a:t>
          </a:r>
        </a:p>
      </xdr:txBody>
    </xdr:sp>
    <xdr:clientData/>
  </xdr:twoCellAnchor>
  <xdr:twoCellAnchor editAs="absolute">
    <xdr:from>
      <xdr:col>3</xdr:col>
      <xdr:colOff>487540</xdr:colOff>
      <xdr:row>1</xdr:row>
      <xdr:rowOff>91013</xdr:rowOff>
    </xdr:from>
    <xdr:to>
      <xdr:col>3</xdr:col>
      <xdr:colOff>1739900</xdr:colOff>
      <xdr:row>2</xdr:row>
      <xdr:rowOff>9330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367140" y="586313"/>
          <a:ext cx="1252360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SÓCIOS</a:t>
          </a:r>
        </a:p>
      </xdr:txBody>
    </xdr:sp>
    <xdr:clientData/>
  </xdr:twoCellAnchor>
  <xdr:twoCellAnchor editAs="absolute">
    <xdr:from>
      <xdr:col>5</xdr:col>
      <xdr:colOff>282220</xdr:colOff>
      <xdr:row>0</xdr:row>
      <xdr:rowOff>0</xdr:rowOff>
    </xdr:from>
    <xdr:to>
      <xdr:col>5</xdr:col>
      <xdr:colOff>1323619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/>
        </xdr:cNvSpPr>
      </xdr:nvSpPr>
      <xdr:spPr>
        <a:xfrm>
          <a:off x="5542137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1058333</xdr:colOff>
      <xdr:row>0</xdr:row>
      <xdr:rowOff>0</xdr:rowOff>
    </xdr:from>
    <xdr:to>
      <xdr:col>3</xdr:col>
      <xdr:colOff>529667</xdr:colOff>
      <xdr:row>1</xdr:row>
      <xdr:rowOff>1271</xdr:rowOff>
    </xdr:to>
    <xdr:sp macro="" textlink="">
      <xdr:nvSpPr>
        <xdr:cNvPr id="7" name="Retângulo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/>
        </xdr:cNvSpPr>
      </xdr:nvSpPr>
      <xdr:spPr>
        <a:xfrm>
          <a:off x="1325033" y="0"/>
          <a:ext cx="1084234" cy="496571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INFORMAÇÕES GERAIS</a:t>
          </a:r>
        </a:p>
      </xdr:txBody>
    </xdr:sp>
    <xdr:clientData/>
  </xdr:twoCellAnchor>
  <xdr:twoCellAnchor editAs="absolute">
    <xdr:from>
      <xdr:col>3</xdr:col>
      <xdr:colOff>530578</xdr:colOff>
      <xdr:row>0</xdr:row>
      <xdr:rowOff>0</xdr:rowOff>
    </xdr:from>
    <xdr:to>
      <xdr:col>3</xdr:col>
      <xdr:colOff>1568449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/>
        </xdr:cNvSpPr>
      </xdr:nvSpPr>
      <xdr:spPr>
        <a:xfrm>
          <a:off x="2414411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1568450</xdr:colOff>
      <xdr:row>0</xdr:row>
      <xdr:rowOff>0</xdr:rowOff>
    </xdr:from>
    <xdr:to>
      <xdr:col>3</xdr:col>
      <xdr:colOff>2609849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/>
        </xdr:cNvSpPr>
      </xdr:nvSpPr>
      <xdr:spPr>
        <a:xfrm>
          <a:off x="3452283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2609850</xdr:colOff>
      <xdr:row>0</xdr:row>
      <xdr:rowOff>0</xdr:rowOff>
    </xdr:from>
    <xdr:to>
      <xdr:col>5</xdr:col>
      <xdr:colOff>282221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/>
        </xdr:cNvSpPr>
      </xdr:nvSpPr>
      <xdr:spPr>
        <a:xfrm>
          <a:off x="4493683" y="0"/>
          <a:ext cx="10484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5</xdr:col>
      <xdr:colOff>1324328</xdr:colOff>
      <xdr:row>0</xdr:row>
      <xdr:rowOff>0</xdr:rowOff>
    </xdr:from>
    <xdr:to>
      <xdr:col>6</xdr:col>
      <xdr:colOff>757650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/>
        </xdr:cNvSpPr>
      </xdr:nvSpPr>
      <xdr:spPr>
        <a:xfrm>
          <a:off x="6584245" y="0"/>
          <a:ext cx="104198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757062</xdr:colOff>
      <xdr:row>0</xdr:row>
      <xdr:rowOff>0</xdr:rowOff>
    </xdr:from>
    <xdr:to>
      <xdr:col>6</xdr:col>
      <xdr:colOff>1804345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/>
        </xdr:cNvSpPr>
      </xdr:nvSpPr>
      <xdr:spPr>
        <a:xfrm>
          <a:off x="7625645" y="0"/>
          <a:ext cx="104728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6</xdr:col>
      <xdr:colOff>1794934</xdr:colOff>
      <xdr:row>0</xdr:row>
      <xdr:rowOff>0</xdr:rowOff>
    </xdr:from>
    <xdr:to>
      <xdr:col>6</xdr:col>
      <xdr:colOff>2839860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>
          <a:spLocks/>
        </xdr:cNvSpPr>
      </xdr:nvSpPr>
      <xdr:spPr>
        <a:xfrm>
          <a:off x="8663517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6</xdr:col>
      <xdr:colOff>2835631</xdr:colOff>
      <xdr:row>0</xdr:row>
      <xdr:rowOff>0</xdr:rowOff>
    </xdr:from>
    <xdr:to>
      <xdr:col>7</xdr:col>
      <xdr:colOff>696148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>
          <a:spLocks/>
        </xdr:cNvSpPr>
      </xdr:nvSpPr>
      <xdr:spPr>
        <a:xfrm>
          <a:off x="9704214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1739194</xdr:colOff>
      <xdr:row>1</xdr:row>
      <xdr:rowOff>91013</xdr:rowOff>
    </xdr:from>
    <xdr:to>
      <xdr:col>3</xdr:col>
      <xdr:colOff>2988027</xdr:colOff>
      <xdr:row>2</xdr:row>
      <xdr:rowOff>9330</xdr:rowOff>
    </xdr:to>
    <xdr:sp macro="" textlink="">
      <xdr:nvSpPr>
        <xdr:cNvPr id="16" name="Retângul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3618794" y="586313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ÁREAS</a:t>
          </a:r>
        </a:p>
      </xdr:txBody>
    </xdr:sp>
    <xdr:clientData/>
  </xdr:twoCellAnchor>
  <xdr:twoCellAnchor editAs="absolute">
    <xdr:from>
      <xdr:col>3</xdr:col>
      <xdr:colOff>2985207</xdr:colOff>
      <xdr:row>1</xdr:row>
      <xdr:rowOff>91013</xdr:rowOff>
    </xdr:from>
    <xdr:to>
      <xdr:col>5</xdr:col>
      <xdr:colOff>861483</xdr:colOff>
      <xdr:row>2</xdr:row>
      <xdr:rowOff>9330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864807" y="586313"/>
          <a:ext cx="1254476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EQUIPE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84668</xdr:colOff>
      <xdr:row>0</xdr:row>
      <xdr:rowOff>0</xdr:rowOff>
    </xdr:from>
    <xdr:to>
      <xdr:col>5</xdr:col>
      <xdr:colOff>124177</xdr:colOff>
      <xdr:row>1</xdr:row>
      <xdr:rowOff>2983</xdr:rowOff>
    </xdr:to>
    <xdr:sp macro="" textlink="">
      <xdr:nvSpPr>
        <xdr:cNvPr id="17" name="Retângulo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>
          <a:spLocks/>
        </xdr:cNvSpPr>
      </xdr:nvSpPr>
      <xdr:spPr>
        <a:xfrm>
          <a:off x="5545668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1058334</xdr:colOff>
      <xdr:row>0</xdr:row>
      <xdr:rowOff>0</xdr:rowOff>
    </xdr:from>
    <xdr:to>
      <xdr:col>2</xdr:col>
      <xdr:colOff>2138334</xdr:colOff>
      <xdr:row>1</xdr:row>
      <xdr:rowOff>1271</xdr:rowOff>
    </xdr:to>
    <xdr:sp macro="" textlink="">
      <xdr:nvSpPr>
        <xdr:cNvPr id="18" name="Retângulo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>
          <a:spLocks/>
        </xdr:cNvSpPr>
      </xdr:nvSpPr>
      <xdr:spPr>
        <a:xfrm>
          <a:off x="1326445" y="0"/>
          <a:ext cx="1080000" cy="49516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INFORMAÇÕES GERAIS</a:t>
          </a:r>
        </a:p>
      </xdr:txBody>
    </xdr:sp>
    <xdr:clientData/>
  </xdr:twoCellAnchor>
  <xdr:twoCellAnchor editAs="absolute">
    <xdr:from>
      <xdr:col>2</xdr:col>
      <xdr:colOff>2135720</xdr:colOff>
      <xdr:row>0</xdr:row>
      <xdr:rowOff>0</xdr:rowOff>
    </xdr:from>
    <xdr:to>
      <xdr:col>2</xdr:col>
      <xdr:colOff>3177118</xdr:colOff>
      <xdr:row>1</xdr:row>
      <xdr:rowOff>2983</xdr:rowOff>
    </xdr:to>
    <xdr:sp macro="" textlink="">
      <xdr:nvSpPr>
        <xdr:cNvPr id="20" name="Retângulo 1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>
          <a:spLocks/>
        </xdr:cNvSpPr>
      </xdr:nvSpPr>
      <xdr:spPr>
        <a:xfrm>
          <a:off x="2410887" y="0"/>
          <a:ext cx="104139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3177119</xdr:colOff>
      <xdr:row>0</xdr:row>
      <xdr:rowOff>0</xdr:rowOff>
    </xdr:from>
    <xdr:to>
      <xdr:col>3</xdr:col>
      <xdr:colOff>41630</xdr:colOff>
      <xdr:row>1</xdr:row>
      <xdr:rowOff>2983</xdr:rowOff>
    </xdr:to>
    <xdr:sp macro="" textlink="">
      <xdr:nvSpPr>
        <xdr:cNvPr id="21" name="Retângulo 2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>
          <a:spLocks/>
        </xdr:cNvSpPr>
      </xdr:nvSpPr>
      <xdr:spPr>
        <a:xfrm>
          <a:off x="3452286" y="0"/>
          <a:ext cx="104492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41631</xdr:colOff>
      <xdr:row>0</xdr:row>
      <xdr:rowOff>0</xdr:rowOff>
    </xdr:from>
    <xdr:to>
      <xdr:col>4</xdr:col>
      <xdr:colOff>84669</xdr:colOff>
      <xdr:row>1</xdr:row>
      <xdr:rowOff>2983</xdr:rowOff>
    </xdr:to>
    <xdr:sp macro="" textlink="">
      <xdr:nvSpPr>
        <xdr:cNvPr id="22" name="Retângulo 2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>
          <a:spLocks/>
        </xdr:cNvSpPr>
      </xdr:nvSpPr>
      <xdr:spPr>
        <a:xfrm>
          <a:off x="4497214" y="0"/>
          <a:ext cx="10484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5</xdr:col>
      <xdr:colOff>124886</xdr:colOff>
      <xdr:row>0</xdr:row>
      <xdr:rowOff>0</xdr:rowOff>
    </xdr:from>
    <xdr:to>
      <xdr:col>6</xdr:col>
      <xdr:colOff>164986</xdr:colOff>
      <xdr:row>1</xdr:row>
      <xdr:rowOff>2983</xdr:rowOff>
    </xdr:to>
    <xdr:sp macro="" textlink="">
      <xdr:nvSpPr>
        <xdr:cNvPr id="23" name="Retângulo 2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>
          <a:spLocks/>
        </xdr:cNvSpPr>
      </xdr:nvSpPr>
      <xdr:spPr>
        <a:xfrm>
          <a:off x="6591303" y="0"/>
          <a:ext cx="104551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164398</xdr:colOff>
      <xdr:row>0</xdr:row>
      <xdr:rowOff>0</xdr:rowOff>
    </xdr:from>
    <xdr:to>
      <xdr:col>7</xdr:col>
      <xdr:colOff>209793</xdr:colOff>
      <xdr:row>1</xdr:row>
      <xdr:rowOff>2983</xdr:rowOff>
    </xdr:to>
    <xdr:sp macro="" textlink="">
      <xdr:nvSpPr>
        <xdr:cNvPr id="24" name="Retângulo 2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>
          <a:spLocks/>
        </xdr:cNvSpPr>
      </xdr:nvSpPr>
      <xdr:spPr>
        <a:xfrm>
          <a:off x="7636231" y="0"/>
          <a:ext cx="105081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200382</xdr:colOff>
      <xdr:row>0</xdr:row>
      <xdr:rowOff>0</xdr:rowOff>
    </xdr:from>
    <xdr:to>
      <xdr:col>8</xdr:col>
      <xdr:colOff>243418</xdr:colOff>
      <xdr:row>1</xdr:row>
      <xdr:rowOff>2983</xdr:rowOff>
    </xdr:to>
    <xdr:sp macro="" textlink="">
      <xdr:nvSpPr>
        <xdr:cNvPr id="25" name="Retângulo 2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>
          <a:spLocks/>
        </xdr:cNvSpPr>
      </xdr:nvSpPr>
      <xdr:spPr>
        <a:xfrm>
          <a:off x="8677632" y="0"/>
          <a:ext cx="104845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239189</xdr:colOff>
      <xdr:row>0</xdr:row>
      <xdr:rowOff>0</xdr:rowOff>
    </xdr:from>
    <xdr:to>
      <xdr:col>9</xdr:col>
      <xdr:colOff>269290</xdr:colOff>
      <xdr:row>1</xdr:row>
      <xdr:rowOff>2983</xdr:rowOff>
    </xdr:to>
    <xdr:sp macro="" textlink="">
      <xdr:nvSpPr>
        <xdr:cNvPr id="26" name="Retângulo 2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>
          <a:spLocks/>
        </xdr:cNvSpPr>
      </xdr:nvSpPr>
      <xdr:spPr>
        <a:xfrm>
          <a:off x="9721856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836087</xdr:colOff>
      <xdr:row>1</xdr:row>
      <xdr:rowOff>95247</xdr:rowOff>
    </xdr:from>
    <xdr:to>
      <xdr:col>2</xdr:col>
      <xdr:colOff>2084920</xdr:colOff>
      <xdr:row>2</xdr:row>
      <xdr:rowOff>13564</xdr:rowOff>
    </xdr:to>
    <xdr:sp macro="" textlink="">
      <xdr:nvSpPr>
        <xdr:cNvPr id="28" name="Retângulo 2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1111254" y="592664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EMPRESA</a:t>
          </a:r>
        </a:p>
      </xdr:txBody>
    </xdr:sp>
    <xdr:clientData/>
  </xdr:twoCellAnchor>
  <xdr:twoCellAnchor editAs="absolute">
    <xdr:from>
      <xdr:col>2</xdr:col>
      <xdr:colOff>2099737</xdr:colOff>
      <xdr:row>1</xdr:row>
      <xdr:rowOff>95247</xdr:rowOff>
    </xdr:from>
    <xdr:to>
      <xdr:col>2</xdr:col>
      <xdr:colOff>3352097</xdr:colOff>
      <xdr:row>2</xdr:row>
      <xdr:rowOff>13564</xdr:rowOff>
    </xdr:to>
    <xdr:sp macro="" textlink="">
      <xdr:nvSpPr>
        <xdr:cNvPr id="29" name="Retângulo 2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2374904" y="592664"/>
          <a:ext cx="1252360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SÓCIOS</a:t>
          </a:r>
        </a:p>
      </xdr:txBody>
    </xdr:sp>
    <xdr:clientData/>
  </xdr:twoCellAnchor>
  <xdr:twoCellAnchor editAs="absolute">
    <xdr:from>
      <xdr:col>2</xdr:col>
      <xdr:colOff>3351391</xdr:colOff>
      <xdr:row>1</xdr:row>
      <xdr:rowOff>95247</xdr:rowOff>
    </xdr:from>
    <xdr:to>
      <xdr:col>3</xdr:col>
      <xdr:colOff>419808</xdr:colOff>
      <xdr:row>2</xdr:row>
      <xdr:rowOff>13564</xdr:rowOff>
    </xdr:to>
    <xdr:sp macro="" textlink="">
      <xdr:nvSpPr>
        <xdr:cNvPr id="30" name="Retângulo 2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3626558" y="592664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ÁREAS</a:t>
          </a:r>
        </a:p>
      </xdr:txBody>
    </xdr:sp>
    <xdr:clientData/>
  </xdr:twoCellAnchor>
  <xdr:twoCellAnchor editAs="absolute">
    <xdr:from>
      <xdr:col>3</xdr:col>
      <xdr:colOff>416988</xdr:colOff>
      <xdr:row>1</xdr:row>
      <xdr:rowOff>95247</xdr:rowOff>
    </xdr:from>
    <xdr:to>
      <xdr:col>4</xdr:col>
      <xdr:colOff>663931</xdr:colOff>
      <xdr:row>2</xdr:row>
      <xdr:rowOff>13564</xdr:rowOff>
    </xdr:to>
    <xdr:sp macro="" textlink="">
      <xdr:nvSpPr>
        <xdr:cNvPr id="31" name="Retângulo 3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872571" y="592664"/>
          <a:ext cx="1252360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EQUIPE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1608667</xdr:colOff>
      <xdr:row>0</xdr:row>
      <xdr:rowOff>0</xdr:rowOff>
    </xdr:from>
    <xdr:to>
      <xdr:col>5</xdr:col>
      <xdr:colOff>815620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/>
        </xdr:cNvSpPr>
      </xdr:nvSpPr>
      <xdr:spPr>
        <a:xfrm>
          <a:off x="5545667" y="0"/>
          <a:ext cx="1037870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1058334</xdr:colOff>
      <xdr:row>0</xdr:row>
      <xdr:rowOff>0</xdr:rowOff>
    </xdr:from>
    <xdr:to>
      <xdr:col>3</xdr:col>
      <xdr:colOff>303889</xdr:colOff>
      <xdr:row>1</xdr:row>
      <xdr:rowOff>1271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/>
        </xdr:cNvSpPr>
      </xdr:nvSpPr>
      <xdr:spPr>
        <a:xfrm>
          <a:off x="1326445" y="0"/>
          <a:ext cx="1080000" cy="496571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INFORMAÇÕES GERAIS</a:t>
          </a:r>
        </a:p>
      </xdr:txBody>
    </xdr:sp>
    <xdr:clientData/>
  </xdr:twoCellAnchor>
  <xdr:twoCellAnchor editAs="absolute">
    <xdr:from>
      <xdr:col>3</xdr:col>
      <xdr:colOff>322440</xdr:colOff>
      <xdr:row>0</xdr:row>
      <xdr:rowOff>0</xdr:rowOff>
    </xdr:from>
    <xdr:to>
      <xdr:col>3</xdr:col>
      <xdr:colOff>1356784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>
          <a:spLocks/>
        </xdr:cNvSpPr>
      </xdr:nvSpPr>
      <xdr:spPr>
        <a:xfrm>
          <a:off x="2428523" y="0"/>
          <a:ext cx="10343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1356785</xdr:colOff>
      <xdr:row>0</xdr:row>
      <xdr:rowOff>0</xdr:rowOff>
    </xdr:from>
    <xdr:to>
      <xdr:col>4</xdr:col>
      <xdr:colOff>567267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/>
        </xdr:cNvSpPr>
      </xdr:nvSpPr>
      <xdr:spPr>
        <a:xfrm>
          <a:off x="3462868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567268</xdr:colOff>
      <xdr:row>0</xdr:row>
      <xdr:rowOff>0</xdr:rowOff>
    </xdr:from>
    <xdr:to>
      <xdr:col>4</xdr:col>
      <xdr:colOff>1608668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/>
        </xdr:cNvSpPr>
      </xdr:nvSpPr>
      <xdr:spPr>
        <a:xfrm>
          <a:off x="4504268" y="0"/>
          <a:ext cx="1041400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5</xdr:col>
      <xdr:colOff>816329</xdr:colOff>
      <xdr:row>0</xdr:row>
      <xdr:rowOff>0</xdr:rowOff>
    </xdr:from>
    <xdr:to>
      <xdr:col>5</xdr:col>
      <xdr:colOff>1858317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/>
        </xdr:cNvSpPr>
      </xdr:nvSpPr>
      <xdr:spPr>
        <a:xfrm>
          <a:off x="6584246" y="0"/>
          <a:ext cx="104198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5</xdr:col>
      <xdr:colOff>1857729</xdr:colOff>
      <xdr:row>0</xdr:row>
      <xdr:rowOff>0</xdr:rowOff>
    </xdr:from>
    <xdr:to>
      <xdr:col>7</xdr:col>
      <xdr:colOff>107485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/>
        </xdr:cNvSpPr>
      </xdr:nvSpPr>
      <xdr:spPr>
        <a:xfrm>
          <a:off x="7625646" y="0"/>
          <a:ext cx="104375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98074</xdr:colOff>
      <xdr:row>0</xdr:row>
      <xdr:rowOff>0</xdr:rowOff>
    </xdr:from>
    <xdr:to>
      <xdr:col>8</xdr:col>
      <xdr:colOff>306917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>
          <a:spLocks/>
        </xdr:cNvSpPr>
      </xdr:nvSpPr>
      <xdr:spPr>
        <a:xfrm>
          <a:off x="8659991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302688</xdr:colOff>
      <xdr:row>0</xdr:row>
      <xdr:rowOff>0</xdr:rowOff>
    </xdr:from>
    <xdr:to>
      <xdr:col>9</xdr:col>
      <xdr:colOff>495066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/>
        </xdr:cNvSpPr>
      </xdr:nvSpPr>
      <xdr:spPr>
        <a:xfrm>
          <a:off x="9700688" y="0"/>
          <a:ext cx="102846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836081</xdr:colOff>
      <xdr:row>1</xdr:row>
      <xdr:rowOff>95247</xdr:rowOff>
    </xdr:from>
    <xdr:to>
      <xdr:col>3</xdr:col>
      <xdr:colOff>253998</xdr:colOff>
      <xdr:row>2</xdr:row>
      <xdr:rowOff>13564</xdr:rowOff>
    </xdr:to>
    <xdr:sp macro="" textlink="">
      <xdr:nvSpPr>
        <xdr:cNvPr id="17" name="Retângulo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11248" y="592664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EMPRESA</a:t>
          </a:r>
        </a:p>
      </xdr:txBody>
    </xdr:sp>
    <xdr:clientData/>
  </xdr:twoCellAnchor>
  <xdr:twoCellAnchor editAs="absolute">
    <xdr:from>
      <xdr:col>3</xdr:col>
      <xdr:colOff>268815</xdr:colOff>
      <xdr:row>1</xdr:row>
      <xdr:rowOff>95247</xdr:rowOff>
    </xdr:from>
    <xdr:to>
      <xdr:col>3</xdr:col>
      <xdr:colOff>1521175</xdr:colOff>
      <xdr:row>2</xdr:row>
      <xdr:rowOff>13564</xdr:rowOff>
    </xdr:to>
    <xdr:sp macro="" textlink="">
      <xdr:nvSpPr>
        <xdr:cNvPr id="18" name="Retângulo 1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2374898" y="592664"/>
          <a:ext cx="1252360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SÓCIOS</a:t>
          </a:r>
        </a:p>
      </xdr:txBody>
    </xdr:sp>
    <xdr:clientData/>
  </xdr:twoCellAnchor>
  <xdr:twoCellAnchor editAs="absolute">
    <xdr:from>
      <xdr:col>3</xdr:col>
      <xdr:colOff>1520469</xdr:colOff>
      <xdr:row>1</xdr:row>
      <xdr:rowOff>95247</xdr:rowOff>
    </xdr:from>
    <xdr:to>
      <xdr:col>4</xdr:col>
      <xdr:colOff>938385</xdr:colOff>
      <xdr:row>2</xdr:row>
      <xdr:rowOff>13564</xdr:rowOff>
    </xdr:to>
    <xdr:sp macro="" textlink="">
      <xdr:nvSpPr>
        <xdr:cNvPr id="19" name="Retângulo 1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3626552" y="592664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ÁREAS</a:t>
          </a:r>
        </a:p>
      </xdr:txBody>
    </xdr:sp>
    <xdr:clientData/>
  </xdr:twoCellAnchor>
  <xdr:twoCellAnchor editAs="absolute">
    <xdr:from>
      <xdr:col>4</xdr:col>
      <xdr:colOff>935565</xdr:colOff>
      <xdr:row>1</xdr:row>
      <xdr:rowOff>95247</xdr:rowOff>
    </xdr:from>
    <xdr:to>
      <xdr:col>5</xdr:col>
      <xdr:colOff>357008</xdr:colOff>
      <xdr:row>2</xdr:row>
      <xdr:rowOff>13564</xdr:rowOff>
    </xdr:to>
    <xdr:sp macro="" textlink="">
      <xdr:nvSpPr>
        <xdr:cNvPr id="20" name="Retângulo 1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872565" y="592664"/>
          <a:ext cx="1252360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EQUIPE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938389</xdr:colOff>
      <xdr:row>1</xdr:row>
      <xdr:rowOff>91013</xdr:rowOff>
    </xdr:from>
    <xdr:to>
      <xdr:col>2</xdr:col>
      <xdr:colOff>2187222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1100667" y="586313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CANVAS</a:t>
          </a:r>
        </a:p>
      </xdr:txBody>
    </xdr:sp>
    <xdr:clientData/>
  </xdr:twoCellAnchor>
  <xdr:twoCellAnchor editAs="absolute">
    <xdr:from>
      <xdr:col>2</xdr:col>
      <xdr:colOff>2202039</xdr:colOff>
      <xdr:row>1</xdr:row>
      <xdr:rowOff>84664</xdr:rowOff>
    </xdr:from>
    <xdr:to>
      <xdr:col>3</xdr:col>
      <xdr:colOff>727427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2364317" y="579964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CURVA</a:t>
          </a:r>
          <a:r>
            <a:rPr lang="pt-BR" sz="1100" b="1" baseline="0">
              <a:solidFill>
                <a:schemeClr val="bg1"/>
              </a:solidFill>
            </a:rPr>
            <a:t> DE VALOR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3</xdr:col>
      <xdr:colOff>2659945</xdr:colOff>
      <xdr:row>0</xdr:row>
      <xdr:rowOff>0</xdr:rowOff>
    </xdr:from>
    <xdr:to>
      <xdr:col>4</xdr:col>
      <xdr:colOff>981428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/>
        </xdr:cNvSpPr>
      </xdr:nvSpPr>
      <xdr:spPr>
        <a:xfrm>
          <a:off x="5549195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1206500</xdr:colOff>
      <xdr:row>0</xdr:row>
      <xdr:rowOff>0</xdr:rowOff>
    </xdr:from>
    <xdr:to>
      <xdr:col>2</xdr:col>
      <xdr:colOff>2247899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2259190</xdr:colOff>
      <xdr:row>0</xdr:row>
      <xdr:rowOff>0</xdr:rowOff>
    </xdr:from>
    <xdr:to>
      <xdr:col>3</xdr:col>
      <xdr:colOff>577145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/>
        </xdr:cNvSpPr>
      </xdr:nvSpPr>
      <xdr:spPr>
        <a:xfrm>
          <a:off x="2428524" y="0"/>
          <a:ext cx="1037871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MODELAGEM</a:t>
          </a:r>
        </a:p>
      </xdr:txBody>
    </xdr:sp>
    <xdr:clientData/>
  </xdr:twoCellAnchor>
  <xdr:twoCellAnchor editAs="absolute">
    <xdr:from>
      <xdr:col>3</xdr:col>
      <xdr:colOff>577146</xdr:colOff>
      <xdr:row>0</xdr:row>
      <xdr:rowOff>0</xdr:rowOff>
    </xdr:from>
    <xdr:to>
      <xdr:col>3</xdr:col>
      <xdr:colOff>1618545</xdr:colOff>
      <xdr:row>1</xdr:row>
      <xdr:rowOff>2983</xdr:rowOff>
    </xdr:to>
    <xdr:sp macro="" textlink="">
      <xdr:nvSpPr>
        <xdr:cNvPr id="16" name="Retângulo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/>
        </xdr:cNvSpPr>
      </xdr:nvSpPr>
      <xdr:spPr>
        <a:xfrm>
          <a:off x="3466396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1618546</xdr:colOff>
      <xdr:row>0</xdr:row>
      <xdr:rowOff>0</xdr:rowOff>
    </xdr:from>
    <xdr:to>
      <xdr:col>3</xdr:col>
      <xdr:colOff>2659946</xdr:colOff>
      <xdr:row>1</xdr:row>
      <xdr:rowOff>2983</xdr:rowOff>
    </xdr:to>
    <xdr:sp macro="" textlink="">
      <xdr:nvSpPr>
        <xdr:cNvPr id="17" name="Retângulo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/>
        </xdr:cNvSpPr>
      </xdr:nvSpPr>
      <xdr:spPr>
        <a:xfrm>
          <a:off x="4507796" y="0"/>
          <a:ext cx="1041400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4</xdr:col>
      <xdr:colOff>982137</xdr:colOff>
      <xdr:row>0</xdr:row>
      <xdr:rowOff>0</xdr:rowOff>
    </xdr:from>
    <xdr:to>
      <xdr:col>5</xdr:col>
      <xdr:colOff>627125</xdr:colOff>
      <xdr:row>1</xdr:row>
      <xdr:rowOff>2983</xdr:rowOff>
    </xdr:to>
    <xdr:sp macro="" textlink="">
      <xdr:nvSpPr>
        <xdr:cNvPr id="18" name="Retângulo 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/>
        </xdr:cNvSpPr>
      </xdr:nvSpPr>
      <xdr:spPr>
        <a:xfrm>
          <a:off x="6591303" y="0"/>
          <a:ext cx="104198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5</xdr:col>
      <xdr:colOff>626537</xdr:colOff>
      <xdr:row>0</xdr:row>
      <xdr:rowOff>0</xdr:rowOff>
    </xdr:from>
    <xdr:to>
      <xdr:col>6</xdr:col>
      <xdr:colOff>276820</xdr:colOff>
      <xdr:row>1</xdr:row>
      <xdr:rowOff>2983</xdr:rowOff>
    </xdr:to>
    <xdr:sp macro="" textlink="">
      <xdr:nvSpPr>
        <xdr:cNvPr id="19" name="Retângulo 1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/>
        </xdr:cNvSpPr>
      </xdr:nvSpPr>
      <xdr:spPr>
        <a:xfrm>
          <a:off x="7632703" y="0"/>
          <a:ext cx="104728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6</xdr:col>
      <xdr:colOff>267409</xdr:colOff>
      <xdr:row>0</xdr:row>
      <xdr:rowOff>0</xdr:rowOff>
    </xdr:from>
    <xdr:to>
      <xdr:col>6</xdr:col>
      <xdr:colOff>1312335</xdr:colOff>
      <xdr:row>1</xdr:row>
      <xdr:rowOff>2983</xdr:rowOff>
    </xdr:to>
    <xdr:sp macro="" textlink="">
      <xdr:nvSpPr>
        <xdr:cNvPr id="20" name="Retângulo 1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/>
        </xdr:cNvSpPr>
      </xdr:nvSpPr>
      <xdr:spPr>
        <a:xfrm>
          <a:off x="8670575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6</xdr:col>
      <xdr:colOff>1308106</xdr:colOff>
      <xdr:row>0</xdr:row>
      <xdr:rowOff>0</xdr:rowOff>
    </xdr:from>
    <xdr:to>
      <xdr:col>6</xdr:col>
      <xdr:colOff>2336568</xdr:colOff>
      <xdr:row>1</xdr:row>
      <xdr:rowOff>2983</xdr:rowOff>
    </xdr:to>
    <xdr:sp macro="" textlink="">
      <xdr:nvSpPr>
        <xdr:cNvPr id="21" name="Retângulo 2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>
          <a:spLocks/>
        </xdr:cNvSpPr>
      </xdr:nvSpPr>
      <xdr:spPr>
        <a:xfrm>
          <a:off x="9711272" y="0"/>
          <a:ext cx="102846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832556</xdr:colOff>
      <xdr:row>1</xdr:row>
      <xdr:rowOff>91013</xdr:rowOff>
    </xdr:from>
    <xdr:to>
      <xdr:col>2</xdr:col>
      <xdr:colOff>2081389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100667" y="586313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CANVAS</a:t>
          </a:r>
        </a:p>
      </xdr:txBody>
    </xdr:sp>
    <xdr:clientData/>
  </xdr:twoCellAnchor>
  <xdr:twoCellAnchor editAs="absolute">
    <xdr:from>
      <xdr:col>2</xdr:col>
      <xdr:colOff>2096206</xdr:colOff>
      <xdr:row>1</xdr:row>
      <xdr:rowOff>98775</xdr:rowOff>
    </xdr:from>
    <xdr:to>
      <xdr:col>4</xdr:col>
      <xdr:colOff>339372</xdr:colOff>
      <xdr:row>2</xdr:row>
      <xdr:rowOff>17092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2364317" y="592664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CURVA DE VALOR</a:t>
          </a:r>
        </a:p>
      </xdr:txBody>
    </xdr:sp>
    <xdr:clientData/>
  </xdr:twoCellAnchor>
  <xdr:twoCellAnchor editAs="absolute">
    <xdr:from>
      <xdr:col>7</xdr:col>
      <xdr:colOff>331610</xdr:colOff>
      <xdr:row>0</xdr:row>
      <xdr:rowOff>0</xdr:rowOff>
    </xdr:from>
    <xdr:to>
      <xdr:col>9</xdr:col>
      <xdr:colOff>78314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>
          <a:spLocks/>
        </xdr:cNvSpPr>
      </xdr:nvSpPr>
      <xdr:spPr>
        <a:xfrm>
          <a:off x="5538610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1100667</xdr:colOff>
      <xdr:row>0</xdr:row>
      <xdr:rowOff>0</xdr:rowOff>
    </xdr:from>
    <xdr:to>
      <xdr:col>2</xdr:col>
      <xdr:colOff>2142066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>
          <a:spLocks/>
        </xdr:cNvSpPr>
      </xdr:nvSpPr>
      <xdr:spPr>
        <a:xfrm>
          <a:off x="1368778" y="0"/>
          <a:ext cx="1041399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2156883</xdr:colOff>
      <xdr:row>0</xdr:row>
      <xdr:rowOff>0</xdr:rowOff>
    </xdr:from>
    <xdr:to>
      <xdr:col>4</xdr:col>
      <xdr:colOff>196143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>
          <a:spLocks/>
        </xdr:cNvSpPr>
      </xdr:nvSpPr>
      <xdr:spPr>
        <a:xfrm>
          <a:off x="2432050" y="0"/>
          <a:ext cx="1034343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MODELAGEM</a:t>
          </a:r>
        </a:p>
      </xdr:txBody>
    </xdr:sp>
    <xdr:clientData/>
  </xdr:twoCellAnchor>
  <xdr:twoCellAnchor editAs="absolute">
    <xdr:from>
      <xdr:col>4</xdr:col>
      <xdr:colOff>196144</xdr:colOff>
      <xdr:row>0</xdr:row>
      <xdr:rowOff>0</xdr:rowOff>
    </xdr:from>
    <xdr:to>
      <xdr:col>5</xdr:col>
      <xdr:colOff>584905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>
          <a:spLocks/>
        </xdr:cNvSpPr>
      </xdr:nvSpPr>
      <xdr:spPr>
        <a:xfrm>
          <a:off x="3466394" y="0"/>
          <a:ext cx="10343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584906</xdr:colOff>
      <xdr:row>0</xdr:row>
      <xdr:rowOff>0</xdr:rowOff>
    </xdr:from>
    <xdr:to>
      <xdr:col>7</xdr:col>
      <xdr:colOff>331611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>
          <a:spLocks/>
        </xdr:cNvSpPr>
      </xdr:nvSpPr>
      <xdr:spPr>
        <a:xfrm>
          <a:off x="4500739" y="0"/>
          <a:ext cx="103787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9</xdr:col>
      <xdr:colOff>79023</xdr:colOff>
      <xdr:row>0</xdr:row>
      <xdr:rowOff>0</xdr:rowOff>
    </xdr:from>
    <xdr:to>
      <xdr:col>10</xdr:col>
      <xdr:colOff>468372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>
          <a:spLocks/>
        </xdr:cNvSpPr>
      </xdr:nvSpPr>
      <xdr:spPr>
        <a:xfrm>
          <a:off x="6577190" y="0"/>
          <a:ext cx="103493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10</xdr:col>
      <xdr:colOff>467784</xdr:colOff>
      <xdr:row>0</xdr:row>
      <xdr:rowOff>0</xdr:rowOff>
    </xdr:from>
    <xdr:to>
      <xdr:col>12</xdr:col>
      <xdr:colOff>220372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/>
        </xdr:cNvSpPr>
      </xdr:nvSpPr>
      <xdr:spPr>
        <a:xfrm>
          <a:off x="7611534" y="0"/>
          <a:ext cx="10437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12</xdr:col>
      <xdr:colOff>210961</xdr:colOff>
      <xdr:row>0</xdr:row>
      <xdr:rowOff>0</xdr:rowOff>
    </xdr:from>
    <xdr:to>
      <xdr:col>13</xdr:col>
      <xdr:colOff>603249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>
          <a:spLocks/>
        </xdr:cNvSpPr>
      </xdr:nvSpPr>
      <xdr:spPr>
        <a:xfrm>
          <a:off x="8645878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13</xdr:col>
      <xdr:colOff>599020</xdr:colOff>
      <xdr:row>0</xdr:row>
      <xdr:rowOff>0</xdr:rowOff>
    </xdr:from>
    <xdr:to>
      <xdr:col>15</xdr:col>
      <xdr:colOff>332786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>
          <a:spLocks/>
        </xdr:cNvSpPr>
      </xdr:nvSpPr>
      <xdr:spPr>
        <a:xfrm>
          <a:off x="9679520" y="0"/>
          <a:ext cx="102493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>
    <xdr:from>
      <xdr:col>2</xdr:col>
      <xdr:colOff>28221</xdr:colOff>
      <xdr:row>12</xdr:row>
      <xdr:rowOff>25398</xdr:rowOff>
    </xdr:from>
    <xdr:to>
      <xdr:col>18</xdr:col>
      <xdr:colOff>818444</xdr:colOff>
      <xdr:row>19</xdr:row>
      <xdr:rowOff>268112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840619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106714" y="586918"/>
          <a:ext cx="1256897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DIRETRIZES</a:t>
          </a:r>
        </a:p>
      </xdr:txBody>
    </xdr:sp>
    <xdr:clientData/>
  </xdr:twoCellAnchor>
  <xdr:twoCellAnchor editAs="absolute">
    <xdr:from>
      <xdr:col>2</xdr:col>
      <xdr:colOff>2103260</xdr:colOff>
      <xdr:row>1</xdr:row>
      <xdr:rowOff>90712</xdr:rowOff>
    </xdr:from>
    <xdr:to>
      <xdr:col>3</xdr:col>
      <xdr:colOff>1483178</xdr:colOff>
      <xdr:row>2</xdr:row>
      <xdr:rowOff>9029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2378427" y="586617"/>
          <a:ext cx="1600905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FORÇAS COMPETITIVAS</a:t>
          </a:r>
        </a:p>
      </xdr:txBody>
    </xdr:sp>
    <xdr:clientData/>
  </xdr:twoCellAnchor>
  <xdr:twoCellAnchor editAs="absolute">
    <xdr:from>
      <xdr:col>2</xdr:col>
      <xdr:colOff>1104195</xdr:colOff>
      <xdr:row>0</xdr:row>
      <xdr:rowOff>0</xdr:rowOff>
    </xdr:from>
    <xdr:to>
      <xdr:col>2</xdr:col>
      <xdr:colOff>2149122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>
          <a:spLocks/>
        </xdr:cNvSpPr>
      </xdr:nvSpPr>
      <xdr:spPr>
        <a:xfrm>
          <a:off x="1368779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INFORMAÇÕES GERAIS</a:t>
          </a:r>
        </a:p>
      </xdr:txBody>
    </xdr:sp>
    <xdr:clientData/>
  </xdr:twoCellAnchor>
  <xdr:twoCellAnchor editAs="absolute">
    <xdr:from>
      <xdr:col>3</xdr:col>
      <xdr:colOff>1489227</xdr:colOff>
      <xdr:row>1</xdr:row>
      <xdr:rowOff>91013</xdr:rowOff>
    </xdr:from>
    <xdr:to>
      <xdr:col>3</xdr:col>
      <xdr:colOff>2741588</xdr:colOff>
      <xdr:row>2</xdr:row>
      <xdr:rowOff>9330</xdr:rowOff>
    </xdr:to>
    <xdr:sp macro="" textlink="">
      <xdr:nvSpPr>
        <xdr:cNvPr id="22" name="Retângulo 2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3985381" y="586918"/>
          <a:ext cx="1256897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SWOT</a:t>
          </a:r>
        </a:p>
      </xdr:txBody>
    </xdr:sp>
    <xdr:clientData/>
  </xdr:twoCellAnchor>
  <xdr:twoCellAnchor editAs="absolute">
    <xdr:from>
      <xdr:col>3</xdr:col>
      <xdr:colOff>2756405</xdr:colOff>
      <xdr:row>1</xdr:row>
      <xdr:rowOff>96760</xdr:rowOff>
    </xdr:from>
    <xdr:to>
      <xdr:col>3</xdr:col>
      <xdr:colOff>4027715</xdr:colOff>
      <xdr:row>2</xdr:row>
      <xdr:rowOff>15077</xdr:rowOff>
    </xdr:to>
    <xdr:sp macro="" textlink="">
      <xdr:nvSpPr>
        <xdr:cNvPr id="23" name="Retângulo 2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5257095" y="592665"/>
          <a:ext cx="128038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  <xdr:twoCellAnchor editAs="absolute">
    <xdr:from>
      <xdr:col>3</xdr:col>
      <xdr:colOff>3053644</xdr:colOff>
      <xdr:row>0</xdr:row>
      <xdr:rowOff>0</xdr:rowOff>
    </xdr:from>
    <xdr:to>
      <xdr:col>3</xdr:col>
      <xdr:colOff>4091515</xdr:colOff>
      <xdr:row>1</xdr:row>
      <xdr:rowOff>2983</xdr:rowOff>
    </xdr:to>
    <xdr:sp macro="" textlink="">
      <xdr:nvSpPr>
        <xdr:cNvPr id="24" name="Retângulo 2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>
          <a:spLocks/>
        </xdr:cNvSpPr>
      </xdr:nvSpPr>
      <xdr:spPr>
        <a:xfrm>
          <a:off x="5540727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2159000</xdr:colOff>
      <xdr:row>0</xdr:row>
      <xdr:rowOff>0</xdr:rowOff>
    </xdr:from>
    <xdr:to>
      <xdr:col>3</xdr:col>
      <xdr:colOff>981427</xdr:colOff>
      <xdr:row>1</xdr:row>
      <xdr:rowOff>2983</xdr:rowOff>
    </xdr:to>
    <xdr:sp macro="" textlink="">
      <xdr:nvSpPr>
        <xdr:cNvPr id="25" name="Retângulo 2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>
          <a:spLocks/>
        </xdr:cNvSpPr>
      </xdr:nvSpPr>
      <xdr:spPr>
        <a:xfrm>
          <a:off x="2434167" y="0"/>
          <a:ext cx="103434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MODELAGEM</a:t>
          </a:r>
        </a:p>
      </xdr:txBody>
    </xdr:sp>
    <xdr:clientData/>
  </xdr:twoCellAnchor>
  <xdr:twoCellAnchor editAs="absolute">
    <xdr:from>
      <xdr:col>3</xdr:col>
      <xdr:colOff>981428</xdr:colOff>
      <xdr:row>0</xdr:row>
      <xdr:rowOff>0</xdr:rowOff>
    </xdr:from>
    <xdr:to>
      <xdr:col>3</xdr:col>
      <xdr:colOff>2015772</xdr:colOff>
      <xdr:row>1</xdr:row>
      <xdr:rowOff>2983</xdr:rowOff>
    </xdr:to>
    <xdr:sp macro="" textlink="">
      <xdr:nvSpPr>
        <xdr:cNvPr id="26" name="Retângulo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>
          <a:spLocks/>
        </xdr:cNvSpPr>
      </xdr:nvSpPr>
      <xdr:spPr>
        <a:xfrm>
          <a:off x="3468511" y="0"/>
          <a:ext cx="103434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3</xdr:col>
      <xdr:colOff>2015773</xdr:colOff>
      <xdr:row>0</xdr:row>
      <xdr:rowOff>0</xdr:rowOff>
    </xdr:from>
    <xdr:to>
      <xdr:col>3</xdr:col>
      <xdr:colOff>3053645</xdr:colOff>
      <xdr:row>1</xdr:row>
      <xdr:rowOff>2983</xdr:rowOff>
    </xdr:to>
    <xdr:sp macro="" textlink="">
      <xdr:nvSpPr>
        <xdr:cNvPr id="27" name="Retângulo 2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>
          <a:spLocks/>
        </xdr:cNvSpPr>
      </xdr:nvSpPr>
      <xdr:spPr>
        <a:xfrm>
          <a:off x="4502856" y="0"/>
          <a:ext cx="103787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3</xdr:col>
      <xdr:colOff>4092224</xdr:colOff>
      <xdr:row>0</xdr:row>
      <xdr:rowOff>0</xdr:rowOff>
    </xdr:from>
    <xdr:to>
      <xdr:col>3</xdr:col>
      <xdr:colOff>5127156</xdr:colOff>
      <xdr:row>1</xdr:row>
      <xdr:rowOff>2983</xdr:rowOff>
    </xdr:to>
    <xdr:sp macro="" textlink="">
      <xdr:nvSpPr>
        <xdr:cNvPr id="28" name="Retângulo 2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>
          <a:spLocks/>
        </xdr:cNvSpPr>
      </xdr:nvSpPr>
      <xdr:spPr>
        <a:xfrm>
          <a:off x="6579307" y="0"/>
          <a:ext cx="103493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3</xdr:col>
      <xdr:colOff>5126568</xdr:colOff>
      <xdr:row>0</xdr:row>
      <xdr:rowOff>0</xdr:rowOff>
    </xdr:from>
    <xdr:to>
      <xdr:col>5</xdr:col>
      <xdr:colOff>127239</xdr:colOff>
      <xdr:row>1</xdr:row>
      <xdr:rowOff>2983</xdr:rowOff>
    </xdr:to>
    <xdr:sp macro="" textlink="">
      <xdr:nvSpPr>
        <xdr:cNvPr id="29" name="Retângulo 2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>
          <a:spLocks/>
        </xdr:cNvSpPr>
      </xdr:nvSpPr>
      <xdr:spPr>
        <a:xfrm>
          <a:off x="7613651" y="0"/>
          <a:ext cx="10437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5</xdr:col>
      <xdr:colOff>117828</xdr:colOff>
      <xdr:row>0</xdr:row>
      <xdr:rowOff>0</xdr:rowOff>
    </xdr:from>
    <xdr:to>
      <xdr:col>6</xdr:col>
      <xdr:colOff>319616</xdr:colOff>
      <xdr:row>1</xdr:row>
      <xdr:rowOff>2983</xdr:rowOff>
    </xdr:to>
    <xdr:sp macro="" textlink="">
      <xdr:nvSpPr>
        <xdr:cNvPr id="30" name="Retângulo 2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>
          <a:spLocks/>
        </xdr:cNvSpPr>
      </xdr:nvSpPr>
      <xdr:spPr>
        <a:xfrm>
          <a:off x="8647995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6</xdr:col>
      <xdr:colOff>315387</xdr:colOff>
      <xdr:row>0</xdr:row>
      <xdr:rowOff>0</xdr:rowOff>
    </xdr:from>
    <xdr:to>
      <xdr:col>7</xdr:col>
      <xdr:colOff>504237</xdr:colOff>
      <xdr:row>1</xdr:row>
      <xdr:rowOff>2983</xdr:rowOff>
    </xdr:to>
    <xdr:sp macro="" textlink="">
      <xdr:nvSpPr>
        <xdr:cNvPr id="31" name="Retângulo 3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>
          <a:spLocks/>
        </xdr:cNvSpPr>
      </xdr:nvSpPr>
      <xdr:spPr>
        <a:xfrm>
          <a:off x="9681637" y="0"/>
          <a:ext cx="102493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840619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09436" y="586313"/>
          <a:ext cx="124994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DIRETRIZES</a:t>
          </a:r>
        </a:p>
      </xdr:txBody>
    </xdr:sp>
    <xdr:clientData/>
  </xdr:twoCellAnchor>
  <xdr:twoCellAnchor editAs="absolute">
    <xdr:from>
      <xdr:col>2</xdr:col>
      <xdr:colOff>2103260</xdr:colOff>
      <xdr:row>1</xdr:row>
      <xdr:rowOff>90712</xdr:rowOff>
    </xdr:from>
    <xdr:to>
      <xdr:col>2</xdr:col>
      <xdr:colOff>3695094</xdr:colOff>
      <xdr:row>2</xdr:row>
      <xdr:rowOff>9029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2374194" y="586012"/>
          <a:ext cx="1596067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FORÇAS COMPETITIVAS</a:t>
          </a:r>
        </a:p>
      </xdr:txBody>
    </xdr:sp>
    <xdr:clientData/>
  </xdr:twoCellAnchor>
  <xdr:twoCellAnchor editAs="absolute">
    <xdr:from>
      <xdr:col>2</xdr:col>
      <xdr:colOff>5295193</xdr:colOff>
      <xdr:row>0</xdr:row>
      <xdr:rowOff>0</xdr:rowOff>
    </xdr:from>
    <xdr:to>
      <xdr:col>3</xdr:col>
      <xdr:colOff>942619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>
          <a:spLocks/>
        </xdr:cNvSpPr>
      </xdr:nvSpPr>
      <xdr:spPr>
        <a:xfrm>
          <a:off x="5570360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1104195</xdr:colOff>
      <xdr:row>0</xdr:row>
      <xdr:rowOff>0</xdr:rowOff>
    </xdr:from>
    <xdr:to>
      <xdr:col>2</xdr:col>
      <xdr:colOff>2149122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/>
        </xdr:cNvSpPr>
      </xdr:nvSpPr>
      <xdr:spPr>
        <a:xfrm>
          <a:off x="1373012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2156884</xdr:colOff>
      <xdr:row>0</xdr:row>
      <xdr:rowOff>0</xdr:rowOff>
    </xdr:from>
    <xdr:to>
      <xdr:col>2</xdr:col>
      <xdr:colOff>3201810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/>
        </xdr:cNvSpPr>
      </xdr:nvSpPr>
      <xdr:spPr>
        <a:xfrm>
          <a:off x="2432051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3201811</xdr:colOff>
      <xdr:row>0</xdr:row>
      <xdr:rowOff>0</xdr:rowOff>
    </xdr:from>
    <xdr:to>
      <xdr:col>2</xdr:col>
      <xdr:colOff>4246739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/>
        </xdr:cNvSpPr>
      </xdr:nvSpPr>
      <xdr:spPr>
        <a:xfrm>
          <a:off x="3476978" y="0"/>
          <a:ext cx="1044928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2</xdr:col>
      <xdr:colOff>4246740</xdr:colOff>
      <xdr:row>0</xdr:row>
      <xdr:rowOff>0</xdr:rowOff>
    </xdr:from>
    <xdr:to>
      <xdr:col>2</xdr:col>
      <xdr:colOff>5295194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/>
        </xdr:cNvSpPr>
      </xdr:nvSpPr>
      <xdr:spPr>
        <a:xfrm>
          <a:off x="4521907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3</xdr:col>
      <xdr:colOff>943328</xdr:colOff>
      <xdr:row>0</xdr:row>
      <xdr:rowOff>0</xdr:rowOff>
    </xdr:from>
    <xdr:to>
      <xdr:col>3</xdr:col>
      <xdr:colOff>1992372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/>
        </xdr:cNvSpPr>
      </xdr:nvSpPr>
      <xdr:spPr>
        <a:xfrm>
          <a:off x="6615995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3</xdr:col>
      <xdr:colOff>1991784</xdr:colOff>
      <xdr:row>0</xdr:row>
      <xdr:rowOff>0</xdr:rowOff>
    </xdr:from>
    <xdr:to>
      <xdr:col>4</xdr:col>
      <xdr:colOff>608429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/>
        </xdr:cNvSpPr>
      </xdr:nvSpPr>
      <xdr:spPr>
        <a:xfrm>
          <a:off x="7664451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4</xdr:col>
      <xdr:colOff>599018</xdr:colOff>
      <xdr:row>0</xdr:row>
      <xdr:rowOff>0</xdr:rowOff>
    </xdr:from>
    <xdr:to>
      <xdr:col>4</xdr:col>
      <xdr:colOff>1647472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/>
        </xdr:cNvSpPr>
      </xdr:nvSpPr>
      <xdr:spPr>
        <a:xfrm>
          <a:off x="8705851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4</xdr:col>
      <xdr:colOff>1643243</xdr:colOff>
      <xdr:row>0</xdr:row>
      <xdr:rowOff>0</xdr:rowOff>
    </xdr:from>
    <xdr:to>
      <xdr:col>5</xdr:col>
      <xdr:colOff>244593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>
          <a:spLocks/>
        </xdr:cNvSpPr>
      </xdr:nvSpPr>
      <xdr:spPr>
        <a:xfrm>
          <a:off x="9750076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3701143</xdr:colOff>
      <xdr:row>1</xdr:row>
      <xdr:rowOff>91013</xdr:rowOff>
    </xdr:from>
    <xdr:to>
      <xdr:col>2</xdr:col>
      <xdr:colOff>4953504</xdr:colOff>
      <xdr:row>2</xdr:row>
      <xdr:rowOff>9330</xdr:rowOff>
    </xdr:to>
    <xdr:sp macro="" textlink="">
      <xdr:nvSpPr>
        <xdr:cNvPr id="16" name="Retângul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397631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SWOT</a:t>
          </a:r>
        </a:p>
      </xdr:txBody>
    </xdr:sp>
    <xdr:clientData/>
  </xdr:twoCellAnchor>
  <xdr:twoCellAnchor editAs="absolute">
    <xdr:from>
      <xdr:col>2</xdr:col>
      <xdr:colOff>4968321</xdr:colOff>
      <xdr:row>1</xdr:row>
      <xdr:rowOff>96760</xdr:rowOff>
    </xdr:from>
    <xdr:to>
      <xdr:col>3</xdr:col>
      <xdr:colOff>842131</xdr:colOff>
      <xdr:row>2</xdr:row>
      <xdr:rowOff>15077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5245605" y="592060"/>
          <a:ext cx="127554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840619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109436" y="586313"/>
          <a:ext cx="124994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DIRETRIZES</a:t>
          </a:r>
        </a:p>
      </xdr:txBody>
    </xdr:sp>
    <xdr:clientData/>
  </xdr:twoCellAnchor>
  <xdr:twoCellAnchor editAs="absolute">
    <xdr:from>
      <xdr:col>2</xdr:col>
      <xdr:colOff>2103260</xdr:colOff>
      <xdr:row>1</xdr:row>
      <xdr:rowOff>90712</xdr:rowOff>
    </xdr:from>
    <xdr:to>
      <xdr:col>2</xdr:col>
      <xdr:colOff>3695094</xdr:colOff>
      <xdr:row>2</xdr:row>
      <xdr:rowOff>9029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2374194" y="586012"/>
          <a:ext cx="1596067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FORÇAS COMPETITIVAS</a:t>
          </a:r>
        </a:p>
      </xdr:txBody>
    </xdr:sp>
    <xdr:clientData/>
  </xdr:twoCellAnchor>
  <xdr:twoCellAnchor editAs="absolute">
    <xdr:from>
      <xdr:col>3</xdr:col>
      <xdr:colOff>109362</xdr:colOff>
      <xdr:row>0</xdr:row>
      <xdr:rowOff>0</xdr:rowOff>
    </xdr:from>
    <xdr:to>
      <xdr:col>3</xdr:col>
      <xdr:colOff>1154288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>
          <a:spLocks/>
        </xdr:cNvSpPr>
      </xdr:nvSpPr>
      <xdr:spPr>
        <a:xfrm>
          <a:off x="5580945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1104195</xdr:colOff>
      <xdr:row>0</xdr:row>
      <xdr:rowOff>0</xdr:rowOff>
    </xdr:from>
    <xdr:to>
      <xdr:col>2</xdr:col>
      <xdr:colOff>2149122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/>
        </xdr:cNvSpPr>
      </xdr:nvSpPr>
      <xdr:spPr>
        <a:xfrm>
          <a:off x="1373012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2167469</xdr:colOff>
      <xdr:row>0</xdr:row>
      <xdr:rowOff>0</xdr:rowOff>
    </xdr:from>
    <xdr:to>
      <xdr:col>2</xdr:col>
      <xdr:colOff>3212395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>
          <a:spLocks/>
        </xdr:cNvSpPr>
      </xdr:nvSpPr>
      <xdr:spPr>
        <a:xfrm>
          <a:off x="2442636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3212396</xdr:colOff>
      <xdr:row>0</xdr:row>
      <xdr:rowOff>0</xdr:rowOff>
    </xdr:from>
    <xdr:to>
      <xdr:col>2</xdr:col>
      <xdr:colOff>4257324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>
          <a:spLocks/>
        </xdr:cNvSpPr>
      </xdr:nvSpPr>
      <xdr:spPr>
        <a:xfrm>
          <a:off x="3487563" y="0"/>
          <a:ext cx="1044928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2</xdr:col>
      <xdr:colOff>4257325</xdr:colOff>
      <xdr:row>0</xdr:row>
      <xdr:rowOff>0</xdr:rowOff>
    </xdr:from>
    <xdr:to>
      <xdr:col>3</xdr:col>
      <xdr:colOff>109363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>
          <a:spLocks/>
        </xdr:cNvSpPr>
      </xdr:nvSpPr>
      <xdr:spPr>
        <a:xfrm>
          <a:off x="4532492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3</xdr:col>
      <xdr:colOff>1154997</xdr:colOff>
      <xdr:row>0</xdr:row>
      <xdr:rowOff>0</xdr:rowOff>
    </xdr:from>
    <xdr:to>
      <xdr:col>4</xdr:col>
      <xdr:colOff>193207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>
          <a:spLocks/>
        </xdr:cNvSpPr>
      </xdr:nvSpPr>
      <xdr:spPr>
        <a:xfrm>
          <a:off x="6626580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4</xdr:col>
      <xdr:colOff>192619</xdr:colOff>
      <xdr:row>0</xdr:row>
      <xdr:rowOff>0</xdr:rowOff>
    </xdr:from>
    <xdr:to>
      <xdr:col>4</xdr:col>
      <xdr:colOff>1243430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>
          <a:spLocks/>
        </xdr:cNvSpPr>
      </xdr:nvSpPr>
      <xdr:spPr>
        <a:xfrm>
          <a:off x="7675036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4</xdr:col>
      <xdr:colOff>1234019</xdr:colOff>
      <xdr:row>0</xdr:row>
      <xdr:rowOff>0</xdr:rowOff>
    </xdr:from>
    <xdr:to>
      <xdr:col>5</xdr:col>
      <xdr:colOff>271640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>
          <a:spLocks/>
        </xdr:cNvSpPr>
      </xdr:nvSpPr>
      <xdr:spPr>
        <a:xfrm>
          <a:off x="8716436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5</xdr:col>
      <xdr:colOff>267411</xdr:colOff>
      <xdr:row>0</xdr:row>
      <xdr:rowOff>0</xdr:rowOff>
    </xdr:from>
    <xdr:to>
      <xdr:col>6</xdr:col>
      <xdr:colOff>466845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>
          <a:spLocks/>
        </xdr:cNvSpPr>
      </xdr:nvSpPr>
      <xdr:spPr>
        <a:xfrm>
          <a:off x="9760661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3701143</xdr:colOff>
      <xdr:row>1</xdr:row>
      <xdr:rowOff>91013</xdr:rowOff>
    </xdr:from>
    <xdr:to>
      <xdr:col>2</xdr:col>
      <xdr:colOff>4953504</xdr:colOff>
      <xdr:row>2</xdr:row>
      <xdr:rowOff>9330</xdr:rowOff>
    </xdr:to>
    <xdr:sp macro="" textlink="">
      <xdr:nvSpPr>
        <xdr:cNvPr id="16" name="Retângul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3976310" y="586313"/>
          <a:ext cx="1254478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SWOT</a:t>
          </a:r>
        </a:p>
      </xdr:txBody>
    </xdr:sp>
    <xdr:clientData/>
  </xdr:twoCellAnchor>
  <xdr:twoCellAnchor editAs="absolute">
    <xdr:from>
      <xdr:col>2</xdr:col>
      <xdr:colOff>4968321</xdr:colOff>
      <xdr:row>1</xdr:row>
      <xdr:rowOff>96760</xdr:rowOff>
    </xdr:from>
    <xdr:to>
      <xdr:col>3</xdr:col>
      <xdr:colOff>1043215</xdr:colOff>
      <xdr:row>2</xdr:row>
      <xdr:rowOff>15077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5245605" y="592060"/>
          <a:ext cx="127554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840619</xdr:colOff>
      <xdr:row>1</xdr:row>
      <xdr:rowOff>91013</xdr:rowOff>
    </xdr:from>
    <xdr:to>
      <xdr:col>3</xdr:col>
      <xdr:colOff>257527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107319" y="586313"/>
          <a:ext cx="125205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DIRETRIZES</a:t>
          </a:r>
        </a:p>
      </xdr:txBody>
    </xdr:sp>
    <xdr:clientData/>
  </xdr:twoCellAnchor>
  <xdr:twoCellAnchor editAs="absolute">
    <xdr:from>
      <xdr:col>3</xdr:col>
      <xdr:colOff>272343</xdr:colOff>
      <xdr:row>1</xdr:row>
      <xdr:rowOff>90712</xdr:rowOff>
    </xdr:from>
    <xdr:to>
      <xdr:col>4</xdr:col>
      <xdr:colOff>858760</xdr:colOff>
      <xdr:row>2</xdr:row>
      <xdr:rowOff>9029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2374194" y="586012"/>
          <a:ext cx="1600300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FORÇAS COMPETITIVAS</a:t>
          </a:r>
        </a:p>
      </xdr:txBody>
    </xdr:sp>
    <xdr:clientData/>
  </xdr:twoCellAnchor>
  <xdr:twoCellAnchor editAs="absolute">
    <xdr:from>
      <xdr:col>6</xdr:col>
      <xdr:colOff>469195</xdr:colOff>
      <xdr:row>0</xdr:row>
      <xdr:rowOff>0</xdr:rowOff>
    </xdr:from>
    <xdr:to>
      <xdr:col>7</xdr:col>
      <xdr:colOff>540455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>
          <a:spLocks/>
        </xdr:cNvSpPr>
      </xdr:nvSpPr>
      <xdr:spPr>
        <a:xfrm>
          <a:off x="5589412" y="0"/>
          <a:ext cx="1049159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1104195</xdr:colOff>
      <xdr:row>0</xdr:row>
      <xdr:rowOff>0</xdr:rowOff>
    </xdr:from>
    <xdr:to>
      <xdr:col>3</xdr:col>
      <xdr:colOff>318205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>
          <a:spLocks/>
        </xdr:cNvSpPr>
      </xdr:nvSpPr>
      <xdr:spPr>
        <a:xfrm>
          <a:off x="1370895" y="0"/>
          <a:ext cx="104916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336552</xdr:colOff>
      <xdr:row>0</xdr:row>
      <xdr:rowOff>0</xdr:rowOff>
    </xdr:from>
    <xdr:to>
      <xdr:col>4</xdr:col>
      <xdr:colOff>376062</xdr:colOff>
      <xdr:row>1</xdr:row>
      <xdr:rowOff>2983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>
          <a:spLocks/>
        </xdr:cNvSpPr>
      </xdr:nvSpPr>
      <xdr:spPr>
        <a:xfrm>
          <a:off x="2438403" y="0"/>
          <a:ext cx="1049159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376063</xdr:colOff>
      <xdr:row>0</xdr:row>
      <xdr:rowOff>0</xdr:rowOff>
    </xdr:from>
    <xdr:to>
      <xdr:col>5</xdr:col>
      <xdr:colOff>394407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>
          <a:spLocks/>
        </xdr:cNvSpPr>
      </xdr:nvSpPr>
      <xdr:spPr>
        <a:xfrm>
          <a:off x="3487563" y="0"/>
          <a:ext cx="1049161" cy="498283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5</xdr:col>
      <xdr:colOff>394408</xdr:colOff>
      <xdr:row>0</xdr:row>
      <xdr:rowOff>0</xdr:rowOff>
    </xdr:from>
    <xdr:to>
      <xdr:col>6</xdr:col>
      <xdr:colOff>469196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>
          <a:spLocks/>
        </xdr:cNvSpPr>
      </xdr:nvSpPr>
      <xdr:spPr>
        <a:xfrm>
          <a:off x="4536725" y="0"/>
          <a:ext cx="1052688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7</xdr:col>
      <xdr:colOff>541164</xdr:colOff>
      <xdr:row>0</xdr:row>
      <xdr:rowOff>0</xdr:rowOff>
    </xdr:from>
    <xdr:to>
      <xdr:col>8</xdr:col>
      <xdr:colOff>616540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>
          <a:spLocks/>
        </xdr:cNvSpPr>
      </xdr:nvSpPr>
      <xdr:spPr>
        <a:xfrm>
          <a:off x="6639280" y="0"/>
          <a:ext cx="105327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8</xdr:col>
      <xdr:colOff>615952</xdr:colOff>
      <xdr:row>0</xdr:row>
      <xdr:rowOff>0</xdr:rowOff>
    </xdr:from>
    <xdr:to>
      <xdr:col>9</xdr:col>
      <xdr:colOff>693097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>
          <a:spLocks/>
        </xdr:cNvSpPr>
      </xdr:nvSpPr>
      <xdr:spPr>
        <a:xfrm>
          <a:off x="7691969" y="0"/>
          <a:ext cx="1055045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9</xdr:col>
      <xdr:colOff>683686</xdr:colOff>
      <xdr:row>0</xdr:row>
      <xdr:rowOff>0</xdr:rowOff>
    </xdr:from>
    <xdr:to>
      <xdr:col>10</xdr:col>
      <xdr:colOff>758474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>
          <a:spLocks/>
        </xdr:cNvSpPr>
      </xdr:nvSpPr>
      <xdr:spPr>
        <a:xfrm>
          <a:off x="8737603" y="0"/>
          <a:ext cx="105268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10</xdr:col>
      <xdr:colOff>754245</xdr:colOff>
      <xdr:row>0</xdr:row>
      <xdr:rowOff>0</xdr:rowOff>
    </xdr:from>
    <xdr:to>
      <xdr:col>11</xdr:col>
      <xdr:colOff>816095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>
          <a:spLocks/>
        </xdr:cNvSpPr>
      </xdr:nvSpPr>
      <xdr:spPr>
        <a:xfrm>
          <a:off x="9786061" y="0"/>
          <a:ext cx="1039750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4</xdr:col>
      <xdr:colOff>864809</xdr:colOff>
      <xdr:row>1</xdr:row>
      <xdr:rowOff>91013</xdr:rowOff>
    </xdr:from>
    <xdr:to>
      <xdr:col>6</xdr:col>
      <xdr:colOff>116920</xdr:colOff>
      <xdr:row>2</xdr:row>
      <xdr:rowOff>9330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3980543" y="586313"/>
          <a:ext cx="1256595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SWOT</a:t>
          </a:r>
        </a:p>
      </xdr:txBody>
    </xdr:sp>
    <xdr:clientData/>
  </xdr:twoCellAnchor>
  <xdr:twoCellAnchor editAs="absolute">
    <xdr:from>
      <xdr:col>6</xdr:col>
      <xdr:colOff>131737</xdr:colOff>
      <xdr:row>1</xdr:row>
      <xdr:rowOff>96760</xdr:rowOff>
    </xdr:from>
    <xdr:to>
      <xdr:col>7</xdr:col>
      <xdr:colOff>429382</xdr:colOff>
      <xdr:row>2</xdr:row>
      <xdr:rowOff>15077</xdr:rowOff>
    </xdr:to>
    <xdr:sp macro="" textlink="">
      <xdr:nvSpPr>
        <xdr:cNvPr id="16" name="Retângulo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5251955" y="592060"/>
          <a:ext cx="127554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100667" y="586313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PRODUTO</a:t>
          </a:r>
        </a:p>
      </xdr:txBody>
    </xdr:sp>
    <xdr:clientData/>
  </xdr:twoCellAnchor>
  <xdr:twoCellAnchor editAs="absolute">
    <xdr:from>
      <xdr:col>2</xdr:col>
      <xdr:colOff>2103261</xdr:colOff>
      <xdr:row>1</xdr:row>
      <xdr:rowOff>84664</xdr:rowOff>
    </xdr:from>
    <xdr:to>
      <xdr:col>3</xdr:col>
      <xdr:colOff>247650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2364317" y="579964"/>
          <a:ext cx="124883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PREÇO</a:t>
          </a:r>
        </a:p>
      </xdr:txBody>
    </xdr:sp>
    <xdr:clientData/>
  </xdr:twoCellAnchor>
  <xdr:twoCellAnchor editAs="absolute">
    <xdr:from>
      <xdr:col>3</xdr:col>
      <xdr:colOff>2194277</xdr:colOff>
      <xdr:row>0</xdr:row>
      <xdr:rowOff>0</xdr:rowOff>
    </xdr:from>
    <xdr:to>
      <xdr:col>4</xdr:col>
      <xdr:colOff>127703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/>
        </xdr:cNvSpPr>
      </xdr:nvSpPr>
      <xdr:spPr>
        <a:xfrm>
          <a:off x="5580944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2</xdr:col>
      <xdr:colOff>2149121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2167468</xdr:colOff>
      <xdr:row>0</xdr:row>
      <xdr:rowOff>0</xdr:rowOff>
    </xdr:from>
    <xdr:to>
      <xdr:col>3</xdr:col>
      <xdr:colOff>100894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>
          <a:spLocks/>
        </xdr:cNvSpPr>
      </xdr:nvSpPr>
      <xdr:spPr>
        <a:xfrm>
          <a:off x="2442635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100895</xdr:colOff>
      <xdr:row>0</xdr:row>
      <xdr:rowOff>0</xdr:rowOff>
    </xdr:from>
    <xdr:to>
      <xdr:col>3</xdr:col>
      <xdr:colOff>1145823</xdr:colOff>
      <xdr:row>1</xdr:row>
      <xdr:rowOff>2983</xdr:rowOff>
    </xdr:to>
    <xdr:sp macro="" textlink="">
      <xdr:nvSpPr>
        <xdr:cNvPr id="16" name="Retângulo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>
          <a:spLocks/>
        </xdr:cNvSpPr>
      </xdr:nvSpPr>
      <xdr:spPr>
        <a:xfrm>
          <a:off x="3487562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1145824</xdr:colOff>
      <xdr:row>0</xdr:row>
      <xdr:rowOff>0</xdr:rowOff>
    </xdr:from>
    <xdr:to>
      <xdr:col>3</xdr:col>
      <xdr:colOff>2194278</xdr:colOff>
      <xdr:row>1</xdr:row>
      <xdr:rowOff>2983</xdr:rowOff>
    </xdr:to>
    <xdr:sp macro="" textlink="">
      <xdr:nvSpPr>
        <xdr:cNvPr id="17" name="Retângulo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/>
        </xdr:cNvSpPr>
      </xdr:nvSpPr>
      <xdr:spPr>
        <a:xfrm>
          <a:off x="4532491" y="0"/>
          <a:ext cx="104845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4</xdr:col>
      <xdr:colOff>128412</xdr:colOff>
      <xdr:row>0</xdr:row>
      <xdr:rowOff>0</xdr:rowOff>
    </xdr:from>
    <xdr:to>
      <xdr:col>4</xdr:col>
      <xdr:colOff>1177456</xdr:colOff>
      <xdr:row>1</xdr:row>
      <xdr:rowOff>2983</xdr:rowOff>
    </xdr:to>
    <xdr:sp macro="" textlink="">
      <xdr:nvSpPr>
        <xdr:cNvPr id="18" name="Retângulo 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/>
        </xdr:cNvSpPr>
      </xdr:nvSpPr>
      <xdr:spPr>
        <a:xfrm>
          <a:off x="6626579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4</xdr:col>
      <xdr:colOff>1176868</xdr:colOff>
      <xdr:row>0</xdr:row>
      <xdr:rowOff>0</xdr:rowOff>
    </xdr:from>
    <xdr:to>
      <xdr:col>4</xdr:col>
      <xdr:colOff>2227679</xdr:colOff>
      <xdr:row>1</xdr:row>
      <xdr:rowOff>2983</xdr:rowOff>
    </xdr:to>
    <xdr:sp macro="" textlink="">
      <xdr:nvSpPr>
        <xdr:cNvPr id="19" name="Retângulo 1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>
          <a:spLocks/>
        </xdr:cNvSpPr>
      </xdr:nvSpPr>
      <xdr:spPr>
        <a:xfrm>
          <a:off x="7675035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4</xdr:col>
      <xdr:colOff>2218268</xdr:colOff>
      <xdr:row>0</xdr:row>
      <xdr:rowOff>0</xdr:rowOff>
    </xdr:from>
    <xdr:to>
      <xdr:col>5</xdr:col>
      <xdr:colOff>155222</xdr:colOff>
      <xdr:row>1</xdr:row>
      <xdr:rowOff>2983</xdr:rowOff>
    </xdr:to>
    <xdr:sp macro="" textlink="">
      <xdr:nvSpPr>
        <xdr:cNvPr id="20" name="Retângulo 1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>
          <a:spLocks/>
        </xdr:cNvSpPr>
      </xdr:nvSpPr>
      <xdr:spPr>
        <a:xfrm>
          <a:off x="8716435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5</xdr:col>
      <xdr:colOff>150993</xdr:colOff>
      <xdr:row>0</xdr:row>
      <xdr:rowOff>0</xdr:rowOff>
    </xdr:from>
    <xdr:to>
      <xdr:col>6</xdr:col>
      <xdr:colOff>350427</xdr:colOff>
      <xdr:row>1</xdr:row>
      <xdr:rowOff>2983</xdr:rowOff>
    </xdr:to>
    <xdr:sp macro="" textlink="">
      <xdr:nvSpPr>
        <xdr:cNvPr id="21" name="Retângulo 2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>
          <a:spLocks/>
        </xdr:cNvSpPr>
      </xdr:nvSpPr>
      <xdr:spPr>
        <a:xfrm>
          <a:off x="9760660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253999</xdr:colOff>
      <xdr:row>1</xdr:row>
      <xdr:rowOff>91013</xdr:rowOff>
    </xdr:from>
    <xdr:to>
      <xdr:col>3</xdr:col>
      <xdr:colOff>1506360</xdr:colOff>
      <xdr:row>2</xdr:row>
      <xdr:rowOff>9330</xdr:rowOff>
    </xdr:to>
    <xdr:sp macro="" textlink="">
      <xdr:nvSpPr>
        <xdr:cNvPr id="24" name="Retângulo 2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3640666" y="588430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PRAÇA</a:t>
          </a:r>
        </a:p>
      </xdr:txBody>
    </xdr:sp>
    <xdr:clientData/>
  </xdr:twoCellAnchor>
  <xdr:twoCellAnchor editAs="absolute">
    <xdr:from>
      <xdr:col>3</xdr:col>
      <xdr:colOff>1521177</xdr:colOff>
      <xdr:row>1</xdr:row>
      <xdr:rowOff>84664</xdr:rowOff>
    </xdr:from>
    <xdr:to>
      <xdr:col>3</xdr:col>
      <xdr:colOff>2777066</xdr:colOff>
      <xdr:row>2</xdr:row>
      <xdr:rowOff>2981</xdr:rowOff>
    </xdr:to>
    <xdr:sp macro="" textlink="">
      <xdr:nvSpPr>
        <xdr:cNvPr id="25" name="Retângulo 2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4907844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PROMOÇÃO</a:t>
          </a:r>
        </a:p>
      </xdr:txBody>
    </xdr:sp>
    <xdr:clientData/>
  </xdr:twoCellAnchor>
  <xdr:twoCellAnchor editAs="absolute">
    <xdr:from>
      <xdr:col>3</xdr:col>
      <xdr:colOff>2770010</xdr:colOff>
      <xdr:row>1</xdr:row>
      <xdr:rowOff>84664</xdr:rowOff>
    </xdr:from>
    <xdr:to>
      <xdr:col>4</xdr:col>
      <xdr:colOff>914399</xdr:colOff>
      <xdr:row>2</xdr:row>
      <xdr:rowOff>2981</xdr:rowOff>
    </xdr:to>
    <xdr:sp macro="" textlink="">
      <xdr:nvSpPr>
        <xdr:cNvPr id="23" name="Retângulo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6156677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MERCADO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3</xdr:col>
      <xdr:colOff>448028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1102783" y="586313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PRODUTO</a:t>
          </a:r>
        </a:p>
      </xdr:txBody>
    </xdr:sp>
    <xdr:clientData/>
  </xdr:twoCellAnchor>
  <xdr:twoCellAnchor editAs="absolute">
    <xdr:from>
      <xdr:col>3</xdr:col>
      <xdr:colOff>462845</xdr:colOff>
      <xdr:row>1</xdr:row>
      <xdr:rowOff>95247</xdr:rowOff>
    </xdr:from>
    <xdr:to>
      <xdr:col>3</xdr:col>
      <xdr:colOff>1718734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2378428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PREÇO</a:t>
          </a:r>
        </a:p>
      </xdr:txBody>
    </xdr:sp>
    <xdr:clientData/>
  </xdr:twoCellAnchor>
  <xdr:twoCellAnchor editAs="absolute">
    <xdr:from>
      <xdr:col>3</xdr:col>
      <xdr:colOff>3665363</xdr:colOff>
      <xdr:row>0</xdr:row>
      <xdr:rowOff>0</xdr:rowOff>
    </xdr:from>
    <xdr:to>
      <xdr:col>4</xdr:col>
      <xdr:colOff>847372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>
          <a:spLocks/>
        </xdr:cNvSpPr>
      </xdr:nvSpPr>
      <xdr:spPr>
        <a:xfrm>
          <a:off x="5580946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3</xdr:col>
      <xdr:colOff>508705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>
          <a:spLocks/>
        </xdr:cNvSpPr>
      </xdr:nvSpPr>
      <xdr:spPr>
        <a:xfrm>
          <a:off x="1370894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527054</xdr:colOff>
      <xdr:row>0</xdr:row>
      <xdr:rowOff>0</xdr:rowOff>
    </xdr:from>
    <xdr:to>
      <xdr:col>3</xdr:col>
      <xdr:colOff>1571980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/>
        </xdr:cNvSpPr>
      </xdr:nvSpPr>
      <xdr:spPr>
        <a:xfrm>
          <a:off x="2442637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1571981</xdr:colOff>
      <xdr:row>0</xdr:row>
      <xdr:rowOff>0</xdr:rowOff>
    </xdr:from>
    <xdr:to>
      <xdr:col>3</xdr:col>
      <xdr:colOff>2616909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/>
        </xdr:cNvSpPr>
      </xdr:nvSpPr>
      <xdr:spPr>
        <a:xfrm>
          <a:off x="3487564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2616910</xdr:colOff>
      <xdr:row>0</xdr:row>
      <xdr:rowOff>0</xdr:rowOff>
    </xdr:from>
    <xdr:to>
      <xdr:col>3</xdr:col>
      <xdr:colOff>3665364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/>
        </xdr:cNvSpPr>
      </xdr:nvSpPr>
      <xdr:spPr>
        <a:xfrm>
          <a:off x="4532493" y="0"/>
          <a:ext cx="104845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4</xdr:col>
      <xdr:colOff>848081</xdr:colOff>
      <xdr:row>0</xdr:row>
      <xdr:rowOff>0</xdr:rowOff>
    </xdr:from>
    <xdr:to>
      <xdr:col>4</xdr:col>
      <xdr:colOff>1897125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/>
        </xdr:cNvSpPr>
      </xdr:nvSpPr>
      <xdr:spPr>
        <a:xfrm>
          <a:off x="6626581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4</xdr:col>
      <xdr:colOff>1896537</xdr:colOff>
      <xdr:row>0</xdr:row>
      <xdr:rowOff>0</xdr:rowOff>
    </xdr:from>
    <xdr:to>
      <xdr:col>4</xdr:col>
      <xdr:colOff>2947348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/>
        </xdr:cNvSpPr>
      </xdr:nvSpPr>
      <xdr:spPr>
        <a:xfrm>
          <a:off x="7675037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4</xdr:col>
      <xdr:colOff>2937937</xdr:colOff>
      <xdr:row>0</xdr:row>
      <xdr:rowOff>0</xdr:rowOff>
    </xdr:from>
    <xdr:to>
      <xdr:col>5</xdr:col>
      <xdr:colOff>123474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>
          <a:spLocks/>
        </xdr:cNvSpPr>
      </xdr:nvSpPr>
      <xdr:spPr>
        <a:xfrm>
          <a:off x="8716437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5</xdr:col>
      <xdr:colOff>119245</xdr:colOff>
      <xdr:row>0</xdr:row>
      <xdr:rowOff>0</xdr:rowOff>
    </xdr:from>
    <xdr:to>
      <xdr:col>5</xdr:col>
      <xdr:colOff>1154762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>
          <a:spLocks/>
        </xdr:cNvSpPr>
      </xdr:nvSpPr>
      <xdr:spPr>
        <a:xfrm>
          <a:off x="9760662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1725083</xdr:colOff>
      <xdr:row>1</xdr:row>
      <xdr:rowOff>91013</xdr:rowOff>
    </xdr:from>
    <xdr:to>
      <xdr:col>3</xdr:col>
      <xdr:colOff>2977444</xdr:colOff>
      <xdr:row>2</xdr:row>
      <xdr:rowOff>9330</xdr:rowOff>
    </xdr:to>
    <xdr:sp macro="" textlink="">
      <xdr:nvSpPr>
        <xdr:cNvPr id="16" name="Retângul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632199" y="586313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PRAÇA</a:t>
          </a:r>
        </a:p>
      </xdr:txBody>
    </xdr:sp>
    <xdr:clientData/>
  </xdr:twoCellAnchor>
  <xdr:twoCellAnchor editAs="absolute">
    <xdr:from>
      <xdr:col>3</xdr:col>
      <xdr:colOff>2992261</xdr:colOff>
      <xdr:row>1</xdr:row>
      <xdr:rowOff>84664</xdr:rowOff>
    </xdr:from>
    <xdr:to>
      <xdr:col>4</xdr:col>
      <xdr:colOff>385233</xdr:colOff>
      <xdr:row>2</xdr:row>
      <xdr:rowOff>2981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4899377" y="579964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PROMOÇÃO</a:t>
          </a:r>
        </a:p>
      </xdr:txBody>
    </xdr:sp>
    <xdr:clientData/>
  </xdr:twoCellAnchor>
  <xdr:twoCellAnchor editAs="absolute">
    <xdr:from>
      <xdr:col>4</xdr:col>
      <xdr:colOff>380999</xdr:colOff>
      <xdr:row>1</xdr:row>
      <xdr:rowOff>84667</xdr:rowOff>
    </xdr:from>
    <xdr:to>
      <xdr:col>4</xdr:col>
      <xdr:colOff>1636888</xdr:colOff>
      <xdr:row>2</xdr:row>
      <xdr:rowOff>2984</xdr:rowOff>
    </xdr:to>
    <xdr:sp macro="" textlink="">
      <xdr:nvSpPr>
        <xdr:cNvPr id="18" name="Retângulo 1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SpPr/>
      </xdr:nvSpPr>
      <xdr:spPr>
        <a:xfrm>
          <a:off x="6159499" y="582084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MERCADO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1102783" y="586313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PRODUTO</a:t>
          </a:r>
        </a:p>
      </xdr:txBody>
    </xdr:sp>
    <xdr:clientData/>
  </xdr:twoCellAnchor>
  <xdr:twoCellAnchor editAs="absolute">
    <xdr:from>
      <xdr:col>2</xdr:col>
      <xdr:colOff>2103261</xdr:colOff>
      <xdr:row>1</xdr:row>
      <xdr:rowOff>84664</xdr:rowOff>
    </xdr:from>
    <xdr:to>
      <xdr:col>3</xdr:col>
      <xdr:colOff>247650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2369961" y="579964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PREÇO</a:t>
          </a:r>
        </a:p>
      </xdr:txBody>
    </xdr:sp>
    <xdr:clientData/>
  </xdr:twoCellAnchor>
  <xdr:twoCellAnchor editAs="absolute">
    <xdr:from>
      <xdr:col>3</xdr:col>
      <xdr:colOff>2194276</xdr:colOff>
      <xdr:row>0</xdr:row>
      <xdr:rowOff>0</xdr:rowOff>
    </xdr:from>
    <xdr:to>
      <xdr:col>4</xdr:col>
      <xdr:colOff>127702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>
          <a:spLocks/>
        </xdr:cNvSpPr>
      </xdr:nvSpPr>
      <xdr:spPr>
        <a:xfrm>
          <a:off x="558094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2</xdr:col>
      <xdr:colOff>2149121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>
          <a:spLocks/>
        </xdr:cNvSpPr>
      </xdr:nvSpPr>
      <xdr:spPr>
        <a:xfrm>
          <a:off x="1370894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2167467</xdr:colOff>
      <xdr:row>0</xdr:row>
      <xdr:rowOff>0</xdr:rowOff>
    </xdr:from>
    <xdr:to>
      <xdr:col>3</xdr:col>
      <xdr:colOff>100893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>
          <a:spLocks/>
        </xdr:cNvSpPr>
      </xdr:nvSpPr>
      <xdr:spPr>
        <a:xfrm>
          <a:off x="2442634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100894</xdr:colOff>
      <xdr:row>0</xdr:row>
      <xdr:rowOff>0</xdr:rowOff>
    </xdr:from>
    <xdr:to>
      <xdr:col>3</xdr:col>
      <xdr:colOff>1145822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>
          <a:spLocks/>
        </xdr:cNvSpPr>
      </xdr:nvSpPr>
      <xdr:spPr>
        <a:xfrm>
          <a:off x="3487561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1145823</xdr:colOff>
      <xdr:row>0</xdr:row>
      <xdr:rowOff>0</xdr:rowOff>
    </xdr:from>
    <xdr:to>
      <xdr:col>3</xdr:col>
      <xdr:colOff>2194277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>
          <a:spLocks/>
        </xdr:cNvSpPr>
      </xdr:nvSpPr>
      <xdr:spPr>
        <a:xfrm>
          <a:off x="4532490" y="0"/>
          <a:ext cx="104845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4</xdr:col>
      <xdr:colOff>128411</xdr:colOff>
      <xdr:row>0</xdr:row>
      <xdr:rowOff>0</xdr:rowOff>
    </xdr:from>
    <xdr:to>
      <xdr:col>4</xdr:col>
      <xdr:colOff>1177455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>
          <a:spLocks/>
        </xdr:cNvSpPr>
      </xdr:nvSpPr>
      <xdr:spPr>
        <a:xfrm>
          <a:off x="6626578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4</xdr:col>
      <xdr:colOff>1176867</xdr:colOff>
      <xdr:row>0</xdr:row>
      <xdr:rowOff>0</xdr:rowOff>
    </xdr:from>
    <xdr:to>
      <xdr:col>4</xdr:col>
      <xdr:colOff>2227678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>
          <a:spLocks/>
        </xdr:cNvSpPr>
      </xdr:nvSpPr>
      <xdr:spPr>
        <a:xfrm>
          <a:off x="7675034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4</xdr:col>
      <xdr:colOff>2218267</xdr:colOff>
      <xdr:row>0</xdr:row>
      <xdr:rowOff>0</xdr:rowOff>
    </xdr:from>
    <xdr:to>
      <xdr:col>5</xdr:col>
      <xdr:colOff>155221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>
          <a:spLocks/>
        </xdr:cNvSpPr>
      </xdr:nvSpPr>
      <xdr:spPr>
        <a:xfrm>
          <a:off x="8716434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5</xdr:col>
      <xdr:colOff>150992</xdr:colOff>
      <xdr:row>0</xdr:row>
      <xdr:rowOff>0</xdr:rowOff>
    </xdr:from>
    <xdr:to>
      <xdr:col>6</xdr:col>
      <xdr:colOff>350426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>
          <a:spLocks/>
        </xdr:cNvSpPr>
      </xdr:nvSpPr>
      <xdr:spPr>
        <a:xfrm>
          <a:off x="9760659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253999</xdr:colOff>
      <xdr:row>1</xdr:row>
      <xdr:rowOff>91013</xdr:rowOff>
    </xdr:from>
    <xdr:to>
      <xdr:col>3</xdr:col>
      <xdr:colOff>1506360</xdr:colOff>
      <xdr:row>2</xdr:row>
      <xdr:rowOff>9330</xdr:rowOff>
    </xdr:to>
    <xdr:sp macro="" textlink="">
      <xdr:nvSpPr>
        <xdr:cNvPr id="16" name="Retângul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3632199" y="586313"/>
          <a:ext cx="1252361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PRAÇA</a:t>
          </a:r>
        </a:p>
      </xdr:txBody>
    </xdr:sp>
    <xdr:clientData/>
  </xdr:twoCellAnchor>
  <xdr:twoCellAnchor editAs="absolute">
    <xdr:from>
      <xdr:col>3</xdr:col>
      <xdr:colOff>1521177</xdr:colOff>
      <xdr:row>1</xdr:row>
      <xdr:rowOff>84664</xdr:rowOff>
    </xdr:from>
    <xdr:to>
      <xdr:col>3</xdr:col>
      <xdr:colOff>2777066</xdr:colOff>
      <xdr:row>2</xdr:row>
      <xdr:rowOff>2981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4899377" y="579964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PROMOÇÃO</a:t>
          </a:r>
        </a:p>
      </xdr:txBody>
    </xdr:sp>
    <xdr:clientData/>
  </xdr:twoCellAnchor>
  <xdr:twoCellAnchor editAs="absolute">
    <xdr:from>
      <xdr:col>3</xdr:col>
      <xdr:colOff>2772836</xdr:colOff>
      <xdr:row>1</xdr:row>
      <xdr:rowOff>84664</xdr:rowOff>
    </xdr:from>
    <xdr:to>
      <xdr:col>4</xdr:col>
      <xdr:colOff>917225</xdr:colOff>
      <xdr:row>2</xdr:row>
      <xdr:rowOff>2981</xdr:rowOff>
    </xdr:to>
    <xdr:sp macro="" textlink="">
      <xdr:nvSpPr>
        <xdr:cNvPr id="18" name="Retângulo 1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6159503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MERCADO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102783" y="586313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PRODUTO</a:t>
          </a:r>
        </a:p>
      </xdr:txBody>
    </xdr:sp>
    <xdr:clientData/>
  </xdr:twoCellAnchor>
  <xdr:twoCellAnchor editAs="absolute">
    <xdr:from>
      <xdr:col>2</xdr:col>
      <xdr:colOff>2103261</xdr:colOff>
      <xdr:row>1</xdr:row>
      <xdr:rowOff>84664</xdr:rowOff>
    </xdr:from>
    <xdr:to>
      <xdr:col>3</xdr:col>
      <xdr:colOff>247650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2369961" y="579964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PREÇO</a:t>
          </a:r>
        </a:p>
      </xdr:txBody>
    </xdr:sp>
    <xdr:clientData/>
  </xdr:twoCellAnchor>
  <xdr:twoCellAnchor editAs="absolute">
    <xdr:from>
      <xdr:col>4</xdr:col>
      <xdr:colOff>733777</xdr:colOff>
      <xdr:row>0</xdr:row>
      <xdr:rowOff>0</xdr:rowOff>
    </xdr:from>
    <xdr:to>
      <xdr:col>5</xdr:col>
      <xdr:colOff>498120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>
          <a:spLocks/>
        </xdr:cNvSpPr>
      </xdr:nvSpPr>
      <xdr:spPr>
        <a:xfrm>
          <a:off x="5580944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2</xdr:col>
      <xdr:colOff>2149121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>
          <a:spLocks/>
        </xdr:cNvSpPr>
      </xdr:nvSpPr>
      <xdr:spPr>
        <a:xfrm>
          <a:off x="1370894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2167468</xdr:colOff>
      <xdr:row>0</xdr:row>
      <xdr:rowOff>0</xdr:rowOff>
    </xdr:from>
    <xdr:to>
      <xdr:col>3</xdr:col>
      <xdr:colOff>100894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>
          <a:spLocks/>
        </xdr:cNvSpPr>
      </xdr:nvSpPr>
      <xdr:spPr>
        <a:xfrm>
          <a:off x="2442635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100895</xdr:colOff>
      <xdr:row>0</xdr:row>
      <xdr:rowOff>0</xdr:rowOff>
    </xdr:from>
    <xdr:to>
      <xdr:col>3</xdr:col>
      <xdr:colOff>1145823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>
          <a:spLocks/>
        </xdr:cNvSpPr>
      </xdr:nvSpPr>
      <xdr:spPr>
        <a:xfrm>
          <a:off x="3487562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1145824</xdr:colOff>
      <xdr:row>0</xdr:row>
      <xdr:rowOff>0</xdr:rowOff>
    </xdr:from>
    <xdr:to>
      <xdr:col>4</xdr:col>
      <xdr:colOff>733778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>
          <a:spLocks/>
        </xdr:cNvSpPr>
      </xdr:nvSpPr>
      <xdr:spPr>
        <a:xfrm>
          <a:off x="4532491" y="0"/>
          <a:ext cx="104845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5</xdr:col>
      <xdr:colOff>498829</xdr:colOff>
      <xdr:row>0</xdr:row>
      <xdr:rowOff>0</xdr:rowOff>
    </xdr:from>
    <xdr:to>
      <xdr:col>6</xdr:col>
      <xdr:colOff>267289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>
          <a:spLocks/>
        </xdr:cNvSpPr>
      </xdr:nvSpPr>
      <xdr:spPr>
        <a:xfrm>
          <a:off x="6626579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266701</xdr:colOff>
      <xdr:row>0</xdr:row>
      <xdr:rowOff>0</xdr:rowOff>
    </xdr:from>
    <xdr:to>
      <xdr:col>7</xdr:col>
      <xdr:colOff>36929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>
          <a:spLocks/>
        </xdr:cNvSpPr>
      </xdr:nvSpPr>
      <xdr:spPr>
        <a:xfrm>
          <a:off x="7675035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27518</xdr:colOff>
      <xdr:row>0</xdr:row>
      <xdr:rowOff>0</xdr:rowOff>
    </xdr:from>
    <xdr:to>
      <xdr:col>7</xdr:col>
      <xdr:colOff>1097139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>
          <a:spLocks/>
        </xdr:cNvSpPr>
      </xdr:nvSpPr>
      <xdr:spPr>
        <a:xfrm>
          <a:off x="8716435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7</xdr:col>
      <xdr:colOff>1092910</xdr:colOff>
      <xdr:row>0</xdr:row>
      <xdr:rowOff>0</xdr:rowOff>
    </xdr:from>
    <xdr:to>
      <xdr:col>8</xdr:col>
      <xdr:colOff>847843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>
          <a:spLocks/>
        </xdr:cNvSpPr>
      </xdr:nvSpPr>
      <xdr:spPr>
        <a:xfrm>
          <a:off x="9760660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253999</xdr:colOff>
      <xdr:row>1</xdr:row>
      <xdr:rowOff>91013</xdr:rowOff>
    </xdr:from>
    <xdr:to>
      <xdr:col>4</xdr:col>
      <xdr:colOff>45860</xdr:colOff>
      <xdr:row>2</xdr:row>
      <xdr:rowOff>9330</xdr:rowOff>
    </xdr:to>
    <xdr:sp macro="" textlink="">
      <xdr:nvSpPr>
        <xdr:cNvPr id="16" name="Retângul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/>
      </xdr:nvSpPr>
      <xdr:spPr>
        <a:xfrm>
          <a:off x="3632199" y="586313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PRAÇA</a:t>
          </a:r>
        </a:p>
      </xdr:txBody>
    </xdr:sp>
    <xdr:clientData/>
  </xdr:twoCellAnchor>
  <xdr:twoCellAnchor editAs="absolute">
    <xdr:from>
      <xdr:col>4</xdr:col>
      <xdr:colOff>60677</xdr:colOff>
      <xdr:row>1</xdr:row>
      <xdr:rowOff>95247</xdr:rowOff>
    </xdr:from>
    <xdr:to>
      <xdr:col>5</xdr:col>
      <xdr:colOff>35983</xdr:colOff>
      <xdr:row>2</xdr:row>
      <xdr:rowOff>13564</xdr:rowOff>
    </xdr:to>
    <xdr:sp macro="" textlink="">
      <xdr:nvSpPr>
        <xdr:cNvPr id="17" name="Retângul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SpPr/>
      </xdr:nvSpPr>
      <xdr:spPr>
        <a:xfrm>
          <a:off x="4907844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PROMOÇÃO</a:t>
          </a:r>
        </a:p>
      </xdr:txBody>
    </xdr:sp>
    <xdr:clientData/>
  </xdr:twoCellAnchor>
  <xdr:twoCellAnchor editAs="absolute">
    <xdr:from>
      <xdr:col>5</xdr:col>
      <xdr:colOff>31748</xdr:colOff>
      <xdr:row>1</xdr:row>
      <xdr:rowOff>84664</xdr:rowOff>
    </xdr:from>
    <xdr:to>
      <xdr:col>6</xdr:col>
      <xdr:colOff>7053</xdr:colOff>
      <xdr:row>2</xdr:row>
      <xdr:rowOff>2981</xdr:rowOff>
    </xdr:to>
    <xdr:sp macro="" textlink="">
      <xdr:nvSpPr>
        <xdr:cNvPr id="18" name="Retângulo 1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6159498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MERCADO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1100667</xdr:colOff>
      <xdr:row>0</xdr:row>
      <xdr:rowOff>0</xdr:rowOff>
    </xdr:from>
    <xdr:to>
      <xdr:col>2</xdr:col>
      <xdr:colOff>2142066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587729</xdr:colOff>
      <xdr:row>0</xdr:row>
      <xdr:rowOff>0</xdr:rowOff>
    </xdr:from>
    <xdr:to>
      <xdr:col>3</xdr:col>
      <xdr:colOff>1632655</xdr:colOff>
      <xdr:row>1</xdr:row>
      <xdr:rowOff>2983</xdr:rowOff>
    </xdr:to>
    <xdr:sp macro="" textlink="">
      <xdr:nvSpPr>
        <xdr:cNvPr id="22" name="Retângulo 2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SpPr>
          <a:spLocks/>
        </xdr:cNvSpPr>
      </xdr:nvSpPr>
      <xdr:spPr>
        <a:xfrm>
          <a:off x="5583062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2169586</xdr:colOff>
      <xdr:row>0</xdr:row>
      <xdr:rowOff>0</xdr:rowOff>
    </xdr:from>
    <xdr:to>
      <xdr:col>2</xdr:col>
      <xdr:colOff>3214512</xdr:colOff>
      <xdr:row>1</xdr:row>
      <xdr:rowOff>2983</xdr:rowOff>
    </xdr:to>
    <xdr:sp macro="" textlink="">
      <xdr:nvSpPr>
        <xdr:cNvPr id="23" name="Retângulo 2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SpPr>
          <a:spLocks/>
        </xdr:cNvSpPr>
      </xdr:nvSpPr>
      <xdr:spPr>
        <a:xfrm>
          <a:off x="244475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3214513</xdr:colOff>
      <xdr:row>0</xdr:row>
      <xdr:rowOff>0</xdr:rowOff>
    </xdr:from>
    <xdr:to>
      <xdr:col>2</xdr:col>
      <xdr:colOff>4259441</xdr:colOff>
      <xdr:row>1</xdr:row>
      <xdr:rowOff>2983</xdr:rowOff>
    </xdr:to>
    <xdr:sp macro="" textlink="">
      <xdr:nvSpPr>
        <xdr:cNvPr id="24" name="Retângulo 2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SpPr>
          <a:spLocks/>
        </xdr:cNvSpPr>
      </xdr:nvSpPr>
      <xdr:spPr>
        <a:xfrm>
          <a:off x="3489680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2</xdr:col>
      <xdr:colOff>4259442</xdr:colOff>
      <xdr:row>0</xdr:row>
      <xdr:rowOff>0</xdr:rowOff>
    </xdr:from>
    <xdr:to>
      <xdr:col>3</xdr:col>
      <xdr:colOff>587730</xdr:colOff>
      <xdr:row>1</xdr:row>
      <xdr:rowOff>2983</xdr:rowOff>
    </xdr:to>
    <xdr:sp macro="" textlink="">
      <xdr:nvSpPr>
        <xdr:cNvPr id="25" name="Retângulo 2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SpPr>
          <a:spLocks/>
        </xdr:cNvSpPr>
      </xdr:nvSpPr>
      <xdr:spPr>
        <a:xfrm>
          <a:off x="4534609" y="0"/>
          <a:ext cx="104845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3</xdr:col>
      <xdr:colOff>1633364</xdr:colOff>
      <xdr:row>0</xdr:row>
      <xdr:rowOff>0</xdr:rowOff>
    </xdr:from>
    <xdr:to>
      <xdr:col>3</xdr:col>
      <xdr:colOff>2682408</xdr:colOff>
      <xdr:row>1</xdr:row>
      <xdr:rowOff>2983</xdr:rowOff>
    </xdr:to>
    <xdr:sp macro="" textlink="">
      <xdr:nvSpPr>
        <xdr:cNvPr id="26" name="Retângulo 2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SpPr>
          <a:spLocks/>
        </xdr:cNvSpPr>
      </xdr:nvSpPr>
      <xdr:spPr>
        <a:xfrm>
          <a:off x="6628697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3</xdr:col>
      <xdr:colOff>2681820</xdr:colOff>
      <xdr:row>0</xdr:row>
      <xdr:rowOff>0</xdr:rowOff>
    </xdr:from>
    <xdr:to>
      <xdr:col>3</xdr:col>
      <xdr:colOff>3732631</xdr:colOff>
      <xdr:row>1</xdr:row>
      <xdr:rowOff>2983</xdr:rowOff>
    </xdr:to>
    <xdr:sp macro="" textlink="">
      <xdr:nvSpPr>
        <xdr:cNvPr id="27" name="Retângulo 2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SpPr>
          <a:spLocks/>
        </xdr:cNvSpPr>
      </xdr:nvSpPr>
      <xdr:spPr>
        <a:xfrm>
          <a:off x="7677153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3</xdr:col>
      <xdr:colOff>3723220</xdr:colOff>
      <xdr:row>0</xdr:row>
      <xdr:rowOff>0</xdr:rowOff>
    </xdr:from>
    <xdr:to>
      <xdr:col>3</xdr:col>
      <xdr:colOff>4771674</xdr:colOff>
      <xdr:row>1</xdr:row>
      <xdr:rowOff>2983</xdr:rowOff>
    </xdr:to>
    <xdr:sp macro="" textlink="">
      <xdr:nvSpPr>
        <xdr:cNvPr id="28" name="Retângulo 2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>
          <a:spLocks/>
        </xdr:cNvSpPr>
      </xdr:nvSpPr>
      <xdr:spPr>
        <a:xfrm>
          <a:off x="8718553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3</xdr:col>
      <xdr:colOff>4767445</xdr:colOff>
      <xdr:row>0</xdr:row>
      <xdr:rowOff>0</xdr:rowOff>
    </xdr:from>
    <xdr:to>
      <xdr:col>3</xdr:col>
      <xdr:colOff>5802962</xdr:colOff>
      <xdr:row>1</xdr:row>
      <xdr:rowOff>2983</xdr:rowOff>
    </xdr:to>
    <xdr:sp macro="" textlink="">
      <xdr:nvSpPr>
        <xdr:cNvPr id="29" name="Retângulo 2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>
          <a:spLocks/>
        </xdr:cNvSpPr>
      </xdr:nvSpPr>
      <xdr:spPr>
        <a:xfrm>
          <a:off x="9762778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0" name="Retângulo 2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SpPr/>
      </xdr:nvSpPr>
      <xdr:spPr>
        <a:xfrm>
          <a:off x="1111250" y="588430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PRODUTO</a:t>
          </a:r>
        </a:p>
      </xdr:txBody>
    </xdr:sp>
    <xdr:clientData/>
  </xdr:twoCellAnchor>
  <xdr:twoCellAnchor editAs="absolute">
    <xdr:from>
      <xdr:col>2</xdr:col>
      <xdr:colOff>2103261</xdr:colOff>
      <xdr:row>1</xdr:row>
      <xdr:rowOff>84664</xdr:rowOff>
    </xdr:from>
    <xdr:to>
      <xdr:col>2</xdr:col>
      <xdr:colOff>3359150</xdr:colOff>
      <xdr:row>2</xdr:row>
      <xdr:rowOff>2981</xdr:rowOff>
    </xdr:to>
    <xdr:sp macro="" textlink="">
      <xdr:nvSpPr>
        <xdr:cNvPr id="31" name="Retângulo 3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SpPr/>
      </xdr:nvSpPr>
      <xdr:spPr>
        <a:xfrm>
          <a:off x="2378428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PREÇO</a:t>
          </a:r>
        </a:p>
      </xdr:txBody>
    </xdr:sp>
    <xdr:clientData/>
  </xdr:twoCellAnchor>
  <xdr:twoCellAnchor editAs="absolute">
    <xdr:from>
      <xdr:col>2</xdr:col>
      <xdr:colOff>3365499</xdr:colOff>
      <xdr:row>1</xdr:row>
      <xdr:rowOff>91013</xdr:rowOff>
    </xdr:from>
    <xdr:to>
      <xdr:col>2</xdr:col>
      <xdr:colOff>4617860</xdr:colOff>
      <xdr:row>2</xdr:row>
      <xdr:rowOff>9330</xdr:rowOff>
    </xdr:to>
    <xdr:sp macro="" textlink="">
      <xdr:nvSpPr>
        <xdr:cNvPr id="32" name="Retângulo 3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SpPr/>
      </xdr:nvSpPr>
      <xdr:spPr>
        <a:xfrm>
          <a:off x="3640666" y="588430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PRAÇA</a:t>
          </a:r>
        </a:p>
      </xdr:txBody>
    </xdr:sp>
    <xdr:clientData/>
  </xdr:twoCellAnchor>
  <xdr:twoCellAnchor editAs="absolute">
    <xdr:from>
      <xdr:col>2</xdr:col>
      <xdr:colOff>4632677</xdr:colOff>
      <xdr:row>1</xdr:row>
      <xdr:rowOff>95247</xdr:rowOff>
    </xdr:from>
    <xdr:to>
      <xdr:col>3</xdr:col>
      <xdr:colOff>1168400</xdr:colOff>
      <xdr:row>2</xdr:row>
      <xdr:rowOff>13564</xdr:rowOff>
    </xdr:to>
    <xdr:sp macro="" textlink="">
      <xdr:nvSpPr>
        <xdr:cNvPr id="33" name="Retângulo 3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SpPr/>
      </xdr:nvSpPr>
      <xdr:spPr>
        <a:xfrm>
          <a:off x="4907844" y="592664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PROMOÇÃO</a:t>
          </a:r>
        </a:p>
      </xdr:txBody>
    </xdr:sp>
    <xdr:clientData/>
  </xdr:twoCellAnchor>
  <xdr:twoCellAnchor editAs="absolute">
    <xdr:from>
      <xdr:col>3</xdr:col>
      <xdr:colOff>1164165</xdr:colOff>
      <xdr:row>1</xdr:row>
      <xdr:rowOff>95247</xdr:rowOff>
    </xdr:from>
    <xdr:to>
      <xdr:col>3</xdr:col>
      <xdr:colOff>2420054</xdr:colOff>
      <xdr:row>2</xdr:row>
      <xdr:rowOff>13564</xdr:rowOff>
    </xdr:to>
    <xdr:sp macro="" textlink="">
      <xdr:nvSpPr>
        <xdr:cNvPr id="34" name="Retângulo 3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SpPr/>
      </xdr:nvSpPr>
      <xdr:spPr>
        <a:xfrm>
          <a:off x="6159498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MERCADO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889002</xdr:colOff>
      <xdr:row>1</xdr:row>
      <xdr:rowOff>91013</xdr:rowOff>
    </xdr:from>
    <xdr:to>
      <xdr:col>3</xdr:col>
      <xdr:colOff>359835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155702" y="586313"/>
          <a:ext cx="11408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4</xdr:col>
      <xdr:colOff>187679</xdr:colOff>
      <xdr:row>1</xdr:row>
      <xdr:rowOff>105831</xdr:rowOff>
    </xdr:from>
    <xdr:to>
      <xdr:col>5</xdr:col>
      <xdr:colOff>740835</xdr:colOff>
      <xdr:row>2</xdr:row>
      <xdr:rowOff>24148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3267429" y="603248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6</xdr:col>
      <xdr:colOff>236360</xdr:colOff>
      <xdr:row>0</xdr:row>
      <xdr:rowOff>0</xdr:rowOff>
    </xdr:from>
    <xdr:to>
      <xdr:col>7</xdr:col>
      <xdr:colOff>85369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/>
        </xdr:cNvSpPr>
      </xdr:nvSpPr>
      <xdr:spPr>
        <a:xfrm>
          <a:off x="5574593" y="0"/>
          <a:ext cx="1047043" cy="498283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476954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/>
        </xdr:cNvSpPr>
      </xdr:nvSpPr>
      <xdr:spPr>
        <a:xfrm>
          <a:off x="1370893" y="0"/>
          <a:ext cx="104281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495301</xdr:colOff>
      <xdr:row>0</xdr:row>
      <xdr:rowOff>0</xdr:rowOff>
    </xdr:from>
    <xdr:to>
      <xdr:col>4</xdr:col>
      <xdr:colOff>407810</xdr:colOff>
      <xdr:row>1</xdr:row>
      <xdr:rowOff>2983</xdr:rowOff>
    </xdr:to>
    <xdr:sp macro="" textlink="">
      <xdr:nvSpPr>
        <xdr:cNvPr id="8" name="Retângulo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>
          <a:spLocks/>
        </xdr:cNvSpPr>
      </xdr:nvSpPr>
      <xdr:spPr>
        <a:xfrm>
          <a:off x="2432051" y="0"/>
          <a:ext cx="1044926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407811</xdr:colOff>
      <xdr:row>0</xdr:row>
      <xdr:rowOff>0</xdr:rowOff>
    </xdr:from>
    <xdr:to>
      <xdr:col>5</xdr:col>
      <xdr:colOff>320322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>
          <a:spLocks/>
        </xdr:cNvSpPr>
      </xdr:nvSpPr>
      <xdr:spPr>
        <a:xfrm>
          <a:off x="3476978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320323</xdr:colOff>
      <xdr:row>0</xdr:row>
      <xdr:rowOff>0</xdr:rowOff>
    </xdr:from>
    <xdr:to>
      <xdr:col>6</xdr:col>
      <xdr:colOff>236361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>
          <a:spLocks/>
        </xdr:cNvSpPr>
      </xdr:nvSpPr>
      <xdr:spPr>
        <a:xfrm>
          <a:off x="4524023" y="0"/>
          <a:ext cx="105057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7</xdr:col>
      <xdr:colOff>86078</xdr:colOff>
      <xdr:row>0</xdr:row>
      <xdr:rowOff>0</xdr:rowOff>
    </xdr:from>
    <xdr:to>
      <xdr:col>8</xdr:col>
      <xdr:colOff>447205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>
          <a:spLocks/>
        </xdr:cNvSpPr>
      </xdr:nvSpPr>
      <xdr:spPr>
        <a:xfrm>
          <a:off x="6622345" y="0"/>
          <a:ext cx="1051160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8</xdr:col>
      <xdr:colOff>446617</xdr:colOff>
      <xdr:row>0</xdr:row>
      <xdr:rowOff>0</xdr:rowOff>
    </xdr:from>
    <xdr:to>
      <xdr:col>9</xdr:col>
      <xdr:colOff>301512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>
          <a:spLocks/>
        </xdr:cNvSpPr>
      </xdr:nvSpPr>
      <xdr:spPr>
        <a:xfrm>
          <a:off x="7672917" y="0"/>
          <a:ext cx="105081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9</xdr:col>
      <xdr:colOff>292101</xdr:colOff>
      <xdr:row>0</xdr:row>
      <xdr:rowOff>0</xdr:rowOff>
    </xdr:from>
    <xdr:to>
      <xdr:col>10</xdr:col>
      <xdr:colOff>620887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>
          <a:spLocks/>
        </xdr:cNvSpPr>
      </xdr:nvSpPr>
      <xdr:spPr>
        <a:xfrm>
          <a:off x="8714317" y="0"/>
          <a:ext cx="105057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10</xdr:col>
      <xdr:colOff>616658</xdr:colOff>
      <xdr:row>0</xdr:row>
      <xdr:rowOff>0</xdr:rowOff>
    </xdr:from>
    <xdr:to>
      <xdr:col>11</xdr:col>
      <xdr:colOff>456259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>
          <a:spLocks/>
        </xdr:cNvSpPr>
      </xdr:nvSpPr>
      <xdr:spPr>
        <a:xfrm>
          <a:off x="9760659" y="0"/>
          <a:ext cx="103763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5</xdr:col>
      <xdr:colOff>748591</xdr:colOff>
      <xdr:row>1</xdr:row>
      <xdr:rowOff>105831</xdr:rowOff>
    </xdr:from>
    <xdr:to>
      <xdr:col>7</xdr:col>
      <xdr:colOff>95249</xdr:colOff>
      <xdr:row>2</xdr:row>
      <xdr:rowOff>24148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/>
      </xdr:nvSpPr>
      <xdr:spPr>
        <a:xfrm>
          <a:off x="4960758" y="603248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7</xdr:col>
      <xdr:colOff>103007</xdr:colOff>
      <xdr:row>1</xdr:row>
      <xdr:rowOff>105831</xdr:rowOff>
    </xdr:from>
    <xdr:to>
      <xdr:col>8</xdr:col>
      <xdr:colOff>560913</xdr:colOff>
      <xdr:row>2</xdr:row>
      <xdr:rowOff>24148</xdr:rowOff>
    </xdr:to>
    <xdr:sp macro="" textlink="">
      <xdr:nvSpPr>
        <xdr:cNvPr id="16" name="Retângulo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/>
      </xdr:nvSpPr>
      <xdr:spPr>
        <a:xfrm>
          <a:off x="6643507" y="603248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370414</xdr:colOff>
      <xdr:row>1</xdr:row>
      <xdr:rowOff>105831</xdr:rowOff>
    </xdr:from>
    <xdr:to>
      <xdr:col>4</xdr:col>
      <xdr:colOff>201080</xdr:colOff>
      <xdr:row>2</xdr:row>
      <xdr:rowOff>24148</xdr:rowOff>
    </xdr:to>
    <xdr:sp macro="" textlink="">
      <xdr:nvSpPr>
        <xdr:cNvPr id="17" name="Retângulo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/>
      </xdr:nvSpPr>
      <xdr:spPr>
        <a:xfrm>
          <a:off x="2317747" y="603248"/>
          <a:ext cx="96308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PROJEÇÕES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903110</xdr:colOff>
      <xdr:row>0</xdr:row>
      <xdr:rowOff>0</xdr:rowOff>
    </xdr:from>
    <xdr:to>
      <xdr:col>6</xdr:col>
      <xdr:colOff>561619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/>
        </xdr:cNvSpPr>
      </xdr:nvSpPr>
      <xdr:spPr>
        <a:xfrm>
          <a:off x="5564010" y="0"/>
          <a:ext cx="1040692" cy="498283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434620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/>
        </xdr:cNvSpPr>
      </xdr:nvSpPr>
      <xdr:spPr>
        <a:xfrm>
          <a:off x="1370893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452967</xdr:colOff>
      <xdr:row>0</xdr:row>
      <xdr:rowOff>0</xdr:rowOff>
    </xdr:from>
    <xdr:to>
      <xdr:col>4</xdr:col>
      <xdr:colOff>153809</xdr:colOff>
      <xdr:row>1</xdr:row>
      <xdr:rowOff>2983</xdr:rowOff>
    </xdr:to>
    <xdr:sp macro="" textlink="">
      <xdr:nvSpPr>
        <xdr:cNvPr id="8" name="Retângulo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>
          <a:spLocks/>
        </xdr:cNvSpPr>
      </xdr:nvSpPr>
      <xdr:spPr>
        <a:xfrm>
          <a:off x="2434167" y="0"/>
          <a:ext cx="1044926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153810</xdr:colOff>
      <xdr:row>0</xdr:row>
      <xdr:rowOff>0</xdr:rowOff>
    </xdr:from>
    <xdr:to>
      <xdr:col>4</xdr:col>
      <xdr:colOff>1198739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>
          <a:spLocks/>
        </xdr:cNvSpPr>
      </xdr:nvSpPr>
      <xdr:spPr>
        <a:xfrm>
          <a:off x="3479094" y="0"/>
          <a:ext cx="1040695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1198740</xdr:colOff>
      <xdr:row>0</xdr:row>
      <xdr:rowOff>0</xdr:rowOff>
    </xdr:from>
    <xdr:to>
      <xdr:col>5</xdr:col>
      <xdr:colOff>903111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>
          <a:spLocks/>
        </xdr:cNvSpPr>
      </xdr:nvSpPr>
      <xdr:spPr>
        <a:xfrm>
          <a:off x="4519790" y="0"/>
          <a:ext cx="104422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6</xdr:col>
      <xdr:colOff>562328</xdr:colOff>
      <xdr:row>0</xdr:row>
      <xdr:rowOff>0</xdr:rowOff>
    </xdr:from>
    <xdr:to>
      <xdr:col>7</xdr:col>
      <xdr:colOff>224956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>
          <a:spLocks/>
        </xdr:cNvSpPr>
      </xdr:nvSpPr>
      <xdr:spPr>
        <a:xfrm>
          <a:off x="6605411" y="0"/>
          <a:ext cx="104481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7</xdr:col>
      <xdr:colOff>224368</xdr:colOff>
      <xdr:row>0</xdr:row>
      <xdr:rowOff>0</xdr:rowOff>
    </xdr:from>
    <xdr:to>
      <xdr:col>7</xdr:col>
      <xdr:colOff>1275179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>
          <a:spLocks/>
        </xdr:cNvSpPr>
      </xdr:nvSpPr>
      <xdr:spPr>
        <a:xfrm>
          <a:off x="7649634" y="0"/>
          <a:ext cx="1046578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1265768</xdr:colOff>
      <xdr:row>0</xdr:row>
      <xdr:rowOff>0</xdr:rowOff>
    </xdr:from>
    <xdr:to>
      <xdr:col>8</xdr:col>
      <xdr:colOff>927805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>
          <a:spLocks/>
        </xdr:cNvSpPr>
      </xdr:nvSpPr>
      <xdr:spPr>
        <a:xfrm>
          <a:off x="8686801" y="0"/>
          <a:ext cx="1044220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923576</xdr:colOff>
      <xdr:row>0</xdr:row>
      <xdr:rowOff>0</xdr:rowOff>
    </xdr:from>
    <xdr:to>
      <xdr:col>9</xdr:col>
      <xdr:colOff>572676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>
          <a:spLocks/>
        </xdr:cNvSpPr>
      </xdr:nvSpPr>
      <xdr:spPr>
        <a:xfrm>
          <a:off x="9726792" y="0"/>
          <a:ext cx="103128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888997</xdr:colOff>
      <xdr:row>1</xdr:row>
      <xdr:rowOff>95248</xdr:rowOff>
    </xdr:from>
    <xdr:to>
      <xdr:col>3</xdr:col>
      <xdr:colOff>317496</xdr:colOff>
      <xdr:row>2</xdr:row>
      <xdr:rowOff>13565</xdr:rowOff>
    </xdr:to>
    <xdr:sp macro="" textlink="">
      <xdr:nvSpPr>
        <xdr:cNvPr id="18" name="Retângulo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SpPr/>
      </xdr:nvSpPr>
      <xdr:spPr>
        <a:xfrm>
          <a:off x="1164164" y="592665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3</xdr:col>
      <xdr:colOff>1277757</xdr:colOff>
      <xdr:row>1</xdr:row>
      <xdr:rowOff>110066</xdr:rowOff>
    </xdr:from>
    <xdr:to>
      <xdr:col>5</xdr:col>
      <xdr:colOff>275164</xdr:colOff>
      <xdr:row>2</xdr:row>
      <xdr:rowOff>28383</xdr:rowOff>
    </xdr:to>
    <xdr:sp macro="" textlink="">
      <xdr:nvSpPr>
        <xdr:cNvPr id="19" name="Retângulo 1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SpPr/>
      </xdr:nvSpPr>
      <xdr:spPr>
        <a:xfrm>
          <a:off x="3267424" y="607483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5</xdr:col>
      <xdr:colOff>282920</xdr:colOff>
      <xdr:row>1</xdr:row>
      <xdr:rowOff>110066</xdr:rowOff>
    </xdr:from>
    <xdr:to>
      <xdr:col>6</xdr:col>
      <xdr:colOff>571494</xdr:colOff>
      <xdr:row>2</xdr:row>
      <xdr:rowOff>28383</xdr:rowOff>
    </xdr:to>
    <xdr:sp macro="" textlink="">
      <xdr:nvSpPr>
        <xdr:cNvPr id="20" name="Retângulo 1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SpPr/>
      </xdr:nvSpPr>
      <xdr:spPr>
        <a:xfrm>
          <a:off x="4960753" y="607483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6</xdr:col>
      <xdr:colOff>579252</xdr:colOff>
      <xdr:row>1</xdr:row>
      <xdr:rowOff>110066</xdr:rowOff>
    </xdr:from>
    <xdr:to>
      <xdr:col>7</xdr:col>
      <xdr:colOff>338659</xdr:colOff>
      <xdr:row>2</xdr:row>
      <xdr:rowOff>28383</xdr:rowOff>
    </xdr:to>
    <xdr:sp macro="" textlink="">
      <xdr:nvSpPr>
        <xdr:cNvPr id="21" name="Retângulo 2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SpPr/>
      </xdr:nvSpPr>
      <xdr:spPr>
        <a:xfrm>
          <a:off x="6643502" y="607483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328075</xdr:colOff>
      <xdr:row>1</xdr:row>
      <xdr:rowOff>110066</xdr:rowOff>
    </xdr:from>
    <xdr:to>
      <xdr:col>3</xdr:col>
      <xdr:colOff>1291158</xdr:colOff>
      <xdr:row>2</xdr:row>
      <xdr:rowOff>28383</xdr:rowOff>
    </xdr:to>
    <xdr:sp macro="" textlink="">
      <xdr:nvSpPr>
        <xdr:cNvPr id="22" name="Retângulo 2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SpPr/>
      </xdr:nvSpPr>
      <xdr:spPr>
        <a:xfrm>
          <a:off x="2317742" y="607483"/>
          <a:ext cx="9630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  <xdr:twoCellAnchor editAs="absolute">
    <xdr:from>
      <xdr:col>3</xdr:col>
      <xdr:colOff>0</xdr:colOff>
      <xdr:row>4</xdr:row>
      <xdr:rowOff>10580</xdr:rowOff>
    </xdr:from>
    <xdr:to>
      <xdr:col>3</xdr:col>
      <xdr:colOff>910167</xdr:colOff>
      <xdr:row>5</xdr:row>
      <xdr:rowOff>10580</xdr:rowOff>
    </xdr:to>
    <xdr:sp macro="" textlink="">
      <xdr:nvSpPr>
        <xdr:cNvPr id="23" name="Retângulo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SpPr/>
      </xdr:nvSpPr>
      <xdr:spPr>
        <a:xfrm>
          <a:off x="1979083" y="1693330"/>
          <a:ext cx="910167" cy="508000"/>
        </a:xfrm>
        <a:prstGeom prst="rect">
          <a:avLst/>
        </a:prstGeom>
        <a:solidFill>
          <a:srgbClr val="6699CC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bg1"/>
              </a:solidFill>
            </a:rPr>
            <a:t>Resumo</a:t>
          </a:r>
        </a:p>
      </xdr:txBody>
    </xdr:sp>
    <xdr:clientData/>
  </xdr:twoCellAnchor>
  <xdr:twoCellAnchor editAs="absolute">
    <xdr:from>
      <xdr:col>3</xdr:col>
      <xdr:colOff>914399</xdr:colOff>
      <xdr:row>4</xdr:row>
      <xdr:rowOff>14815</xdr:rowOff>
    </xdr:from>
    <xdr:to>
      <xdr:col>4</xdr:col>
      <xdr:colOff>480482</xdr:colOff>
      <xdr:row>5</xdr:row>
      <xdr:rowOff>14815</xdr:rowOff>
    </xdr:to>
    <xdr:sp macro="" textlink="">
      <xdr:nvSpPr>
        <xdr:cNvPr id="24" name="Retângulo 2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SpPr/>
      </xdr:nvSpPr>
      <xdr:spPr>
        <a:xfrm>
          <a:off x="2893482" y="1697565"/>
          <a:ext cx="910167" cy="50800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Ano 1</a:t>
          </a:r>
        </a:p>
      </xdr:txBody>
    </xdr:sp>
    <xdr:clientData/>
  </xdr:twoCellAnchor>
  <xdr:twoCellAnchor editAs="absolute">
    <xdr:from>
      <xdr:col>4</xdr:col>
      <xdr:colOff>474128</xdr:colOff>
      <xdr:row>4</xdr:row>
      <xdr:rowOff>8465</xdr:rowOff>
    </xdr:from>
    <xdr:to>
      <xdr:col>5</xdr:col>
      <xdr:colOff>40212</xdr:colOff>
      <xdr:row>5</xdr:row>
      <xdr:rowOff>8465</xdr:rowOff>
    </xdr:to>
    <xdr:sp macro="" textlink="">
      <xdr:nvSpPr>
        <xdr:cNvPr id="25" name="Retângulo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SpPr/>
      </xdr:nvSpPr>
      <xdr:spPr>
        <a:xfrm>
          <a:off x="3797295" y="1691215"/>
          <a:ext cx="910167" cy="50800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Ano 2</a:t>
          </a:r>
        </a:p>
      </xdr:txBody>
    </xdr:sp>
    <xdr:clientData/>
  </xdr:twoCellAnchor>
  <xdr:twoCellAnchor editAs="absolute">
    <xdr:from>
      <xdr:col>5</xdr:col>
      <xdr:colOff>42331</xdr:colOff>
      <xdr:row>4</xdr:row>
      <xdr:rowOff>10580</xdr:rowOff>
    </xdr:from>
    <xdr:to>
      <xdr:col>5</xdr:col>
      <xdr:colOff>952498</xdr:colOff>
      <xdr:row>5</xdr:row>
      <xdr:rowOff>10580</xdr:rowOff>
    </xdr:to>
    <xdr:sp macro="" textlink="">
      <xdr:nvSpPr>
        <xdr:cNvPr id="26" name="Retângulo 2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SpPr/>
      </xdr:nvSpPr>
      <xdr:spPr>
        <a:xfrm>
          <a:off x="4709581" y="1693330"/>
          <a:ext cx="910167" cy="50800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Ano 3</a:t>
          </a:r>
        </a:p>
      </xdr:txBody>
    </xdr:sp>
    <xdr:clientData/>
  </xdr:twoCellAnchor>
  <xdr:twoCellAnchor editAs="absolute">
    <xdr:from>
      <xdr:col>5</xdr:col>
      <xdr:colOff>952500</xdr:colOff>
      <xdr:row>4</xdr:row>
      <xdr:rowOff>10580</xdr:rowOff>
    </xdr:from>
    <xdr:to>
      <xdr:col>6</xdr:col>
      <xdr:colOff>476250</xdr:colOff>
      <xdr:row>5</xdr:row>
      <xdr:rowOff>10580</xdr:rowOff>
    </xdr:to>
    <xdr:sp macro="" textlink="">
      <xdr:nvSpPr>
        <xdr:cNvPr id="27" name="Retângulo 2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SpPr/>
      </xdr:nvSpPr>
      <xdr:spPr>
        <a:xfrm>
          <a:off x="5619750" y="1693330"/>
          <a:ext cx="910167" cy="50800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Ano 4</a:t>
          </a:r>
        </a:p>
      </xdr:txBody>
    </xdr:sp>
    <xdr:clientData/>
  </xdr:twoCellAnchor>
  <xdr:twoCellAnchor editAs="absolute">
    <xdr:from>
      <xdr:col>6</xdr:col>
      <xdr:colOff>480483</xdr:colOff>
      <xdr:row>4</xdr:row>
      <xdr:rowOff>14815</xdr:rowOff>
    </xdr:from>
    <xdr:to>
      <xdr:col>7</xdr:col>
      <xdr:colOff>4234</xdr:colOff>
      <xdr:row>5</xdr:row>
      <xdr:rowOff>14815</xdr:rowOff>
    </xdr:to>
    <xdr:sp macro="" textlink="">
      <xdr:nvSpPr>
        <xdr:cNvPr id="28" name="Retângulo 27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SpPr/>
      </xdr:nvSpPr>
      <xdr:spPr>
        <a:xfrm>
          <a:off x="6534150" y="1697565"/>
          <a:ext cx="910167" cy="508000"/>
        </a:xfrm>
        <a:prstGeom prst="rect">
          <a:avLst/>
        </a:prstGeom>
        <a:noFill/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ysClr val="windowText" lastClr="000000"/>
              </a:solidFill>
            </a:rPr>
            <a:t>Ano 5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892527</xdr:colOff>
      <xdr:row>0</xdr:row>
      <xdr:rowOff>0</xdr:rowOff>
    </xdr:from>
    <xdr:to>
      <xdr:col>8</xdr:col>
      <xdr:colOff>138285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>
          <a:spLocks/>
        </xdr:cNvSpPr>
      </xdr:nvSpPr>
      <xdr:spPr>
        <a:xfrm>
          <a:off x="5580943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434620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/>
        </xdr:cNvSpPr>
      </xdr:nvSpPr>
      <xdr:spPr>
        <a:xfrm>
          <a:off x="1373010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452967</xdr:colOff>
      <xdr:row>0</xdr:row>
      <xdr:rowOff>0</xdr:rowOff>
    </xdr:from>
    <xdr:to>
      <xdr:col>4</xdr:col>
      <xdr:colOff>598309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>
          <a:spLocks/>
        </xdr:cNvSpPr>
      </xdr:nvSpPr>
      <xdr:spPr>
        <a:xfrm>
          <a:off x="2442634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598310</xdr:colOff>
      <xdr:row>0</xdr:row>
      <xdr:rowOff>0</xdr:rowOff>
    </xdr:from>
    <xdr:to>
      <xdr:col>5</xdr:col>
      <xdr:colOff>743656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>
          <a:spLocks/>
        </xdr:cNvSpPr>
      </xdr:nvSpPr>
      <xdr:spPr>
        <a:xfrm>
          <a:off x="3487561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743657</xdr:colOff>
      <xdr:row>0</xdr:row>
      <xdr:rowOff>0</xdr:rowOff>
    </xdr:from>
    <xdr:to>
      <xdr:col>6</xdr:col>
      <xdr:colOff>892528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>
          <a:spLocks/>
        </xdr:cNvSpPr>
      </xdr:nvSpPr>
      <xdr:spPr>
        <a:xfrm>
          <a:off x="4532490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8</xdr:col>
      <xdr:colOff>138994</xdr:colOff>
      <xdr:row>0</xdr:row>
      <xdr:rowOff>0</xdr:rowOff>
    </xdr:from>
    <xdr:to>
      <xdr:col>9</xdr:col>
      <xdr:colOff>288456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SpPr>
          <a:spLocks/>
        </xdr:cNvSpPr>
      </xdr:nvSpPr>
      <xdr:spPr>
        <a:xfrm>
          <a:off x="6626578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287868</xdr:colOff>
      <xdr:row>0</xdr:row>
      <xdr:rowOff>0</xdr:rowOff>
    </xdr:from>
    <xdr:to>
      <xdr:col>10</xdr:col>
      <xdr:colOff>439095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>
          <a:spLocks/>
        </xdr:cNvSpPr>
      </xdr:nvSpPr>
      <xdr:spPr>
        <a:xfrm>
          <a:off x="7675034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10</xdr:col>
      <xdr:colOff>429684</xdr:colOff>
      <xdr:row>0</xdr:row>
      <xdr:rowOff>0</xdr:rowOff>
    </xdr:from>
    <xdr:to>
      <xdr:col>11</xdr:col>
      <xdr:colOff>578554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>
          <a:spLocks/>
        </xdr:cNvSpPr>
      </xdr:nvSpPr>
      <xdr:spPr>
        <a:xfrm>
          <a:off x="8716434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11</xdr:col>
      <xdr:colOff>574325</xdr:colOff>
      <xdr:row>0</xdr:row>
      <xdr:rowOff>0</xdr:rowOff>
    </xdr:from>
    <xdr:to>
      <xdr:col>12</xdr:col>
      <xdr:colOff>710260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>
          <a:spLocks/>
        </xdr:cNvSpPr>
      </xdr:nvSpPr>
      <xdr:spPr>
        <a:xfrm>
          <a:off x="9760659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888996</xdr:colOff>
      <xdr:row>1</xdr:row>
      <xdr:rowOff>95247</xdr:rowOff>
    </xdr:from>
    <xdr:to>
      <xdr:col>3</xdr:col>
      <xdr:colOff>317495</xdr:colOff>
      <xdr:row>2</xdr:row>
      <xdr:rowOff>13564</xdr:rowOff>
    </xdr:to>
    <xdr:sp macro="" textlink="">
      <xdr:nvSpPr>
        <xdr:cNvPr id="18" name="Retângulo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SpPr/>
      </xdr:nvSpPr>
      <xdr:spPr>
        <a:xfrm>
          <a:off x="1164163" y="592664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4</xdr:col>
      <xdr:colOff>378172</xdr:colOff>
      <xdr:row>1</xdr:row>
      <xdr:rowOff>110065</xdr:rowOff>
    </xdr:from>
    <xdr:to>
      <xdr:col>6</xdr:col>
      <xdr:colOff>264580</xdr:colOff>
      <xdr:row>2</xdr:row>
      <xdr:rowOff>28382</xdr:rowOff>
    </xdr:to>
    <xdr:sp macro="" textlink="">
      <xdr:nvSpPr>
        <xdr:cNvPr id="19" name="Retângulo 1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3267423" y="607482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6</xdr:col>
      <xdr:colOff>272336</xdr:colOff>
      <xdr:row>1</xdr:row>
      <xdr:rowOff>110065</xdr:rowOff>
    </xdr:from>
    <xdr:to>
      <xdr:col>8</xdr:col>
      <xdr:colOff>148159</xdr:colOff>
      <xdr:row>2</xdr:row>
      <xdr:rowOff>28382</xdr:rowOff>
    </xdr:to>
    <xdr:sp macro="" textlink="">
      <xdr:nvSpPr>
        <xdr:cNvPr id="20" name="Retângulo 1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4960752" y="607482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8</xdr:col>
      <xdr:colOff>155917</xdr:colOff>
      <xdr:row>1</xdr:row>
      <xdr:rowOff>110065</xdr:rowOff>
    </xdr:from>
    <xdr:to>
      <xdr:col>9</xdr:col>
      <xdr:colOff>402158</xdr:colOff>
      <xdr:row>2</xdr:row>
      <xdr:rowOff>28382</xdr:rowOff>
    </xdr:to>
    <xdr:sp macro="" textlink="">
      <xdr:nvSpPr>
        <xdr:cNvPr id="22" name="Retângulo 2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6643501" y="607482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328074</xdr:colOff>
      <xdr:row>1</xdr:row>
      <xdr:rowOff>110065</xdr:rowOff>
    </xdr:from>
    <xdr:to>
      <xdr:col>4</xdr:col>
      <xdr:colOff>391573</xdr:colOff>
      <xdr:row>2</xdr:row>
      <xdr:rowOff>28382</xdr:rowOff>
    </xdr:to>
    <xdr:sp macro="" textlink="">
      <xdr:nvSpPr>
        <xdr:cNvPr id="23" name="Retângulo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SpPr/>
      </xdr:nvSpPr>
      <xdr:spPr>
        <a:xfrm>
          <a:off x="2317741" y="607482"/>
          <a:ext cx="9630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892525</xdr:colOff>
      <xdr:row>0</xdr:row>
      <xdr:rowOff>0</xdr:rowOff>
    </xdr:from>
    <xdr:to>
      <xdr:col>8</xdr:col>
      <xdr:colOff>138283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>
          <a:spLocks/>
        </xdr:cNvSpPr>
      </xdr:nvSpPr>
      <xdr:spPr>
        <a:xfrm>
          <a:off x="5580941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434620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>
          <a:spLocks/>
        </xdr:cNvSpPr>
      </xdr:nvSpPr>
      <xdr:spPr>
        <a:xfrm>
          <a:off x="1370893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452965</xdr:colOff>
      <xdr:row>0</xdr:row>
      <xdr:rowOff>0</xdr:rowOff>
    </xdr:from>
    <xdr:to>
      <xdr:col>4</xdr:col>
      <xdr:colOff>598307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/>
        </xdr:cNvSpPr>
      </xdr:nvSpPr>
      <xdr:spPr>
        <a:xfrm>
          <a:off x="2442632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598308</xdr:colOff>
      <xdr:row>0</xdr:row>
      <xdr:rowOff>0</xdr:rowOff>
    </xdr:from>
    <xdr:to>
      <xdr:col>5</xdr:col>
      <xdr:colOff>743654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>
          <a:spLocks/>
        </xdr:cNvSpPr>
      </xdr:nvSpPr>
      <xdr:spPr>
        <a:xfrm>
          <a:off x="3487559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743655</xdr:colOff>
      <xdr:row>0</xdr:row>
      <xdr:rowOff>0</xdr:rowOff>
    </xdr:from>
    <xdr:to>
      <xdr:col>6</xdr:col>
      <xdr:colOff>892526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SpPr>
          <a:spLocks/>
        </xdr:cNvSpPr>
      </xdr:nvSpPr>
      <xdr:spPr>
        <a:xfrm>
          <a:off x="4532488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8</xdr:col>
      <xdr:colOff>138992</xdr:colOff>
      <xdr:row>0</xdr:row>
      <xdr:rowOff>0</xdr:rowOff>
    </xdr:from>
    <xdr:to>
      <xdr:col>9</xdr:col>
      <xdr:colOff>288454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>
          <a:spLocks/>
        </xdr:cNvSpPr>
      </xdr:nvSpPr>
      <xdr:spPr>
        <a:xfrm>
          <a:off x="6626576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287866</xdr:colOff>
      <xdr:row>0</xdr:row>
      <xdr:rowOff>0</xdr:rowOff>
    </xdr:from>
    <xdr:to>
      <xdr:col>10</xdr:col>
      <xdr:colOff>439093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>
          <a:spLocks/>
        </xdr:cNvSpPr>
      </xdr:nvSpPr>
      <xdr:spPr>
        <a:xfrm>
          <a:off x="7675032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10</xdr:col>
      <xdr:colOff>429682</xdr:colOff>
      <xdr:row>0</xdr:row>
      <xdr:rowOff>0</xdr:rowOff>
    </xdr:from>
    <xdr:to>
      <xdr:col>11</xdr:col>
      <xdr:colOff>578552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/>
        </xdr:cNvSpPr>
      </xdr:nvSpPr>
      <xdr:spPr>
        <a:xfrm>
          <a:off x="8716432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11</xdr:col>
      <xdr:colOff>574323</xdr:colOff>
      <xdr:row>0</xdr:row>
      <xdr:rowOff>0</xdr:rowOff>
    </xdr:from>
    <xdr:to>
      <xdr:col>12</xdr:col>
      <xdr:colOff>710258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>
          <a:spLocks/>
        </xdr:cNvSpPr>
      </xdr:nvSpPr>
      <xdr:spPr>
        <a:xfrm>
          <a:off x="9760657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889000</xdr:colOff>
      <xdr:row>1</xdr:row>
      <xdr:rowOff>95247</xdr:rowOff>
    </xdr:from>
    <xdr:to>
      <xdr:col>3</xdr:col>
      <xdr:colOff>317499</xdr:colOff>
      <xdr:row>2</xdr:row>
      <xdr:rowOff>13564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SpPr/>
      </xdr:nvSpPr>
      <xdr:spPr>
        <a:xfrm>
          <a:off x="1164167" y="592664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4</xdr:col>
      <xdr:colOff>378176</xdr:colOff>
      <xdr:row>1</xdr:row>
      <xdr:rowOff>110065</xdr:rowOff>
    </xdr:from>
    <xdr:to>
      <xdr:col>6</xdr:col>
      <xdr:colOff>264584</xdr:colOff>
      <xdr:row>2</xdr:row>
      <xdr:rowOff>28382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SpPr/>
      </xdr:nvSpPr>
      <xdr:spPr>
        <a:xfrm>
          <a:off x="3267427" y="607482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6</xdr:col>
      <xdr:colOff>272340</xdr:colOff>
      <xdr:row>1</xdr:row>
      <xdr:rowOff>110065</xdr:rowOff>
    </xdr:from>
    <xdr:to>
      <xdr:col>8</xdr:col>
      <xdr:colOff>148163</xdr:colOff>
      <xdr:row>2</xdr:row>
      <xdr:rowOff>28382</xdr:rowOff>
    </xdr:to>
    <xdr:sp macro="" textlink="">
      <xdr:nvSpPr>
        <xdr:cNvPr id="25" name="Retângulo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SpPr/>
      </xdr:nvSpPr>
      <xdr:spPr>
        <a:xfrm>
          <a:off x="4960756" y="607482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8</xdr:col>
      <xdr:colOff>155921</xdr:colOff>
      <xdr:row>1</xdr:row>
      <xdr:rowOff>110065</xdr:rowOff>
    </xdr:from>
    <xdr:to>
      <xdr:col>9</xdr:col>
      <xdr:colOff>402162</xdr:colOff>
      <xdr:row>2</xdr:row>
      <xdr:rowOff>28382</xdr:rowOff>
    </xdr:to>
    <xdr:sp macro="" textlink="">
      <xdr:nvSpPr>
        <xdr:cNvPr id="26" name="Retângulo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SpPr/>
      </xdr:nvSpPr>
      <xdr:spPr>
        <a:xfrm>
          <a:off x="6643505" y="607482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328078</xdr:colOff>
      <xdr:row>1</xdr:row>
      <xdr:rowOff>110065</xdr:rowOff>
    </xdr:from>
    <xdr:to>
      <xdr:col>4</xdr:col>
      <xdr:colOff>391577</xdr:colOff>
      <xdr:row>2</xdr:row>
      <xdr:rowOff>28382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SpPr/>
      </xdr:nvSpPr>
      <xdr:spPr>
        <a:xfrm>
          <a:off x="2317745" y="607482"/>
          <a:ext cx="9630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892526</xdr:colOff>
      <xdr:row>0</xdr:row>
      <xdr:rowOff>0</xdr:rowOff>
    </xdr:from>
    <xdr:to>
      <xdr:col>8</xdr:col>
      <xdr:colOff>138284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>
          <a:spLocks/>
        </xdr:cNvSpPr>
      </xdr:nvSpPr>
      <xdr:spPr>
        <a:xfrm>
          <a:off x="5580942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434620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>
          <a:spLocks/>
        </xdr:cNvSpPr>
      </xdr:nvSpPr>
      <xdr:spPr>
        <a:xfrm>
          <a:off x="1370893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452966</xdr:colOff>
      <xdr:row>0</xdr:row>
      <xdr:rowOff>0</xdr:rowOff>
    </xdr:from>
    <xdr:to>
      <xdr:col>4</xdr:col>
      <xdr:colOff>598308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>
          <a:spLocks/>
        </xdr:cNvSpPr>
      </xdr:nvSpPr>
      <xdr:spPr>
        <a:xfrm>
          <a:off x="244263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598309</xdr:colOff>
      <xdr:row>0</xdr:row>
      <xdr:rowOff>0</xdr:rowOff>
    </xdr:from>
    <xdr:to>
      <xdr:col>5</xdr:col>
      <xdr:colOff>743655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>
          <a:spLocks/>
        </xdr:cNvSpPr>
      </xdr:nvSpPr>
      <xdr:spPr>
        <a:xfrm>
          <a:off x="3487560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743656</xdr:colOff>
      <xdr:row>0</xdr:row>
      <xdr:rowOff>0</xdr:rowOff>
    </xdr:from>
    <xdr:to>
      <xdr:col>6</xdr:col>
      <xdr:colOff>892527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/>
        </xdr:cNvSpPr>
      </xdr:nvSpPr>
      <xdr:spPr>
        <a:xfrm>
          <a:off x="4532489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8</xdr:col>
      <xdr:colOff>138993</xdr:colOff>
      <xdr:row>0</xdr:row>
      <xdr:rowOff>0</xdr:rowOff>
    </xdr:from>
    <xdr:to>
      <xdr:col>9</xdr:col>
      <xdr:colOff>288455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/>
        </xdr:cNvSpPr>
      </xdr:nvSpPr>
      <xdr:spPr>
        <a:xfrm>
          <a:off x="6626577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287867</xdr:colOff>
      <xdr:row>0</xdr:row>
      <xdr:rowOff>0</xdr:rowOff>
    </xdr:from>
    <xdr:to>
      <xdr:col>10</xdr:col>
      <xdr:colOff>439094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/>
        </xdr:cNvSpPr>
      </xdr:nvSpPr>
      <xdr:spPr>
        <a:xfrm>
          <a:off x="7675033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10</xdr:col>
      <xdr:colOff>429683</xdr:colOff>
      <xdr:row>0</xdr:row>
      <xdr:rowOff>0</xdr:rowOff>
    </xdr:from>
    <xdr:to>
      <xdr:col>11</xdr:col>
      <xdr:colOff>578553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>
          <a:spLocks/>
        </xdr:cNvSpPr>
      </xdr:nvSpPr>
      <xdr:spPr>
        <a:xfrm>
          <a:off x="8716433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11</xdr:col>
      <xdr:colOff>574324</xdr:colOff>
      <xdr:row>0</xdr:row>
      <xdr:rowOff>0</xdr:rowOff>
    </xdr:from>
    <xdr:to>
      <xdr:col>12</xdr:col>
      <xdr:colOff>710259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>
          <a:spLocks/>
        </xdr:cNvSpPr>
      </xdr:nvSpPr>
      <xdr:spPr>
        <a:xfrm>
          <a:off x="9760658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889004</xdr:colOff>
      <xdr:row>1</xdr:row>
      <xdr:rowOff>95247</xdr:rowOff>
    </xdr:from>
    <xdr:to>
      <xdr:col>3</xdr:col>
      <xdr:colOff>317503</xdr:colOff>
      <xdr:row>2</xdr:row>
      <xdr:rowOff>13564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SpPr/>
      </xdr:nvSpPr>
      <xdr:spPr>
        <a:xfrm>
          <a:off x="1164171" y="592664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4</xdr:col>
      <xdr:colOff>378180</xdr:colOff>
      <xdr:row>1</xdr:row>
      <xdr:rowOff>110065</xdr:rowOff>
    </xdr:from>
    <xdr:to>
      <xdr:col>6</xdr:col>
      <xdr:colOff>264588</xdr:colOff>
      <xdr:row>2</xdr:row>
      <xdr:rowOff>28382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SpPr/>
      </xdr:nvSpPr>
      <xdr:spPr>
        <a:xfrm>
          <a:off x="3267431" y="607482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6</xdr:col>
      <xdr:colOff>272344</xdr:colOff>
      <xdr:row>1</xdr:row>
      <xdr:rowOff>110065</xdr:rowOff>
    </xdr:from>
    <xdr:to>
      <xdr:col>8</xdr:col>
      <xdr:colOff>148167</xdr:colOff>
      <xdr:row>2</xdr:row>
      <xdr:rowOff>28382</xdr:rowOff>
    </xdr:to>
    <xdr:sp macro="" textlink="">
      <xdr:nvSpPr>
        <xdr:cNvPr id="25" name="Retângulo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4960760" y="607482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8</xdr:col>
      <xdr:colOff>155925</xdr:colOff>
      <xdr:row>1</xdr:row>
      <xdr:rowOff>110065</xdr:rowOff>
    </xdr:from>
    <xdr:to>
      <xdr:col>9</xdr:col>
      <xdr:colOff>402166</xdr:colOff>
      <xdr:row>2</xdr:row>
      <xdr:rowOff>28382</xdr:rowOff>
    </xdr:to>
    <xdr:sp macro="" textlink="">
      <xdr:nvSpPr>
        <xdr:cNvPr id="26" name="Retângulo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6643509" y="607482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328082</xdr:colOff>
      <xdr:row>1</xdr:row>
      <xdr:rowOff>110065</xdr:rowOff>
    </xdr:from>
    <xdr:to>
      <xdr:col>4</xdr:col>
      <xdr:colOff>391581</xdr:colOff>
      <xdr:row>2</xdr:row>
      <xdr:rowOff>28382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SpPr/>
      </xdr:nvSpPr>
      <xdr:spPr>
        <a:xfrm>
          <a:off x="2317749" y="607482"/>
          <a:ext cx="9630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892526</xdr:colOff>
      <xdr:row>0</xdr:row>
      <xdr:rowOff>0</xdr:rowOff>
    </xdr:from>
    <xdr:to>
      <xdr:col>8</xdr:col>
      <xdr:colOff>138284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>
          <a:spLocks/>
        </xdr:cNvSpPr>
      </xdr:nvSpPr>
      <xdr:spPr>
        <a:xfrm>
          <a:off x="5580942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434620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>
          <a:spLocks/>
        </xdr:cNvSpPr>
      </xdr:nvSpPr>
      <xdr:spPr>
        <a:xfrm>
          <a:off x="1370893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452966</xdr:colOff>
      <xdr:row>0</xdr:row>
      <xdr:rowOff>0</xdr:rowOff>
    </xdr:from>
    <xdr:to>
      <xdr:col>4</xdr:col>
      <xdr:colOff>598308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>
          <a:spLocks/>
        </xdr:cNvSpPr>
      </xdr:nvSpPr>
      <xdr:spPr>
        <a:xfrm>
          <a:off x="244263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598309</xdr:colOff>
      <xdr:row>0</xdr:row>
      <xdr:rowOff>0</xdr:rowOff>
    </xdr:from>
    <xdr:to>
      <xdr:col>5</xdr:col>
      <xdr:colOff>743655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SpPr>
          <a:spLocks/>
        </xdr:cNvSpPr>
      </xdr:nvSpPr>
      <xdr:spPr>
        <a:xfrm>
          <a:off x="3487560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743656</xdr:colOff>
      <xdr:row>0</xdr:row>
      <xdr:rowOff>0</xdr:rowOff>
    </xdr:from>
    <xdr:to>
      <xdr:col>6</xdr:col>
      <xdr:colOff>892527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>
          <a:spLocks/>
        </xdr:cNvSpPr>
      </xdr:nvSpPr>
      <xdr:spPr>
        <a:xfrm>
          <a:off x="4532489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8</xdr:col>
      <xdr:colOff>138993</xdr:colOff>
      <xdr:row>0</xdr:row>
      <xdr:rowOff>0</xdr:rowOff>
    </xdr:from>
    <xdr:to>
      <xdr:col>9</xdr:col>
      <xdr:colOff>288455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/>
        </xdr:cNvSpPr>
      </xdr:nvSpPr>
      <xdr:spPr>
        <a:xfrm>
          <a:off x="6626577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287867</xdr:colOff>
      <xdr:row>0</xdr:row>
      <xdr:rowOff>0</xdr:rowOff>
    </xdr:from>
    <xdr:to>
      <xdr:col>10</xdr:col>
      <xdr:colOff>439094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>
          <a:spLocks/>
        </xdr:cNvSpPr>
      </xdr:nvSpPr>
      <xdr:spPr>
        <a:xfrm>
          <a:off x="7675033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10</xdr:col>
      <xdr:colOff>429683</xdr:colOff>
      <xdr:row>0</xdr:row>
      <xdr:rowOff>0</xdr:rowOff>
    </xdr:from>
    <xdr:to>
      <xdr:col>11</xdr:col>
      <xdr:colOff>578553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/>
        </xdr:cNvSpPr>
      </xdr:nvSpPr>
      <xdr:spPr>
        <a:xfrm>
          <a:off x="8716433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11</xdr:col>
      <xdr:colOff>574324</xdr:colOff>
      <xdr:row>0</xdr:row>
      <xdr:rowOff>0</xdr:rowOff>
    </xdr:from>
    <xdr:to>
      <xdr:col>12</xdr:col>
      <xdr:colOff>710259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SpPr>
          <a:spLocks/>
        </xdr:cNvSpPr>
      </xdr:nvSpPr>
      <xdr:spPr>
        <a:xfrm>
          <a:off x="9760658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888997</xdr:colOff>
      <xdr:row>1</xdr:row>
      <xdr:rowOff>95249</xdr:rowOff>
    </xdr:from>
    <xdr:to>
      <xdr:col>3</xdr:col>
      <xdr:colOff>317496</xdr:colOff>
      <xdr:row>2</xdr:row>
      <xdr:rowOff>13566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1164164" y="592666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4</xdr:col>
      <xdr:colOff>378173</xdr:colOff>
      <xdr:row>1</xdr:row>
      <xdr:rowOff>110067</xdr:rowOff>
    </xdr:from>
    <xdr:to>
      <xdr:col>6</xdr:col>
      <xdr:colOff>264581</xdr:colOff>
      <xdr:row>2</xdr:row>
      <xdr:rowOff>28384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SpPr/>
      </xdr:nvSpPr>
      <xdr:spPr>
        <a:xfrm>
          <a:off x="3267424" y="607484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6</xdr:col>
      <xdr:colOff>272337</xdr:colOff>
      <xdr:row>1</xdr:row>
      <xdr:rowOff>110067</xdr:rowOff>
    </xdr:from>
    <xdr:to>
      <xdr:col>8</xdr:col>
      <xdr:colOff>148160</xdr:colOff>
      <xdr:row>2</xdr:row>
      <xdr:rowOff>28384</xdr:rowOff>
    </xdr:to>
    <xdr:sp macro="" textlink="">
      <xdr:nvSpPr>
        <xdr:cNvPr id="25" name="Retângulo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4960753" y="607484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8</xdr:col>
      <xdr:colOff>155918</xdr:colOff>
      <xdr:row>1</xdr:row>
      <xdr:rowOff>110067</xdr:rowOff>
    </xdr:from>
    <xdr:to>
      <xdr:col>9</xdr:col>
      <xdr:colOff>402159</xdr:colOff>
      <xdr:row>2</xdr:row>
      <xdr:rowOff>28384</xdr:rowOff>
    </xdr:to>
    <xdr:sp macro="" textlink="">
      <xdr:nvSpPr>
        <xdr:cNvPr id="26" name="Retângulo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SpPr/>
      </xdr:nvSpPr>
      <xdr:spPr>
        <a:xfrm>
          <a:off x="6643502" y="607484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328075</xdr:colOff>
      <xdr:row>1</xdr:row>
      <xdr:rowOff>110067</xdr:rowOff>
    </xdr:from>
    <xdr:to>
      <xdr:col>4</xdr:col>
      <xdr:colOff>391574</xdr:colOff>
      <xdr:row>2</xdr:row>
      <xdr:rowOff>28384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2317742" y="607484"/>
          <a:ext cx="9630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892528</xdr:colOff>
      <xdr:row>0</xdr:row>
      <xdr:rowOff>0</xdr:rowOff>
    </xdr:from>
    <xdr:to>
      <xdr:col>8</xdr:col>
      <xdr:colOff>138286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>
          <a:spLocks/>
        </xdr:cNvSpPr>
      </xdr:nvSpPr>
      <xdr:spPr>
        <a:xfrm>
          <a:off x="5580944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3</xdr:col>
      <xdr:colOff>434620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>
          <a:spLocks/>
        </xdr:cNvSpPr>
      </xdr:nvSpPr>
      <xdr:spPr>
        <a:xfrm>
          <a:off x="1370893" y="0"/>
          <a:ext cx="1044927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452968</xdr:colOff>
      <xdr:row>0</xdr:row>
      <xdr:rowOff>0</xdr:rowOff>
    </xdr:from>
    <xdr:to>
      <xdr:col>4</xdr:col>
      <xdr:colOff>598310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>
          <a:spLocks/>
        </xdr:cNvSpPr>
      </xdr:nvSpPr>
      <xdr:spPr>
        <a:xfrm>
          <a:off x="2442635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598311</xdr:colOff>
      <xdr:row>0</xdr:row>
      <xdr:rowOff>0</xdr:rowOff>
    </xdr:from>
    <xdr:to>
      <xdr:col>5</xdr:col>
      <xdr:colOff>743657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>
          <a:spLocks/>
        </xdr:cNvSpPr>
      </xdr:nvSpPr>
      <xdr:spPr>
        <a:xfrm>
          <a:off x="3487562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743658</xdr:colOff>
      <xdr:row>0</xdr:row>
      <xdr:rowOff>0</xdr:rowOff>
    </xdr:from>
    <xdr:to>
      <xdr:col>6</xdr:col>
      <xdr:colOff>892529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SpPr>
          <a:spLocks/>
        </xdr:cNvSpPr>
      </xdr:nvSpPr>
      <xdr:spPr>
        <a:xfrm>
          <a:off x="4532491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8</xdr:col>
      <xdr:colOff>138995</xdr:colOff>
      <xdr:row>0</xdr:row>
      <xdr:rowOff>0</xdr:rowOff>
    </xdr:from>
    <xdr:to>
      <xdr:col>9</xdr:col>
      <xdr:colOff>288457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SpPr>
          <a:spLocks/>
        </xdr:cNvSpPr>
      </xdr:nvSpPr>
      <xdr:spPr>
        <a:xfrm>
          <a:off x="6626579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287869</xdr:colOff>
      <xdr:row>0</xdr:row>
      <xdr:rowOff>0</xdr:rowOff>
    </xdr:from>
    <xdr:to>
      <xdr:col>10</xdr:col>
      <xdr:colOff>439096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SpPr>
          <a:spLocks/>
        </xdr:cNvSpPr>
      </xdr:nvSpPr>
      <xdr:spPr>
        <a:xfrm>
          <a:off x="7675035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10</xdr:col>
      <xdr:colOff>429685</xdr:colOff>
      <xdr:row>0</xdr:row>
      <xdr:rowOff>0</xdr:rowOff>
    </xdr:from>
    <xdr:to>
      <xdr:col>11</xdr:col>
      <xdr:colOff>578555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>
          <a:spLocks/>
        </xdr:cNvSpPr>
      </xdr:nvSpPr>
      <xdr:spPr>
        <a:xfrm>
          <a:off x="8716435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11</xdr:col>
      <xdr:colOff>574326</xdr:colOff>
      <xdr:row>0</xdr:row>
      <xdr:rowOff>0</xdr:rowOff>
    </xdr:from>
    <xdr:to>
      <xdr:col>12</xdr:col>
      <xdr:colOff>710261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>
          <a:spLocks/>
        </xdr:cNvSpPr>
      </xdr:nvSpPr>
      <xdr:spPr>
        <a:xfrm>
          <a:off x="9760660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888998</xdr:colOff>
      <xdr:row>1</xdr:row>
      <xdr:rowOff>95247</xdr:rowOff>
    </xdr:from>
    <xdr:to>
      <xdr:col>3</xdr:col>
      <xdr:colOff>317497</xdr:colOff>
      <xdr:row>2</xdr:row>
      <xdr:rowOff>13564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SpPr/>
      </xdr:nvSpPr>
      <xdr:spPr>
        <a:xfrm>
          <a:off x="1164165" y="592664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4</xdr:col>
      <xdr:colOff>378174</xdr:colOff>
      <xdr:row>1</xdr:row>
      <xdr:rowOff>110065</xdr:rowOff>
    </xdr:from>
    <xdr:to>
      <xdr:col>6</xdr:col>
      <xdr:colOff>264582</xdr:colOff>
      <xdr:row>2</xdr:row>
      <xdr:rowOff>28382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SpPr/>
      </xdr:nvSpPr>
      <xdr:spPr>
        <a:xfrm>
          <a:off x="3267425" y="607482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INVESTIMENTOS INICIAIS</a:t>
          </a:r>
        </a:p>
      </xdr:txBody>
    </xdr:sp>
    <xdr:clientData/>
  </xdr:twoCellAnchor>
  <xdr:twoCellAnchor editAs="absolute">
    <xdr:from>
      <xdr:col>6</xdr:col>
      <xdr:colOff>272338</xdr:colOff>
      <xdr:row>1</xdr:row>
      <xdr:rowOff>110065</xdr:rowOff>
    </xdr:from>
    <xdr:to>
      <xdr:col>8</xdr:col>
      <xdr:colOff>148161</xdr:colOff>
      <xdr:row>2</xdr:row>
      <xdr:rowOff>28382</xdr:rowOff>
    </xdr:to>
    <xdr:sp macro="" textlink="">
      <xdr:nvSpPr>
        <xdr:cNvPr id="25" name="Retângulo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SpPr/>
      </xdr:nvSpPr>
      <xdr:spPr>
        <a:xfrm>
          <a:off x="4960754" y="607482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8</xdr:col>
      <xdr:colOff>155919</xdr:colOff>
      <xdr:row>1</xdr:row>
      <xdr:rowOff>110065</xdr:rowOff>
    </xdr:from>
    <xdr:to>
      <xdr:col>9</xdr:col>
      <xdr:colOff>402160</xdr:colOff>
      <xdr:row>2</xdr:row>
      <xdr:rowOff>28382</xdr:rowOff>
    </xdr:to>
    <xdr:sp macro="" textlink="">
      <xdr:nvSpPr>
        <xdr:cNvPr id="26" name="Retângulo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SpPr/>
      </xdr:nvSpPr>
      <xdr:spPr>
        <a:xfrm>
          <a:off x="6643503" y="607482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3</xdr:col>
      <xdr:colOff>328076</xdr:colOff>
      <xdr:row>1</xdr:row>
      <xdr:rowOff>110065</xdr:rowOff>
    </xdr:from>
    <xdr:to>
      <xdr:col>4</xdr:col>
      <xdr:colOff>391575</xdr:colOff>
      <xdr:row>2</xdr:row>
      <xdr:rowOff>28382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SpPr/>
      </xdr:nvSpPr>
      <xdr:spPr>
        <a:xfrm>
          <a:off x="2317743" y="607482"/>
          <a:ext cx="96308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903109</xdr:colOff>
      <xdr:row>0</xdr:row>
      <xdr:rowOff>0</xdr:rowOff>
    </xdr:from>
    <xdr:to>
      <xdr:col>6</xdr:col>
      <xdr:colOff>53618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>
          <a:spLocks/>
        </xdr:cNvSpPr>
      </xdr:nvSpPr>
      <xdr:spPr>
        <a:xfrm>
          <a:off x="5580942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2</xdr:col>
      <xdr:colOff>2149120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>
          <a:spLocks/>
        </xdr:cNvSpPr>
      </xdr:nvSpPr>
      <xdr:spPr>
        <a:xfrm>
          <a:off x="1368777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2167466</xdr:colOff>
      <xdr:row>0</xdr:row>
      <xdr:rowOff>0</xdr:rowOff>
    </xdr:from>
    <xdr:to>
      <xdr:col>3</xdr:col>
      <xdr:colOff>471309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>
          <a:spLocks/>
        </xdr:cNvSpPr>
      </xdr:nvSpPr>
      <xdr:spPr>
        <a:xfrm>
          <a:off x="244263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471310</xdr:colOff>
      <xdr:row>0</xdr:row>
      <xdr:rowOff>0</xdr:rowOff>
    </xdr:from>
    <xdr:to>
      <xdr:col>3</xdr:col>
      <xdr:colOff>1516238</xdr:colOff>
      <xdr:row>1</xdr:row>
      <xdr:rowOff>2983</xdr:rowOff>
    </xdr:to>
    <xdr:sp macro="" textlink="">
      <xdr:nvSpPr>
        <xdr:cNvPr id="16" name="Retângulo 1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>
          <a:spLocks/>
        </xdr:cNvSpPr>
      </xdr:nvSpPr>
      <xdr:spPr>
        <a:xfrm>
          <a:off x="3487560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1516239</xdr:colOff>
      <xdr:row>0</xdr:row>
      <xdr:rowOff>0</xdr:rowOff>
    </xdr:from>
    <xdr:to>
      <xdr:col>4</xdr:col>
      <xdr:colOff>903110</xdr:colOff>
      <xdr:row>1</xdr:row>
      <xdr:rowOff>2983</xdr:rowOff>
    </xdr:to>
    <xdr:sp macro="" textlink="">
      <xdr:nvSpPr>
        <xdr:cNvPr id="17" name="Retângulo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SpPr>
          <a:spLocks/>
        </xdr:cNvSpPr>
      </xdr:nvSpPr>
      <xdr:spPr>
        <a:xfrm>
          <a:off x="4532489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6</xdr:col>
      <xdr:colOff>54327</xdr:colOff>
      <xdr:row>0</xdr:row>
      <xdr:rowOff>0</xdr:rowOff>
    </xdr:from>
    <xdr:to>
      <xdr:col>6</xdr:col>
      <xdr:colOff>1103371</xdr:colOff>
      <xdr:row>1</xdr:row>
      <xdr:rowOff>2983</xdr:rowOff>
    </xdr:to>
    <xdr:sp macro="" textlink="">
      <xdr:nvSpPr>
        <xdr:cNvPr id="18" name="Retângulo 1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>
          <a:spLocks/>
        </xdr:cNvSpPr>
      </xdr:nvSpPr>
      <xdr:spPr>
        <a:xfrm>
          <a:off x="6626577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1102783</xdr:colOff>
      <xdr:row>0</xdr:row>
      <xdr:rowOff>0</xdr:rowOff>
    </xdr:from>
    <xdr:to>
      <xdr:col>7</xdr:col>
      <xdr:colOff>238011</xdr:colOff>
      <xdr:row>1</xdr:row>
      <xdr:rowOff>2983</xdr:rowOff>
    </xdr:to>
    <xdr:sp macro="" textlink="">
      <xdr:nvSpPr>
        <xdr:cNvPr id="19" name="Retângulo 1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>
          <a:spLocks/>
        </xdr:cNvSpPr>
      </xdr:nvSpPr>
      <xdr:spPr>
        <a:xfrm>
          <a:off x="7675033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228600</xdr:colOff>
      <xdr:row>0</xdr:row>
      <xdr:rowOff>0</xdr:rowOff>
    </xdr:from>
    <xdr:to>
      <xdr:col>8</xdr:col>
      <xdr:colOff>440970</xdr:colOff>
      <xdr:row>1</xdr:row>
      <xdr:rowOff>2983</xdr:rowOff>
    </xdr:to>
    <xdr:sp macro="" textlink="">
      <xdr:nvSpPr>
        <xdr:cNvPr id="20" name="Retângulo 1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SpPr>
          <a:spLocks/>
        </xdr:cNvSpPr>
      </xdr:nvSpPr>
      <xdr:spPr>
        <a:xfrm>
          <a:off x="8716433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436741</xdr:colOff>
      <xdr:row>0</xdr:row>
      <xdr:rowOff>0</xdr:rowOff>
    </xdr:from>
    <xdr:to>
      <xdr:col>8</xdr:col>
      <xdr:colOff>1472258</xdr:colOff>
      <xdr:row>1</xdr:row>
      <xdr:rowOff>2983</xdr:rowOff>
    </xdr:to>
    <xdr:sp macro="" textlink="">
      <xdr:nvSpPr>
        <xdr:cNvPr id="21" name="Retângulo 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>
          <a:spLocks/>
        </xdr:cNvSpPr>
      </xdr:nvSpPr>
      <xdr:spPr>
        <a:xfrm>
          <a:off x="9760658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889002</xdr:colOff>
      <xdr:row>1</xdr:row>
      <xdr:rowOff>95249</xdr:rowOff>
    </xdr:from>
    <xdr:to>
      <xdr:col>2</xdr:col>
      <xdr:colOff>2032001</xdr:colOff>
      <xdr:row>2</xdr:row>
      <xdr:rowOff>13566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SpPr/>
      </xdr:nvSpPr>
      <xdr:spPr>
        <a:xfrm>
          <a:off x="1164169" y="592666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3</xdr:col>
      <xdr:colOff>251179</xdr:colOff>
      <xdr:row>1</xdr:row>
      <xdr:rowOff>110067</xdr:rowOff>
    </xdr:from>
    <xdr:to>
      <xdr:col>4</xdr:col>
      <xdr:colOff>275169</xdr:colOff>
      <xdr:row>2</xdr:row>
      <xdr:rowOff>28384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3267429" y="607484"/>
          <a:ext cx="168557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INVESTIMENTOS INICIAIS</a:t>
          </a:r>
        </a:p>
      </xdr:txBody>
    </xdr:sp>
    <xdr:clientData/>
  </xdr:twoCellAnchor>
  <xdr:twoCellAnchor editAs="absolute">
    <xdr:from>
      <xdr:col>4</xdr:col>
      <xdr:colOff>282925</xdr:colOff>
      <xdr:row>1</xdr:row>
      <xdr:rowOff>110067</xdr:rowOff>
    </xdr:from>
    <xdr:to>
      <xdr:col>6</xdr:col>
      <xdr:colOff>63499</xdr:colOff>
      <xdr:row>2</xdr:row>
      <xdr:rowOff>28384</xdr:rowOff>
    </xdr:to>
    <xdr:sp macro="" textlink="">
      <xdr:nvSpPr>
        <xdr:cNvPr id="29" name="Retângulo 2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SpPr/>
      </xdr:nvSpPr>
      <xdr:spPr>
        <a:xfrm>
          <a:off x="4960758" y="607484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6</xdr:col>
      <xdr:colOff>71257</xdr:colOff>
      <xdr:row>1</xdr:row>
      <xdr:rowOff>110067</xdr:rowOff>
    </xdr:from>
    <xdr:to>
      <xdr:col>6</xdr:col>
      <xdr:colOff>1217080</xdr:colOff>
      <xdr:row>2</xdr:row>
      <xdr:rowOff>28384</xdr:rowOff>
    </xdr:to>
    <xdr:sp macro="" textlink="">
      <xdr:nvSpPr>
        <xdr:cNvPr id="30" name="Retângulo 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6643507" y="607484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2</xdr:col>
      <xdr:colOff>2042580</xdr:colOff>
      <xdr:row>1</xdr:row>
      <xdr:rowOff>110067</xdr:rowOff>
    </xdr:from>
    <xdr:to>
      <xdr:col>3</xdr:col>
      <xdr:colOff>264580</xdr:colOff>
      <xdr:row>2</xdr:row>
      <xdr:rowOff>28384</xdr:rowOff>
    </xdr:to>
    <xdr:sp macro="" textlink="">
      <xdr:nvSpPr>
        <xdr:cNvPr id="31" name="Retângulo 3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2317747" y="607484"/>
          <a:ext cx="96308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162276</xdr:colOff>
      <xdr:row>0</xdr:row>
      <xdr:rowOff>0</xdr:rowOff>
    </xdr:from>
    <xdr:to>
      <xdr:col>5</xdr:col>
      <xdr:colOff>1207201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/>
        </xdr:cNvSpPr>
      </xdr:nvSpPr>
      <xdr:spPr>
        <a:xfrm>
          <a:off x="5580942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2</xdr:col>
      <xdr:colOff>2149120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/>
        </xdr:cNvSpPr>
      </xdr:nvSpPr>
      <xdr:spPr>
        <a:xfrm>
          <a:off x="1373010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2167466</xdr:colOff>
      <xdr:row>0</xdr:row>
      <xdr:rowOff>0</xdr:rowOff>
    </xdr:from>
    <xdr:to>
      <xdr:col>3</xdr:col>
      <xdr:colOff>1032226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>
          <a:spLocks/>
        </xdr:cNvSpPr>
      </xdr:nvSpPr>
      <xdr:spPr>
        <a:xfrm>
          <a:off x="244263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1032227</xdr:colOff>
      <xdr:row>0</xdr:row>
      <xdr:rowOff>0</xdr:rowOff>
    </xdr:from>
    <xdr:to>
      <xdr:col>4</xdr:col>
      <xdr:colOff>436738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>
          <a:spLocks/>
        </xdr:cNvSpPr>
      </xdr:nvSpPr>
      <xdr:spPr>
        <a:xfrm>
          <a:off x="3487560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436739</xdr:colOff>
      <xdr:row>0</xdr:row>
      <xdr:rowOff>0</xdr:rowOff>
    </xdr:from>
    <xdr:to>
      <xdr:col>5</xdr:col>
      <xdr:colOff>162277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SpPr>
          <a:spLocks/>
        </xdr:cNvSpPr>
      </xdr:nvSpPr>
      <xdr:spPr>
        <a:xfrm>
          <a:off x="4532489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5</xdr:col>
      <xdr:colOff>1207910</xdr:colOff>
      <xdr:row>0</xdr:row>
      <xdr:rowOff>0</xdr:rowOff>
    </xdr:from>
    <xdr:to>
      <xdr:col>6</xdr:col>
      <xdr:colOff>934038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>
          <a:spLocks/>
        </xdr:cNvSpPr>
      </xdr:nvSpPr>
      <xdr:spPr>
        <a:xfrm>
          <a:off x="6626577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933450</xdr:colOff>
      <xdr:row>0</xdr:row>
      <xdr:rowOff>0</xdr:rowOff>
    </xdr:from>
    <xdr:to>
      <xdr:col>7</xdr:col>
      <xdr:colOff>661344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>
          <a:spLocks/>
        </xdr:cNvSpPr>
      </xdr:nvSpPr>
      <xdr:spPr>
        <a:xfrm>
          <a:off x="7675033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651933</xdr:colOff>
      <xdr:row>0</xdr:row>
      <xdr:rowOff>0</xdr:rowOff>
    </xdr:from>
    <xdr:to>
      <xdr:col>8</xdr:col>
      <xdr:colOff>377470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>
          <a:spLocks/>
        </xdr:cNvSpPr>
      </xdr:nvSpPr>
      <xdr:spPr>
        <a:xfrm>
          <a:off x="8716433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373241</xdr:colOff>
      <xdr:row>0</xdr:row>
      <xdr:rowOff>0</xdr:rowOff>
    </xdr:from>
    <xdr:to>
      <xdr:col>9</xdr:col>
      <xdr:colOff>85842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>
          <a:spLocks/>
        </xdr:cNvSpPr>
      </xdr:nvSpPr>
      <xdr:spPr>
        <a:xfrm>
          <a:off x="9760658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889003</xdr:colOff>
      <xdr:row>1</xdr:row>
      <xdr:rowOff>95247</xdr:rowOff>
    </xdr:from>
    <xdr:to>
      <xdr:col>2</xdr:col>
      <xdr:colOff>2032002</xdr:colOff>
      <xdr:row>2</xdr:row>
      <xdr:rowOff>13564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SpPr/>
      </xdr:nvSpPr>
      <xdr:spPr>
        <a:xfrm>
          <a:off x="1164170" y="592664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3</xdr:col>
      <xdr:colOff>812097</xdr:colOff>
      <xdr:row>1</xdr:row>
      <xdr:rowOff>110065</xdr:rowOff>
    </xdr:from>
    <xdr:to>
      <xdr:col>4</xdr:col>
      <xdr:colOff>857253</xdr:colOff>
      <xdr:row>2</xdr:row>
      <xdr:rowOff>28382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3267430" y="607482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INVESTIMENTOS INICIAIS</a:t>
          </a:r>
        </a:p>
      </xdr:txBody>
    </xdr:sp>
    <xdr:clientData/>
  </xdr:twoCellAnchor>
  <xdr:twoCellAnchor editAs="absolute">
    <xdr:from>
      <xdr:col>4</xdr:col>
      <xdr:colOff>865009</xdr:colOff>
      <xdr:row>1</xdr:row>
      <xdr:rowOff>110065</xdr:rowOff>
    </xdr:from>
    <xdr:to>
      <xdr:col>5</xdr:col>
      <xdr:colOff>1217083</xdr:colOff>
      <xdr:row>2</xdr:row>
      <xdr:rowOff>28382</xdr:rowOff>
    </xdr:to>
    <xdr:sp macro="" textlink="">
      <xdr:nvSpPr>
        <xdr:cNvPr id="25" name="Retângulo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960759" y="607482"/>
          <a:ext cx="1674991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OUTROS INVESTIMENTOS</a:t>
          </a:r>
        </a:p>
      </xdr:txBody>
    </xdr:sp>
    <xdr:clientData/>
  </xdr:twoCellAnchor>
  <xdr:twoCellAnchor editAs="absolute">
    <xdr:from>
      <xdr:col>5</xdr:col>
      <xdr:colOff>1224841</xdr:colOff>
      <xdr:row>1</xdr:row>
      <xdr:rowOff>110065</xdr:rowOff>
    </xdr:from>
    <xdr:to>
      <xdr:col>6</xdr:col>
      <xdr:colOff>1047748</xdr:colOff>
      <xdr:row>2</xdr:row>
      <xdr:rowOff>28382</xdr:rowOff>
    </xdr:to>
    <xdr:sp macro="" textlink="">
      <xdr:nvSpPr>
        <xdr:cNvPr id="26" name="Retângulo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SpPr/>
      </xdr:nvSpPr>
      <xdr:spPr>
        <a:xfrm>
          <a:off x="6643508" y="607482"/>
          <a:ext cx="11458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2</xdr:col>
      <xdr:colOff>2042581</xdr:colOff>
      <xdr:row>1</xdr:row>
      <xdr:rowOff>110065</xdr:rowOff>
    </xdr:from>
    <xdr:to>
      <xdr:col>3</xdr:col>
      <xdr:colOff>825498</xdr:colOff>
      <xdr:row>2</xdr:row>
      <xdr:rowOff>28382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2317748" y="607482"/>
          <a:ext cx="96308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352776</xdr:colOff>
      <xdr:row>0</xdr:row>
      <xdr:rowOff>0</xdr:rowOff>
    </xdr:from>
    <xdr:to>
      <xdr:col>6</xdr:col>
      <xdr:colOff>43036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>
          <a:spLocks/>
        </xdr:cNvSpPr>
      </xdr:nvSpPr>
      <xdr:spPr>
        <a:xfrm>
          <a:off x="5580943" y="0"/>
          <a:ext cx="1044926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0</xdr:rowOff>
    </xdr:from>
    <xdr:to>
      <xdr:col>2</xdr:col>
      <xdr:colOff>2149120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/>
        </xdr:cNvSpPr>
      </xdr:nvSpPr>
      <xdr:spPr>
        <a:xfrm>
          <a:off x="1373010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2167467</xdr:colOff>
      <xdr:row>0</xdr:row>
      <xdr:rowOff>0</xdr:rowOff>
    </xdr:from>
    <xdr:to>
      <xdr:col>3</xdr:col>
      <xdr:colOff>968727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>
          <a:spLocks/>
        </xdr:cNvSpPr>
      </xdr:nvSpPr>
      <xdr:spPr>
        <a:xfrm>
          <a:off x="2442634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968728</xdr:colOff>
      <xdr:row>0</xdr:row>
      <xdr:rowOff>0</xdr:rowOff>
    </xdr:from>
    <xdr:to>
      <xdr:col>4</xdr:col>
      <xdr:colOff>658989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>
          <a:spLocks/>
        </xdr:cNvSpPr>
      </xdr:nvSpPr>
      <xdr:spPr>
        <a:xfrm>
          <a:off x="3487561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658990</xdr:colOff>
      <xdr:row>0</xdr:row>
      <xdr:rowOff>0</xdr:rowOff>
    </xdr:from>
    <xdr:to>
      <xdr:col>5</xdr:col>
      <xdr:colOff>352777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SpPr>
          <a:spLocks/>
        </xdr:cNvSpPr>
      </xdr:nvSpPr>
      <xdr:spPr>
        <a:xfrm>
          <a:off x="4532490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6</xdr:col>
      <xdr:colOff>43745</xdr:colOff>
      <xdr:row>0</xdr:row>
      <xdr:rowOff>0</xdr:rowOff>
    </xdr:from>
    <xdr:to>
      <xdr:col>6</xdr:col>
      <xdr:colOff>1092789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>
          <a:spLocks/>
        </xdr:cNvSpPr>
      </xdr:nvSpPr>
      <xdr:spPr>
        <a:xfrm>
          <a:off x="6626578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1092201</xdr:colOff>
      <xdr:row>0</xdr:row>
      <xdr:rowOff>0</xdr:rowOff>
    </xdr:from>
    <xdr:to>
      <xdr:col>7</xdr:col>
      <xdr:colOff>788345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>
          <a:spLocks/>
        </xdr:cNvSpPr>
      </xdr:nvSpPr>
      <xdr:spPr>
        <a:xfrm>
          <a:off x="7675034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778934</xdr:colOff>
      <xdr:row>0</xdr:row>
      <xdr:rowOff>0</xdr:rowOff>
    </xdr:from>
    <xdr:to>
      <xdr:col>8</xdr:col>
      <xdr:colOff>472721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SpPr>
          <a:spLocks/>
        </xdr:cNvSpPr>
      </xdr:nvSpPr>
      <xdr:spPr>
        <a:xfrm>
          <a:off x="8716434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468492</xdr:colOff>
      <xdr:row>0</xdr:row>
      <xdr:rowOff>0</xdr:rowOff>
    </xdr:from>
    <xdr:to>
      <xdr:col>9</xdr:col>
      <xdr:colOff>149343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>
          <a:spLocks/>
        </xdr:cNvSpPr>
      </xdr:nvSpPr>
      <xdr:spPr>
        <a:xfrm>
          <a:off x="9760659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889005</xdr:colOff>
      <xdr:row>1</xdr:row>
      <xdr:rowOff>95247</xdr:rowOff>
    </xdr:from>
    <xdr:to>
      <xdr:col>2</xdr:col>
      <xdr:colOff>2032004</xdr:colOff>
      <xdr:row>2</xdr:row>
      <xdr:rowOff>13564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SpPr/>
      </xdr:nvSpPr>
      <xdr:spPr>
        <a:xfrm>
          <a:off x="1164172" y="592664"/>
          <a:ext cx="11429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PRECIFICAÇÃO</a:t>
          </a:r>
        </a:p>
      </xdr:txBody>
    </xdr:sp>
    <xdr:clientData/>
  </xdr:twoCellAnchor>
  <xdr:twoCellAnchor editAs="absolute">
    <xdr:from>
      <xdr:col>3</xdr:col>
      <xdr:colOff>748599</xdr:colOff>
      <xdr:row>1</xdr:row>
      <xdr:rowOff>110065</xdr:rowOff>
    </xdr:from>
    <xdr:to>
      <xdr:col>4</xdr:col>
      <xdr:colOff>1079505</xdr:colOff>
      <xdr:row>2</xdr:row>
      <xdr:rowOff>28382</xdr:rowOff>
    </xdr:to>
    <xdr:sp macro="" textlink="">
      <xdr:nvSpPr>
        <xdr:cNvPr id="24" name="Retângulo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3267432" y="607482"/>
          <a:ext cx="168557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INVESTIMENTOS INICIAIS</a:t>
          </a:r>
        </a:p>
      </xdr:txBody>
    </xdr:sp>
    <xdr:clientData/>
  </xdr:twoCellAnchor>
  <xdr:twoCellAnchor editAs="absolute">
    <xdr:from>
      <xdr:col>4</xdr:col>
      <xdr:colOff>1087261</xdr:colOff>
      <xdr:row>1</xdr:row>
      <xdr:rowOff>110065</xdr:rowOff>
    </xdr:from>
    <xdr:to>
      <xdr:col>6</xdr:col>
      <xdr:colOff>52919</xdr:colOff>
      <xdr:row>2</xdr:row>
      <xdr:rowOff>28382</xdr:rowOff>
    </xdr:to>
    <xdr:sp macro="" textlink="">
      <xdr:nvSpPr>
        <xdr:cNvPr id="25" name="Retângulo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SpPr/>
      </xdr:nvSpPr>
      <xdr:spPr>
        <a:xfrm>
          <a:off x="4960761" y="607482"/>
          <a:ext cx="167499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OUTROS INVESTIMENTOS</a:t>
          </a:r>
        </a:p>
      </xdr:txBody>
    </xdr:sp>
    <xdr:clientData/>
  </xdr:twoCellAnchor>
  <xdr:twoCellAnchor editAs="absolute">
    <xdr:from>
      <xdr:col>6</xdr:col>
      <xdr:colOff>60677</xdr:colOff>
      <xdr:row>1</xdr:row>
      <xdr:rowOff>110065</xdr:rowOff>
    </xdr:from>
    <xdr:to>
      <xdr:col>6</xdr:col>
      <xdr:colOff>1206500</xdr:colOff>
      <xdr:row>2</xdr:row>
      <xdr:rowOff>28382</xdr:rowOff>
    </xdr:to>
    <xdr:sp macro="" textlink="">
      <xdr:nvSpPr>
        <xdr:cNvPr id="26" name="Retângulo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SpPr/>
      </xdr:nvSpPr>
      <xdr:spPr>
        <a:xfrm>
          <a:off x="6643510" y="607482"/>
          <a:ext cx="114582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CUSTOS FIXOS</a:t>
          </a:r>
        </a:p>
      </xdr:txBody>
    </xdr:sp>
    <xdr:clientData/>
  </xdr:twoCellAnchor>
  <xdr:twoCellAnchor editAs="absolute">
    <xdr:from>
      <xdr:col>2</xdr:col>
      <xdr:colOff>2042583</xdr:colOff>
      <xdr:row>1</xdr:row>
      <xdr:rowOff>110065</xdr:rowOff>
    </xdr:from>
    <xdr:to>
      <xdr:col>3</xdr:col>
      <xdr:colOff>762000</xdr:colOff>
      <xdr:row>2</xdr:row>
      <xdr:rowOff>28382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SpPr/>
      </xdr:nvSpPr>
      <xdr:spPr>
        <a:xfrm>
          <a:off x="2317750" y="607482"/>
          <a:ext cx="96308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84667</xdr:colOff>
      <xdr:row>1</xdr:row>
      <xdr:rowOff>91013</xdr:rowOff>
    </xdr:from>
    <xdr:to>
      <xdr:col>4</xdr:col>
      <xdr:colOff>215194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4</xdr:col>
      <xdr:colOff>230011</xdr:colOff>
      <xdr:row>1</xdr:row>
      <xdr:rowOff>84664</xdr:rowOff>
    </xdr:from>
    <xdr:to>
      <xdr:col>5</xdr:col>
      <xdr:colOff>364067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2374195" y="579964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  <xdr:twoCellAnchor editAs="absolute">
    <xdr:from>
      <xdr:col>6</xdr:col>
      <xdr:colOff>1040694</xdr:colOff>
      <xdr:row>0</xdr:row>
      <xdr:rowOff>0</xdr:rowOff>
    </xdr:from>
    <xdr:to>
      <xdr:col>7</xdr:col>
      <xdr:colOff>836786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>
          <a:spLocks/>
        </xdr:cNvSpPr>
      </xdr:nvSpPr>
      <xdr:spPr>
        <a:xfrm>
          <a:off x="5585177" y="0"/>
          <a:ext cx="1047043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3</xdr:col>
      <xdr:colOff>352778</xdr:colOff>
      <xdr:row>0</xdr:row>
      <xdr:rowOff>0</xdr:rowOff>
    </xdr:from>
    <xdr:to>
      <xdr:col>4</xdr:col>
      <xdr:colOff>275871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/>
        </xdr:cNvSpPr>
      </xdr:nvSpPr>
      <xdr:spPr>
        <a:xfrm>
          <a:off x="1373011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4</xdr:col>
      <xdr:colOff>294218</xdr:colOff>
      <xdr:row>0</xdr:row>
      <xdr:rowOff>0</xdr:rowOff>
    </xdr:from>
    <xdr:to>
      <xdr:col>5</xdr:col>
      <xdr:colOff>217311</xdr:colOff>
      <xdr:row>1</xdr:row>
      <xdr:rowOff>2983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SpPr>
          <a:spLocks/>
        </xdr:cNvSpPr>
      </xdr:nvSpPr>
      <xdr:spPr>
        <a:xfrm>
          <a:off x="2438402" y="0"/>
          <a:ext cx="1047042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5</xdr:col>
      <xdr:colOff>217312</xdr:colOff>
      <xdr:row>0</xdr:row>
      <xdr:rowOff>0</xdr:rowOff>
    </xdr:from>
    <xdr:to>
      <xdr:col>6</xdr:col>
      <xdr:colOff>2824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>
          <a:spLocks/>
        </xdr:cNvSpPr>
      </xdr:nvSpPr>
      <xdr:spPr>
        <a:xfrm>
          <a:off x="3485445" y="0"/>
          <a:ext cx="1049162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6</xdr:col>
      <xdr:colOff>2825</xdr:colOff>
      <xdr:row>0</xdr:row>
      <xdr:rowOff>0</xdr:rowOff>
    </xdr:from>
    <xdr:to>
      <xdr:col>6</xdr:col>
      <xdr:colOff>1040695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>
          <a:spLocks/>
        </xdr:cNvSpPr>
      </xdr:nvSpPr>
      <xdr:spPr>
        <a:xfrm>
          <a:off x="4534608" y="0"/>
          <a:ext cx="1050570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7</xdr:col>
      <xdr:colOff>837495</xdr:colOff>
      <xdr:row>0</xdr:row>
      <xdr:rowOff>0</xdr:rowOff>
    </xdr:from>
    <xdr:to>
      <xdr:col>8</xdr:col>
      <xdr:colOff>627123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>
          <a:spLocks/>
        </xdr:cNvSpPr>
      </xdr:nvSpPr>
      <xdr:spPr>
        <a:xfrm>
          <a:off x="6632929" y="0"/>
          <a:ext cx="1051161" cy="498283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/>
  </xdr:twoCellAnchor>
  <xdr:twoCellAnchor editAs="absolute">
    <xdr:from>
      <xdr:col>8</xdr:col>
      <xdr:colOff>626535</xdr:colOff>
      <xdr:row>0</xdr:row>
      <xdr:rowOff>0</xdr:rowOff>
    </xdr:from>
    <xdr:to>
      <xdr:col>9</xdr:col>
      <xdr:colOff>417930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>
          <a:spLocks/>
        </xdr:cNvSpPr>
      </xdr:nvSpPr>
      <xdr:spPr>
        <a:xfrm>
          <a:off x="7683502" y="0"/>
          <a:ext cx="1055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9</xdr:col>
      <xdr:colOff>408519</xdr:colOff>
      <xdr:row>0</xdr:row>
      <xdr:rowOff>0</xdr:rowOff>
    </xdr:from>
    <xdr:to>
      <xdr:col>10</xdr:col>
      <xdr:colOff>197555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>
          <a:spLocks/>
        </xdr:cNvSpPr>
      </xdr:nvSpPr>
      <xdr:spPr>
        <a:xfrm>
          <a:off x="8729135" y="0"/>
          <a:ext cx="105057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10</xdr:col>
      <xdr:colOff>193326</xdr:colOff>
      <xdr:row>0</xdr:row>
      <xdr:rowOff>0</xdr:rowOff>
    </xdr:from>
    <xdr:to>
      <xdr:col>11</xdr:col>
      <xdr:colOff>297510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SpPr>
          <a:spLocks/>
        </xdr:cNvSpPr>
      </xdr:nvSpPr>
      <xdr:spPr>
        <a:xfrm>
          <a:off x="9775477" y="0"/>
          <a:ext cx="1037633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5</xdr:col>
      <xdr:colOff>370417</xdr:colOff>
      <xdr:row>1</xdr:row>
      <xdr:rowOff>91013</xdr:rowOff>
    </xdr:from>
    <xdr:to>
      <xdr:col>6</xdr:col>
      <xdr:colOff>363362</xdr:colOff>
      <xdr:row>2</xdr:row>
      <xdr:rowOff>9330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>
          <a:off x="3640667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3</xdr:col>
      <xdr:colOff>458611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3</xdr:col>
      <xdr:colOff>473428</xdr:colOff>
      <xdr:row>1</xdr:row>
      <xdr:rowOff>95247</xdr:rowOff>
    </xdr:from>
    <xdr:to>
      <xdr:col>4</xdr:col>
      <xdr:colOff>99484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2378428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5</xdr:col>
      <xdr:colOff>416277</xdr:colOff>
      <xdr:row>0</xdr:row>
      <xdr:rowOff>0</xdr:rowOff>
    </xdr:from>
    <xdr:to>
      <xdr:col>5</xdr:col>
      <xdr:colOff>1461203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>
          <a:spLocks/>
        </xdr:cNvSpPr>
      </xdr:nvSpPr>
      <xdr:spPr>
        <a:xfrm>
          <a:off x="5585177" y="0"/>
          <a:ext cx="1047043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3</xdr:col>
      <xdr:colOff>519288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/>
        </xdr:cNvSpPr>
      </xdr:nvSpPr>
      <xdr:spPr>
        <a:xfrm>
          <a:off x="1373011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537635</xdr:colOff>
      <xdr:row>0</xdr:row>
      <xdr:rowOff>0</xdr:rowOff>
    </xdr:from>
    <xdr:to>
      <xdr:col>3</xdr:col>
      <xdr:colOff>1582561</xdr:colOff>
      <xdr:row>1</xdr:row>
      <xdr:rowOff>2983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>
          <a:spLocks/>
        </xdr:cNvSpPr>
      </xdr:nvSpPr>
      <xdr:spPr>
        <a:xfrm>
          <a:off x="2438402" y="0"/>
          <a:ext cx="1047042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1582562</xdr:colOff>
      <xdr:row>0</xdr:row>
      <xdr:rowOff>0</xdr:rowOff>
    </xdr:from>
    <xdr:to>
      <xdr:col>4</xdr:col>
      <xdr:colOff>997657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>
          <a:spLocks/>
        </xdr:cNvSpPr>
      </xdr:nvSpPr>
      <xdr:spPr>
        <a:xfrm>
          <a:off x="3485445" y="0"/>
          <a:ext cx="1049162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997658</xdr:colOff>
      <xdr:row>0</xdr:row>
      <xdr:rowOff>0</xdr:rowOff>
    </xdr:from>
    <xdr:to>
      <xdr:col>5</xdr:col>
      <xdr:colOff>416278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>
          <a:spLocks/>
        </xdr:cNvSpPr>
      </xdr:nvSpPr>
      <xdr:spPr>
        <a:xfrm>
          <a:off x="4534608" y="0"/>
          <a:ext cx="1050570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5</xdr:col>
      <xdr:colOff>1461912</xdr:colOff>
      <xdr:row>0</xdr:row>
      <xdr:rowOff>0</xdr:rowOff>
    </xdr:from>
    <xdr:to>
      <xdr:col>6</xdr:col>
      <xdr:colOff>881123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>
          <a:spLocks/>
        </xdr:cNvSpPr>
      </xdr:nvSpPr>
      <xdr:spPr>
        <a:xfrm>
          <a:off x="6632929" y="0"/>
          <a:ext cx="1051161" cy="498283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/>
  </xdr:twoCellAnchor>
  <xdr:twoCellAnchor editAs="absolute">
    <xdr:from>
      <xdr:col>6</xdr:col>
      <xdr:colOff>880535</xdr:colOff>
      <xdr:row>0</xdr:row>
      <xdr:rowOff>0</xdr:rowOff>
    </xdr:from>
    <xdr:to>
      <xdr:col>7</xdr:col>
      <xdr:colOff>301513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>
          <a:spLocks/>
        </xdr:cNvSpPr>
      </xdr:nvSpPr>
      <xdr:spPr>
        <a:xfrm>
          <a:off x="7683502" y="0"/>
          <a:ext cx="1055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7</xdr:col>
      <xdr:colOff>292102</xdr:colOff>
      <xdr:row>0</xdr:row>
      <xdr:rowOff>0</xdr:rowOff>
    </xdr:from>
    <xdr:to>
      <xdr:col>7</xdr:col>
      <xdr:colOff>1340556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>
          <a:spLocks/>
        </xdr:cNvSpPr>
      </xdr:nvSpPr>
      <xdr:spPr>
        <a:xfrm>
          <a:off x="8729135" y="0"/>
          <a:ext cx="105057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7</xdr:col>
      <xdr:colOff>1336327</xdr:colOff>
      <xdr:row>0</xdr:row>
      <xdr:rowOff>0</xdr:rowOff>
    </xdr:from>
    <xdr:to>
      <xdr:col>8</xdr:col>
      <xdr:colOff>742010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SpPr>
          <a:spLocks/>
        </xdr:cNvSpPr>
      </xdr:nvSpPr>
      <xdr:spPr>
        <a:xfrm>
          <a:off x="9775477" y="0"/>
          <a:ext cx="1037633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4</xdr:col>
      <xdr:colOff>105834</xdr:colOff>
      <xdr:row>1</xdr:row>
      <xdr:rowOff>91013</xdr:rowOff>
    </xdr:from>
    <xdr:to>
      <xdr:col>4</xdr:col>
      <xdr:colOff>1358195</xdr:colOff>
      <xdr:row>2</xdr:row>
      <xdr:rowOff>9330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SpPr/>
      </xdr:nvSpPr>
      <xdr:spPr>
        <a:xfrm>
          <a:off x="3640667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3</xdr:col>
      <xdr:colOff>24694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3</xdr:col>
      <xdr:colOff>39511</xdr:colOff>
      <xdr:row>1</xdr:row>
      <xdr:rowOff>84664</xdr:rowOff>
    </xdr:from>
    <xdr:to>
      <xdr:col>3</xdr:col>
      <xdr:colOff>1295401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2374195" y="579964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  <xdr:twoCellAnchor editAs="absolute">
    <xdr:from>
      <xdr:col>5</xdr:col>
      <xdr:colOff>1686277</xdr:colOff>
      <xdr:row>0</xdr:row>
      <xdr:rowOff>0</xdr:rowOff>
    </xdr:from>
    <xdr:to>
      <xdr:col>6</xdr:col>
      <xdr:colOff>709786</xdr:colOff>
      <xdr:row>1</xdr:row>
      <xdr:rowOff>2983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/>
        </xdr:cNvSpPr>
      </xdr:nvSpPr>
      <xdr:spPr>
        <a:xfrm>
          <a:off x="5585177" y="0"/>
          <a:ext cx="1047043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3</xdr:col>
      <xdr:colOff>85371</xdr:colOff>
      <xdr:row>1</xdr:row>
      <xdr:rowOff>2983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>
          <a:spLocks/>
        </xdr:cNvSpPr>
      </xdr:nvSpPr>
      <xdr:spPr>
        <a:xfrm>
          <a:off x="1373011" y="0"/>
          <a:ext cx="1047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103718</xdr:colOff>
      <xdr:row>0</xdr:row>
      <xdr:rowOff>0</xdr:rowOff>
    </xdr:from>
    <xdr:to>
      <xdr:col>3</xdr:col>
      <xdr:colOff>1148645</xdr:colOff>
      <xdr:row>1</xdr:row>
      <xdr:rowOff>2983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>
          <a:spLocks/>
        </xdr:cNvSpPr>
      </xdr:nvSpPr>
      <xdr:spPr>
        <a:xfrm>
          <a:off x="2438402" y="0"/>
          <a:ext cx="1047042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1148646</xdr:colOff>
      <xdr:row>0</xdr:row>
      <xdr:rowOff>0</xdr:rowOff>
    </xdr:from>
    <xdr:to>
      <xdr:col>5</xdr:col>
      <xdr:colOff>637824</xdr:colOff>
      <xdr:row>1</xdr:row>
      <xdr:rowOff>2983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>
          <a:spLocks/>
        </xdr:cNvSpPr>
      </xdr:nvSpPr>
      <xdr:spPr>
        <a:xfrm>
          <a:off x="3485445" y="0"/>
          <a:ext cx="1049162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637825</xdr:colOff>
      <xdr:row>0</xdr:row>
      <xdr:rowOff>0</xdr:rowOff>
    </xdr:from>
    <xdr:to>
      <xdr:col>5</xdr:col>
      <xdr:colOff>1686278</xdr:colOff>
      <xdr:row>1</xdr:row>
      <xdr:rowOff>2983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>
          <a:spLocks/>
        </xdr:cNvSpPr>
      </xdr:nvSpPr>
      <xdr:spPr>
        <a:xfrm>
          <a:off x="4534608" y="0"/>
          <a:ext cx="1050570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6</xdr:col>
      <xdr:colOff>710495</xdr:colOff>
      <xdr:row>0</xdr:row>
      <xdr:rowOff>0</xdr:rowOff>
    </xdr:from>
    <xdr:to>
      <xdr:col>7</xdr:col>
      <xdr:colOff>468373</xdr:colOff>
      <xdr:row>1</xdr:row>
      <xdr:rowOff>2983</xdr:rowOff>
    </xdr:to>
    <xdr:sp macro="" textlink="">
      <xdr:nvSpPr>
        <xdr:cNvPr id="11" name="Retângul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SpPr>
          <a:spLocks/>
        </xdr:cNvSpPr>
      </xdr:nvSpPr>
      <xdr:spPr>
        <a:xfrm>
          <a:off x="6632929" y="0"/>
          <a:ext cx="1051161" cy="498283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RELATÓRIOS</a:t>
          </a:r>
        </a:p>
      </xdr:txBody>
    </xdr:sp>
    <xdr:clientData/>
  </xdr:twoCellAnchor>
  <xdr:twoCellAnchor editAs="absolute">
    <xdr:from>
      <xdr:col>7</xdr:col>
      <xdr:colOff>467785</xdr:colOff>
      <xdr:row>0</xdr:row>
      <xdr:rowOff>0</xdr:rowOff>
    </xdr:from>
    <xdr:to>
      <xdr:col>8</xdr:col>
      <xdr:colOff>227430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>
          <a:spLocks/>
        </xdr:cNvSpPr>
      </xdr:nvSpPr>
      <xdr:spPr>
        <a:xfrm>
          <a:off x="7683502" y="0"/>
          <a:ext cx="1055044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8</xdr:col>
      <xdr:colOff>218019</xdr:colOff>
      <xdr:row>0</xdr:row>
      <xdr:rowOff>0</xdr:rowOff>
    </xdr:from>
    <xdr:to>
      <xdr:col>8</xdr:col>
      <xdr:colOff>1266473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>
          <a:spLocks/>
        </xdr:cNvSpPr>
      </xdr:nvSpPr>
      <xdr:spPr>
        <a:xfrm>
          <a:off x="8729135" y="0"/>
          <a:ext cx="1050571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1262244</xdr:colOff>
      <xdr:row>0</xdr:row>
      <xdr:rowOff>0</xdr:rowOff>
    </xdr:from>
    <xdr:to>
      <xdr:col>9</xdr:col>
      <xdr:colOff>1006594</xdr:colOff>
      <xdr:row>1</xdr:row>
      <xdr:rowOff>2983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SpPr>
          <a:spLocks/>
        </xdr:cNvSpPr>
      </xdr:nvSpPr>
      <xdr:spPr>
        <a:xfrm>
          <a:off x="9775477" y="0"/>
          <a:ext cx="1037633" cy="4982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1301751</xdr:colOff>
      <xdr:row>1</xdr:row>
      <xdr:rowOff>91013</xdr:rowOff>
    </xdr:from>
    <xdr:to>
      <xdr:col>5</xdr:col>
      <xdr:colOff>998362</xdr:colOff>
      <xdr:row>2</xdr:row>
      <xdr:rowOff>9330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3640667" y="586313"/>
          <a:ext cx="1254478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391583</xdr:colOff>
      <xdr:row>1</xdr:row>
      <xdr:rowOff>91013</xdr:rowOff>
    </xdr:from>
    <xdr:to>
      <xdr:col>3</xdr:col>
      <xdr:colOff>1643944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1100667" y="586313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VIABILIDADE</a:t>
          </a:r>
        </a:p>
      </xdr:txBody>
    </xdr:sp>
    <xdr:clientData/>
  </xdr:twoCellAnchor>
  <xdr:twoCellAnchor editAs="absolute">
    <xdr:from>
      <xdr:col>3</xdr:col>
      <xdr:colOff>1658761</xdr:colOff>
      <xdr:row>1</xdr:row>
      <xdr:rowOff>84664</xdr:rowOff>
    </xdr:from>
    <xdr:to>
      <xdr:col>5</xdr:col>
      <xdr:colOff>120650</xdr:colOff>
      <xdr:row>2</xdr:row>
      <xdr:rowOff>2981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2378428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FINANCEIRO</a:t>
          </a:r>
        </a:p>
      </xdr:txBody>
    </xdr:sp>
    <xdr:clientData/>
  </xdr:twoCellAnchor>
  <xdr:twoCellAnchor editAs="absolute">
    <xdr:from>
      <xdr:col>7</xdr:col>
      <xdr:colOff>395110</xdr:colOff>
      <xdr:row>0</xdr:row>
      <xdr:rowOff>1</xdr:rowOff>
    </xdr:from>
    <xdr:to>
      <xdr:col>8</xdr:col>
      <xdr:colOff>603952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>
          <a:spLocks/>
        </xdr:cNvSpPr>
      </xdr:nvSpPr>
      <xdr:spPr>
        <a:xfrm>
          <a:off x="5580943" y="1"/>
          <a:ext cx="1044926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3</xdr:col>
      <xdr:colOff>659693</xdr:colOff>
      <xdr:row>0</xdr:row>
      <xdr:rowOff>1</xdr:rowOff>
    </xdr:from>
    <xdr:to>
      <xdr:col>3</xdr:col>
      <xdr:colOff>1704620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>
          <a:spLocks/>
        </xdr:cNvSpPr>
      </xdr:nvSpPr>
      <xdr:spPr>
        <a:xfrm>
          <a:off x="1368777" y="1"/>
          <a:ext cx="1041399" cy="496799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1722967</xdr:colOff>
      <xdr:row>0</xdr:row>
      <xdr:rowOff>1</xdr:rowOff>
    </xdr:from>
    <xdr:to>
      <xdr:col>4</xdr:col>
      <xdr:colOff>185560</xdr:colOff>
      <xdr:row>1</xdr:row>
      <xdr:rowOff>2911</xdr:rowOff>
    </xdr:to>
    <xdr:sp macro="" textlink="">
      <xdr:nvSpPr>
        <xdr:cNvPr id="15" name="Retângulo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SpPr>
          <a:spLocks/>
        </xdr:cNvSpPr>
      </xdr:nvSpPr>
      <xdr:spPr>
        <a:xfrm>
          <a:off x="2442634" y="1"/>
          <a:ext cx="1044926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185561</xdr:colOff>
      <xdr:row>0</xdr:row>
      <xdr:rowOff>1</xdr:rowOff>
    </xdr:from>
    <xdr:to>
      <xdr:col>6</xdr:col>
      <xdr:colOff>182739</xdr:colOff>
      <xdr:row>1</xdr:row>
      <xdr:rowOff>2911</xdr:rowOff>
    </xdr:to>
    <xdr:sp macro="" textlink="">
      <xdr:nvSpPr>
        <xdr:cNvPr id="16" name="Retângulo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>
          <a:spLocks/>
        </xdr:cNvSpPr>
      </xdr:nvSpPr>
      <xdr:spPr>
        <a:xfrm>
          <a:off x="3487561" y="1"/>
          <a:ext cx="1044928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6</xdr:col>
      <xdr:colOff>182740</xdr:colOff>
      <xdr:row>0</xdr:row>
      <xdr:rowOff>1</xdr:rowOff>
    </xdr:from>
    <xdr:to>
      <xdr:col>7</xdr:col>
      <xdr:colOff>395111</xdr:colOff>
      <xdr:row>1</xdr:row>
      <xdr:rowOff>2911</xdr:rowOff>
    </xdr:to>
    <xdr:sp macro="" textlink="">
      <xdr:nvSpPr>
        <xdr:cNvPr id="17" name="Retângulo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SpPr>
          <a:spLocks/>
        </xdr:cNvSpPr>
      </xdr:nvSpPr>
      <xdr:spPr>
        <a:xfrm>
          <a:off x="4532490" y="1"/>
          <a:ext cx="1048454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8</xdr:col>
      <xdr:colOff>604661</xdr:colOff>
      <xdr:row>0</xdr:row>
      <xdr:rowOff>1</xdr:rowOff>
    </xdr:from>
    <xdr:to>
      <xdr:col>9</xdr:col>
      <xdr:colOff>817622</xdr:colOff>
      <xdr:row>1</xdr:row>
      <xdr:rowOff>2911</xdr:rowOff>
    </xdr:to>
    <xdr:sp macro="" textlink="">
      <xdr:nvSpPr>
        <xdr:cNvPr id="18" name="Retângulo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>
          <a:spLocks/>
        </xdr:cNvSpPr>
      </xdr:nvSpPr>
      <xdr:spPr>
        <a:xfrm>
          <a:off x="6626578" y="1"/>
          <a:ext cx="1049044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817034</xdr:colOff>
      <xdr:row>0</xdr:row>
      <xdr:rowOff>1</xdr:rowOff>
    </xdr:from>
    <xdr:to>
      <xdr:col>11</xdr:col>
      <xdr:colOff>195678</xdr:colOff>
      <xdr:row>1</xdr:row>
      <xdr:rowOff>2911</xdr:rowOff>
    </xdr:to>
    <xdr:sp macro="" textlink="">
      <xdr:nvSpPr>
        <xdr:cNvPr id="19" name="Retângulo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>
          <a:spLocks/>
        </xdr:cNvSpPr>
      </xdr:nvSpPr>
      <xdr:spPr>
        <a:xfrm>
          <a:off x="7675034" y="1"/>
          <a:ext cx="1050811" cy="500327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DASHBOARDS</a:t>
          </a:r>
        </a:p>
      </xdr:txBody>
    </xdr:sp>
    <xdr:clientData/>
  </xdr:twoCellAnchor>
  <xdr:twoCellAnchor editAs="absolute">
    <xdr:from>
      <xdr:col>11</xdr:col>
      <xdr:colOff>186267</xdr:colOff>
      <xdr:row>0</xdr:row>
      <xdr:rowOff>1</xdr:rowOff>
    </xdr:from>
    <xdr:to>
      <xdr:col>12</xdr:col>
      <xdr:colOff>398638</xdr:colOff>
      <xdr:row>1</xdr:row>
      <xdr:rowOff>2911</xdr:rowOff>
    </xdr:to>
    <xdr:sp macro="" textlink="">
      <xdr:nvSpPr>
        <xdr:cNvPr id="20" name="Retângulo 1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SpPr>
          <a:spLocks/>
        </xdr:cNvSpPr>
      </xdr:nvSpPr>
      <xdr:spPr>
        <a:xfrm>
          <a:off x="8716434" y="1"/>
          <a:ext cx="1048454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12</xdr:col>
      <xdr:colOff>394409</xdr:colOff>
      <xdr:row>0</xdr:row>
      <xdr:rowOff>1</xdr:rowOff>
    </xdr:from>
    <xdr:to>
      <xdr:col>13</xdr:col>
      <xdr:colOff>593843</xdr:colOff>
      <xdr:row>1</xdr:row>
      <xdr:rowOff>2911</xdr:rowOff>
    </xdr:to>
    <xdr:sp macro="" textlink="">
      <xdr:nvSpPr>
        <xdr:cNvPr id="21" name="Retângulo 2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SpPr>
          <a:spLocks/>
        </xdr:cNvSpPr>
      </xdr:nvSpPr>
      <xdr:spPr>
        <a:xfrm>
          <a:off x="9760659" y="1"/>
          <a:ext cx="1035517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>
    <xdr:from>
      <xdr:col>5</xdr:col>
      <xdr:colOff>2</xdr:colOff>
      <xdr:row>5</xdr:row>
      <xdr:rowOff>10581</xdr:rowOff>
    </xdr:from>
    <xdr:to>
      <xdr:col>16</xdr:col>
      <xdr:colOff>666752</xdr:colOff>
      <xdr:row>8</xdr:row>
      <xdr:rowOff>603249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31750</xdr:colOff>
      <xdr:row>11</xdr:row>
      <xdr:rowOff>35984</xdr:rowOff>
    </xdr:from>
    <xdr:to>
      <xdr:col>16</xdr:col>
      <xdr:colOff>677334</xdr:colOff>
      <xdr:row>14</xdr:row>
      <xdr:rowOff>263525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absolute">
    <xdr:from>
      <xdr:col>5</xdr:col>
      <xdr:colOff>113594</xdr:colOff>
      <xdr:row>1</xdr:row>
      <xdr:rowOff>84664</xdr:rowOff>
    </xdr:from>
    <xdr:to>
      <xdr:col>6</xdr:col>
      <xdr:colOff>533400</xdr:colOff>
      <xdr:row>2</xdr:row>
      <xdr:rowOff>2981</xdr:rowOff>
    </xdr:to>
    <xdr:sp macro="" textlink="">
      <xdr:nvSpPr>
        <xdr:cNvPr id="27" name="Retângulo 2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3627261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PROJEÇÕES</a:t>
          </a:r>
        </a:p>
      </xdr:txBody>
    </xdr:sp>
    <xdr:clientData/>
  </xdr:twoCellAnchor>
  <xdr:twoCellAnchor editAs="absolute">
    <xdr:from>
      <xdr:col>6</xdr:col>
      <xdr:colOff>526345</xdr:colOff>
      <xdr:row>1</xdr:row>
      <xdr:rowOff>84664</xdr:rowOff>
    </xdr:from>
    <xdr:to>
      <xdr:col>8</xdr:col>
      <xdr:colOff>110067</xdr:colOff>
      <xdr:row>2</xdr:row>
      <xdr:rowOff>2981</xdr:rowOff>
    </xdr:to>
    <xdr:sp macro="" textlink="">
      <xdr:nvSpPr>
        <xdr:cNvPr id="28" name="Retângulo 2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4876095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CENÁRIOS</a:t>
          </a:r>
        </a:p>
      </xdr:txBody>
    </xdr:sp>
    <xdr:clientData/>
  </xdr:twoCellAnchor>
  <xdr:twoCellAnchor editAs="absolute">
    <xdr:from>
      <xdr:col>8</xdr:col>
      <xdr:colOff>103011</xdr:colOff>
      <xdr:row>1</xdr:row>
      <xdr:rowOff>84664</xdr:rowOff>
    </xdr:from>
    <xdr:to>
      <xdr:col>9</xdr:col>
      <xdr:colOff>522817</xdr:colOff>
      <xdr:row>2</xdr:row>
      <xdr:rowOff>2981</xdr:rowOff>
    </xdr:to>
    <xdr:sp macro="" textlink="">
      <xdr:nvSpPr>
        <xdr:cNvPr id="29" name="Retângulo 2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SpPr/>
      </xdr:nvSpPr>
      <xdr:spPr>
        <a:xfrm>
          <a:off x="6124928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  <xdr:twoCellAnchor editAs="absolute">
    <xdr:from>
      <xdr:col>9</xdr:col>
      <xdr:colOff>515762</xdr:colOff>
      <xdr:row>1</xdr:row>
      <xdr:rowOff>84664</xdr:rowOff>
    </xdr:from>
    <xdr:to>
      <xdr:col>11</xdr:col>
      <xdr:colOff>99484</xdr:colOff>
      <xdr:row>2</xdr:row>
      <xdr:rowOff>2981</xdr:rowOff>
    </xdr:to>
    <xdr:sp macro="" textlink="">
      <xdr:nvSpPr>
        <xdr:cNvPr id="30" name="Retângulo 29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7373762" y="582081"/>
          <a:ext cx="125588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3</xdr:col>
      <xdr:colOff>437445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1102783" y="586313"/>
          <a:ext cx="1252361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VIABILIDADE</a:t>
          </a:r>
        </a:p>
      </xdr:txBody>
    </xdr:sp>
    <xdr:clientData/>
  </xdr:twoCellAnchor>
  <xdr:twoCellAnchor editAs="absolute">
    <xdr:from>
      <xdr:col>3</xdr:col>
      <xdr:colOff>452262</xdr:colOff>
      <xdr:row>1</xdr:row>
      <xdr:rowOff>95247</xdr:rowOff>
    </xdr:from>
    <xdr:to>
      <xdr:col>4</xdr:col>
      <xdr:colOff>205317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2378428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/>
  </xdr:twoCellAnchor>
  <xdr:twoCellAnchor editAs="absolute">
    <xdr:from>
      <xdr:col>6</xdr:col>
      <xdr:colOff>278693</xdr:colOff>
      <xdr:row>0</xdr:row>
      <xdr:rowOff>1</xdr:rowOff>
    </xdr:from>
    <xdr:to>
      <xdr:col>6</xdr:col>
      <xdr:colOff>1323619</xdr:colOff>
      <xdr:row>1</xdr:row>
      <xdr:rowOff>2911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>
          <a:spLocks/>
        </xdr:cNvSpPr>
      </xdr:nvSpPr>
      <xdr:spPr>
        <a:xfrm>
          <a:off x="5576710" y="1"/>
          <a:ext cx="104704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1</xdr:rowOff>
    </xdr:from>
    <xdr:to>
      <xdr:col>3</xdr:col>
      <xdr:colOff>498121</xdr:colOff>
      <xdr:row>1</xdr:row>
      <xdr:rowOff>2911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>
          <a:spLocks/>
        </xdr:cNvSpPr>
      </xdr:nvSpPr>
      <xdr:spPr>
        <a:xfrm>
          <a:off x="1370893" y="1"/>
          <a:ext cx="1044927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516468</xdr:colOff>
      <xdr:row>0</xdr:row>
      <xdr:rowOff>1</xdr:rowOff>
    </xdr:from>
    <xdr:to>
      <xdr:col>4</xdr:col>
      <xdr:colOff>47977</xdr:colOff>
      <xdr:row>1</xdr:row>
      <xdr:rowOff>2911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SpPr>
          <a:spLocks/>
        </xdr:cNvSpPr>
      </xdr:nvSpPr>
      <xdr:spPr>
        <a:xfrm>
          <a:off x="2434167" y="1"/>
          <a:ext cx="104069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47978</xdr:colOff>
      <xdr:row>0</xdr:row>
      <xdr:rowOff>1</xdr:rowOff>
    </xdr:from>
    <xdr:to>
      <xdr:col>5</xdr:col>
      <xdr:colOff>881239</xdr:colOff>
      <xdr:row>1</xdr:row>
      <xdr:rowOff>2911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/>
        </xdr:cNvSpPr>
      </xdr:nvSpPr>
      <xdr:spPr>
        <a:xfrm>
          <a:off x="3474861" y="1"/>
          <a:ext cx="1051278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881240</xdr:colOff>
      <xdr:row>0</xdr:row>
      <xdr:rowOff>1</xdr:rowOff>
    </xdr:from>
    <xdr:to>
      <xdr:col>6</xdr:col>
      <xdr:colOff>278694</xdr:colOff>
      <xdr:row>1</xdr:row>
      <xdr:rowOff>2911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/>
        </xdr:cNvSpPr>
      </xdr:nvSpPr>
      <xdr:spPr>
        <a:xfrm>
          <a:off x="4526140" y="1"/>
          <a:ext cx="105057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6</xdr:col>
      <xdr:colOff>1324328</xdr:colOff>
      <xdr:row>0</xdr:row>
      <xdr:rowOff>1</xdr:rowOff>
    </xdr:from>
    <xdr:to>
      <xdr:col>8</xdr:col>
      <xdr:colOff>648288</xdr:colOff>
      <xdr:row>1</xdr:row>
      <xdr:rowOff>2911</xdr:rowOff>
    </xdr:to>
    <xdr:sp macro="" textlink="">
      <xdr:nvSpPr>
        <xdr:cNvPr id="11" name="Retângulo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SpPr>
          <a:spLocks/>
        </xdr:cNvSpPr>
      </xdr:nvSpPr>
      <xdr:spPr>
        <a:xfrm>
          <a:off x="6624461" y="1"/>
          <a:ext cx="105116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8</xdr:col>
      <xdr:colOff>647700</xdr:colOff>
      <xdr:row>0</xdr:row>
      <xdr:rowOff>1</xdr:rowOff>
    </xdr:from>
    <xdr:to>
      <xdr:col>9</xdr:col>
      <xdr:colOff>47512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/>
        </xdr:cNvSpPr>
      </xdr:nvSpPr>
      <xdr:spPr>
        <a:xfrm>
          <a:off x="7675034" y="1"/>
          <a:ext cx="1055044" cy="49821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DASHBOARDS</a:t>
          </a:r>
        </a:p>
      </xdr:txBody>
    </xdr:sp>
    <xdr:clientData/>
  </xdr:twoCellAnchor>
  <xdr:twoCellAnchor editAs="absolute">
    <xdr:from>
      <xdr:col>9</xdr:col>
      <xdr:colOff>38101</xdr:colOff>
      <xdr:row>0</xdr:row>
      <xdr:rowOff>1</xdr:rowOff>
    </xdr:from>
    <xdr:to>
      <xdr:col>9</xdr:col>
      <xdr:colOff>1086555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>
          <a:spLocks/>
        </xdr:cNvSpPr>
      </xdr:nvSpPr>
      <xdr:spPr>
        <a:xfrm>
          <a:off x="8720667" y="1"/>
          <a:ext cx="105057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9</xdr:col>
      <xdr:colOff>1082326</xdr:colOff>
      <xdr:row>0</xdr:row>
      <xdr:rowOff>1</xdr:rowOff>
    </xdr:from>
    <xdr:to>
      <xdr:col>11</xdr:col>
      <xdr:colOff>392759</xdr:colOff>
      <xdr:row>1</xdr:row>
      <xdr:rowOff>2911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SpPr>
          <a:spLocks/>
        </xdr:cNvSpPr>
      </xdr:nvSpPr>
      <xdr:spPr>
        <a:xfrm>
          <a:off x="9767009" y="1"/>
          <a:ext cx="1037634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4</xdr:col>
      <xdr:colOff>198261</xdr:colOff>
      <xdr:row>1</xdr:row>
      <xdr:rowOff>84664</xdr:rowOff>
    </xdr:from>
    <xdr:to>
      <xdr:col>5</xdr:col>
      <xdr:colOff>1231900</xdr:colOff>
      <xdr:row>2</xdr:row>
      <xdr:rowOff>2981</xdr:rowOff>
    </xdr:to>
    <xdr:sp macro="" textlink="">
      <xdr:nvSpPr>
        <xdr:cNvPr id="17" name="Retângulo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SpPr/>
      </xdr:nvSpPr>
      <xdr:spPr>
        <a:xfrm>
          <a:off x="3618794" y="579964"/>
          <a:ext cx="1258006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PROJEÇÕES</a:t>
          </a:r>
        </a:p>
      </xdr:txBody>
    </xdr:sp>
    <xdr:clientData/>
  </xdr:twoCellAnchor>
  <xdr:twoCellAnchor editAs="absolute">
    <xdr:from>
      <xdr:col>5</xdr:col>
      <xdr:colOff>1224845</xdr:colOff>
      <xdr:row>1</xdr:row>
      <xdr:rowOff>84664</xdr:rowOff>
    </xdr:from>
    <xdr:to>
      <xdr:col>6</xdr:col>
      <xdr:colOff>829734</xdr:colOff>
      <xdr:row>2</xdr:row>
      <xdr:rowOff>2981</xdr:rowOff>
    </xdr:to>
    <xdr:sp macro="" textlink="">
      <xdr:nvSpPr>
        <xdr:cNvPr id="18" name="Retângulo 1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/>
      </xdr:nvSpPr>
      <xdr:spPr>
        <a:xfrm>
          <a:off x="4869745" y="579964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CENÁRIOS</a:t>
          </a:r>
        </a:p>
      </xdr:txBody>
    </xdr:sp>
    <xdr:clientData/>
  </xdr:twoCellAnchor>
  <xdr:twoCellAnchor editAs="absolute">
    <xdr:from>
      <xdr:col>6</xdr:col>
      <xdr:colOff>822678</xdr:colOff>
      <xdr:row>1</xdr:row>
      <xdr:rowOff>84664</xdr:rowOff>
    </xdr:from>
    <xdr:to>
      <xdr:col>8</xdr:col>
      <xdr:colOff>353483</xdr:colOff>
      <xdr:row>2</xdr:row>
      <xdr:rowOff>2981</xdr:rowOff>
    </xdr:to>
    <xdr:sp macro="" textlink="">
      <xdr:nvSpPr>
        <xdr:cNvPr id="19" name="Retângulo 1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/>
      </xdr:nvSpPr>
      <xdr:spPr>
        <a:xfrm>
          <a:off x="6122811" y="579964"/>
          <a:ext cx="1258006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  <xdr:twoCellAnchor editAs="absolute">
    <xdr:from>
      <xdr:col>8</xdr:col>
      <xdr:colOff>346428</xdr:colOff>
      <xdr:row>1</xdr:row>
      <xdr:rowOff>84664</xdr:rowOff>
    </xdr:from>
    <xdr:to>
      <xdr:col>8</xdr:col>
      <xdr:colOff>1602318</xdr:colOff>
      <xdr:row>2</xdr:row>
      <xdr:rowOff>2981</xdr:rowOff>
    </xdr:to>
    <xdr:sp macro="" textlink="">
      <xdr:nvSpPr>
        <xdr:cNvPr id="20" name="Retângulo 1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SpPr/>
      </xdr:nvSpPr>
      <xdr:spPr>
        <a:xfrm>
          <a:off x="7373762" y="579964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  <xdr:twoCellAnchor>
    <xdr:from>
      <xdr:col>8</xdr:col>
      <xdr:colOff>10582</xdr:colOff>
      <xdr:row>7</xdr:row>
      <xdr:rowOff>359833</xdr:rowOff>
    </xdr:from>
    <xdr:to>
      <xdr:col>12</xdr:col>
      <xdr:colOff>1471082</xdr:colOff>
      <xdr:row>13</xdr:row>
      <xdr:rowOff>341841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10584</xdr:colOff>
      <xdr:row>7</xdr:row>
      <xdr:rowOff>370416</xdr:rowOff>
    </xdr:from>
    <xdr:to>
      <xdr:col>6</xdr:col>
      <xdr:colOff>1449918</xdr:colOff>
      <xdr:row>13</xdr:row>
      <xdr:rowOff>341278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3</xdr:col>
      <xdr:colOff>575028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VIABILIDADE</a:t>
          </a:r>
        </a:p>
      </xdr:txBody>
    </xdr:sp>
    <xdr:clientData/>
  </xdr:twoCellAnchor>
  <xdr:twoCellAnchor editAs="absolute">
    <xdr:from>
      <xdr:col>3</xdr:col>
      <xdr:colOff>589845</xdr:colOff>
      <xdr:row>1</xdr:row>
      <xdr:rowOff>95247</xdr:rowOff>
    </xdr:from>
    <xdr:to>
      <xdr:col>5</xdr:col>
      <xdr:colOff>120650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2374195" y="590547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/>
  </xdr:twoCellAnchor>
  <xdr:twoCellAnchor editAs="absolute">
    <xdr:from>
      <xdr:col>6</xdr:col>
      <xdr:colOff>553860</xdr:colOff>
      <xdr:row>0</xdr:row>
      <xdr:rowOff>1</xdr:rowOff>
    </xdr:from>
    <xdr:to>
      <xdr:col>7</xdr:col>
      <xdr:colOff>85369</xdr:colOff>
      <xdr:row>1</xdr:row>
      <xdr:rowOff>2911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>
          <a:spLocks/>
        </xdr:cNvSpPr>
      </xdr:nvSpPr>
      <xdr:spPr>
        <a:xfrm>
          <a:off x="5585176" y="1"/>
          <a:ext cx="104704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1</xdr:rowOff>
    </xdr:from>
    <xdr:to>
      <xdr:col>3</xdr:col>
      <xdr:colOff>635704</xdr:colOff>
      <xdr:row>1</xdr:row>
      <xdr:rowOff>2911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>
          <a:spLocks/>
        </xdr:cNvSpPr>
      </xdr:nvSpPr>
      <xdr:spPr>
        <a:xfrm>
          <a:off x="1373010" y="1"/>
          <a:ext cx="1047044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654051</xdr:colOff>
      <xdr:row>0</xdr:row>
      <xdr:rowOff>1</xdr:rowOff>
    </xdr:from>
    <xdr:to>
      <xdr:col>4</xdr:col>
      <xdr:colOff>185560</xdr:colOff>
      <xdr:row>1</xdr:row>
      <xdr:rowOff>2911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SpPr>
          <a:spLocks/>
        </xdr:cNvSpPr>
      </xdr:nvSpPr>
      <xdr:spPr>
        <a:xfrm>
          <a:off x="2438401" y="1"/>
          <a:ext cx="104704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185561</xdr:colOff>
      <xdr:row>0</xdr:row>
      <xdr:rowOff>1</xdr:rowOff>
    </xdr:from>
    <xdr:to>
      <xdr:col>5</xdr:col>
      <xdr:colOff>1018822</xdr:colOff>
      <xdr:row>1</xdr:row>
      <xdr:rowOff>2911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>
          <a:spLocks/>
        </xdr:cNvSpPr>
      </xdr:nvSpPr>
      <xdr:spPr>
        <a:xfrm>
          <a:off x="3485444" y="1"/>
          <a:ext cx="104916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1018823</xdr:colOff>
      <xdr:row>0</xdr:row>
      <xdr:rowOff>1</xdr:rowOff>
    </xdr:from>
    <xdr:to>
      <xdr:col>6</xdr:col>
      <xdr:colOff>553861</xdr:colOff>
      <xdr:row>1</xdr:row>
      <xdr:rowOff>2911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/>
        </xdr:cNvSpPr>
      </xdr:nvSpPr>
      <xdr:spPr>
        <a:xfrm>
          <a:off x="4534607" y="1"/>
          <a:ext cx="1050570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7</xdr:col>
      <xdr:colOff>86078</xdr:colOff>
      <xdr:row>0</xdr:row>
      <xdr:rowOff>1</xdr:rowOff>
    </xdr:from>
    <xdr:to>
      <xdr:col>8</xdr:col>
      <xdr:colOff>923455</xdr:colOff>
      <xdr:row>1</xdr:row>
      <xdr:rowOff>2911</xdr:rowOff>
    </xdr:to>
    <xdr:sp macro="" textlink="">
      <xdr:nvSpPr>
        <xdr:cNvPr id="11" name="Retângulo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>
          <a:spLocks/>
        </xdr:cNvSpPr>
      </xdr:nvSpPr>
      <xdr:spPr>
        <a:xfrm>
          <a:off x="6632928" y="1"/>
          <a:ext cx="105116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8</xdr:col>
      <xdr:colOff>922867</xdr:colOff>
      <xdr:row>0</xdr:row>
      <xdr:rowOff>1</xdr:rowOff>
    </xdr:from>
    <xdr:to>
      <xdr:col>9</xdr:col>
      <xdr:colOff>460262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>
          <a:spLocks/>
        </xdr:cNvSpPr>
      </xdr:nvSpPr>
      <xdr:spPr>
        <a:xfrm>
          <a:off x="7683501" y="1"/>
          <a:ext cx="1055044" cy="49821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DASHBOARDS</a:t>
          </a:r>
        </a:p>
      </xdr:txBody>
    </xdr:sp>
    <xdr:clientData/>
  </xdr:twoCellAnchor>
  <xdr:twoCellAnchor editAs="absolute">
    <xdr:from>
      <xdr:col>9</xdr:col>
      <xdr:colOff>450851</xdr:colOff>
      <xdr:row>0</xdr:row>
      <xdr:rowOff>1</xdr:rowOff>
    </xdr:from>
    <xdr:to>
      <xdr:col>9</xdr:col>
      <xdr:colOff>1499305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>
          <a:spLocks/>
        </xdr:cNvSpPr>
      </xdr:nvSpPr>
      <xdr:spPr>
        <a:xfrm>
          <a:off x="8729134" y="1"/>
          <a:ext cx="105057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9</xdr:col>
      <xdr:colOff>1495076</xdr:colOff>
      <xdr:row>0</xdr:row>
      <xdr:rowOff>1</xdr:rowOff>
    </xdr:from>
    <xdr:to>
      <xdr:col>11</xdr:col>
      <xdr:colOff>805509</xdr:colOff>
      <xdr:row>1</xdr:row>
      <xdr:rowOff>2911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SpPr>
          <a:spLocks/>
        </xdr:cNvSpPr>
      </xdr:nvSpPr>
      <xdr:spPr>
        <a:xfrm>
          <a:off x="9775476" y="1"/>
          <a:ext cx="103763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5</xdr:col>
      <xdr:colOff>113594</xdr:colOff>
      <xdr:row>1</xdr:row>
      <xdr:rowOff>95247</xdr:rowOff>
    </xdr:from>
    <xdr:to>
      <xdr:col>5</xdr:col>
      <xdr:colOff>1369483</xdr:colOff>
      <xdr:row>2</xdr:row>
      <xdr:rowOff>13564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SpPr/>
      </xdr:nvSpPr>
      <xdr:spPr>
        <a:xfrm>
          <a:off x="3627261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  <xdr:twoCellAnchor editAs="absolute">
    <xdr:from>
      <xdr:col>5</xdr:col>
      <xdr:colOff>1362428</xdr:colOff>
      <xdr:row>1</xdr:row>
      <xdr:rowOff>84664</xdr:rowOff>
    </xdr:from>
    <xdr:to>
      <xdr:col>6</xdr:col>
      <xdr:colOff>1104901</xdr:colOff>
      <xdr:row>2</xdr:row>
      <xdr:rowOff>2981</xdr:rowOff>
    </xdr:to>
    <xdr:sp macro="" textlink="">
      <xdr:nvSpPr>
        <xdr:cNvPr id="16" name="Retângulo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SpPr/>
      </xdr:nvSpPr>
      <xdr:spPr>
        <a:xfrm>
          <a:off x="4878212" y="579964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CENÁRIOS</a:t>
          </a:r>
        </a:p>
      </xdr:txBody>
    </xdr:sp>
    <xdr:clientData/>
  </xdr:twoCellAnchor>
  <xdr:twoCellAnchor editAs="absolute">
    <xdr:from>
      <xdr:col>6</xdr:col>
      <xdr:colOff>1097845</xdr:colOff>
      <xdr:row>1</xdr:row>
      <xdr:rowOff>84664</xdr:rowOff>
    </xdr:from>
    <xdr:to>
      <xdr:col>8</xdr:col>
      <xdr:colOff>628650</xdr:colOff>
      <xdr:row>2</xdr:row>
      <xdr:rowOff>2981</xdr:rowOff>
    </xdr:to>
    <xdr:sp macro="" textlink="">
      <xdr:nvSpPr>
        <xdr:cNvPr id="17" name="Retângulo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SpPr/>
      </xdr:nvSpPr>
      <xdr:spPr>
        <a:xfrm>
          <a:off x="6129161" y="579964"/>
          <a:ext cx="12601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  <xdr:twoCellAnchor editAs="absolute">
    <xdr:from>
      <xdr:col>8</xdr:col>
      <xdr:colOff>621595</xdr:colOff>
      <xdr:row>1</xdr:row>
      <xdr:rowOff>84664</xdr:rowOff>
    </xdr:from>
    <xdr:to>
      <xdr:col>9</xdr:col>
      <xdr:colOff>364068</xdr:colOff>
      <xdr:row>2</xdr:row>
      <xdr:rowOff>2981</xdr:rowOff>
    </xdr:to>
    <xdr:sp macro="" textlink="">
      <xdr:nvSpPr>
        <xdr:cNvPr id="18" name="Retângulo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SpPr/>
      </xdr:nvSpPr>
      <xdr:spPr>
        <a:xfrm>
          <a:off x="7382229" y="579964"/>
          <a:ext cx="1258005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123825</xdr:colOff>
          <xdr:row>4</xdr:row>
          <xdr:rowOff>57150</xdr:rowOff>
        </xdr:from>
        <xdr:to>
          <xdr:col>3</xdr:col>
          <xdr:colOff>257175</xdr:colOff>
          <xdr:row>4</xdr:row>
          <xdr:rowOff>352425</xdr:rowOff>
        </xdr:to>
        <xdr:sp macro="" textlink="">
          <xdr:nvSpPr>
            <xdr:cNvPr id="33793" name="Drop Down 1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1E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0</xdr:colOff>
      <xdr:row>10</xdr:row>
      <xdr:rowOff>31750</xdr:rowOff>
    </xdr:from>
    <xdr:to>
      <xdr:col>5</xdr:col>
      <xdr:colOff>952500</xdr:colOff>
      <xdr:row>16</xdr:row>
      <xdr:rowOff>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1042459</xdr:colOff>
      <xdr:row>10</xdr:row>
      <xdr:rowOff>31752</xdr:rowOff>
    </xdr:from>
    <xdr:to>
      <xdr:col>9</xdr:col>
      <xdr:colOff>481543</xdr:colOff>
      <xdr:row>15</xdr:row>
      <xdr:rowOff>285750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582085</xdr:colOff>
      <xdr:row>10</xdr:row>
      <xdr:rowOff>21166</xdr:rowOff>
    </xdr:from>
    <xdr:to>
      <xdr:col>13</xdr:col>
      <xdr:colOff>21169</xdr:colOff>
      <xdr:row>15</xdr:row>
      <xdr:rowOff>285750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VIABILIDADE</a:t>
          </a:r>
        </a:p>
      </xdr:txBody>
    </xdr:sp>
    <xdr:clientData/>
  </xdr:twoCellAnchor>
  <xdr:twoCellAnchor editAs="absolute">
    <xdr:from>
      <xdr:col>2</xdr:col>
      <xdr:colOff>2103261</xdr:colOff>
      <xdr:row>1</xdr:row>
      <xdr:rowOff>95247</xdr:rowOff>
    </xdr:from>
    <xdr:to>
      <xdr:col>3</xdr:col>
      <xdr:colOff>495036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2374195" y="590547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/>
  </xdr:twoCellAnchor>
  <xdr:twoCellAnchor editAs="absolute">
    <xdr:from>
      <xdr:col>6</xdr:col>
      <xdr:colOff>514171</xdr:colOff>
      <xdr:row>0</xdr:row>
      <xdr:rowOff>1</xdr:rowOff>
    </xdr:from>
    <xdr:to>
      <xdr:col>7</xdr:col>
      <xdr:colOff>226920</xdr:colOff>
      <xdr:row>1</xdr:row>
      <xdr:rowOff>2911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>
          <a:spLocks/>
        </xdr:cNvSpPr>
      </xdr:nvSpPr>
      <xdr:spPr>
        <a:xfrm>
          <a:off x="5585176" y="1"/>
          <a:ext cx="104704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1</xdr:rowOff>
    </xdr:from>
    <xdr:to>
      <xdr:col>2</xdr:col>
      <xdr:colOff>2149120</xdr:colOff>
      <xdr:row>1</xdr:row>
      <xdr:rowOff>2911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>
          <a:spLocks/>
        </xdr:cNvSpPr>
      </xdr:nvSpPr>
      <xdr:spPr>
        <a:xfrm>
          <a:off x="1373010" y="1"/>
          <a:ext cx="1047044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2167467</xdr:colOff>
      <xdr:row>0</xdr:row>
      <xdr:rowOff>1</xdr:rowOff>
    </xdr:from>
    <xdr:to>
      <xdr:col>3</xdr:col>
      <xdr:colOff>336373</xdr:colOff>
      <xdr:row>1</xdr:row>
      <xdr:rowOff>2911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/>
        </xdr:cNvSpPr>
      </xdr:nvSpPr>
      <xdr:spPr>
        <a:xfrm>
          <a:off x="2438401" y="1"/>
          <a:ext cx="104704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336374</xdr:colOff>
      <xdr:row>0</xdr:row>
      <xdr:rowOff>1</xdr:rowOff>
    </xdr:from>
    <xdr:to>
      <xdr:col>5</xdr:col>
      <xdr:colOff>301803</xdr:colOff>
      <xdr:row>1</xdr:row>
      <xdr:rowOff>2911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>
          <a:spLocks/>
        </xdr:cNvSpPr>
      </xdr:nvSpPr>
      <xdr:spPr>
        <a:xfrm>
          <a:off x="3485444" y="1"/>
          <a:ext cx="104916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301804</xdr:colOff>
      <xdr:row>0</xdr:row>
      <xdr:rowOff>1</xdr:rowOff>
    </xdr:from>
    <xdr:to>
      <xdr:col>6</xdr:col>
      <xdr:colOff>514172</xdr:colOff>
      <xdr:row>1</xdr:row>
      <xdr:rowOff>2911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SpPr>
          <a:spLocks/>
        </xdr:cNvSpPr>
      </xdr:nvSpPr>
      <xdr:spPr>
        <a:xfrm>
          <a:off x="4534607" y="1"/>
          <a:ext cx="1050570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7</xdr:col>
      <xdr:colOff>227629</xdr:colOff>
      <xdr:row>0</xdr:row>
      <xdr:rowOff>1</xdr:rowOff>
    </xdr:from>
    <xdr:to>
      <xdr:col>9</xdr:col>
      <xdr:colOff>207757</xdr:colOff>
      <xdr:row>1</xdr:row>
      <xdr:rowOff>2911</xdr:rowOff>
    </xdr:to>
    <xdr:sp macro="" textlink="">
      <xdr:nvSpPr>
        <xdr:cNvPr id="11" name="Retângulo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1F00-00000B000000}"/>
            </a:ext>
          </a:extLst>
        </xdr:cNvPr>
        <xdr:cNvSpPr>
          <a:spLocks/>
        </xdr:cNvSpPr>
      </xdr:nvSpPr>
      <xdr:spPr>
        <a:xfrm>
          <a:off x="6632928" y="1"/>
          <a:ext cx="105116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9</xdr:col>
      <xdr:colOff>207169</xdr:colOff>
      <xdr:row>0</xdr:row>
      <xdr:rowOff>1</xdr:rowOff>
    </xdr:from>
    <xdr:to>
      <xdr:col>10</xdr:col>
      <xdr:colOff>429834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SpPr>
          <a:spLocks/>
        </xdr:cNvSpPr>
      </xdr:nvSpPr>
      <xdr:spPr>
        <a:xfrm>
          <a:off x="7683501" y="1"/>
          <a:ext cx="1055044" cy="49821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DASHBOARDS</a:t>
          </a:r>
        </a:p>
      </xdr:txBody>
    </xdr:sp>
    <xdr:clientData/>
  </xdr:twoCellAnchor>
  <xdr:twoCellAnchor editAs="absolute">
    <xdr:from>
      <xdr:col>10</xdr:col>
      <xdr:colOff>420423</xdr:colOff>
      <xdr:row>0</xdr:row>
      <xdr:rowOff>1</xdr:rowOff>
    </xdr:from>
    <xdr:to>
      <xdr:col>11</xdr:col>
      <xdr:colOff>139347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SpPr>
          <a:spLocks/>
        </xdr:cNvSpPr>
      </xdr:nvSpPr>
      <xdr:spPr>
        <a:xfrm>
          <a:off x="8729134" y="1"/>
          <a:ext cx="105057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11</xdr:col>
      <xdr:colOff>135118</xdr:colOff>
      <xdr:row>0</xdr:row>
      <xdr:rowOff>1</xdr:rowOff>
    </xdr:from>
    <xdr:to>
      <xdr:col>13</xdr:col>
      <xdr:colOff>101718</xdr:colOff>
      <xdr:row>1</xdr:row>
      <xdr:rowOff>2911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1F00-00000E000000}"/>
            </a:ext>
          </a:extLst>
        </xdr:cNvPr>
        <xdr:cNvSpPr>
          <a:spLocks/>
        </xdr:cNvSpPr>
      </xdr:nvSpPr>
      <xdr:spPr>
        <a:xfrm>
          <a:off x="9775476" y="1"/>
          <a:ext cx="103763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3</xdr:col>
      <xdr:colOff>487980</xdr:colOff>
      <xdr:row>1</xdr:row>
      <xdr:rowOff>95247</xdr:rowOff>
    </xdr:from>
    <xdr:to>
      <xdr:col>5</xdr:col>
      <xdr:colOff>649817</xdr:colOff>
      <xdr:row>2</xdr:row>
      <xdr:rowOff>13564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1F00-00000F000000}"/>
            </a:ext>
          </a:extLst>
        </xdr:cNvPr>
        <xdr:cNvSpPr/>
      </xdr:nvSpPr>
      <xdr:spPr>
        <a:xfrm>
          <a:off x="3627261" y="590547"/>
          <a:ext cx="1258006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  <xdr:twoCellAnchor editAs="absolute">
    <xdr:from>
      <xdr:col>5</xdr:col>
      <xdr:colOff>642762</xdr:colOff>
      <xdr:row>1</xdr:row>
      <xdr:rowOff>95247</xdr:rowOff>
    </xdr:from>
    <xdr:to>
      <xdr:col>6</xdr:col>
      <xdr:colOff>1066535</xdr:colOff>
      <xdr:row>2</xdr:row>
      <xdr:rowOff>13564</xdr:rowOff>
    </xdr:to>
    <xdr:sp macro="" textlink="">
      <xdr:nvSpPr>
        <xdr:cNvPr id="16" name="Retângulo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SpPr/>
      </xdr:nvSpPr>
      <xdr:spPr>
        <a:xfrm>
          <a:off x="4876095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CENÁRIOS</a:t>
          </a:r>
        </a:p>
      </xdr:txBody>
    </xdr:sp>
    <xdr:clientData/>
  </xdr:twoCellAnchor>
  <xdr:twoCellAnchor editAs="absolute">
    <xdr:from>
      <xdr:col>6</xdr:col>
      <xdr:colOff>1059479</xdr:colOff>
      <xdr:row>1</xdr:row>
      <xdr:rowOff>84664</xdr:rowOff>
    </xdr:from>
    <xdr:to>
      <xdr:col>8</xdr:col>
      <xdr:colOff>135202</xdr:colOff>
      <xdr:row>2</xdr:row>
      <xdr:rowOff>2981</xdr:rowOff>
    </xdr:to>
    <xdr:sp macro="" textlink="">
      <xdr:nvSpPr>
        <xdr:cNvPr id="17" name="Retângulo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1F00-000011000000}"/>
            </a:ext>
          </a:extLst>
        </xdr:cNvPr>
        <xdr:cNvSpPr/>
      </xdr:nvSpPr>
      <xdr:spPr>
        <a:xfrm>
          <a:off x="6129161" y="579964"/>
          <a:ext cx="12601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ESTRATÉGIA</a:t>
          </a:r>
        </a:p>
      </xdr:txBody>
    </xdr:sp>
    <xdr:clientData/>
  </xdr:twoCellAnchor>
  <xdr:twoCellAnchor editAs="absolute">
    <xdr:from>
      <xdr:col>8</xdr:col>
      <xdr:colOff>128147</xdr:colOff>
      <xdr:row>1</xdr:row>
      <xdr:rowOff>84664</xdr:rowOff>
    </xdr:from>
    <xdr:to>
      <xdr:col>10</xdr:col>
      <xdr:colOff>333640</xdr:colOff>
      <xdr:row>2</xdr:row>
      <xdr:rowOff>2981</xdr:rowOff>
    </xdr:to>
    <xdr:sp macro="" textlink="">
      <xdr:nvSpPr>
        <xdr:cNvPr id="18" name="Retângulo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1F00-000012000000}"/>
            </a:ext>
          </a:extLst>
        </xdr:cNvPr>
        <xdr:cNvSpPr/>
      </xdr:nvSpPr>
      <xdr:spPr>
        <a:xfrm>
          <a:off x="7382229" y="579964"/>
          <a:ext cx="1258005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57150</xdr:colOff>
          <xdr:row>4</xdr:row>
          <xdr:rowOff>19050</xdr:rowOff>
        </xdr:from>
        <xdr:to>
          <xdr:col>2</xdr:col>
          <xdr:colOff>1704975</xdr:colOff>
          <xdr:row>4</xdr:row>
          <xdr:rowOff>323850</xdr:rowOff>
        </xdr:to>
        <xdr:sp macro="" textlink="">
          <xdr:nvSpPr>
            <xdr:cNvPr id="34817" name="Drop Dow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00000000-0008-0000-1F00-000001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21166</xdr:colOff>
      <xdr:row>13</xdr:row>
      <xdr:rowOff>21167</xdr:rowOff>
    </xdr:from>
    <xdr:to>
      <xdr:col>15</xdr:col>
      <xdr:colOff>804333</xdr:colOff>
      <xdr:row>17</xdr:row>
      <xdr:rowOff>95251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1F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VIABILIDADE</a:t>
          </a:r>
        </a:p>
      </xdr:txBody>
    </xdr:sp>
    <xdr:clientData/>
  </xdr:twoCellAnchor>
  <xdr:twoCellAnchor editAs="absolute">
    <xdr:from>
      <xdr:col>2</xdr:col>
      <xdr:colOff>2103261</xdr:colOff>
      <xdr:row>1</xdr:row>
      <xdr:rowOff>95247</xdr:rowOff>
    </xdr:from>
    <xdr:to>
      <xdr:col>2</xdr:col>
      <xdr:colOff>3359150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2374195" y="590547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/>
  </xdr:twoCellAnchor>
  <xdr:twoCellAnchor editAs="absolute">
    <xdr:from>
      <xdr:col>4</xdr:col>
      <xdr:colOff>1654526</xdr:colOff>
      <xdr:row>0</xdr:row>
      <xdr:rowOff>1</xdr:rowOff>
    </xdr:from>
    <xdr:to>
      <xdr:col>4</xdr:col>
      <xdr:colOff>2699452</xdr:colOff>
      <xdr:row>1</xdr:row>
      <xdr:rowOff>2911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SpPr>
          <a:spLocks/>
        </xdr:cNvSpPr>
      </xdr:nvSpPr>
      <xdr:spPr>
        <a:xfrm>
          <a:off x="5585176" y="1"/>
          <a:ext cx="104704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1</xdr:rowOff>
    </xdr:from>
    <xdr:to>
      <xdr:col>2</xdr:col>
      <xdr:colOff>2149120</xdr:colOff>
      <xdr:row>1</xdr:row>
      <xdr:rowOff>2911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>
          <a:spLocks/>
        </xdr:cNvSpPr>
      </xdr:nvSpPr>
      <xdr:spPr>
        <a:xfrm>
          <a:off x="1373010" y="1"/>
          <a:ext cx="1047044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2167467</xdr:colOff>
      <xdr:row>0</xdr:row>
      <xdr:rowOff>1</xdr:rowOff>
    </xdr:from>
    <xdr:to>
      <xdr:col>2</xdr:col>
      <xdr:colOff>3212393</xdr:colOff>
      <xdr:row>1</xdr:row>
      <xdr:rowOff>2911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>
          <a:spLocks/>
        </xdr:cNvSpPr>
      </xdr:nvSpPr>
      <xdr:spPr>
        <a:xfrm>
          <a:off x="2438401" y="1"/>
          <a:ext cx="104704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3212394</xdr:colOff>
      <xdr:row>0</xdr:row>
      <xdr:rowOff>1</xdr:rowOff>
    </xdr:from>
    <xdr:to>
      <xdr:col>4</xdr:col>
      <xdr:colOff>606072</xdr:colOff>
      <xdr:row>1</xdr:row>
      <xdr:rowOff>2911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>
          <a:spLocks/>
        </xdr:cNvSpPr>
      </xdr:nvSpPr>
      <xdr:spPr>
        <a:xfrm>
          <a:off x="3485444" y="1"/>
          <a:ext cx="104916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606073</xdr:colOff>
      <xdr:row>0</xdr:row>
      <xdr:rowOff>1</xdr:rowOff>
    </xdr:from>
    <xdr:to>
      <xdr:col>4</xdr:col>
      <xdr:colOff>1654527</xdr:colOff>
      <xdr:row>1</xdr:row>
      <xdr:rowOff>2911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SpPr>
          <a:spLocks/>
        </xdr:cNvSpPr>
      </xdr:nvSpPr>
      <xdr:spPr>
        <a:xfrm>
          <a:off x="4534607" y="1"/>
          <a:ext cx="1050570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4</xdr:col>
      <xdr:colOff>2700161</xdr:colOff>
      <xdr:row>0</xdr:row>
      <xdr:rowOff>1</xdr:rowOff>
    </xdr:from>
    <xdr:to>
      <xdr:col>6</xdr:col>
      <xdr:colOff>97955</xdr:colOff>
      <xdr:row>1</xdr:row>
      <xdr:rowOff>2911</xdr:rowOff>
    </xdr:to>
    <xdr:sp macro="" textlink="">
      <xdr:nvSpPr>
        <xdr:cNvPr id="11" name="Retângulo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SpPr>
          <a:spLocks/>
        </xdr:cNvSpPr>
      </xdr:nvSpPr>
      <xdr:spPr>
        <a:xfrm>
          <a:off x="6632928" y="1"/>
          <a:ext cx="105116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6</xdr:col>
      <xdr:colOff>97367</xdr:colOff>
      <xdr:row>0</xdr:row>
      <xdr:rowOff>1</xdr:rowOff>
    </xdr:from>
    <xdr:to>
      <xdr:col>6</xdr:col>
      <xdr:colOff>1148178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SpPr>
          <a:spLocks/>
        </xdr:cNvSpPr>
      </xdr:nvSpPr>
      <xdr:spPr>
        <a:xfrm>
          <a:off x="7683501" y="1"/>
          <a:ext cx="1055044" cy="49821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DASHBOARDS</a:t>
          </a:r>
        </a:p>
      </xdr:txBody>
    </xdr:sp>
    <xdr:clientData/>
  </xdr:twoCellAnchor>
  <xdr:twoCellAnchor editAs="absolute">
    <xdr:from>
      <xdr:col>6</xdr:col>
      <xdr:colOff>1138767</xdr:colOff>
      <xdr:row>0</xdr:row>
      <xdr:rowOff>1</xdr:rowOff>
    </xdr:from>
    <xdr:to>
      <xdr:col>8</xdr:col>
      <xdr:colOff>81138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SpPr>
          <a:spLocks/>
        </xdr:cNvSpPr>
      </xdr:nvSpPr>
      <xdr:spPr>
        <a:xfrm>
          <a:off x="8729134" y="1"/>
          <a:ext cx="105057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8</xdr:col>
      <xdr:colOff>76909</xdr:colOff>
      <xdr:row>0</xdr:row>
      <xdr:rowOff>1</xdr:rowOff>
    </xdr:from>
    <xdr:to>
      <xdr:col>9</xdr:col>
      <xdr:colOff>276343</xdr:colOff>
      <xdr:row>1</xdr:row>
      <xdr:rowOff>2911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SpPr>
          <a:spLocks/>
        </xdr:cNvSpPr>
      </xdr:nvSpPr>
      <xdr:spPr>
        <a:xfrm>
          <a:off x="9775476" y="1"/>
          <a:ext cx="103763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2</xdr:col>
      <xdr:colOff>3352094</xdr:colOff>
      <xdr:row>1</xdr:row>
      <xdr:rowOff>95247</xdr:rowOff>
    </xdr:from>
    <xdr:to>
      <xdr:col>4</xdr:col>
      <xdr:colOff>956733</xdr:colOff>
      <xdr:row>2</xdr:row>
      <xdr:rowOff>13564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SpPr/>
      </xdr:nvSpPr>
      <xdr:spPr>
        <a:xfrm>
          <a:off x="3627261" y="590547"/>
          <a:ext cx="1258006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  <xdr:twoCellAnchor editAs="absolute">
    <xdr:from>
      <xdr:col>4</xdr:col>
      <xdr:colOff>949678</xdr:colOff>
      <xdr:row>1</xdr:row>
      <xdr:rowOff>95247</xdr:rowOff>
    </xdr:from>
    <xdr:to>
      <xdr:col>4</xdr:col>
      <xdr:colOff>2205567</xdr:colOff>
      <xdr:row>2</xdr:row>
      <xdr:rowOff>13564</xdr:rowOff>
    </xdr:to>
    <xdr:sp macro="" textlink="">
      <xdr:nvSpPr>
        <xdr:cNvPr id="16" name="Retângulo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SpPr/>
      </xdr:nvSpPr>
      <xdr:spPr>
        <a:xfrm>
          <a:off x="4878212" y="590547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CENÁRIOS</a:t>
          </a:r>
        </a:p>
      </xdr:txBody>
    </xdr:sp>
    <xdr:clientData/>
  </xdr:twoCellAnchor>
  <xdr:twoCellAnchor editAs="absolute">
    <xdr:from>
      <xdr:col>4</xdr:col>
      <xdr:colOff>2198511</xdr:colOff>
      <xdr:row>1</xdr:row>
      <xdr:rowOff>95247</xdr:rowOff>
    </xdr:from>
    <xdr:to>
      <xdr:col>5</xdr:col>
      <xdr:colOff>14817</xdr:colOff>
      <xdr:row>2</xdr:row>
      <xdr:rowOff>13564</xdr:rowOff>
    </xdr:to>
    <xdr:sp macro="" textlink="">
      <xdr:nvSpPr>
        <xdr:cNvPr id="17" name="Retângulo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/>
      </xdr:nvSpPr>
      <xdr:spPr>
        <a:xfrm>
          <a:off x="6124928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5</xdr:col>
      <xdr:colOff>7762</xdr:colOff>
      <xdr:row>1</xdr:row>
      <xdr:rowOff>84664</xdr:rowOff>
    </xdr:from>
    <xdr:to>
      <xdr:col>6</xdr:col>
      <xdr:colOff>1051984</xdr:colOff>
      <xdr:row>2</xdr:row>
      <xdr:rowOff>2981</xdr:rowOff>
    </xdr:to>
    <xdr:sp macro="" textlink="">
      <xdr:nvSpPr>
        <xdr:cNvPr id="18" name="Retângulo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SpPr/>
      </xdr:nvSpPr>
      <xdr:spPr>
        <a:xfrm>
          <a:off x="7382229" y="579964"/>
          <a:ext cx="1258005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MARKETING</a:t>
          </a:r>
        </a:p>
      </xdr:txBody>
    </xdr:sp>
    <xdr:clientData/>
  </xdr:twoCellAnchor>
  <xdr:twoCellAnchor>
    <xdr:from>
      <xdr:col>4</xdr:col>
      <xdr:colOff>21167</xdr:colOff>
      <xdr:row>5</xdr:row>
      <xdr:rowOff>21167</xdr:rowOff>
    </xdr:from>
    <xdr:to>
      <xdr:col>5</xdr:col>
      <xdr:colOff>105833</xdr:colOff>
      <xdr:row>8</xdr:row>
      <xdr:rowOff>1206499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10583</xdr:colOff>
      <xdr:row>5</xdr:row>
      <xdr:rowOff>42333</xdr:rowOff>
    </xdr:from>
    <xdr:to>
      <xdr:col>3</xdr:col>
      <xdr:colOff>137582</xdr:colOff>
      <xdr:row>8</xdr:row>
      <xdr:rowOff>1206499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21166</xdr:colOff>
      <xdr:row>8</xdr:row>
      <xdr:rowOff>84665</xdr:rowOff>
    </xdr:from>
    <xdr:to>
      <xdr:col>12</xdr:col>
      <xdr:colOff>793749</xdr:colOff>
      <xdr:row>8</xdr:row>
      <xdr:rowOff>1185332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21167</xdr:colOff>
      <xdr:row>5</xdr:row>
      <xdr:rowOff>21166</xdr:rowOff>
    </xdr:from>
    <xdr:to>
      <xdr:col>12</xdr:col>
      <xdr:colOff>793750</xdr:colOff>
      <xdr:row>5</xdr:row>
      <xdr:rowOff>1587499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3</xdr:col>
      <xdr:colOff>575028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1104900" y="586313"/>
          <a:ext cx="125447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VIABILIDADE</a:t>
          </a:r>
        </a:p>
      </xdr:txBody>
    </xdr:sp>
    <xdr:clientData/>
  </xdr:twoCellAnchor>
  <xdr:twoCellAnchor editAs="absolute">
    <xdr:from>
      <xdr:col>3</xdr:col>
      <xdr:colOff>589845</xdr:colOff>
      <xdr:row>1</xdr:row>
      <xdr:rowOff>95247</xdr:rowOff>
    </xdr:from>
    <xdr:to>
      <xdr:col>5</xdr:col>
      <xdr:colOff>120650</xdr:colOff>
      <xdr:row>2</xdr:row>
      <xdr:rowOff>13564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2374195" y="590547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FINANCEIRO</a:t>
          </a:r>
        </a:p>
      </xdr:txBody>
    </xdr:sp>
    <xdr:clientData/>
  </xdr:twoCellAnchor>
  <xdr:twoCellAnchor editAs="absolute">
    <xdr:from>
      <xdr:col>5</xdr:col>
      <xdr:colOff>2067276</xdr:colOff>
      <xdr:row>0</xdr:row>
      <xdr:rowOff>1</xdr:rowOff>
    </xdr:from>
    <xdr:to>
      <xdr:col>5</xdr:col>
      <xdr:colOff>3112202</xdr:colOff>
      <xdr:row>1</xdr:row>
      <xdr:rowOff>2911</xdr:rowOff>
    </xdr:to>
    <xdr:sp macro="" textlink="">
      <xdr:nvSpPr>
        <xdr:cNvPr id="6" name="Retângul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SpPr>
          <a:spLocks/>
        </xdr:cNvSpPr>
      </xdr:nvSpPr>
      <xdr:spPr>
        <a:xfrm>
          <a:off x="5585176" y="1"/>
          <a:ext cx="104704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1104193</xdr:colOff>
      <xdr:row>0</xdr:row>
      <xdr:rowOff>1</xdr:rowOff>
    </xdr:from>
    <xdr:to>
      <xdr:col>3</xdr:col>
      <xdr:colOff>635704</xdr:colOff>
      <xdr:row>1</xdr:row>
      <xdr:rowOff>2911</xdr:rowOff>
    </xdr:to>
    <xdr:sp macro="" textlink="">
      <xdr:nvSpPr>
        <xdr:cNvPr id="7" name="Retângul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SpPr>
          <a:spLocks/>
        </xdr:cNvSpPr>
      </xdr:nvSpPr>
      <xdr:spPr>
        <a:xfrm>
          <a:off x="1373010" y="1"/>
          <a:ext cx="1047044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654051</xdr:colOff>
      <xdr:row>0</xdr:row>
      <xdr:rowOff>1</xdr:rowOff>
    </xdr:from>
    <xdr:to>
      <xdr:col>4</xdr:col>
      <xdr:colOff>185560</xdr:colOff>
      <xdr:row>1</xdr:row>
      <xdr:rowOff>2911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SpPr>
          <a:spLocks/>
        </xdr:cNvSpPr>
      </xdr:nvSpPr>
      <xdr:spPr>
        <a:xfrm>
          <a:off x="2438401" y="1"/>
          <a:ext cx="104704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4</xdr:col>
      <xdr:colOff>185561</xdr:colOff>
      <xdr:row>0</xdr:row>
      <xdr:rowOff>1</xdr:rowOff>
    </xdr:from>
    <xdr:to>
      <xdr:col>5</xdr:col>
      <xdr:colOff>1018822</xdr:colOff>
      <xdr:row>1</xdr:row>
      <xdr:rowOff>2911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SpPr>
          <a:spLocks/>
        </xdr:cNvSpPr>
      </xdr:nvSpPr>
      <xdr:spPr>
        <a:xfrm>
          <a:off x="3485444" y="1"/>
          <a:ext cx="1049162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5</xdr:col>
      <xdr:colOff>1018823</xdr:colOff>
      <xdr:row>0</xdr:row>
      <xdr:rowOff>1</xdr:rowOff>
    </xdr:from>
    <xdr:to>
      <xdr:col>5</xdr:col>
      <xdr:colOff>2067277</xdr:colOff>
      <xdr:row>1</xdr:row>
      <xdr:rowOff>2911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SpPr>
          <a:spLocks/>
        </xdr:cNvSpPr>
      </xdr:nvSpPr>
      <xdr:spPr>
        <a:xfrm>
          <a:off x="4534607" y="1"/>
          <a:ext cx="1050570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5</xdr:col>
      <xdr:colOff>3112911</xdr:colOff>
      <xdr:row>0</xdr:row>
      <xdr:rowOff>1</xdr:rowOff>
    </xdr:from>
    <xdr:to>
      <xdr:col>5</xdr:col>
      <xdr:colOff>4161955</xdr:colOff>
      <xdr:row>1</xdr:row>
      <xdr:rowOff>2911</xdr:rowOff>
    </xdr:to>
    <xdr:sp macro="" textlink="">
      <xdr:nvSpPr>
        <xdr:cNvPr id="11" name="Retângulo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SpPr>
          <a:spLocks/>
        </xdr:cNvSpPr>
      </xdr:nvSpPr>
      <xdr:spPr>
        <a:xfrm>
          <a:off x="6632928" y="1"/>
          <a:ext cx="105116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5</xdr:col>
      <xdr:colOff>4161367</xdr:colOff>
      <xdr:row>0</xdr:row>
      <xdr:rowOff>1</xdr:rowOff>
    </xdr:from>
    <xdr:to>
      <xdr:col>5</xdr:col>
      <xdr:colOff>5212178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SpPr>
          <a:spLocks/>
        </xdr:cNvSpPr>
      </xdr:nvSpPr>
      <xdr:spPr>
        <a:xfrm>
          <a:off x="7683501" y="1"/>
          <a:ext cx="1055044" cy="49821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DASHBOARDS</a:t>
          </a:r>
        </a:p>
      </xdr:txBody>
    </xdr:sp>
    <xdr:clientData/>
  </xdr:twoCellAnchor>
  <xdr:twoCellAnchor editAs="absolute">
    <xdr:from>
      <xdr:col>5</xdr:col>
      <xdr:colOff>5202767</xdr:colOff>
      <xdr:row>0</xdr:row>
      <xdr:rowOff>1</xdr:rowOff>
    </xdr:from>
    <xdr:to>
      <xdr:col>7</xdr:col>
      <xdr:colOff>102304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SpPr>
          <a:spLocks/>
        </xdr:cNvSpPr>
      </xdr:nvSpPr>
      <xdr:spPr>
        <a:xfrm>
          <a:off x="8729134" y="1"/>
          <a:ext cx="1050571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7</xdr:col>
      <xdr:colOff>98075</xdr:colOff>
      <xdr:row>0</xdr:row>
      <xdr:rowOff>1</xdr:rowOff>
    </xdr:from>
    <xdr:to>
      <xdr:col>7</xdr:col>
      <xdr:colOff>1133592</xdr:colOff>
      <xdr:row>1</xdr:row>
      <xdr:rowOff>2911</xdr:rowOff>
    </xdr:to>
    <xdr:sp macro="" textlink="">
      <xdr:nvSpPr>
        <xdr:cNvPr id="14" name="Retângulo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SpPr>
          <a:spLocks/>
        </xdr:cNvSpPr>
      </xdr:nvSpPr>
      <xdr:spPr>
        <a:xfrm>
          <a:off x="9775476" y="1"/>
          <a:ext cx="1037633" cy="49821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 editAs="absolute">
    <xdr:from>
      <xdr:col>5</xdr:col>
      <xdr:colOff>113594</xdr:colOff>
      <xdr:row>1</xdr:row>
      <xdr:rowOff>95247</xdr:rowOff>
    </xdr:from>
    <xdr:to>
      <xdr:col>5</xdr:col>
      <xdr:colOff>1369483</xdr:colOff>
      <xdr:row>2</xdr:row>
      <xdr:rowOff>13564</xdr:rowOff>
    </xdr:to>
    <xdr:sp macro="" textlink="">
      <xdr:nvSpPr>
        <xdr:cNvPr id="15" name="Retângulo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SpPr/>
      </xdr:nvSpPr>
      <xdr:spPr>
        <a:xfrm>
          <a:off x="3627261" y="590547"/>
          <a:ext cx="1258006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PROJEÇÕES</a:t>
          </a:r>
        </a:p>
      </xdr:txBody>
    </xdr:sp>
    <xdr:clientData/>
  </xdr:twoCellAnchor>
  <xdr:twoCellAnchor editAs="absolute">
    <xdr:from>
      <xdr:col>5</xdr:col>
      <xdr:colOff>1362428</xdr:colOff>
      <xdr:row>1</xdr:row>
      <xdr:rowOff>95247</xdr:rowOff>
    </xdr:from>
    <xdr:to>
      <xdr:col>5</xdr:col>
      <xdr:colOff>2618317</xdr:colOff>
      <xdr:row>2</xdr:row>
      <xdr:rowOff>13564</xdr:rowOff>
    </xdr:to>
    <xdr:sp macro="" textlink="">
      <xdr:nvSpPr>
        <xdr:cNvPr id="16" name="Retângulo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100-000010000000}"/>
            </a:ext>
          </a:extLst>
        </xdr:cNvPr>
        <xdr:cNvSpPr/>
      </xdr:nvSpPr>
      <xdr:spPr>
        <a:xfrm>
          <a:off x="4878212" y="590547"/>
          <a:ext cx="1260122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CENÁRIOS</a:t>
          </a:r>
        </a:p>
      </xdr:txBody>
    </xdr:sp>
    <xdr:clientData/>
  </xdr:twoCellAnchor>
  <xdr:twoCellAnchor editAs="absolute">
    <xdr:from>
      <xdr:col>5</xdr:col>
      <xdr:colOff>2611261</xdr:colOff>
      <xdr:row>1</xdr:row>
      <xdr:rowOff>95247</xdr:rowOff>
    </xdr:from>
    <xdr:to>
      <xdr:col>5</xdr:col>
      <xdr:colOff>3867150</xdr:colOff>
      <xdr:row>2</xdr:row>
      <xdr:rowOff>13564</xdr:rowOff>
    </xdr:to>
    <xdr:sp macro="" textlink="">
      <xdr:nvSpPr>
        <xdr:cNvPr id="17" name="Retângulo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100-000011000000}"/>
            </a:ext>
          </a:extLst>
        </xdr:cNvPr>
        <xdr:cNvSpPr/>
      </xdr:nvSpPr>
      <xdr:spPr>
        <a:xfrm>
          <a:off x="6129161" y="590547"/>
          <a:ext cx="1260123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ESTRATÉGIA</a:t>
          </a:r>
        </a:p>
      </xdr:txBody>
    </xdr:sp>
    <xdr:clientData/>
  </xdr:twoCellAnchor>
  <xdr:twoCellAnchor editAs="absolute">
    <xdr:from>
      <xdr:col>5</xdr:col>
      <xdr:colOff>3860095</xdr:colOff>
      <xdr:row>1</xdr:row>
      <xdr:rowOff>95247</xdr:rowOff>
    </xdr:from>
    <xdr:to>
      <xdr:col>5</xdr:col>
      <xdr:colOff>5115984</xdr:colOff>
      <xdr:row>2</xdr:row>
      <xdr:rowOff>13564</xdr:rowOff>
    </xdr:to>
    <xdr:sp macro="" textlink="">
      <xdr:nvSpPr>
        <xdr:cNvPr id="18" name="Retângulo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2100-000012000000}"/>
            </a:ext>
          </a:extLst>
        </xdr:cNvPr>
        <xdr:cNvSpPr/>
      </xdr:nvSpPr>
      <xdr:spPr>
        <a:xfrm>
          <a:off x="7373762" y="592664"/>
          <a:ext cx="1255889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>
    <xdr:from>
      <xdr:col>5</xdr:col>
      <xdr:colOff>63500</xdr:colOff>
      <xdr:row>5</xdr:row>
      <xdr:rowOff>4233</xdr:rowOff>
    </xdr:from>
    <xdr:to>
      <xdr:col>5</xdr:col>
      <xdr:colOff>5916082</xdr:colOff>
      <xdr:row>11</xdr:row>
      <xdr:rowOff>465667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2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31750</xdr:colOff>
      <xdr:row>5</xdr:row>
      <xdr:rowOff>4231</xdr:rowOff>
    </xdr:from>
    <xdr:to>
      <xdr:col>8</xdr:col>
      <xdr:colOff>74083</xdr:colOff>
      <xdr:row>11</xdr:row>
      <xdr:rowOff>497417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2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836083</xdr:colOff>
      <xdr:row>1</xdr:row>
      <xdr:rowOff>91013</xdr:rowOff>
    </xdr:from>
    <xdr:to>
      <xdr:col>2</xdr:col>
      <xdr:colOff>2088444</xdr:colOff>
      <xdr:row>2</xdr:row>
      <xdr:rowOff>9330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1100667" y="586313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EMPRESA</a:t>
          </a:r>
        </a:p>
      </xdr:txBody>
    </xdr:sp>
    <xdr:clientData/>
  </xdr:twoCellAnchor>
  <xdr:twoCellAnchor editAs="absolute">
    <xdr:from>
      <xdr:col>4</xdr:col>
      <xdr:colOff>606778</xdr:colOff>
      <xdr:row>0</xdr:row>
      <xdr:rowOff>0</xdr:rowOff>
    </xdr:from>
    <xdr:to>
      <xdr:col>5</xdr:col>
      <xdr:colOff>21871</xdr:colOff>
      <xdr:row>1</xdr:row>
      <xdr:rowOff>2983</xdr:rowOff>
    </xdr:to>
    <xdr:sp macro="" textlink="">
      <xdr:nvSpPr>
        <xdr:cNvPr id="12" name="Retângulo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SpPr>
          <a:spLocks/>
        </xdr:cNvSpPr>
      </xdr:nvSpPr>
      <xdr:spPr>
        <a:xfrm>
          <a:off x="5580945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1104194</xdr:colOff>
      <xdr:row>0</xdr:row>
      <xdr:rowOff>0</xdr:rowOff>
    </xdr:from>
    <xdr:to>
      <xdr:col>2</xdr:col>
      <xdr:colOff>2149121</xdr:colOff>
      <xdr:row>1</xdr:row>
      <xdr:rowOff>2983</xdr:rowOff>
    </xdr:to>
    <xdr:sp macro="" textlink="">
      <xdr:nvSpPr>
        <xdr:cNvPr id="13" name="Retângulo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2167469</xdr:colOff>
      <xdr:row>0</xdr:row>
      <xdr:rowOff>0</xdr:rowOff>
    </xdr:from>
    <xdr:to>
      <xdr:col>3</xdr:col>
      <xdr:colOff>862895</xdr:colOff>
      <xdr:row>1</xdr:row>
      <xdr:rowOff>2983</xdr:rowOff>
    </xdr:to>
    <xdr:sp macro="" textlink="">
      <xdr:nvSpPr>
        <xdr:cNvPr id="15" name="Retângulo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SpPr>
          <a:spLocks/>
        </xdr:cNvSpPr>
      </xdr:nvSpPr>
      <xdr:spPr>
        <a:xfrm>
          <a:off x="2442636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862896</xdr:colOff>
      <xdr:row>0</xdr:row>
      <xdr:rowOff>0</xdr:rowOff>
    </xdr:from>
    <xdr:to>
      <xdr:col>3</xdr:col>
      <xdr:colOff>1907824</xdr:colOff>
      <xdr:row>1</xdr:row>
      <xdr:rowOff>2983</xdr:rowOff>
    </xdr:to>
    <xdr:sp macro="" textlink="">
      <xdr:nvSpPr>
        <xdr:cNvPr id="16" name="Retângulo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SpPr>
          <a:spLocks/>
        </xdr:cNvSpPr>
      </xdr:nvSpPr>
      <xdr:spPr>
        <a:xfrm>
          <a:off x="3487563" y="0"/>
          <a:ext cx="104492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1907825</xdr:colOff>
      <xdr:row>0</xdr:row>
      <xdr:rowOff>0</xdr:rowOff>
    </xdr:from>
    <xdr:to>
      <xdr:col>4</xdr:col>
      <xdr:colOff>606779</xdr:colOff>
      <xdr:row>1</xdr:row>
      <xdr:rowOff>2983</xdr:rowOff>
    </xdr:to>
    <xdr:sp macro="" textlink="">
      <xdr:nvSpPr>
        <xdr:cNvPr id="17" name="Retângulo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SpPr>
          <a:spLocks/>
        </xdr:cNvSpPr>
      </xdr:nvSpPr>
      <xdr:spPr>
        <a:xfrm>
          <a:off x="4532492" y="0"/>
          <a:ext cx="104845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MARKETING</a:t>
          </a:r>
        </a:p>
      </xdr:txBody>
    </xdr:sp>
    <xdr:clientData/>
  </xdr:twoCellAnchor>
  <xdr:twoCellAnchor editAs="absolute">
    <xdr:from>
      <xdr:col>5</xdr:col>
      <xdr:colOff>22580</xdr:colOff>
      <xdr:row>0</xdr:row>
      <xdr:rowOff>0</xdr:rowOff>
    </xdr:from>
    <xdr:to>
      <xdr:col>5</xdr:col>
      <xdr:colOff>1071624</xdr:colOff>
      <xdr:row>1</xdr:row>
      <xdr:rowOff>2983</xdr:rowOff>
    </xdr:to>
    <xdr:sp macro="" textlink="">
      <xdr:nvSpPr>
        <xdr:cNvPr id="18" name="Retângulo 1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SpPr>
          <a:spLocks/>
        </xdr:cNvSpPr>
      </xdr:nvSpPr>
      <xdr:spPr>
        <a:xfrm>
          <a:off x="6626580" y="0"/>
          <a:ext cx="1049044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5</xdr:col>
      <xdr:colOff>1071036</xdr:colOff>
      <xdr:row>0</xdr:row>
      <xdr:rowOff>0</xdr:rowOff>
    </xdr:from>
    <xdr:to>
      <xdr:col>6</xdr:col>
      <xdr:colOff>492014</xdr:colOff>
      <xdr:row>1</xdr:row>
      <xdr:rowOff>2983</xdr:rowOff>
    </xdr:to>
    <xdr:sp macro="" textlink="">
      <xdr:nvSpPr>
        <xdr:cNvPr id="19" name="Retângulo 1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SpPr>
          <a:spLocks/>
        </xdr:cNvSpPr>
      </xdr:nvSpPr>
      <xdr:spPr>
        <a:xfrm>
          <a:off x="7675036" y="0"/>
          <a:ext cx="105081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6</xdr:col>
      <xdr:colOff>482603</xdr:colOff>
      <xdr:row>0</xdr:row>
      <xdr:rowOff>0</xdr:rowOff>
    </xdr:from>
    <xdr:to>
      <xdr:col>6</xdr:col>
      <xdr:colOff>1531057</xdr:colOff>
      <xdr:row>1</xdr:row>
      <xdr:rowOff>2983</xdr:rowOff>
    </xdr:to>
    <xdr:sp macro="" textlink="">
      <xdr:nvSpPr>
        <xdr:cNvPr id="20" name="Retângulo 1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SpPr>
          <a:spLocks/>
        </xdr:cNvSpPr>
      </xdr:nvSpPr>
      <xdr:spPr>
        <a:xfrm>
          <a:off x="8716436" y="0"/>
          <a:ext cx="1048454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SUMÁRIO EXECUTIVO</a:t>
          </a:r>
        </a:p>
      </xdr:txBody>
    </xdr:sp>
    <xdr:clientData/>
  </xdr:twoCellAnchor>
  <xdr:twoCellAnchor editAs="absolute">
    <xdr:from>
      <xdr:col>6</xdr:col>
      <xdr:colOff>1526828</xdr:colOff>
      <xdr:row>0</xdr:row>
      <xdr:rowOff>0</xdr:rowOff>
    </xdr:from>
    <xdr:to>
      <xdr:col>7</xdr:col>
      <xdr:colOff>212845</xdr:colOff>
      <xdr:row>1</xdr:row>
      <xdr:rowOff>2983</xdr:rowOff>
    </xdr:to>
    <xdr:sp macro="" textlink="">
      <xdr:nvSpPr>
        <xdr:cNvPr id="21" name="Retângulo 2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200-000015000000}"/>
            </a:ext>
          </a:extLst>
        </xdr:cNvPr>
        <xdr:cNvSpPr>
          <a:spLocks/>
        </xdr:cNvSpPr>
      </xdr:nvSpPr>
      <xdr:spPr>
        <a:xfrm>
          <a:off x="9760661" y="0"/>
          <a:ext cx="103551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  <xdr:twoCellAnchor>
    <xdr:from>
      <xdr:col>1</xdr:col>
      <xdr:colOff>95250</xdr:colOff>
      <xdr:row>52</xdr:row>
      <xdr:rowOff>21166</xdr:rowOff>
    </xdr:from>
    <xdr:to>
      <xdr:col>8</xdr:col>
      <xdr:colOff>21167</xdr:colOff>
      <xdr:row>58</xdr:row>
      <xdr:rowOff>42333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95250</xdr:colOff>
      <xdr:row>158</xdr:row>
      <xdr:rowOff>63500</xdr:rowOff>
    </xdr:from>
    <xdr:to>
      <xdr:col>7</xdr:col>
      <xdr:colOff>2222500</xdr:colOff>
      <xdr:row>164</xdr:row>
      <xdr:rowOff>242854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2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47625</xdr:colOff>
      <xdr:row>166</xdr:row>
      <xdr:rowOff>0</xdr:rowOff>
    </xdr:from>
    <xdr:to>
      <xdr:col>7</xdr:col>
      <xdr:colOff>2270125</xdr:colOff>
      <xdr:row>172</xdr:row>
      <xdr:rowOff>190500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2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116416</xdr:colOff>
      <xdr:row>136</xdr:row>
      <xdr:rowOff>0</xdr:rowOff>
    </xdr:from>
    <xdr:to>
      <xdr:col>5</xdr:col>
      <xdr:colOff>1534583</xdr:colOff>
      <xdr:row>138</xdr:row>
      <xdr:rowOff>719667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2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84667</xdr:colOff>
      <xdr:row>135</xdr:row>
      <xdr:rowOff>370417</xdr:rowOff>
    </xdr:from>
    <xdr:to>
      <xdr:col>7</xdr:col>
      <xdr:colOff>2137833</xdr:colOff>
      <xdr:row>138</xdr:row>
      <xdr:rowOff>740834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2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137582</xdr:colOff>
      <xdr:row>71</xdr:row>
      <xdr:rowOff>95250</xdr:rowOff>
    </xdr:from>
    <xdr:to>
      <xdr:col>4</xdr:col>
      <xdr:colOff>1164167</xdr:colOff>
      <xdr:row>73</xdr:row>
      <xdr:rowOff>148167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2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0</xdr:colOff>
      <xdr:row>71</xdr:row>
      <xdr:rowOff>105832</xdr:rowOff>
    </xdr:from>
    <xdr:to>
      <xdr:col>7</xdr:col>
      <xdr:colOff>2211917</xdr:colOff>
      <xdr:row>73</xdr:row>
      <xdr:rowOff>148166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2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1767414</xdr:colOff>
      <xdr:row>0</xdr:row>
      <xdr:rowOff>1</xdr:rowOff>
    </xdr:from>
    <xdr:to>
      <xdr:col>5</xdr:col>
      <xdr:colOff>723897</xdr:colOff>
      <xdr:row>1</xdr:row>
      <xdr:rowOff>2911</xdr:rowOff>
    </xdr:to>
    <xdr:sp macro="" textlink="">
      <xdr:nvSpPr>
        <xdr:cNvPr id="7" name="Retângulo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/>
        </xdr:cNvSpPr>
      </xdr:nvSpPr>
      <xdr:spPr>
        <a:xfrm>
          <a:off x="5566831" y="1"/>
          <a:ext cx="1041399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3</xdr:col>
      <xdr:colOff>190499</xdr:colOff>
      <xdr:row>0</xdr:row>
      <xdr:rowOff>1</xdr:rowOff>
    </xdr:from>
    <xdr:to>
      <xdr:col>3</xdr:col>
      <xdr:colOff>1231898</xdr:colOff>
      <xdr:row>1</xdr:row>
      <xdr:rowOff>2911</xdr:rowOff>
    </xdr:to>
    <xdr:sp macro="" textlink="">
      <xdr:nvSpPr>
        <xdr:cNvPr id="9" name="Retângulo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/>
        </xdr:cNvSpPr>
      </xdr:nvSpPr>
      <xdr:spPr>
        <a:xfrm>
          <a:off x="1375832" y="1"/>
          <a:ext cx="1041399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1257300</xdr:colOff>
      <xdr:row>0</xdr:row>
      <xdr:rowOff>1</xdr:rowOff>
    </xdr:from>
    <xdr:to>
      <xdr:col>3</xdr:col>
      <xdr:colOff>2298699</xdr:colOff>
      <xdr:row>1</xdr:row>
      <xdr:rowOff>2911</xdr:rowOff>
    </xdr:to>
    <xdr:sp macro="" textlink="">
      <xdr:nvSpPr>
        <xdr:cNvPr id="11" name="Retângulo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SpPr>
          <a:spLocks/>
        </xdr:cNvSpPr>
      </xdr:nvSpPr>
      <xdr:spPr>
        <a:xfrm>
          <a:off x="2442633" y="1"/>
          <a:ext cx="1041399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2298700</xdr:colOff>
      <xdr:row>0</xdr:row>
      <xdr:rowOff>1</xdr:rowOff>
    </xdr:from>
    <xdr:to>
      <xdr:col>4</xdr:col>
      <xdr:colOff>726015</xdr:colOff>
      <xdr:row>1</xdr:row>
      <xdr:rowOff>2911</xdr:rowOff>
    </xdr:to>
    <xdr:sp macro="" textlink="">
      <xdr:nvSpPr>
        <xdr:cNvPr id="12" name="Retângulo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SpPr>
          <a:spLocks/>
        </xdr:cNvSpPr>
      </xdr:nvSpPr>
      <xdr:spPr>
        <a:xfrm>
          <a:off x="3484033" y="1"/>
          <a:ext cx="1041399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4</xdr:col>
      <xdr:colOff>726016</xdr:colOff>
      <xdr:row>0</xdr:row>
      <xdr:rowOff>1</xdr:rowOff>
    </xdr:from>
    <xdr:to>
      <xdr:col>4</xdr:col>
      <xdr:colOff>1767415</xdr:colOff>
      <xdr:row>1</xdr:row>
      <xdr:rowOff>2911</xdr:rowOff>
    </xdr:to>
    <xdr:sp macro="" textlink="">
      <xdr:nvSpPr>
        <xdr:cNvPr id="13" name="Retângulo 1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SpPr>
          <a:spLocks/>
        </xdr:cNvSpPr>
      </xdr:nvSpPr>
      <xdr:spPr>
        <a:xfrm>
          <a:off x="4525433" y="1"/>
          <a:ext cx="1041399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2</xdr:col>
      <xdr:colOff>836088</xdr:colOff>
      <xdr:row>1</xdr:row>
      <xdr:rowOff>95250</xdr:rowOff>
    </xdr:from>
    <xdr:to>
      <xdr:col>3</xdr:col>
      <xdr:colOff>1174754</xdr:colOff>
      <xdr:row>2</xdr:row>
      <xdr:rowOff>13567</xdr:rowOff>
    </xdr:to>
    <xdr:sp macro="" textlink="">
      <xdr:nvSpPr>
        <xdr:cNvPr id="16" name="Retângulo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2300-000010000000}"/>
            </a:ext>
          </a:extLst>
        </xdr:cNvPr>
        <xdr:cNvSpPr/>
      </xdr:nvSpPr>
      <xdr:spPr>
        <a:xfrm>
          <a:off x="1100671" y="592667"/>
          <a:ext cx="1248833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PASSO A PASSO</a:t>
          </a:r>
        </a:p>
      </xdr:txBody>
    </xdr:sp>
    <xdr:clientData/>
  </xdr:twoCellAnchor>
  <xdr:twoCellAnchor editAs="absolute">
    <xdr:from>
      <xdr:col>3</xdr:col>
      <xdr:colOff>1189571</xdr:colOff>
      <xdr:row>1</xdr:row>
      <xdr:rowOff>88901</xdr:rowOff>
    </xdr:from>
    <xdr:to>
      <xdr:col>4</xdr:col>
      <xdr:colOff>201083</xdr:colOff>
      <xdr:row>2</xdr:row>
      <xdr:rowOff>7218</xdr:rowOff>
    </xdr:to>
    <xdr:sp macro="" textlink="">
      <xdr:nvSpPr>
        <xdr:cNvPr id="17" name="Retângulo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300-000011000000}"/>
            </a:ext>
          </a:extLst>
        </xdr:cNvPr>
        <xdr:cNvSpPr/>
      </xdr:nvSpPr>
      <xdr:spPr>
        <a:xfrm>
          <a:off x="2364321" y="586318"/>
          <a:ext cx="163617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DÚVIDAS FREQUENTES</a:t>
          </a:r>
        </a:p>
      </xdr:txBody>
    </xdr:sp>
    <xdr:clientData/>
  </xdr:twoCellAnchor>
  <xdr:twoCellAnchor editAs="absolute">
    <xdr:from>
      <xdr:col>4</xdr:col>
      <xdr:colOff>209554</xdr:colOff>
      <xdr:row>1</xdr:row>
      <xdr:rowOff>84666</xdr:rowOff>
    </xdr:from>
    <xdr:to>
      <xdr:col>4</xdr:col>
      <xdr:colOff>1845733</xdr:colOff>
      <xdr:row>2</xdr:row>
      <xdr:rowOff>11451</xdr:rowOff>
    </xdr:to>
    <xdr:sp macro="" textlink="">
      <xdr:nvSpPr>
        <xdr:cNvPr id="18" name="Retângulo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300-000012000000}"/>
            </a:ext>
          </a:extLst>
        </xdr:cNvPr>
        <xdr:cNvSpPr/>
      </xdr:nvSpPr>
      <xdr:spPr>
        <a:xfrm>
          <a:off x="4008971" y="582083"/>
          <a:ext cx="1636179" cy="307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SUGESTÕES</a:t>
          </a:r>
        </a:p>
      </xdr:txBody>
    </xdr:sp>
    <xdr:clientData/>
  </xdr:twoCellAnchor>
  <xdr:twoCellAnchor editAs="absolute">
    <xdr:from>
      <xdr:col>4</xdr:col>
      <xdr:colOff>1852083</xdr:colOff>
      <xdr:row>1</xdr:row>
      <xdr:rowOff>84666</xdr:rowOff>
    </xdr:from>
    <xdr:to>
      <xdr:col>5</xdr:col>
      <xdr:colOff>1403346</xdr:colOff>
      <xdr:row>2</xdr:row>
      <xdr:rowOff>11451</xdr:rowOff>
    </xdr:to>
    <xdr:sp macro="" textlink="">
      <xdr:nvSpPr>
        <xdr:cNvPr id="19" name="Retângulo 1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300-000013000000}"/>
            </a:ext>
          </a:extLst>
        </xdr:cNvPr>
        <xdr:cNvSpPr/>
      </xdr:nvSpPr>
      <xdr:spPr>
        <a:xfrm>
          <a:off x="5651500" y="582083"/>
          <a:ext cx="1636179" cy="307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SOBRE A LUZ</a:t>
          </a:r>
        </a:p>
      </xdr:txBody>
    </xdr:sp>
    <xdr:clientData/>
  </xdr:twoCellAnchor>
  <xdr:twoCellAnchor editAs="absolute">
    <xdr:from>
      <xdr:col>9</xdr:col>
      <xdr:colOff>52915</xdr:colOff>
      <xdr:row>7</xdr:row>
      <xdr:rowOff>52920</xdr:rowOff>
    </xdr:from>
    <xdr:to>
      <xdr:col>9</xdr:col>
      <xdr:colOff>400048</xdr:colOff>
      <xdr:row>7</xdr:row>
      <xdr:rowOff>408518</xdr:rowOff>
    </xdr:to>
    <xdr:pic>
      <xdr:nvPicPr>
        <xdr:cNvPr id="15" name="Imagem 2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2963337"/>
          <a:ext cx="347133" cy="3555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52915</xdr:colOff>
      <xdr:row>9</xdr:row>
      <xdr:rowOff>63501</xdr:rowOff>
    </xdr:from>
    <xdr:to>
      <xdr:col>9</xdr:col>
      <xdr:colOff>400048</xdr:colOff>
      <xdr:row>9</xdr:row>
      <xdr:rowOff>408518</xdr:rowOff>
    </xdr:to>
    <xdr:pic>
      <xdr:nvPicPr>
        <xdr:cNvPr id="20" name="Imagem 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3524251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52915</xdr:colOff>
      <xdr:row>11</xdr:row>
      <xdr:rowOff>63501</xdr:rowOff>
    </xdr:from>
    <xdr:to>
      <xdr:col>9</xdr:col>
      <xdr:colOff>400048</xdr:colOff>
      <xdr:row>11</xdr:row>
      <xdr:rowOff>408518</xdr:rowOff>
    </xdr:to>
    <xdr:pic>
      <xdr:nvPicPr>
        <xdr:cNvPr id="21" name="Imagem 2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4074584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52915</xdr:colOff>
      <xdr:row>13</xdr:row>
      <xdr:rowOff>63501</xdr:rowOff>
    </xdr:from>
    <xdr:to>
      <xdr:col>9</xdr:col>
      <xdr:colOff>400048</xdr:colOff>
      <xdr:row>13</xdr:row>
      <xdr:rowOff>408518</xdr:rowOff>
    </xdr:to>
    <xdr:pic>
      <xdr:nvPicPr>
        <xdr:cNvPr id="22" name="Imagem 2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2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4624918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52915</xdr:colOff>
      <xdr:row>15</xdr:row>
      <xdr:rowOff>63502</xdr:rowOff>
    </xdr:from>
    <xdr:to>
      <xdr:col>9</xdr:col>
      <xdr:colOff>400048</xdr:colOff>
      <xdr:row>15</xdr:row>
      <xdr:rowOff>408519</xdr:rowOff>
    </xdr:to>
    <xdr:pic>
      <xdr:nvPicPr>
        <xdr:cNvPr id="23" name="Imagem 2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5185835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5</xdr:col>
      <xdr:colOff>724606</xdr:colOff>
      <xdr:row>0</xdr:row>
      <xdr:rowOff>1</xdr:rowOff>
    </xdr:from>
    <xdr:to>
      <xdr:col>5</xdr:col>
      <xdr:colOff>1763066</xdr:colOff>
      <xdr:row>1</xdr:row>
      <xdr:rowOff>2911</xdr:rowOff>
    </xdr:to>
    <xdr:sp macro="" textlink="">
      <xdr:nvSpPr>
        <xdr:cNvPr id="25" name="Retângulo 2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300-000019000000}"/>
            </a:ext>
          </a:extLst>
        </xdr:cNvPr>
        <xdr:cNvSpPr>
          <a:spLocks/>
        </xdr:cNvSpPr>
      </xdr:nvSpPr>
      <xdr:spPr>
        <a:xfrm>
          <a:off x="6608939" y="1"/>
          <a:ext cx="1038460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5</xdr:col>
      <xdr:colOff>1762478</xdr:colOff>
      <xdr:row>0</xdr:row>
      <xdr:rowOff>1</xdr:rowOff>
    </xdr:from>
    <xdr:to>
      <xdr:col>6</xdr:col>
      <xdr:colOff>724844</xdr:colOff>
      <xdr:row>1</xdr:row>
      <xdr:rowOff>2911</xdr:rowOff>
    </xdr:to>
    <xdr:sp macro="" textlink="">
      <xdr:nvSpPr>
        <xdr:cNvPr id="26" name="Retângulo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300-00001A000000}"/>
            </a:ext>
          </a:extLst>
        </xdr:cNvPr>
        <xdr:cNvSpPr>
          <a:spLocks/>
        </xdr:cNvSpPr>
      </xdr:nvSpPr>
      <xdr:spPr>
        <a:xfrm>
          <a:off x="7646811" y="1"/>
          <a:ext cx="1047283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6</xdr:col>
      <xdr:colOff>715433</xdr:colOff>
      <xdr:row>0</xdr:row>
      <xdr:rowOff>1</xdr:rowOff>
    </xdr:from>
    <xdr:to>
      <xdr:col>6</xdr:col>
      <xdr:colOff>1756832</xdr:colOff>
      <xdr:row>1</xdr:row>
      <xdr:rowOff>2911</xdr:rowOff>
    </xdr:to>
    <xdr:sp macro="" textlink="">
      <xdr:nvSpPr>
        <xdr:cNvPr id="27" name="Retângulo 26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2300-00001B000000}"/>
            </a:ext>
          </a:extLst>
        </xdr:cNvPr>
        <xdr:cNvSpPr>
          <a:spLocks/>
        </xdr:cNvSpPr>
      </xdr:nvSpPr>
      <xdr:spPr>
        <a:xfrm>
          <a:off x="8684683" y="1"/>
          <a:ext cx="1041399" cy="500327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9</xdr:col>
      <xdr:colOff>52915</xdr:colOff>
      <xdr:row>17</xdr:row>
      <xdr:rowOff>63500</xdr:rowOff>
    </xdr:from>
    <xdr:to>
      <xdr:col>9</xdr:col>
      <xdr:colOff>400048</xdr:colOff>
      <xdr:row>17</xdr:row>
      <xdr:rowOff>408517</xdr:rowOff>
    </xdr:to>
    <xdr:pic>
      <xdr:nvPicPr>
        <xdr:cNvPr id="28" name="Imagem 29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2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5746750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52915</xdr:colOff>
      <xdr:row>19</xdr:row>
      <xdr:rowOff>63500</xdr:rowOff>
    </xdr:from>
    <xdr:to>
      <xdr:col>9</xdr:col>
      <xdr:colOff>400048</xdr:colOff>
      <xdr:row>19</xdr:row>
      <xdr:rowOff>408517</xdr:rowOff>
    </xdr:to>
    <xdr:pic>
      <xdr:nvPicPr>
        <xdr:cNvPr id="29" name="Imagem 29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2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6307667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52915</xdr:colOff>
      <xdr:row>21</xdr:row>
      <xdr:rowOff>63502</xdr:rowOff>
    </xdr:from>
    <xdr:to>
      <xdr:col>9</xdr:col>
      <xdr:colOff>400048</xdr:colOff>
      <xdr:row>21</xdr:row>
      <xdr:rowOff>408519</xdr:rowOff>
    </xdr:to>
    <xdr:pic>
      <xdr:nvPicPr>
        <xdr:cNvPr id="30" name="Imagem 29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2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5082" y="6868585"/>
          <a:ext cx="347133" cy="3450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6</xdr:col>
      <xdr:colOff>1752603</xdr:colOff>
      <xdr:row>0</xdr:row>
      <xdr:rowOff>1</xdr:rowOff>
    </xdr:from>
    <xdr:to>
      <xdr:col>7</xdr:col>
      <xdr:colOff>703202</xdr:colOff>
      <xdr:row>1</xdr:row>
      <xdr:rowOff>2911</xdr:rowOff>
    </xdr:to>
    <xdr:sp macro="" textlink="">
      <xdr:nvSpPr>
        <xdr:cNvPr id="33" name="Retângulo 32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2300-000021000000}"/>
            </a:ext>
          </a:extLst>
        </xdr:cNvPr>
        <xdr:cNvSpPr>
          <a:spLocks/>
        </xdr:cNvSpPr>
      </xdr:nvSpPr>
      <xdr:spPr>
        <a:xfrm>
          <a:off x="9721853" y="1"/>
          <a:ext cx="1035516" cy="500327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836088</xdr:colOff>
      <xdr:row>1</xdr:row>
      <xdr:rowOff>95250</xdr:rowOff>
    </xdr:from>
    <xdr:to>
      <xdr:col>2</xdr:col>
      <xdr:colOff>2084921</xdr:colOff>
      <xdr:row>2</xdr:row>
      <xdr:rowOff>13567</xdr:rowOff>
    </xdr:to>
    <xdr:sp macro="" textlink="">
      <xdr:nvSpPr>
        <xdr:cNvPr id="9" name="Retângulo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/>
      </xdr:nvSpPr>
      <xdr:spPr>
        <a:xfrm>
          <a:off x="1102788" y="590550"/>
          <a:ext cx="12445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PASSO A PASSO</a:t>
          </a:r>
        </a:p>
      </xdr:txBody>
    </xdr:sp>
    <xdr:clientData/>
  </xdr:twoCellAnchor>
  <xdr:twoCellAnchor editAs="absolute">
    <xdr:from>
      <xdr:col>2</xdr:col>
      <xdr:colOff>2099738</xdr:colOff>
      <xdr:row>1</xdr:row>
      <xdr:rowOff>88901</xdr:rowOff>
    </xdr:from>
    <xdr:to>
      <xdr:col>2</xdr:col>
      <xdr:colOff>3735917</xdr:colOff>
      <xdr:row>2</xdr:row>
      <xdr:rowOff>7218</xdr:rowOff>
    </xdr:to>
    <xdr:sp macro="" textlink="">
      <xdr:nvSpPr>
        <xdr:cNvPr id="10" name="Retângulo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SpPr/>
      </xdr:nvSpPr>
      <xdr:spPr>
        <a:xfrm>
          <a:off x="2362204" y="584201"/>
          <a:ext cx="1637238" cy="2993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DÚVIDAS FREQUENTES</a:t>
          </a:r>
        </a:p>
      </xdr:txBody>
    </xdr:sp>
    <xdr:clientData/>
  </xdr:twoCellAnchor>
  <xdr:twoCellAnchor editAs="absolute">
    <xdr:from>
      <xdr:col>2</xdr:col>
      <xdr:colOff>3744388</xdr:colOff>
      <xdr:row>1</xdr:row>
      <xdr:rowOff>84666</xdr:rowOff>
    </xdr:from>
    <xdr:to>
      <xdr:col>2</xdr:col>
      <xdr:colOff>5380567</xdr:colOff>
      <xdr:row>2</xdr:row>
      <xdr:rowOff>11451</xdr:rowOff>
    </xdr:to>
    <xdr:sp macro="" textlink="">
      <xdr:nvSpPr>
        <xdr:cNvPr id="11" name="Retângulo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SpPr/>
      </xdr:nvSpPr>
      <xdr:spPr>
        <a:xfrm>
          <a:off x="4007913" y="579966"/>
          <a:ext cx="1636179" cy="307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SUGESTÕES</a:t>
          </a:r>
        </a:p>
      </xdr:txBody>
    </xdr:sp>
    <xdr:clientData/>
  </xdr:twoCellAnchor>
  <xdr:twoCellAnchor editAs="absolute">
    <xdr:from>
      <xdr:col>2</xdr:col>
      <xdr:colOff>5386917</xdr:colOff>
      <xdr:row>1</xdr:row>
      <xdr:rowOff>84666</xdr:rowOff>
    </xdr:from>
    <xdr:to>
      <xdr:col>4</xdr:col>
      <xdr:colOff>313262</xdr:colOff>
      <xdr:row>2</xdr:row>
      <xdr:rowOff>11451</xdr:rowOff>
    </xdr:to>
    <xdr:sp macro="" textlink="">
      <xdr:nvSpPr>
        <xdr:cNvPr id="12" name="Retângulo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SpPr/>
      </xdr:nvSpPr>
      <xdr:spPr>
        <a:xfrm>
          <a:off x="5650442" y="579966"/>
          <a:ext cx="1637237" cy="307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SOBRE A LUZ</a:t>
          </a:r>
        </a:p>
      </xdr:txBody>
    </xdr:sp>
    <xdr:clientData/>
  </xdr:twoCellAnchor>
  <xdr:twoCellAnchor editAs="absolute">
    <xdr:from>
      <xdr:col>2</xdr:col>
      <xdr:colOff>5291664</xdr:colOff>
      <xdr:row>0</xdr:row>
      <xdr:rowOff>0</xdr:rowOff>
    </xdr:from>
    <xdr:to>
      <xdr:col>2</xdr:col>
      <xdr:colOff>6329535</xdr:colOff>
      <xdr:row>1</xdr:row>
      <xdr:rowOff>2983</xdr:rowOff>
    </xdr:to>
    <xdr:sp macro="" textlink="">
      <xdr:nvSpPr>
        <xdr:cNvPr id="33" name="Retângulo 3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2400-000021000000}"/>
            </a:ext>
          </a:extLst>
        </xdr:cNvPr>
        <xdr:cNvSpPr>
          <a:spLocks/>
        </xdr:cNvSpPr>
      </xdr:nvSpPr>
      <xdr:spPr>
        <a:xfrm>
          <a:off x="5566831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1100667</xdr:colOff>
      <xdr:row>0</xdr:row>
      <xdr:rowOff>0</xdr:rowOff>
    </xdr:from>
    <xdr:to>
      <xdr:col>2</xdr:col>
      <xdr:colOff>2142066</xdr:colOff>
      <xdr:row>1</xdr:row>
      <xdr:rowOff>2983</xdr:rowOff>
    </xdr:to>
    <xdr:sp macro="" textlink="">
      <xdr:nvSpPr>
        <xdr:cNvPr id="34" name="Retângulo 3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2400-000022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2167466</xdr:colOff>
      <xdr:row>0</xdr:row>
      <xdr:rowOff>0</xdr:rowOff>
    </xdr:from>
    <xdr:to>
      <xdr:col>2</xdr:col>
      <xdr:colOff>3205337</xdr:colOff>
      <xdr:row>1</xdr:row>
      <xdr:rowOff>2983</xdr:rowOff>
    </xdr:to>
    <xdr:sp macro="" textlink="">
      <xdr:nvSpPr>
        <xdr:cNvPr id="36" name="Retângulo 3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400-000024000000}"/>
            </a:ext>
          </a:extLst>
        </xdr:cNvPr>
        <xdr:cNvSpPr>
          <a:spLocks/>
        </xdr:cNvSpPr>
      </xdr:nvSpPr>
      <xdr:spPr>
        <a:xfrm>
          <a:off x="2442633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3205338</xdr:colOff>
      <xdr:row>0</xdr:row>
      <xdr:rowOff>0</xdr:rowOff>
    </xdr:from>
    <xdr:to>
      <xdr:col>2</xdr:col>
      <xdr:colOff>4246737</xdr:colOff>
      <xdr:row>1</xdr:row>
      <xdr:rowOff>2983</xdr:rowOff>
    </xdr:to>
    <xdr:sp macro="" textlink="">
      <xdr:nvSpPr>
        <xdr:cNvPr id="37" name="Retângulo 3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400-000025000000}"/>
            </a:ext>
          </a:extLst>
        </xdr:cNvPr>
        <xdr:cNvSpPr>
          <a:spLocks/>
        </xdr:cNvSpPr>
      </xdr:nvSpPr>
      <xdr:spPr>
        <a:xfrm>
          <a:off x="3480505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2</xdr:col>
      <xdr:colOff>4246738</xdr:colOff>
      <xdr:row>0</xdr:row>
      <xdr:rowOff>0</xdr:rowOff>
    </xdr:from>
    <xdr:to>
      <xdr:col>2</xdr:col>
      <xdr:colOff>5291665</xdr:colOff>
      <xdr:row>1</xdr:row>
      <xdr:rowOff>2983</xdr:rowOff>
    </xdr:to>
    <xdr:sp macro="" textlink="">
      <xdr:nvSpPr>
        <xdr:cNvPr id="38" name="Retângulo 3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400-000026000000}"/>
            </a:ext>
          </a:extLst>
        </xdr:cNvPr>
        <xdr:cNvSpPr>
          <a:spLocks/>
        </xdr:cNvSpPr>
      </xdr:nvSpPr>
      <xdr:spPr>
        <a:xfrm>
          <a:off x="4521905" y="0"/>
          <a:ext cx="104492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2</xdr:col>
      <xdr:colOff>6330244</xdr:colOff>
      <xdr:row>0</xdr:row>
      <xdr:rowOff>0</xdr:rowOff>
    </xdr:from>
    <xdr:to>
      <xdr:col>4</xdr:col>
      <xdr:colOff>672982</xdr:colOff>
      <xdr:row>1</xdr:row>
      <xdr:rowOff>2983</xdr:rowOff>
    </xdr:to>
    <xdr:sp macro="" textlink="">
      <xdr:nvSpPr>
        <xdr:cNvPr id="39" name="Retângulo 3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400-000027000000}"/>
            </a:ext>
          </a:extLst>
        </xdr:cNvPr>
        <xdr:cNvSpPr>
          <a:spLocks/>
        </xdr:cNvSpPr>
      </xdr:nvSpPr>
      <xdr:spPr>
        <a:xfrm>
          <a:off x="6605411" y="0"/>
          <a:ext cx="104198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4</xdr:col>
      <xdr:colOff>672394</xdr:colOff>
      <xdr:row>0</xdr:row>
      <xdr:rowOff>0</xdr:rowOff>
    </xdr:from>
    <xdr:to>
      <xdr:col>4</xdr:col>
      <xdr:colOff>1719677</xdr:colOff>
      <xdr:row>1</xdr:row>
      <xdr:rowOff>2983</xdr:rowOff>
    </xdr:to>
    <xdr:sp macro="" textlink="">
      <xdr:nvSpPr>
        <xdr:cNvPr id="40" name="Retângulo 3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400-000028000000}"/>
            </a:ext>
          </a:extLst>
        </xdr:cNvPr>
        <xdr:cNvSpPr>
          <a:spLocks/>
        </xdr:cNvSpPr>
      </xdr:nvSpPr>
      <xdr:spPr>
        <a:xfrm>
          <a:off x="7646811" y="0"/>
          <a:ext cx="104728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4</xdr:col>
      <xdr:colOff>1710266</xdr:colOff>
      <xdr:row>0</xdr:row>
      <xdr:rowOff>0</xdr:rowOff>
    </xdr:from>
    <xdr:to>
      <xdr:col>4</xdr:col>
      <xdr:colOff>2755192</xdr:colOff>
      <xdr:row>1</xdr:row>
      <xdr:rowOff>2983</xdr:rowOff>
    </xdr:to>
    <xdr:sp macro="" textlink="">
      <xdr:nvSpPr>
        <xdr:cNvPr id="41" name="Retângulo 4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400-000029000000}"/>
            </a:ext>
          </a:extLst>
        </xdr:cNvPr>
        <xdr:cNvSpPr>
          <a:spLocks/>
        </xdr:cNvSpPr>
      </xdr:nvSpPr>
      <xdr:spPr>
        <a:xfrm>
          <a:off x="8684683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4</xdr:col>
      <xdr:colOff>2750963</xdr:colOff>
      <xdr:row>0</xdr:row>
      <xdr:rowOff>0</xdr:rowOff>
    </xdr:from>
    <xdr:to>
      <xdr:col>4</xdr:col>
      <xdr:colOff>3782952</xdr:colOff>
      <xdr:row>1</xdr:row>
      <xdr:rowOff>2983</xdr:rowOff>
    </xdr:to>
    <xdr:sp macro="" textlink="">
      <xdr:nvSpPr>
        <xdr:cNvPr id="42" name="Retângulo 4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400-00002A000000}"/>
            </a:ext>
          </a:extLst>
        </xdr:cNvPr>
        <xdr:cNvSpPr>
          <a:spLocks/>
        </xdr:cNvSpPr>
      </xdr:nvSpPr>
      <xdr:spPr>
        <a:xfrm>
          <a:off x="9725380" y="0"/>
          <a:ext cx="1031989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306921</xdr:colOff>
      <xdr:row>1</xdr:row>
      <xdr:rowOff>95250</xdr:rowOff>
    </xdr:from>
    <xdr:to>
      <xdr:col>3</xdr:col>
      <xdr:colOff>1555754</xdr:colOff>
      <xdr:row>2</xdr:row>
      <xdr:rowOff>13567</xdr:rowOff>
    </xdr:to>
    <xdr:sp macro="" textlink="">
      <xdr:nvSpPr>
        <xdr:cNvPr id="9" name="Retângulo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SpPr/>
      </xdr:nvSpPr>
      <xdr:spPr>
        <a:xfrm>
          <a:off x="1102788" y="590550"/>
          <a:ext cx="12445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PASSO A PASSO</a:t>
          </a:r>
        </a:p>
      </xdr:txBody>
    </xdr:sp>
    <xdr:clientData/>
  </xdr:twoCellAnchor>
  <xdr:twoCellAnchor editAs="absolute">
    <xdr:from>
      <xdr:col>3</xdr:col>
      <xdr:colOff>1570571</xdr:colOff>
      <xdr:row>1</xdr:row>
      <xdr:rowOff>88901</xdr:rowOff>
    </xdr:from>
    <xdr:to>
      <xdr:col>3</xdr:col>
      <xdr:colOff>3206750</xdr:colOff>
      <xdr:row>2</xdr:row>
      <xdr:rowOff>7218</xdr:rowOff>
    </xdr:to>
    <xdr:sp macro="" textlink="">
      <xdr:nvSpPr>
        <xdr:cNvPr id="10" name="Retângulo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SpPr/>
      </xdr:nvSpPr>
      <xdr:spPr>
        <a:xfrm>
          <a:off x="2362204" y="584201"/>
          <a:ext cx="163723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DÚVIDAS FREQUENTES</a:t>
          </a:r>
        </a:p>
      </xdr:txBody>
    </xdr:sp>
    <xdr:clientData/>
  </xdr:twoCellAnchor>
  <xdr:twoCellAnchor editAs="absolute">
    <xdr:from>
      <xdr:col>3</xdr:col>
      <xdr:colOff>3215221</xdr:colOff>
      <xdr:row>1</xdr:row>
      <xdr:rowOff>84666</xdr:rowOff>
    </xdr:from>
    <xdr:to>
      <xdr:col>4</xdr:col>
      <xdr:colOff>35983</xdr:colOff>
      <xdr:row>2</xdr:row>
      <xdr:rowOff>11451</xdr:rowOff>
    </xdr:to>
    <xdr:sp macro="" textlink="">
      <xdr:nvSpPr>
        <xdr:cNvPr id="11" name="Retângulo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B000000}"/>
            </a:ext>
          </a:extLst>
        </xdr:cNvPr>
        <xdr:cNvSpPr/>
      </xdr:nvSpPr>
      <xdr:spPr>
        <a:xfrm>
          <a:off x="4007913" y="579966"/>
          <a:ext cx="1636179" cy="30778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SUGESTÕES</a:t>
          </a:r>
        </a:p>
      </xdr:txBody>
    </xdr:sp>
    <xdr:clientData/>
  </xdr:twoCellAnchor>
  <xdr:twoCellAnchor editAs="absolute">
    <xdr:from>
      <xdr:col>4</xdr:col>
      <xdr:colOff>42333</xdr:colOff>
      <xdr:row>1</xdr:row>
      <xdr:rowOff>84666</xdr:rowOff>
    </xdr:from>
    <xdr:to>
      <xdr:col>5</xdr:col>
      <xdr:colOff>503762</xdr:colOff>
      <xdr:row>2</xdr:row>
      <xdr:rowOff>11451</xdr:rowOff>
    </xdr:to>
    <xdr:sp macro="" textlink="">
      <xdr:nvSpPr>
        <xdr:cNvPr id="12" name="Retângulo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500-00000C000000}"/>
            </a:ext>
          </a:extLst>
        </xdr:cNvPr>
        <xdr:cNvSpPr/>
      </xdr:nvSpPr>
      <xdr:spPr>
        <a:xfrm>
          <a:off x="5650442" y="579966"/>
          <a:ext cx="1637237" cy="307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SOBRE A LUZ</a:t>
          </a:r>
        </a:p>
      </xdr:txBody>
    </xdr:sp>
    <xdr:clientData/>
  </xdr:twoCellAnchor>
  <xdr:twoCellAnchor>
    <xdr:from>
      <xdr:col>5</xdr:col>
      <xdr:colOff>289982</xdr:colOff>
      <xdr:row>3</xdr:row>
      <xdr:rowOff>226481</xdr:rowOff>
    </xdr:from>
    <xdr:to>
      <xdr:col>7</xdr:col>
      <xdr:colOff>660400</xdr:colOff>
      <xdr:row>8</xdr:row>
      <xdr:rowOff>279397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GrpSpPr/>
      </xdr:nvGrpSpPr>
      <xdr:grpSpPr>
        <a:xfrm>
          <a:off x="7073899" y="1665814"/>
          <a:ext cx="4540251" cy="1852083"/>
          <a:chOff x="7073899" y="1665814"/>
          <a:chExt cx="4540251" cy="1852083"/>
        </a:xfrm>
      </xdr:grpSpPr>
      <xdr:sp macro="" textlink="">
        <xdr:nvSpPr>
          <xdr:cNvPr id="23" name="Retângulo 22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500-000017000000}"/>
              </a:ext>
            </a:extLst>
          </xdr:cNvPr>
          <xdr:cNvSpPr/>
        </xdr:nvSpPr>
        <xdr:spPr>
          <a:xfrm>
            <a:off x="7073899" y="1665814"/>
            <a:ext cx="4540251" cy="1852083"/>
          </a:xfrm>
          <a:prstGeom prst="rect">
            <a:avLst/>
          </a:prstGeom>
          <a:solidFill>
            <a:srgbClr val="6699C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pt-BR" sz="1600" b="1"/>
          </a:p>
        </xdr:txBody>
      </xdr:sp>
      <xdr:sp macro="" textlink="">
        <xdr:nvSpPr>
          <xdr:cNvPr id="24" name="Retângulo 23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500-000018000000}"/>
              </a:ext>
            </a:extLst>
          </xdr:cNvPr>
          <xdr:cNvSpPr/>
        </xdr:nvSpPr>
        <xdr:spPr>
          <a:xfrm>
            <a:off x="8936565" y="1913547"/>
            <a:ext cx="2286001" cy="3774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800" b="0"/>
              <a:t>PACOTE DE</a:t>
            </a:r>
            <a:endParaRPr lang="pt-BR" sz="1600" b="1"/>
          </a:p>
        </xdr:txBody>
      </xdr:sp>
      <xdr:sp macro="" textlink="">
        <xdr:nvSpPr>
          <xdr:cNvPr id="25" name="Retângulo: Cantos Arredondados 24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500-000019000000}"/>
              </a:ext>
            </a:extLst>
          </xdr:cNvPr>
          <xdr:cNvSpPr/>
        </xdr:nvSpPr>
        <xdr:spPr>
          <a:xfrm>
            <a:off x="9063566" y="2644940"/>
            <a:ext cx="1873250" cy="424682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Veja mais detalhes</a:t>
            </a:r>
          </a:p>
        </xdr:txBody>
      </xdr:sp>
      <xdr:sp macro="" textlink="">
        <xdr:nvSpPr>
          <xdr:cNvPr id="26" name="Shape 2570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500-00001A000000}"/>
              </a:ext>
            </a:extLst>
          </xdr:cNvPr>
          <xdr:cNvSpPr/>
        </xdr:nvSpPr>
        <xdr:spPr>
          <a:xfrm>
            <a:off x="7471835" y="1972528"/>
            <a:ext cx="1136648" cy="1139563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319" extrusionOk="0">
                <a:moveTo>
                  <a:pt x="7530" y="4197"/>
                </a:moveTo>
                <a:lnTo>
                  <a:pt x="6680" y="3701"/>
                </a:lnTo>
                <a:lnTo>
                  <a:pt x="6189" y="4560"/>
                </a:lnTo>
                <a:lnTo>
                  <a:pt x="7040" y="5056"/>
                </a:lnTo>
                <a:cubicBezTo>
                  <a:pt x="7040" y="5056"/>
                  <a:pt x="7530" y="4197"/>
                  <a:pt x="7530" y="4197"/>
                </a:cubicBezTo>
                <a:close/>
                <a:moveTo>
                  <a:pt x="8512" y="2479"/>
                </a:moveTo>
                <a:lnTo>
                  <a:pt x="7662" y="1984"/>
                </a:lnTo>
                <a:lnTo>
                  <a:pt x="7171" y="2843"/>
                </a:lnTo>
                <a:lnTo>
                  <a:pt x="8021" y="3339"/>
                </a:lnTo>
                <a:cubicBezTo>
                  <a:pt x="8021" y="3339"/>
                  <a:pt x="8512" y="2479"/>
                  <a:pt x="8512" y="2479"/>
                </a:cubicBezTo>
                <a:close/>
                <a:moveTo>
                  <a:pt x="20618" y="8428"/>
                </a:moveTo>
                <a:lnTo>
                  <a:pt x="982" y="8428"/>
                </a:lnTo>
                <a:lnTo>
                  <a:pt x="982" y="6445"/>
                </a:lnTo>
                <a:lnTo>
                  <a:pt x="20618" y="6445"/>
                </a:lnTo>
                <a:cubicBezTo>
                  <a:pt x="20618" y="6445"/>
                  <a:pt x="20618" y="8428"/>
                  <a:pt x="20618" y="8428"/>
                </a:cubicBezTo>
                <a:close/>
                <a:moveTo>
                  <a:pt x="18655" y="20327"/>
                </a:moveTo>
                <a:lnTo>
                  <a:pt x="2945" y="20327"/>
                </a:lnTo>
                <a:lnTo>
                  <a:pt x="2945" y="9420"/>
                </a:lnTo>
                <a:lnTo>
                  <a:pt x="18655" y="9420"/>
                </a:lnTo>
                <a:cubicBezTo>
                  <a:pt x="18655" y="9420"/>
                  <a:pt x="18655" y="20327"/>
                  <a:pt x="18655" y="20327"/>
                </a:cubicBezTo>
                <a:close/>
                <a:moveTo>
                  <a:pt x="6811" y="1488"/>
                </a:moveTo>
                <a:cubicBezTo>
                  <a:pt x="7083" y="1014"/>
                  <a:pt x="7683" y="851"/>
                  <a:pt x="8153" y="1125"/>
                </a:cubicBezTo>
                <a:lnTo>
                  <a:pt x="9854" y="2117"/>
                </a:lnTo>
                <a:lnTo>
                  <a:pt x="7946" y="5454"/>
                </a:lnTo>
                <a:lnTo>
                  <a:pt x="5759" y="5454"/>
                </a:lnTo>
                <a:lnTo>
                  <a:pt x="5698" y="5419"/>
                </a:lnTo>
                <a:lnTo>
                  <a:pt x="5678" y="5454"/>
                </a:lnTo>
                <a:lnTo>
                  <a:pt x="4545" y="5454"/>
                </a:lnTo>
                <a:cubicBezTo>
                  <a:pt x="4545" y="5454"/>
                  <a:pt x="6811" y="1488"/>
                  <a:pt x="6811" y="1488"/>
                </a:cubicBezTo>
                <a:close/>
                <a:moveTo>
                  <a:pt x="15577" y="5454"/>
                </a:moveTo>
                <a:lnTo>
                  <a:pt x="9079" y="5454"/>
                </a:lnTo>
                <a:lnTo>
                  <a:pt x="10704" y="2612"/>
                </a:lnTo>
                <a:cubicBezTo>
                  <a:pt x="10704" y="2612"/>
                  <a:pt x="15577" y="5454"/>
                  <a:pt x="15577" y="5454"/>
                </a:cubicBezTo>
                <a:close/>
                <a:moveTo>
                  <a:pt x="15930" y="2759"/>
                </a:moveTo>
                <a:cubicBezTo>
                  <a:pt x="16454" y="2617"/>
                  <a:pt x="16991" y="2931"/>
                  <a:pt x="17132" y="3460"/>
                </a:cubicBezTo>
                <a:lnTo>
                  <a:pt x="17661" y="5454"/>
                </a:lnTo>
                <a:lnTo>
                  <a:pt x="17540" y="5454"/>
                </a:lnTo>
                <a:lnTo>
                  <a:pt x="16279" y="4718"/>
                </a:lnTo>
                <a:lnTo>
                  <a:pt x="16438" y="4674"/>
                </a:lnTo>
                <a:lnTo>
                  <a:pt x="16184" y="3716"/>
                </a:lnTo>
                <a:lnTo>
                  <a:pt x="15236" y="3973"/>
                </a:lnTo>
                <a:lnTo>
                  <a:pt x="15279" y="4135"/>
                </a:lnTo>
                <a:lnTo>
                  <a:pt x="14076" y="3434"/>
                </a:lnTo>
                <a:lnTo>
                  <a:pt x="14033" y="3272"/>
                </a:lnTo>
                <a:cubicBezTo>
                  <a:pt x="14033" y="3272"/>
                  <a:pt x="15930" y="2759"/>
                  <a:pt x="15930" y="2759"/>
                </a:cubicBezTo>
                <a:close/>
                <a:moveTo>
                  <a:pt x="20618" y="5454"/>
                </a:moveTo>
                <a:lnTo>
                  <a:pt x="18678" y="5454"/>
                </a:lnTo>
                <a:lnTo>
                  <a:pt x="18081" y="3203"/>
                </a:lnTo>
                <a:cubicBezTo>
                  <a:pt x="17800" y="2145"/>
                  <a:pt x="16724" y="1518"/>
                  <a:pt x="15676" y="1801"/>
                </a:cubicBezTo>
                <a:lnTo>
                  <a:pt x="12671" y="2615"/>
                </a:lnTo>
                <a:lnTo>
                  <a:pt x="8644" y="266"/>
                </a:lnTo>
                <a:cubicBezTo>
                  <a:pt x="7704" y="-281"/>
                  <a:pt x="6504" y="44"/>
                  <a:pt x="5961" y="992"/>
                </a:cubicBezTo>
                <a:lnTo>
                  <a:pt x="3410" y="5454"/>
                </a:lnTo>
                <a:lnTo>
                  <a:pt x="982" y="5454"/>
                </a:lnTo>
                <a:cubicBezTo>
                  <a:pt x="440" y="5454"/>
                  <a:pt x="0" y="5898"/>
                  <a:pt x="0" y="6445"/>
                </a:cubicBezTo>
                <a:lnTo>
                  <a:pt x="0" y="8428"/>
                </a:lnTo>
                <a:cubicBezTo>
                  <a:pt x="0" y="8977"/>
                  <a:pt x="440" y="9420"/>
                  <a:pt x="982" y="9420"/>
                </a:cubicBezTo>
                <a:lnTo>
                  <a:pt x="1964" y="9420"/>
                </a:lnTo>
                <a:lnTo>
                  <a:pt x="1964" y="20327"/>
                </a:lnTo>
                <a:cubicBezTo>
                  <a:pt x="1964" y="20875"/>
                  <a:pt x="2403" y="21319"/>
                  <a:pt x="2945" y="21319"/>
                </a:cubicBezTo>
                <a:lnTo>
                  <a:pt x="18655" y="21319"/>
                </a:lnTo>
                <a:cubicBezTo>
                  <a:pt x="19197" y="21319"/>
                  <a:pt x="19636" y="20875"/>
                  <a:pt x="19636" y="20327"/>
                </a:cubicBezTo>
                <a:lnTo>
                  <a:pt x="19636" y="9420"/>
                </a:lnTo>
                <a:lnTo>
                  <a:pt x="20618" y="9420"/>
                </a:lnTo>
                <a:cubicBezTo>
                  <a:pt x="21160" y="9420"/>
                  <a:pt x="21600" y="8977"/>
                  <a:pt x="21600" y="8428"/>
                </a:cubicBezTo>
                <a:lnTo>
                  <a:pt x="21600" y="6445"/>
                </a:lnTo>
                <a:cubicBezTo>
                  <a:pt x="21600" y="5898"/>
                  <a:pt x="21160" y="5454"/>
                  <a:pt x="20618" y="5454"/>
                </a:cubicBezTo>
                <a:moveTo>
                  <a:pt x="7855" y="12395"/>
                </a:moveTo>
                <a:lnTo>
                  <a:pt x="13745" y="12395"/>
                </a:lnTo>
                <a:lnTo>
                  <a:pt x="13745" y="13386"/>
                </a:lnTo>
                <a:lnTo>
                  <a:pt x="7855" y="13386"/>
                </a:lnTo>
                <a:cubicBezTo>
                  <a:pt x="7855" y="13386"/>
                  <a:pt x="7855" y="12395"/>
                  <a:pt x="7855" y="12395"/>
                </a:cubicBezTo>
                <a:close/>
                <a:moveTo>
                  <a:pt x="7855" y="14378"/>
                </a:moveTo>
                <a:lnTo>
                  <a:pt x="13745" y="14378"/>
                </a:lnTo>
                <a:cubicBezTo>
                  <a:pt x="14288" y="14378"/>
                  <a:pt x="14727" y="13934"/>
                  <a:pt x="14727" y="13386"/>
                </a:cubicBezTo>
                <a:lnTo>
                  <a:pt x="14727" y="12395"/>
                </a:lnTo>
                <a:cubicBezTo>
                  <a:pt x="14727" y="11847"/>
                  <a:pt x="14288" y="11403"/>
                  <a:pt x="13745" y="11403"/>
                </a:cubicBezTo>
                <a:lnTo>
                  <a:pt x="7855" y="11403"/>
                </a:lnTo>
                <a:cubicBezTo>
                  <a:pt x="7312" y="11403"/>
                  <a:pt x="6873" y="11847"/>
                  <a:pt x="6873" y="12395"/>
                </a:cubicBezTo>
                <a:lnTo>
                  <a:pt x="6873" y="13386"/>
                </a:lnTo>
                <a:cubicBezTo>
                  <a:pt x="6873" y="13934"/>
                  <a:pt x="7312" y="14378"/>
                  <a:pt x="7855" y="14378"/>
                </a:cubicBezTo>
              </a:path>
            </a:pathLst>
          </a:custGeom>
          <a:solidFill>
            <a:schemeClr val="bg1"/>
          </a:solidFill>
          <a:ln w="12700">
            <a:miter lim="400000"/>
          </a:ln>
        </xdr:spPr>
        <xdr:txBody>
          <a:bodyPr wrap="square" lIns="14284" tIns="14284" rIns="14284" bIns="14284" anchor="ctr"/>
          <a:lstStyle>
            <a:defPPr>
              <a:defRPr lang="en-US"/>
            </a:defPPr>
            <a:lvl1pPr marL="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6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3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49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6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2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299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5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2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171399" eaLnBrk="1" hangingPunct="1">
              <a:defRPr sz="3000" cap="none">
                <a:solidFill>
                  <a:srgbClr val="FFFFFF"/>
                </a:solidFill>
                <a:effectLst>
                  <a:outerShdw blurRad="38100" dist="12700" dir="5400000" rotWithShape="0">
                    <a:srgbClr val="000000">
                      <a:alpha val="50000"/>
                    </a:srgbClr>
                  </a:outerShdw>
                </a:effectLst>
                <a:latin typeface="Gill Sans"/>
                <a:ea typeface="Gill Sans"/>
                <a:cs typeface="Gill Sans"/>
                <a:sym typeface="Gill Sans"/>
              </a:defRPr>
            </a:pPr>
            <a:endParaRPr sz="1125">
              <a:solidFill>
                <a:srgbClr val="FFFFFF"/>
              </a:solidFill>
              <a:effectLst>
                <a:outerShdw blurRad="38100" dist="12700" dir="5400000" rotWithShape="0">
                  <a:srgbClr val="000000">
                    <a:alpha val="50000"/>
                  </a:srgbClr>
                </a:outerShdw>
              </a:effectLst>
              <a:latin typeface="Gill Sans"/>
              <a:ea typeface="Calibri" charset="0"/>
              <a:cs typeface="Calibri" charset="0"/>
              <a:sym typeface="Gill Sans"/>
            </a:endParaRPr>
          </a:p>
        </xdr:txBody>
      </xdr:sp>
      <xdr:sp macro="" textlink="">
        <xdr:nvSpPr>
          <xdr:cNvPr id="27" name="Retângulo 26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500-00001B000000}"/>
              </a:ext>
            </a:extLst>
          </xdr:cNvPr>
          <xdr:cNvSpPr/>
        </xdr:nvSpPr>
        <xdr:spPr>
          <a:xfrm>
            <a:off x="8930215" y="2130605"/>
            <a:ext cx="2286001" cy="50254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2400" b="1"/>
              <a:t>PLANILHAS LUZ</a:t>
            </a:r>
            <a:endParaRPr lang="pt-BR" sz="1600" b="1"/>
          </a:p>
        </xdr:txBody>
      </xdr:sp>
    </xdr:grpSp>
    <xdr:clientData/>
  </xdr:twoCellAnchor>
  <xdr:twoCellAnchor>
    <xdr:from>
      <xdr:col>5</xdr:col>
      <xdr:colOff>285749</xdr:colOff>
      <xdr:row>9</xdr:row>
      <xdr:rowOff>10581</xdr:rowOff>
    </xdr:from>
    <xdr:to>
      <xdr:col>7</xdr:col>
      <xdr:colOff>656167</xdr:colOff>
      <xdr:row>13</xdr:row>
      <xdr:rowOff>158747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pSpPr/>
      </xdr:nvGrpSpPr>
      <xdr:grpSpPr>
        <a:xfrm>
          <a:off x="7069666" y="3630081"/>
          <a:ext cx="4540251" cy="1650999"/>
          <a:chOff x="7069666" y="3630081"/>
          <a:chExt cx="4540251" cy="1650999"/>
        </a:xfrm>
      </xdr:grpSpPr>
      <xdr:sp macro="" textlink="">
        <xdr:nvSpPr>
          <xdr:cNvPr id="15" name="Retângulo 14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500-00000F000000}"/>
              </a:ext>
            </a:extLst>
          </xdr:cNvPr>
          <xdr:cNvSpPr/>
        </xdr:nvSpPr>
        <xdr:spPr>
          <a:xfrm>
            <a:off x="7069666" y="3630081"/>
            <a:ext cx="4540251" cy="1650999"/>
          </a:xfrm>
          <a:prstGeom prst="rect">
            <a:avLst/>
          </a:prstGeom>
          <a:solidFill>
            <a:srgbClr val="55B03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pt-BR" sz="1600" b="1"/>
          </a:p>
        </xdr:txBody>
      </xdr:sp>
      <xdr:sp macro="" textlink="">
        <xdr:nvSpPr>
          <xdr:cNvPr id="16" name="Retângulo 15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500-000010000000}"/>
              </a:ext>
            </a:extLst>
          </xdr:cNvPr>
          <xdr:cNvSpPr/>
        </xdr:nvSpPr>
        <xdr:spPr>
          <a:xfrm>
            <a:off x="8932332" y="3871947"/>
            <a:ext cx="2286001" cy="3365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800" b="0"/>
              <a:t>CURSOS ONLINE DE</a:t>
            </a:r>
            <a:endParaRPr lang="pt-BR" sz="1600" b="1"/>
          </a:p>
        </xdr:txBody>
      </xdr:sp>
      <xdr:sp macro="" textlink="">
        <xdr:nvSpPr>
          <xdr:cNvPr id="17" name="Retângulo: Cantos Arredondados 1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500-000011000000}"/>
              </a:ext>
            </a:extLst>
          </xdr:cNvPr>
          <xdr:cNvSpPr/>
        </xdr:nvSpPr>
        <xdr:spPr>
          <a:xfrm>
            <a:off x="9059333" y="4650127"/>
            <a:ext cx="1873250" cy="378573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 b="1"/>
              <a:t>Veja mais detalhes</a:t>
            </a:r>
          </a:p>
        </xdr:txBody>
      </xdr:sp>
      <xdr:sp macro="" textlink="">
        <xdr:nvSpPr>
          <xdr:cNvPr id="28" name="Shape 254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500-00001C000000}"/>
              </a:ext>
            </a:extLst>
          </xdr:cNvPr>
          <xdr:cNvSpPr/>
        </xdr:nvSpPr>
        <xdr:spPr>
          <a:xfrm>
            <a:off x="7524751" y="4040202"/>
            <a:ext cx="1016000" cy="820243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20618" y="20400"/>
                </a:moveTo>
                <a:lnTo>
                  <a:pt x="18655" y="20400"/>
                </a:lnTo>
                <a:lnTo>
                  <a:pt x="18655" y="1200"/>
                </a:lnTo>
                <a:lnTo>
                  <a:pt x="20618" y="1200"/>
                </a:lnTo>
                <a:cubicBezTo>
                  <a:pt x="20618" y="1200"/>
                  <a:pt x="20618" y="20400"/>
                  <a:pt x="20618" y="20400"/>
                </a:cubicBezTo>
                <a:close/>
                <a:moveTo>
                  <a:pt x="21109" y="0"/>
                </a:moveTo>
                <a:lnTo>
                  <a:pt x="18164" y="0"/>
                </a:lnTo>
                <a:cubicBezTo>
                  <a:pt x="17893" y="0"/>
                  <a:pt x="17673" y="269"/>
                  <a:pt x="17673" y="600"/>
                </a:cubicBezTo>
                <a:lnTo>
                  <a:pt x="17673" y="21000"/>
                </a:lnTo>
                <a:cubicBezTo>
                  <a:pt x="17673" y="21332"/>
                  <a:pt x="17893" y="21600"/>
                  <a:pt x="18164" y="21600"/>
                </a:cubicBezTo>
                <a:lnTo>
                  <a:pt x="21109" y="21600"/>
                </a:lnTo>
                <a:cubicBezTo>
                  <a:pt x="21380" y="21600"/>
                  <a:pt x="21600" y="21332"/>
                  <a:pt x="21600" y="21000"/>
                </a:cubicBezTo>
                <a:lnTo>
                  <a:pt x="21600" y="600"/>
                </a:lnTo>
                <a:cubicBezTo>
                  <a:pt x="21600" y="269"/>
                  <a:pt x="21380" y="0"/>
                  <a:pt x="21109" y="0"/>
                </a:cubicBezTo>
                <a:moveTo>
                  <a:pt x="8836" y="20400"/>
                </a:moveTo>
                <a:lnTo>
                  <a:pt x="6873" y="20400"/>
                </a:lnTo>
                <a:lnTo>
                  <a:pt x="6873" y="3600"/>
                </a:lnTo>
                <a:lnTo>
                  <a:pt x="8836" y="3600"/>
                </a:lnTo>
                <a:cubicBezTo>
                  <a:pt x="8836" y="3600"/>
                  <a:pt x="8836" y="20400"/>
                  <a:pt x="8836" y="20400"/>
                </a:cubicBezTo>
                <a:close/>
                <a:moveTo>
                  <a:pt x="9327" y="2400"/>
                </a:moveTo>
                <a:lnTo>
                  <a:pt x="6382" y="2400"/>
                </a:lnTo>
                <a:cubicBezTo>
                  <a:pt x="6111" y="2400"/>
                  <a:pt x="5891" y="2669"/>
                  <a:pt x="5891" y="3000"/>
                </a:cubicBezTo>
                <a:lnTo>
                  <a:pt x="5891" y="21000"/>
                </a:lnTo>
                <a:cubicBezTo>
                  <a:pt x="5891" y="21332"/>
                  <a:pt x="6111" y="21600"/>
                  <a:pt x="6382" y="21600"/>
                </a:cubicBezTo>
                <a:lnTo>
                  <a:pt x="9327" y="21600"/>
                </a:lnTo>
                <a:cubicBezTo>
                  <a:pt x="9598" y="21600"/>
                  <a:pt x="9818" y="21332"/>
                  <a:pt x="9818" y="21000"/>
                </a:cubicBezTo>
                <a:lnTo>
                  <a:pt x="9818" y="3000"/>
                </a:lnTo>
                <a:cubicBezTo>
                  <a:pt x="9818" y="2669"/>
                  <a:pt x="9598" y="2400"/>
                  <a:pt x="9327" y="2400"/>
                </a:cubicBezTo>
                <a:moveTo>
                  <a:pt x="14727" y="20400"/>
                </a:moveTo>
                <a:lnTo>
                  <a:pt x="12764" y="20400"/>
                </a:lnTo>
                <a:lnTo>
                  <a:pt x="12764" y="10800"/>
                </a:lnTo>
                <a:lnTo>
                  <a:pt x="14727" y="10800"/>
                </a:lnTo>
                <a:cubicBezTo>
                  <a:pt x="14727" y="10800"/>
                  <a:pt x="14727" y="20400"/>
                  <a:pt x="14727" y="20400"/>
                </a:cubicBezTo>
                <a:close/>
                <a:moveTo>
                  <a:pt x="15218" y="9600"/>
                </a:moveTo>
                <a:lnTo>
                  <a:pt x="12273" y="9600"/>
                </a:lnTo>
                <a:cubicBezTo>
                  <a:pt x="12002" y="9600"/>
                  <a:pt x="11782" y="9869"/>
                  <a:pt x="11782" y="10200"/>
                </a:cubicBezTo>
                <a:lnTo>
                  <a:pt x="11782" y="21000"/>
                </a:lnTo>
                <a:cubicBezTo>
                  <a:pt x="11782" y="21332"/>
                  <a:pt x="12002" y="21600"/>
                  <a:pt x="12273" y="21600"/>
                </a:cubicBezTo>
                <a:lnTo>
                  <a:pt x="15218" y="21600"/>
                </a:lnTo>
                <a:cubicBezTo>
                  <a:pt x="15489" y="21600"/>
                  <a:pt x="15709" y="21332"/>
                  <a:pt x="15709" y="21000"/>
                </a:cubicBezTo>
                <a:lnTo>
                  <a:pt x="15709" y="10200"/>
                </a:lnTo>
                <a:cubicBezTo>
                  <a:pt x="15709" y="9869"/>
                  <a:pt x="15489" y="9600"/>
                  <a:pt x="15218" y="9600"/>
                </a:cubicBezTo>
                <a:moveTo>
                  <a:pt x="2945" y="20400"/>
                </a:moveTo>
                <a:lnTo>
                  <a:pt x="982" y="20400"/>
                </a:lnTo>
                <a:lnTo>
                  <a:pt x="982" y="14400"/>
                </a:lnTo>
                <a:lnTo>
                  <a:pt x="2945" y="14400"/>
                </a:lnTo>
                <a:cubicBezTo>
                  <a:pt x="2945" y="14400"/>
                  <a:pt x="2945" y="20400"/>
                  <a:pt x="2945" y="20400"/>
                </a:cubicBezTo>
                <a:close/>
                <a:moveTo>
                  <a:pt x="3436" y="13200"/>
                </a:moveTo>
                <a:lnTo>
                  <a:pt x="491" y="13200"/>
                </a:lnTo>
                <a:cubicBezTo>
                  <a:pt x="220" y="13200"/>
                  <a:pt x="0" y="13469"/>
                  <a:pt x="0" y="13800"/>
                </a:cubicBezTo>
                <a:lnTo>
                  <a:pt x="0" y="21000"/>
                </a:lnTo>
                <a:cubicBezTo>
                  <a:pt x="0" y="21332"/>
                  <a:pt x="220" y="21600"/>
                  <a:pt x="491" y="21600"/>
                </a:cubicBezTo>
                <a:lnTo>
                  <a:pt x="3436" y="21600"/>
                </a:lnTo>
                <a:cubicBezTo>
                  <a:pt x="3707" y="21600"/>
                  <a:pt x="3927" y="21332"/>
                  <a:pt x="3927" y="21000"/>
                </a:cubicBezTo>
                <a:lnTo>
                  <a:pt x="3927" y="13800"/>
                </a:lnTo>
                <a:cubicBezTo>
                  <a:pt x="3927" y="13469"/>
                  <a:pt x="3707" y="13200"/>
                  <a:pt x="3436" y="13200"/>
                </a:cubicBezTo>
              </a:path>
            </a:pathLst>
          </a:custGeom>
          <a:solidFill>
            <a:schemeClr val="bg1"/>
          </a:solidFill>
          <a:ln w="12700">
            <a:miter lim="400000"/>
          </a:ln>
        </xdr:spPr>
        <xdr:txBody>
          <a:bodyPr wrap="square" lIns="14284" tIns="14284" rIns="14284" bIns="14284" anchor="ctr"/>
          <a:lstStyle>
            <a:defPPr>
              <a:defRPr lang="en-US"/>
            </a:defPPr>
            <a:lvl1pPr marL="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6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3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49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6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2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299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5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2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171399" eaLnBrk="1" hangingPunct="1">
              <a:defRPr sz="3000" cap="none">
                <a:solidFill>
                  <a:srgbClr val="FFFFFF"/>
                </a:solidFill>
                <a:effectLst>
                  <a:outerShdw blurRad="38100" dist="12700" dir="5400000" rotWithShape="0">
                    <a:srgbClr val="000000">
                      <a:alpha val="50000"/>
                    </a:srgbClr>
                  </a:outerShdw>
                </a:effectLst>
                <a:latin typeface="Gill Sans"/>
                <a:ea typeface="Gill Sans"/>
                <a:cs typeface="Gill Sans"/>
                <a:sym typeface="Gill Sans"/>
              </a:defRPr>
            </a:pPr>
            <a:endParaRPr sz="1125">
              <a:solidFill>
                <a:srgbClr val="FFFFFF"/>
              </a:solidFill>
              <a:effectLst>
                <a:outerShdw blurRad="38100" dist="12700" dir="5400000" rotWithShape="0">
                  <a:srgbClr val="000000">
                    <a:alpha val="50000"/>
                  </a:srgbClr>
                </a:outerShdw>
              </a:effectLst>
              <a:latin typeface="Gill Sans"/>
              <a:ea typeface="Calibri" charset="0"/>
              <a:cs typeface="Calibri" charset="0"/>
              <a:sym typeface="Gill Sans"/>
            </a:endParaRPr>
          </a:p>
        </xdr:txBody>
      </xdr:sp>
      <xdr:sp macro="" textlink="">
        <xdr:nvSpPr>
          <xdr:cNvPr id="29" name="Retângulo 28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500-00001D000000}"/>
              </a:ext>
            </a:extLst>
          </xdr:cNvPr>
          <xdr:cNvSpPr/>
        </xdr:nvSpPr>
        <xdr:spPr>
          <a:xfrm>
            <a:off x="8919632" y="4069655"/>
            <a:ext cx="2457451" cy="4963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2400" b="1" baseline="0"/>
              <a:t>DE EXCEL DA LUZ</a:t>
            </a:r>
            <a:endParaRPr lang="pt-BR" sz="1600" b="1"/>
          </a:p>
        </xdr:txBody>
      </xdr:sp>
    </xdr:grpSp>
    <xdr:clientData/>
  </xdr:twoCellAnchor>
  <xdr:twoCellAnchor editAs="absolute">
    <xdr:from>
      <xdr:col>3</xdr:col>
      <xdr:colOff>4773081</xdr:colOff>
      <xdr:row>0</xdr:row>
      <xdr:rowOff>0</xdr:rowOff>
    </xdr:from>
    <xdr:to>
      <xdr:col>4</xdr:col>
      <xdr:colOff>992007</xdr:colOff>
      <xdr:row>1</xdr:row>
      <xdr:rowOff>2983</xdr:rowOff>
    </xdr:to>
    <xdr:sp macro="" textlink="">
      <xdr:nvSpPr>
        <xdr:cNvPr id="30" name="Retângulo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2500-00001E000000}"/>
            </a:ext>
          </a:extLst>
        </xdr:cNvPr>
        <xdr:cNvSpPr>
          <a:spLocks/>
        </xdr:cNvSpPr>
      </xdr:nvSpPr>
      <xdr:spPr>
        <a:xfrm>
          <a:off x="5566831" y="0"/>
          <a:ext cx="103434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3</xdr:col>
      <xdr:colOff>578556</xdr:colOff>
      <xdr:row>0</xdr:row>
      <xdr:rowOff>0</xdr:rowOff>
    </xdr:from>
    <xdr:to>
      <xdr:col>3</xdr:col>
      <xdr:colOff>1619955</xdr:colOff>
      <xdr:row>1</xdr:row>
      <xdr:rowOff>2983</xdr:rowOff>
    </xdr:to>
    <xdr:sp macro="" textlink="">
      <xdr:nvSpPr>
        <xdr:cNvPr id="31" name="Retângulo 3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2500-00001F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3</xdr:col>
      <xdr:colOff>1645355</xdr:colOff>
      <xdr:row>0</xdr:row>
      <xdr:rowOff>0</xdr:rowOff>
    </xdr:from>
    <xdr:to>
      <xdr:col>3</xdr:col>
      <xdr:colOff>2683226</xdr:colOff>
      <xdr:row>1</xdr:row>
      <xdr:rowOff>2983</xdr:rowOff>
    </xdr:to>
    <xdr:sp macro="" textlink="">
      <xdr:nvSpPr>
        <xdr:cNvPr id="34" name="Retângulo 3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500-000022000000}"/>
            </a:ext>
          </a:extLst>
        </xdr:cNvPr>
        <xdr:cNvSpPr>
          <a:spLocks/>
        </xdr:cNvSpPr>
      </xdr:nvSpPr>
      <xdr:spPr>
        <a:xfrm>
          <a:off x="2439105" y="0"/>
          <a:ext cx="103787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3</xdr:col>
      <xdr:colOff>2683227</xdr:colOff>
      <xdr:row>0</xdr:row>
      <xdr:rowOff>0</xdr:rowOff>
    </xdr:from>
    <xdr:to>
      <xdr:col>3</xdr:col>
      <xdr:colOff>3724626</xdr:colOff>
      <xdr:row>1</xdr:row>
      <xdr:rowOff>2983</xdr:rowOff>
    </xdr:to>
    <xdr:sp macro="" textlink="">
      <xdr:nvSpPr>
        <xdr:cNvPr id="35" name="Retângulo 3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500-000023000000}"/>
            </a:ext>
          </a:extLst>
        </xdr:cNvPr>
        <xdr:cNvSpPr>
          <a:spLocks/>
        </xdr:cNvSpPr>
      </xdr:nvSpPr>
      <xdr:spPr>
        <a:xfrm>
          <a:off x="3476977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3724627</xdr:colOff>
      <xdr:row>0</xdr:row>
      <xdr:rowOff>0</xdr:rowOff>
    </xdr:from>
    <xdr:to>
      <xdr:col>3</xdr:col>
      <xdr:colOff>4773082</xdr:colOff>
      <xdr:row>1</xdr:row>
      <xdr:rowOff>2983</xdr:rowOff>
    </xdr:to>
    <xdr:sp macro="" textlink="">
      <xdr:nvSpPr>
        <xdr:cNvPr id="36" name="Retângulo 3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500-000024000000}"/>
            </a:ext>
          </a:extLst>
        </xdr:cNvPr>
        <xdr:cNvSpPr>
          <a:spLocks/>
        </xdr:cNvSpPr>
      </xdr:nvSpPr>
      <xdr:spPr>
        <a:xfrm>
          <a:off x="4518377" y="0"/>
          <a:ext cx="10484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4</xdr:col>
      <xdr:colOff>992716</xdr:colOff>
      <xdr:row>0</xdr:row>
      <xdr:rowOff>0</xdr:rowOff>
    </xdr:from>
    <xdr:to>
      <xdr:col>5</xdr:col>
      <xdr:colOff>870538</xdr:colOff>
      <xdr:row>1</xdr:row>
      <xdr:rowOff>2983</xdr:rowOff>
    </xdr:to>
    <xdr:sp macro="" textlink="">
      <xdr:nvSpPr>
        <xdr:cNvPr id="37" name="Retângulo 3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500-000025000000}"/>
            </a:ext>
          </a:extLst>
        </xdr:cNvPr>
        <xdr:cNvSpPr>
          <a:spLocks/>
        </xdr:cNvSpPr>
      </xdr:nvSpPr>
      <xdr:spPr>
        <a:xfrm>
          <a:off x="6601883" y="0"/>
          <a:ext cx="1041988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5</xdr:col>
      <xdr:colOff>869950</xdr:colOff>
      <xdr:row>0</xdr:row>
      <xdr:rowOff>0</xdr:rowOff>
    </xdr:from>
    <xdr:to>
      <xdr:col>5</xdr:col>
      <xdr:colOff>1913705</xdr:colOff>
      <xdr:row>1</xdr:row>
      <xdr:rowOff>2983</xdr:rowOff>
    </xdr:to>
    <xdr:sp macro="" textlink="">
      <xdr:nvSpPr>
        <xdr:cNvPr id="38" name="Retângulo 3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500-000026000000}"/>
            </a:ext>
          </a:extLst>
        </xdr:cNvPr>
        <xdr:cNvSpPr>
          <a:spLocks/>
        </xdr:cNvSpPr>
      </xdr:nvSpPr>
      <xdr:spPr>
        <a:xfrm>
          <a:off x="7643283" y="0"/>
          <a:ext cx="1043755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5</xdr:col>
      <xdr:colOff>1904294</xdr:colOff>
      <xdr:row>0</xdr:row>
      <xdr:rowOff>0</xdr:rowOff>
    </xdr:from>
    <xdr:to>
      <xdr:col>6</xdr:col>
      <xdr:colOff>864303</xdr:colOff>
      <xdr:row>1</xdr:row>
      <xdr:rowOff>2983</xdr:rowOff>
    </xdr:to>
    <xdr:sp macro="" textlink="">
      <xdr:nvSpPr>
        <xdr:cNvPr id="39" name="Retângulo 38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2500-000027000000}"/>
            </a:ext>
          </a:extLst>
        </xdr:cNvPr>
        <xdr:cNvSpPr>
          <a:spLocks/>
        </xdr:cNvSpPr>
      </xdr:nvSpPr>
      <xdr:spPr>
        <a:xfrm>
          <a:off x="8677627" y="0"/>
          <a:ext cx="1044926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6</xdr:col>
      <xdr:colOff>860074</xdr:colOff>
      <xdr:row>0</xdr:row>
      <xdr:rowOff>0</xdr:rowOff>
    </xdr:from>
    <xdr:to>
      <xdr:col>6</xdr:col>
      <xdr:colOff>1888536</xdr:colOff>
      <xdr:row>1</xdr:row>
      <xdr:rowOff>2983</xdr:rowOff>
    </xdr:to>
    <xdr:sp macro="" textlink="">
      <xdr:nvSpPr>
        <xdr:cNvPr id="40" name="Retângulo 3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500-000028000000}"/>
            </a:ext>
          </a:extLst>
        </xdr:cNvPr>
        <xdr:cNvSpPr>
          <a:spLocks/>
        </xdr:cNvSpPr>
      </xdr:nvSpPr>
      <xdr:spPr>
        <a:xfrm>
          <a:off x="9718324" y="0"/>
          <a:ext cx="1028462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836088</xdr:colOff>
      <xdr:row>1</xdr:row>
      <xdr:rowOff>95250</xdr:rowOff>
    </xdr:from>
    <xdr:to>
      <xdr:col>2</xdr:col>
      <xdr:colOff>2084921</xdr:colOff>
      <xdr:row>2</xdr:row>
      <xdr:rowOff>13567</xdr:rowOff>
    </xdr:to>
    <xdr:sp macro="" textlink="">
      <xdr:nvSpPr>
        <xdr:cNvPr id="9" name="Retângulo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SpPr/>
      </xdr:nvSpPr>
      <xdr:spPr>
        <a:xfrm>
          <a:off x="1102788" y="590550"/>
          <a:ext cx="1244599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PASSO A PASSO</a:t>
          </a:r>
        </a:p>
      </xdr:txBody>
    </xdr:sp>
    <xdr:clientData/>
  </xdr:twoCellAnchor>
  <xdr:twoCellAnchor editAs="absolute">
    <xdr:from>
      <xdr:col>2</xdr:col>
      <xdr:colOff>2099738</xdr:colOff>
      <xdr:row>1</xdr:row>
      <xdr:rowOff>88901</xdr:rowOff>
    </xdr:from>
    <xdr:to>
      <xdr:col>3</xdr:col>
      <xdr:colOff>381000</xdr:colOff>
      <xdr:row>2</xdr:row>
      <xdr:rowOff>7218</xdr:rowOff>
    </xdr:to>
    <xdr:sp macro="" textlink="">
      <xdr:nvSpPr>
        <xdr:cNvPr id="10" name="Retângulo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SpPr/>
      </xdr:nvSpPr>
      <xdr:spPr>
        <a:xfrm>
          <a:off x="2362204" y="584201"/>
          <a:ext cx="1637238" cy="29931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DÚVIDAS FREQUENTES</a:t>
          </a:r>
        </a:p>
      </xdr:txBody>
    </xdr:sp>
    <xdr:clientData/>
  </xdr:twoCellAnchor>
  <xdr:twoCellAnchor editAs="absolute">
    <xdr:from>
      <xdr:col>3</xdr:col>
      <xdr:colOff>389471</xdr:colOff>
      <xdr:row>1</xdr:row>
      <xdr:rowOff>84666</xdr:rowOff>
    </xdr:from>
    <xdr:to>
      <xdr:col>3</xdr:col>
      <xdr:colOff>2025650</xdr:colOff>
      <xdr:row>2</xdr:row>
      <xdr:rowOff>11451</xdr:rowOff>
    </xdr:to>
    <xdr:sp macro="" textlink="">
      <xdr:nvSpPr>
        <xdr:cNvPr id="11" name="Retângulo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SpPr/>
      </xdr:nvSpPr>
      <xdr:spPr>
        <a:xfrm>
          <a:off x="4007913" y="579966"/>
          <a:ext cx="1636179" cy="3077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SUGESTÕES</a:t>
          </a:r>
        </a:p>
      </xdr:txBody>
    </xdr:sp>
    <xdr:clientData/>
  </xdr:twoCellAnchor>
  <xdr:twoCellAnchor editAs="absolute">
    <xdr:from>
      <xdr:col>3</xdr:col>
      <xdr:colOff>2032000</xdr:colOff>
      <xdr:row>1</xdr:row>
      <xdr:rowOff>84666</xdr:rowOff>
    </xdr:from>
    <xdr:to>
      <xdr:col>4</xdr:col>
      <xdr:colOff>1583262</xdr:colOff>
      <xdr:row>2</xdr:row>
      <xdr:rowOff>11451</xdr:rowOff>
    </xdr:to>
    <xdr:sp macro="" textlink="">
      <xdr:nvSpPr>
        <xdr:cNvPr id="12" name="Retângulo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SpPr/>
      </xdr:nvSpPr>
      <xdr:spPr>
        <a:xfrm>
          <a:off x="5650442" y="579966"/>
          <a:ext cx="1637237" cy="30778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>
                  <a:lumMod val="75000"/>
                  <a:lumOff val="25000"/>
                </a:schemeClr>
              </a:solidFill>
            </a:rPr>
            <a:t>SOBRE A LUZ</a:t>
          </a:r>
        </a:p>
      </xdr:txBody>
    </xdr:sp>
    <xdr:clientData/>
  </xdr:twoCellAnchor>
  <xdr:twoCellAnchor>
    <xdr:from>
      <xdr:col>2</xdr:col>
      <xdr:colOff>3062818</xdr:colOff>
      <xdr:row>6</xdr:row>
      <xdr:rowOff>78318</xdr:rowOff>
    </xdr:from>
    <xdr:to>
      <xdr:col>4</xdr:col>
      <xdr:colOff>279400</xdr:colOff>
      <xdr:row>19</xdr:row>
      <xdr:rowOff>152401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GrpSpPr/>
      </xdr:nvGrpSpPr>
      <xdr:grpSpPr>
        <a:xfrm>
          <a:off x="3327401" y="2374901"/>
          <a:ext cx="2656416" cy="2688167"/>
          <a:chOff x="3327401" y="2374901"/>
          <a:chExt cx="2656416" cy="2688167"/>
        </a:xfrm>
      </xdr:grpSpPr>
      <xdr:sp macro="" textlink="">
        <xdr:nvSpPr>
          <xdr:cNvPr id="14" name="Retângulo 13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600-00000E000000}"/>
              </a:ext>
            </a:extLst>
          </xdr:cNvPr>
          <xdr:cNvSpPr/>
        </xdr:nvSpPr>
        <xdr:spPr>
          <a:xfrm>
            <a:off x="3327401" y="2374901"/>
            <a:ext cx="2656416" cy="2688167"/>
          </a:xfrm>
          <a:prstGeom prst="rect">
            <a:avLst/>
          </a:prstGeom>
          <a:solidFill>
            <a:srgbClr val="6699C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pt-BR" sz="16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lang="pt-BR" sz="16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cursos.luz.vc</a:t>
            </a:r>
            <a:endParaRPr lang="pt-BR" sz="1600">
              <a:effectLst/>
            </a:endParaRPr>
          </a:p>
          <a:p>
            <a:pPr algn="ctr"/>
            <a:r>
              <a:rPr lang="pt-BR" sz="16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+mn-lt"/>
                <a:ea typeface="+mn-ea"/>
                <a:cs typeface="+mn-cs"/>
              </a:rPr>
              <a:t>Cursos de Excel Online</a:t>
            </a:r>
            <a:endParaRPr lang="pt-BR" sz="1600">
              <a:solidFill>
                <a:schemeClr val="tx1">
                  <a:lumMod val="75000"/>
                  <a:lumOff val="25000"/>
                </a:schemeClr>
              </a:solidFill>
              <a:effectLst/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6" name="Shape 2544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00000000-0008-0000-2600-000010000000}"/>
              </a:ext>
            </a:extLst>
          </xdr:cNvPr>
          <xdr:cNvSpPr/>
        </xdr:nvSpPr>
        <xdr:spPr>
          <a:xfrm>
            <a:off x="4027689" y="3415404"/>
            <a:ext cx="1216800" cy="1216800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8836" y="8255"/>
                </a:moveTo>
                <a:lnTo>
                  <a:pt x="12837" y="10800"/>
                </a:lnTo>
                <a:lnTo>
                  <a:pt x="8836" y="13345"/>
                </a:lnTo>
                <a:cubicBezTo>
                  <a:pt x="8836" y="13345"/>
                  <a:pt x="8836" y="8255"/>
                  <a:pt x="8836" y="8255"/>
                </a:cubicBezTo>
                <a:close/>
                <a:moveTo>
                  <a:pt x="8345" y="14727"/>
                </a:moveTo>
                <a:cubicBezTo>
                  <a:pt x="8461" y="14727"/>
                  <a:pt x="8564" y="14681"/>
                  <a:pt x="8647" y="14614"/>
                </a:cubicBezTo>
                <a:lnTo>
                  <a:pt x="8652" y="14620"/>
                </a:lnTo>
                <a:lnTo>
                  <a:pt x="14052" y="11184"/>
                </a:lnTo>
                <a:lnTo>
                  <a:pt x="14047" y="11178"/>
                </a:lnTo>
                <a:cubicBezTo>
                  <a:pt x="14160" y="11088"/>
                  <a:pt x="14236" y="10955"/>
                  <a:pt x="14236" y="10800"/>
                </a:cubicBezTo>
                <a:cubicBezTo>
                  <a:pt x="14236" y="10645"/>
                  <a:pt x="14160" y="10512"/>
                  <a:pt x="14047" y="10422"/>
                </a:cubicBezTo>
                <a:lnTo>
                  <a:pt x="14052" y="10417"/>
                </a:lnTo>
                <a:lnTo>
                  <a:pt x="8652" y="6980"/>
                </a:lnTo>
                <a:lnTo>
                  <a:pt x="8647" y="6986"/>
                </a:lnTo>
                <a:cubicBezTo>
                  <a:pt x="8564" y="6919"/>
                  <a:pt x="8461" y="6873"/>
                  <a:pt x="8345" y="6873"/>
                </a:cubicBezTo>
                <a:cubicBezTo>
                  <a:pt x="8074" y="6873"/>
                  <a:pt x="7855" y="7093"/>
                  <a:pt x="7855" y="7364"/>
                </a:cubicBezTo>
                <a:lnTo>
                  <a:pt x="7855" y="14236"/>
                </a:lnTo>
                <a:cubicBezTo>
                  <a:pt x="7855" y="14507"/>
                  <a:pt x="8074" y="14727"/>
                  <a:pt x="8345" y="14727"/>
                </a:cubicBezTo>
                <a:moveTo>
                  <a:pt x="19636" y="18655"/>
                </a:moveTo>
                <a:lnTo>
                  <a:pt x="18655" y="18655"/>
                </a:lnTo>
                <a:lnTo>
                  <a:pt x="18655" y="19636"/>
                </a:lnTo>
                <a:lnTo>
                  <a:pt x="19636" y="19636"/>
                </a:lnTo>
                <a:cubicBezTo>
                  <a:pt x="19636" y="19636"/>
                  <a:pt x="19636" y="18655"/>
                  <a:pt x="19636" y="18655"/>
                </a:cubicBezTo>
                <a:close/>
                <a:moveTo>
                  <a:pt x="19636" y="14727"/>
                </a:moveTo>
                <a:lnTo>
                  <a:pt x="18655" y="14727"/>
                </a:lnTo>
                <a:lnTo>
                  <a:pt x="18655" y="15709"/>
                </a:lnTo>
                <a:lnTo>
                  <a:pt x="19636" y="15709"/>
                </a:lnTo>
                <a:cubicBezTo>
                  <a:pt x="19636" y="15709"/>
                  <a:pt x="19636" y="14727"/>
                  <a:pt x="19636" y="14727"/>
                </a:cubicBezTo>
                <a:close/>
                <a:moveTo>
                  <a:pt x="19636" y="12764"/>
                </a:moveTo>
                <a:lnTo>
                  <a:pt x="18655" y="12764"/>
                </a:lnTo>
                <a:lnTo>
                  <a:pt x="18655" y="13745"/>
                </a:lnTo>
                <a:lnTo>
                  <a:pt x="19636" y="13745"/>
                </a:lnTo>
                <a:cubicBezTo>
                  <a:pt x="19636" y="13745"/>
                  <a:pt x="19636" y="12764"/>
                  <a:pt x="19636" y="12764"/>
                </a:cubicBezTo>
                <a:close/>
                <a:moveTo>
                  <a:pt x="19636" y="16691"/>
                </a:moveTo>
                <a:lnTo>
                  <a:pt x="18655" y="16691"/>
                </a:lnTo>
                <a:lnTo>
                  <a:pt x="18655" y="17673"/>
                </a:lnTo>
                <a:lnTo>
                  <a:pt x="19636" y="17673"/>
                </a:lnTo>
                <a:cubicBezTo>
                  <a:pt x="19636" y="17673"/>
                  <a:pt x="19636" y="16691"/>
                  <a:pt x="19636" y="16691"/>
                </a:cubicBezTo>
                <a:close/>
                <a:moveTo>
                  <a:pt x="18655" y="2945"/>
                </a:moveTo>
                <a:lnTo>
                  <a:pt x="19636" y="2945"/>
                </a:lnTo>
                <a:lnTo>
                  <a:pt x="19636" y="1964"/>
                </a:lnTo>
                <a:lnTo>
                  <a:pt x="18655" y="1964"/>
                </a:lnTo>
                <a:cubicBezTo>
                  <a:pt x="18655" y="1964"/>
                  <a:pt x="18655" y="2945"/>
                  <a:pt x="18655" y="2945"/>
                </a:cubicBezTo>
                <a:close/>
                <a:moveTo>
                  <a:pt x="20618" y="10309"/>
                </a:moveTo>
                <a:lnTo>
                  <a:pt x="17673" y="10309"/>
                </a:lnTo>
                <a:lnTo>
                  <a:pt x="17673" y="982"/>
                </a:lnTo>
                <a:lnTo>
                  <a:pt x="19636" y="982"/>
                </a:lnTo>
                <a:cubicBezTo>
                  <a:pt x="20178" y="982"/>
                  <a:pt x="20618" y="1421"/>
                  <a:pt x="20618" y="1964"/>
                </a:cubicBezTo>
                <a:cubicBezTo>
                  <a:pt x="20618" y="1964"/>
                  <a:pt x="20618" y="10309"/>
                  <a:pt x="20618" y="10309"/>
                </a:cubicBezTo>
                <a:close/>
                <a:moveTo>
                  <a:pt x="20618" y="19636"/>
                </a:moveTo>
                <a:cubicBezTo>
                  <a:pt x="20618" y="20178"/>
                  <a:pt x="20178" y="20618"/>
                  <a:pt x="19636" y="20618"/>
                </a:cubicBezTo>
                <a:lnTo>
                  <a:pt x="17673" y="20618"/>
                </a:lnTo>
                <a:lnTo>
                  <a:pt x="17673" y="11291"/>
                </a:lnTo>
                <a:lnTo>
                  <a:pt x="20618" y="11291"/>
                </a:lnTo>
                <a:cubicBezTo>
                  <a:pt x="20618" y="11291"/>
                  <a:pt x="20618" y="19636"/>
                  <a:pt x="20618" y="19636"/>
                </a:cubicBezTo>
                <a:close/>
                <a:moveTo>
                  <a:pt x="16691" y="20618"/>
                </a:moveTo>
                <a:lnTo>
                  <a:pt x="4909" y="20618"/>
                </a:lnTo>
                <a:lnTo>
                  <a:pt x="4909" y="982"/>
                </a:lnTo>
                <a:lnTo>
                  <a:pt x="16691" y="982"/>
                </a:lnTo>
                <a:cubicBezTo>
                  <a:pt x="16691" y="982"/>
                  <a:pt x="16691" y="20618"/>
                  <a:pt x="16691" y="20618"/>
                </a:cubicBezTo>
                <a:close/>
                <a:moveTo>
                  <a:pt x="3927" y="10309"/>
                </a:moveTo>
                <a:lnTo>
                  <a:pt x="982" y="10309"/>
                </a:lnTo>
                <a:lnTo>
                  <a:pt x="982" y="1964"/>
                </a:lnTo>
                <a:cubicBezTo>
                  <a:pt x="982" y="1421"/>
                  <a:pt x="1422" y="982"/>
                  <a:pt x="1964" y="982"/>
                </a:cubicBezTo>
                <a:lnTo>
                  <a:pt x="3927" y="982"/>
                </a:lnTo>
                <a:cubicBezTo>
                  <a:pt x="3927" y="982"/>
                  <a:pt x="3927" y="10309"/>
                  <a:pt x="3927" y="10309"/>
                </a:cubicBezTo>
                <a:close/>
                <a:moveTo>
                  <a:pt x="3927" y="20618"/>
                </a:moveTo>
                <a:lnTo>
                  <a:pt x="1964" y="20618"/>
                </a:lnTo>
                <a:cubicBezTo>
                  <a:pt x="1422" y="20618"/>
                  <a:pt x="982" y="20178"/>
                  <a:pt x="982" y="19636"/>
                </a:cubicBezTo>
                <a:lnTo>
                  <a:pt x="982" y="11291"/>
                </a:lnTo>
                <a:lnTo>
                  <a:pt x="3927" y="11291"/>
                </a:lnTo>
                <a:cubicBezTo>
                  <a:pt x="3927" y="11291"/>
                  <a:pt x="3927" y="20618"/>
                  <a:pt x="3927" y="20618"/>
                </a:cubicBezTo>
                <a:close/>
                <a:moveTo>
                  <a:pt x="19636" y="0"/>
                </a:moveTo>
                <a:lnTo>
                  <a:pt x="1964" y="0"/>
                </a:lnTo>
                <a:cubicBezTo>
                  <a:pt x="879" y="0"/>
                  <a:pt x="0" y="879"/>
                  <a:pt x="0" y="1964"/>
                </a:cubicBezTo>
                <a:lnTo>
                  <a:pt x="0" y="19636"/>
                </a:lnTo>
                <a:cubicBezTo>
                  <a:pt x="0" y="20721"/>
                  <a:pt x="879" y="21600"/>
                  <a:pt x="1964" y="21600"/>
                </a:cubicBezTo>
                <a:lnTo>
                  <a:pt x="19636" y="21600"/>
                </a:lnTo>
                <a:cubicBezTo>
                  <a:pt x="20721" y="21600"/>
                  <a:pt x="21600" y="20721"/>
                  <a:pt x="21600" y="19636"/>
                </a:cubicBezTo>
                <a:lnTo>
                  <a:pt x="21600" y="1964"/>
                </a:lnTo>
                <a:cubicBezTo>
                  <a:pt x="21600" y="879"/>
                  <a:pt x="20721" y="0"/>
                  <a:pt x="19636" y="0"/>
                </a:cubicBezTo>
                <a:moveTo>
                  <a:pt x="18655" y="8836"/>
                </a:moveTo>
                <a:lnTo>
                  <a:pt x="19636" y="8836"/>
                </a:lnTo>
                <a:lnTo>
                  <a:pt x="19636" y="7855"/>
                </a:lnTo>
                <a:lnTo>
                  <a:pt x="18655" y="7855"/>
                </a:lnTo>
                <a:cubicBezTo>
                  <a:pt x="18655" y="7855"/>
                  <a:pt x="18655" y="8836"/>
                  <a:pt x="18655" y="8836"/>
                </a:cubicBezTo>
                <a:close/>
                <a:moveTo>
                  <a:pt x="18655" y="6873"/>
                </a:moveTo>
                <a:lnTo>
                  <a:pt x="19636" y="6873"/>
                </a:lnTo>
                <a:lnTo>
                  <a:pt x="19636" y="5891"/>
                </a:lnTo>
                <a:lnTo>
                  <a:pt x="18655" y="5891"/>
                </a:lnTo>
                <a:cubicBezTo>
                  <a:pt x="18655" y="5891"/>
                  <a:pt x="18655" y="6873"/>
                  <a:pt x="18655" y="6873"/>
                </a:cubicBezTo>
                <a:close/>
                <a:moveTo>
                  <a:pt x="18655" y="4909"/>
                </a:moveTo>
                <a:lnTo>
                  <a:pt x="19636" y="4909"/>
                </a:lnTo>
                <a:lnTo>
                  <a:pt x="19636" y="3927"/>
                </a:lnTo>
                <a:lnTo>
                  <a:pt x="18655" y="3927"/>
                </a:lnTo>
                <a:cubicBezTo>
                  <a:pt x="18655" y="3927"/>
                  <a:pt x="18655" y="4909"/>
                  <a:pt x="18655" y="4909"/>
                </a:cubicBezTo>
                <a:close/>
                <a:moveTo>
                  <a:pt x="1964" y="2945"/>
                </a:moveTo>
                <a:lnTo>
                  <a:pt x="2945" y="2945"/>
                </a:lnTo>
                <a:lnTo>
                  <a:pt x="2945" y="1964"/>
                </a:lnTo>
                <a:lnTo>
                  <a:pt x="1964" y="1964"/>
                </a:lnTo>
                <a:cubicBezTo>
                  <a:pt x="1964" y="1964"/>
                  <a:pt x="1964" y="2945"/>
                  <a:pt x="1964" y="2945"/>
                </a:cubicBezTo>
                <a:close/>
                <a:moveTo>
                  <a:pt x="1964" y="8836"/>
                </a:moveTo>
                <a:lnTo>
                  <a:pt x="2945" y="8836"/>
                </a:lnTo>
                <a:lnTo>
                  <a:pt x="2945" y="7855"/>
                </a:lnTo>
                <a:lnTo>
                  <a:pt x="1964" y="7855"/>
                </a:lnTo>
                <a:cubicBezTo>
                  <a:pt x="1964" y="7855"/>
                  <a:pt x="1964" y="8836"/>
                  <a:pt x="1964" y="8836"/>
                </a:cubicBezTo>
                <a:close/>
                <a:moveTo>
                  <a:pt x="2945" y="16691"/>
                </a:moveTo>
                <a:lnTo>
                  <a:pt x="1964" y="16691"/>
                </a:lnTo>
                <a:lnTo>
                  <a:pt x="1964" y="17673"/>
                </a:lnTo>
                <a:lnTo>
                  <a:pt x="2945" y="17673"/>
                </a:lnTo>
                <a:cubicBezTo>
                  <a:pt x="2945" y="17673"/>
                  <a:pt x="2945" y="16691"/>
                  <a:pt x="2945" y="16691"/>
                </a:cubicBezTo>
                <a:close/>
                <a:moveTo>
                  <a:pt x="2945" y="12764"/>
                </a:moveTo>
                <a:lnTo>
                  <a:pt x="1964" y="12764"/>
                </a:lnTo>
                <a:lnTo>
                  <a:pt x="1964" y="13745"/>
                </a:lnTo>
                <a:lnTo>
                  <a:pt x="2945" y="13745"/>
                </a:lnTo>
                <a:cubicBezTo>
                  <a:pt x="2945" y="13745"/>
                  <a:pt x="2945" y="12764"/>
                  <a:pt x="2945" y="12764"/>
                </a:cubicBezTo>
                <a:close/>
                <a:moveTo>
                  <a:pt x="2945" y="14727"/>
                </a:moveTo>
                <a:lnTo>
                  <a:pt x="1964" y="14727"/>
                </a:lnTo>
                <a:lnTo>
                  <a:pt x="1964" y="15709"/>
                </a:lnTo>
                <a:lnTo>
                  <a:pt x="2945" y="15709"/>
                </a:lnTo>
                <a:cubicBezTo>
                  <a:pt x="2945" y="15709"/>
                  <a:pt x="2945" y="14727"/>
                  <a:pt x="2945" y="14727"/>
                </a:cubicBezTo>
                <a:close/>
                <a:moveTo>
                  <a:pt x="2945" y="18655"/>
                </a:moveTo>
                <a:lnTo>
                  <a:pt x="1964" y="18655"/>
                </a:lnTo>
                <a:lnTo>
                  <a:pt x="1964" y="19636"/>
                </a:lnTo>
                <a:lnTo>
                  <a:pt x="2945" y="19636"/>
                </a:lnTo>
                <a:cubicBezTo>
                  <a:pt x="2945" y="19636"/>
                  <a:pt x="2945" y="18655"/>
                  <a:pt x="2945" y="18655"/>
                </a:cubicBezTo>
                <a:close/>
                <a:moveTo>
                  <a:pt x="1964" y="6873"/>
                </a:moveTo>
                <a:lnTo>
                  <a:pt x="2945" y="6873"/>
                </a:lnTo>
                <a:lnTo>
                  <a:pt x="2945" y="5891"/>
                </a:lnTo>
                <a:lnTo>
                  <a:pt x="1964" y="5891"/>
                </a:lnTo>
                <a:cubicBezTo>
                  <a:pt x="1964" y="5891"/>
                  <a:pt x="1964" y="6873"/>
                  <a:pt x="1964" y="6873"/>
                </a:cubicBezTo>
                <a:close/>
                <a:moveTo>
                  <a:pt x="1964" y="4909"/>
                </a:moveTo>
                <a:lnTo>
                  <a:pt x="2945" y="4909"/>
                </a:lnTo>
                <a:lnTo>
                  <a:pt x="2945" y="3927"/>
                </a:lnTo>
                <a:lnTo>
                  <a:pt x="1964" y="3927"/>
                </a:lnTo>
                <a:cubicBezTo>
                  <a:pt x="1964" y="3927"/>
                  <a:pt x="1964" y="4909"/>
                  <a:pt x="1964" y="4909"/>
                </a:cubicBezTo>
                <a:close/>
              </a:path>
            </a:pathLst>
          </a:custGeom>
          <a:solidFill>
            <a:schemeClr val="bg1"/>
          </a:solidFill>
          <a:ln w="12700">
            <a:miter lim="400000"/>
          </a:ln>
        </xdr:spPr>
        <xdr:txBody>
          <a:bodyPr wrap="square" lIns="14284" tIns="14284" rIns="14284" bIns="14284" anchor="ctr"/>
          <a:lstStyle>
            <a:defPPr>
              <a:defRPr lang="en-US"/>
            </a:defPPr>
            <a:lvl1pPr marL="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6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3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49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6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2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299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5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2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171399" eaLnBrk="1" hangingPunct="1">
              <a:defRPr sz="3000" cap="none">
                <a:solidFill>
                  <a:srgbClr val="FFFFFF"/>
                </a:solidFill>
                <a:effectLst>
                  <a:outerShdw blurRad="38100" dist="12700" dir="5400000" rotWithShape="0">
                    <a:srgbClr val="000000">
                      <a:alpha val="50000"/>
                    </a:srgbClr>
                  </a:outerShdw>
                </a:effectLst>
                <a:latin typeface="Gill Sans"/>
                <a:ea typeface="Gill Sans"/>
                <a:cs typeface="Gill Sans"/>
                <a:sym typeface="Gill Sans"/>
              </a:defRPr>
            </a:pPr>
            <a:endParaRPr sz="1125">
              <a:solidFill>
                <a:srgbClr val="FFFFFF"/>
              </a:solidFill>
              <a:effectLst>
                <a:outerShdw blurRad="38100" dist="12700" dir="5400000" rotWithShape="0">
                  <a:srgbClr val="000000">
                    <a:alpha val="50000"/>
                  </a:srgbClr>
                </a:outerShdw>
              </a:effectLst>
              <a:latin typeface="Gill Sans"/>
              <a:ea typeface="Calibri" charset="0"/>
              <a:cs typeface="Calibri" charset="0"/>
              <a:sym typeface="Gill Sans"/>
            </a:endParaRPr>
          </a:p>
        </xdr:txBody>
      </xdr:sp>
    </xdr:grpSp>
    <xdr:clientData/>
  </xdr:twoCellAnchor>
  <xdr:twoCellAnchor>
    <xdr:from>
      <xdr:col>2</xdr:col>
      <xdr:colOff>148168</xdr:colOff>
      <xdr:row>6</xdr:row>
      <xdr:rowOff>84668</xdr:rowOff>
    </xdr:from>
    <xdr:to>
      <xdr:col>2</xdr:col>
      <xdr:colOff>2804584</xdr:colOff>
      <xdr:row>19</xdr:row>
      <xdr:rowOff>158751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pSpPr/>
      </xdr:nvGrpSpPr>
      <xdr:grpSpPr>
        <a:xfrm>
          <a:off x="412751" y="2381251"/>
          <a:ext cx="2656416" cy="2688167"/>
          <a:chOff x="412751" y="2381251"/>
          <a:chExt cx="2656416" cy="2688167"/>
        </a:xfrm>
      </xdr:grpSpPr>
      <xdr:sp macro="" textlink="">
        <xdr:nvSpPr>
          <xdr:cNvPr id="13" name="Retângulo 12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600-00000D000000}"/>
              </a:ext>
            </a:extLst>
          </xdr:cNvPr>
          <xdr:cNvSpPr/>
        </xdr:nvSpPr>
        <xdr:spPr>
          <a:xfrm>
            <a:off x="412751" y="2381251"/>
            <a:ext cx="2656416" cy="2688167"/>
          </a:xfrm>
          <a:prstGeom prst="rect">
            <a:avLst/>
          </a:prstGeom>
          <a:solidFill>
            <a:srgbClr val="6699C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pt-BR" sz="1600" b="1"/>
          </a:p>
          <a:p>
            <a:pPr algn="ctr"/>
            <a:r>
              <a:rPr lang="pt-BR" sz="1600" b="1"/>
              <a:t>luz.vc</a:t>
            </a:r>
          </a:p>
          <a:p>
            <a:pPr algn="ctr"/>
            <a:r>
              <a:rPr lang="pt-BR" sz="1600" b="1">
                <a:solidFill>
                  <a:schemeClr val="tx1">
                    <a:lumMod val="75000"/>
                    <a:lumOff val="25000"/>
                  </a:schemeClr>
                </a:solidFill>
              </a:rPr>
              <a:t>Planilhas Empresariais</a:t>
            </a:r>
          </a:p>
        </xdr:txBody>
      </xdr:sp>
      <xdr:sp macro="" textlink="">
        <xdr:nvSpPr>
          <xdr:cNvPr id="17" name="Shape 2545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00000000-0008-0000-2600-000011000000}"/>
              </a:ext>
            </a:extLst>
          </xdr:cNvPr>
          <xdr:cNvSpPr/>
        </xdr:nvSpPr>
        <xdr:spPr>
          <a:xfrm>
            <a:off x="1111251" y="3425988"/>
            <a:ext cx="1216800" cy="1216800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10800" y="20619"/>
                </a:moveTo>
                <a:cubicBezTo>
                  <a:pt x="5377" y="20619"/>
                  <a:pt x="982" y="16223"/>
                  <a:pt x="982" y="10800"/>
                </a:cubicBezTo>
                <a:cubicBezTo>
                  <a:pt x="982" y="5378"/>
                  <a:pt x="5377" y="982"/>
                  <a:pt x="10800" y="982"/>
                </a:cubicBezTo>
                <a:cubicBezTo>
                  <a:pt x="13336" y="982"/>
                  <a:pt x="15638" y="1950"/>
                  <a:pt x="17377" y="3529"/>
                </a:cubicBezTo>
                <a:lnTo>
                  <a:pt x="10453" y="10453"/>
                </a:lnTo>
                <a:cubicBezTo>
                  <a:pt x="10364" y="10542"/>
                  <a:pt x="10309" y="10665"/>
                  <a:pt x="10309" y="10800"/>
                </a:cubicBezTo>
                <a:cubicBezTo>
                  <a:pt x="10309" y="11072"/>
                  <a:pt x="10529" y="11291"/>
                  <a:pt x="10800" y="11291"/>
                </a:cubicBezTo>
                <a:lnTo>
                  <a:pt x="20594" y="11291"/>
                </a:lnTo>
                <a:cubicBezTo>
                  <a:pt x="20336" y="16484"/>
                  <a:pt x="16057" y="20619"/>
                  <a:pt x="10800" y="20619"/>
                </a:cubicBezTo>
                <a:moveTo>
                  <a:pt x="20594" y="10309"/>
                </a:moveTo>
                <a:lnTo>
                  <a:pt x="11985" y="10309"/>
                </a:lnTo>
                <a:lnTo>
                  <a:pt x="18071" y="4223"/>
                </a:lnTo>
                <a:cubicBezTo>
                  <a:pt x="19541" y="5852"/>
                  <a:pt x="20477" y="7971"/>
                  <a:pt x="20594" y="10309"/>
                </a:cubicBezTo>
                <a:moveTo>
                  <a:pt x="10800" y="0"/>
                </a:moveTo>
                <a:cubicBezTo>
                  <a:pt x="4836" y="0"/>
                  <a:pt x="0" y="4836"/>
                  <a:pt x="0" y="10800"/>
                </a:cubicBezTo>
                <a:cubicBezTo>
                  <a:pt x="0" y="16765"/>
                  <a:pt x="4836" y="21600"/>
                  <a:pt x="10800" y="21600"/>
                </a:cubicBezTo>
                <a:cubicBezTo>
                  <a:pt x="16764" y="21600"/>
                  <a:pt x="21600" y="16765"/>
                  <a:pt x="21600" y="10800"/>
                </a:cubicBezTo>
                <a:cubicBezTo>
                  <a:pt x="21600" y="4836"/>
                  <a:pt x="16764" y="0"/>
                  <a:pt x="10800" y="0"/>
                </a:cubicBezTo>
              </a:path>
            </a:pathLst>
          </a:custGeom>
          <a:solidFill>
            <a:schemeClr val="bg1"/>
          </a:solidFill>
          <a:ln w="12700">
            <a:miter lim="400000"/>
          </a:ln>
        </xdr:spPr>
        <xdr:txBody>
          <a:bodyPr wrap="square" lIns="14284" tIns="14284" rIns="14284" bIns="14284" anchor="ctr"/>
          <a:lstStyle>
            <a:defPPr>
              <a:defRPr lang="en-US"/>
            </a:defPPr>
            <a:lvl1pPr marL="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6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3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49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6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2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299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5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2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171399" eaLnBrk="1" hangingPunct="1">
              <a:defRPr sz="3000" cap="none">
                <a:solidFill>
                  <a:srgbClr val="FFFFFF"/>
                </a:solidFill>
                <a:effectLst>
                  <a:outerShdw blurRad="38100" dist="12700" dir="5400000" rotWithShape="0">
                    <a:srgbClr val="000000">
                      <a:alpha val="50000"/>
                    </a:srgbClr>
                  </a:outerShdw>
                </a:effectLst>
                <a:latin typeface="Gill Sans"/>
                <a:ea typeface="Gill Sans"/>
                <a:cs typeface="Gill Sans"/>
                <a:sym typeface="Gill Sans"/>
              </a:defRPr>
            </a:pPr>
            <a:endParaRPr sz="1125">
              <a:solidFill>
                <a:srgbClr val="FFFFFF"/>
              </a:solidFill>
              <a:effectLst>
                <a:outerShdw blurRad="38100" dist="12700" dir="5400000" rotWithShape="0">
                  <a:srgbClr val="000000">
                    <a:alpha val="50000"/>
                  </a:srgbClr>
                </a:outerShdw>
              </a:effectLst>
              <a:latin typeface="Gill Sans"/>
              <a:ea typeface="Calibri" charset="0"/>
              <a:cs typeface="Calibri" charset="0"/>
              <a:sym typeface="Gill Sans"/>
            </a:endParaRPr>
          </a:p>
        </xdr:txBody>
      </xdr:sp>
    </xdr:grpSp>
    <xdr:clientData/>
  </xdr:twoCellAnchor>
  <xdr:twoCellAnchor>
    <xdr:from>
      <xdr:col>4</xdr:col>
      <xdr:colOff>484718</xdr:colOff>
      <xdr:row>6</xdr:row>
      <xdr:rowOff>61384</xdr:rowOff>
    </xdr:from>
    <xdr:to>
      <xdr:col>5</xdr:col>
      <xdr:colOff>1056218</xdr:colOff>
      <xdr:row>19</xdr:row>
      <xdr:rowOff>135467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GrpSpPr/>
      </xdr:nvGrpSpPr>
      <xdr:grpSpPr>
        <a:xfrm>
          <a:off x="6189135" y="2357967"/>
          <a:ext cx="2656416" cy="2688167"/>
          <a:chOff x="6189135" y="2357967"/>
          <a:chExt cx="2656416" cy="2688167"/>
        </a:xfrm>
      </xdr:grpSpPr>
      <xdr:sp macro="" textlink="">
        <xdr:nvSpPr>
          <xdr:cNvPr id="15" name="Retângulo 14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2600-00000F000000}"/>
              </a:ext>
            </a:extLst>
          </xdr:cNvPr>
          <xdr:cNvSpPr/>
        </xdr:nvSpPr>
        <xdr:spPr>
          <a:xfrm>
            <a:off x="6189135" y="2357967"/>
            <a:ext cx="2656416" cy="2688167"/>
          </a:xfrm>
          <a:prstGeom prst="rect">
            <a:avLst/>
          </a:prstGeom>
          <a:solidFill>
            <a:srgbClr val="6699C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pt-BR" sz="16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lang="pt-BR" sz="16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slidesprontos.com.br</a:t>
            </a:r>
            <a:endParaRPr lang="pt-BR" sz="1600">
              <a:effectLst/>
            </a:endParaRPr>
          </a:p>
          <a:p>
            <a:pPr algn="ctr"/>
            <a:r>
              <a:rPr lang="pt-BR" sz="16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+mn-lt"/>
                <a:ea typeface="+mn-ea"/>
                <a:cs typeface="+mn-cs"/>
              </a:rPr>
              <a:t>Apresentações em PPT</a:t>
            </a:r>
            <a:endParaRPr lang="pt-BR" sz="1600">
              <a:solidFill>
                <a:schemeClr val="tx1">
                  <a:lumMod val="75000"/>
                  <a:lumOff val="25000"/>
                </a:schemeClr>
              </a:solidFill>
              <a:effectLst/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18" name="Shape 2562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00000000-0008-0000-2600-000012000000}"/>
              </a:ext>
            </a:extLst>
          </xdr:cNvPr>
          <xdr:cNvSpPr/>
        </xdr:nvSpPr>
        <xdr:spPr>
          <a:xfrm>
            <a:off x="6891210" y="3437959"/>
            <a:ext cx="1215624" cy="1215624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20618" y="19636"/>
                </a:moveTo>
                <a:cubicBezTo>
                  <a:pt x="20618" y="20179"/>
                  <a:pt x="20178" y="20619"/>
                  <a:pt x="19636" y="20619"/>
                </a:cubicBezTo>
                <a:lnTo>
                  <a:pt x="1964" y="20619"/>
                </a:lnTo>
                <a:cubicBezTo>
                  <a:pt x="1421" y="20619"/>
                  <a:pt x="982" y="20179"/>
                  <a:pt x="982" y="19636"/>
                </a:cubicBezTo>
                <a:lnTo>
                  <a:pt x="982" y="1964"/>
                </a:lnTo>
                <a:cubicBezTo>
                  <a:pt x="982" y="1422"/>
                  <a:pt x="1421" y="982"/>
                  <a:pt x="1964" y="982"/>
                </a:cubicBezTo>
                <a:lnTo>
                  <a:pt x="19636" y="982"/>
                </a:lnTo>
                <a:cubicBezTo>
                  <a:pt x="20178" y="982"/>
                  <a:pt x="20618" y="1422"/>
                  <a:pt x="20618" y="1964"/>
                </a:cubicBezTo>
                <a:cubicBezTo>
                  <a:pt x="20618" y="1964"/>
                  <a:pt x="20618" y="19636"/>
                  <a:pt x="20618" y="19636"/>
                </a:cubicBezTo>
                <a:close/>
                <a:moveTo>
                  <a:pt x="19636" y="0"/>
                </a:moveTo>
                <a:lnTo>
                  <a:pt x="1964" y="0"/>
                </a:lnTo>
                <a:cubicBezTo>
                  <a:pt x="879" y="0"/>
                  <a:pt x="0" y="879"/>
                  <a:pt x="0" y="1964"/>
                </a:cubicBezTo>
                <a:lnTo>
                  <a:pt x="0" y="19636"/>
                </a:lnTo>
                <a:cubicBezTo>
                  <a:pt x="0" y="20721"/>
                  <a:pt x="879" y="21600"/>
                  <a:pt x="1964" y="21600"/>
                </a:cubicBezTo>
                <a:lnTo>
                  <a:pt x="19636" y="21600"/>
                </a:lnTo>
                <a:cubicBezTo>
                  <a:pt x="20721" y="21600"/>
                  <a:pt x="21600" y="20721"/>
                  <a:pt x="21600" y="19636"/>
                </a:cubicBezTo>
                <a:lnTo>
                  <a:pt x="21600" y="1964"/>
                </a:lnTo>
                <a:cubicBezTo>
                  <a:pt x="21600" y="879"/>
                  <a:pt x="20721" y="0"/>
                  <a:pt x="19636" y="0"/>
                </a:cubicBezTo>
                <a:moveTo>
                  <a:pt x="4294" y="17673"/>
                </a:moveTo>
                <a:lnTo>
                  <a:pt x="8376" y="10732"/>
                </a:lnTo>
                <a:lnTo>
                  <a:pt x="10838" y="14425"/>
                </a:lnTo>
                <a:cubicBezTo>
                  <a:pt x="10862" y="14484"/>
                  <a:pt x="10898" y="14536"/>
                  <a:pt x="10942" y="14581"/>
                </a:cubicBezTo>
                <a:lnTo>
                  <a:pt x="10944" y="14583"/>
                </a:lnTo>
                <a:cubicBezTo>
                  <a:pt x="11033" y="14673"/>
                  <a:pt x="11155" y="14727"/>
                  <a:pt x="11291" y="14727"/>
                </a:cubicBezTo>
                <a:cubicBezTo>
                  <a:pt x="11427" y="14727"/>
                  <a:pt x="11549" y="14673"/>
                  <a:pt x="11638" y="14583"/>
                </a:cubicBezTo>
                <a:lnTo>
                  <a:pt x="13686" y="12536"/>
                </a:lnTo>
                <a:lnTo>
                  <a:pt x="17242" y="17673"/>
                </a:lnTo>
                <a:cubicBezTo>
                  <a:pt x="17242" y="17673"/>
                  <a:pt x="4294" y="17673"/>
                  <a:pt x="4294" y="17673"/>
                </a:cubicBezTo>
                <a:close/>
                <a:moveTo>
                  <a:pt x="18620" y="17982"/>
                </a:moveTo>
                <a:lnTo>
                  <a:pt x="18617" y="17978"/>
                </a:lnTo>
                <a:cubicBezTo>
                  <a:pt x="18590" y="17913"/>
                  <a:pt x="18551" y="17858"/>
                  <a:pt x="18501" y="17810"/>
                </a:cubicBezTo>
                <a:lnTo>
                  <a:pt x="14201" y="11600"/>
                </a:lnTo>
                <a:lnTo>
                  <a:pt x="14200" y="11601"/>
                </a:lnTo>
                <a:cubicBezTo>
                  <a:pt x="14127" y="11420"/>
                  <a:pt x="13952" y="11291"/>
                  <a:pt x="13745" y="11291"/>
                </a:cubicBezTo>
                <a:cubicBezTo>
                  <a:pt x="13610" y="11291"/>
                  <a:pt x="13488" y="11346"/>
                  <a:pt x="13398" y="11435"/>
                </a:cubicBezTo>
                <a:lnTo>
                  <a:pt x="11360" y="13473"/>
                </a:lnTo>
                <a:lnTo>
                  <a:pt x="8798" y="9630"/>
                </a:lnTo>
                <a:cubicBezTo>
                  <a:pt x="8724" y="9453"/>
                  <a:pt x="8550" y="9327"/>
                  <a:pt x="8345" y="9327"/>
                </a:cubicBezTo>
                <a:cubicBezTo>
                  <a:pt x="8175" y="9327"/>
                  <a:pt x="8033" y="9420"/>
                  <a:pt x="7945" y="9551"/>
                </a:cubicBezTo>
                <a:lnTo>
                  <a:pt x="7937" y="9546"/>
                </a:lnTo>
                <a:lnTo>
                  <a:pt x="3028" y="17891"/>
                </a:lnTo>
                <a:lnTo>
                  <a:pt x="3036" y="17897"/>
                </a:lnTo>
                <a:cubicBezTo>
                  <a:pt x="2983" y="17974"/>
                  <a:pt x="2945" y="18063"/>
                  <a:pt x="2945" y="18164"/>
                </a:cubicBezTo>
                <a:cubicBezTo>
                  <a:pt x="2945" y="18435"/>
                  <a:pt x="3165" y="18655"/>
                  <a:pt x="3436" y="18655"/>
                </a:cubicBezTo>
                <a:lnTo>
                  <a:pt x="18164" y="18655"/>
                </a:lnTo>
                <a:cubicBezTo>
                  <a:pt x="18435" y="18655"/>
                  <a:pt x="18655" y="18435"/>
                  <a:pt x="18655" y="18164"/>
                </a:cubicBezTo>
                <a:cubicBezTo>
                  <a:pt x="18655" y="18099"/>
                  <a:pt x="18640" y="18039"/>
                  <a:pt x="18618" y="17983"/>
                </a:cubicBezTo>
                <a:cubicBezTo>
                  <a:pt x="18618" y="17983"/>
                  <a:pt x="18620" y="17982"/>
                  <a:pt x="18620" y="17982"/>
                </a:cubicBezTo>
                <a:close/>
                <a:moveTo>
                  <a:pt x="5400" y="3927"/>
                </a:moveTo>
                <a:cubicBezTo>
                  <a:pt x="6213" y="3927"/>
                  <a:pt x="6873" y="4587"/>
                  <a:pt x="6873" y="5400"/>
                </a:cubicBezTo>
                <a:cubicBezTo>
                  <a:pt x="6873" y="6214"/>
                  <a:pt x="6213" y="6873"/>
                  <a:pt x="5400" y="6873"/>
                </a:cubicBezTo>
                <a:cubicBezTo>
                  <a:pt x="4587" y="6873"/>
                  <a:pt x="3927" y="6214"/>
                  <a:pt x="3927" y="5400"/>
                </a:cubicBezTo>
                <a:cubicBezTo>
                  <a:pt x="3927" y="4587"/>
                  <a:pt x="4587" y="3927"/>
                  <a:pt x="5400" y="3927"/>
                </a:cubicBezTo>
                <a:moveTo>
                  <a:pt x="5400" y="7855"/>
                </a:moveTo>
                <a:cubicBezTo>
                  <a:pt x="6756" y="7855"/>
                  <a:pt x="7855" y="6756"/>
                  <a:pt x="7855" y="5400"/>
                </a:cubicBezTo>
                <a:cubicBezTo>
                  <a:pt x="7855" y="4045"/>
                  <a:pt x="6756" y="2945"/>
                  <a:pt x="5400" y="2945"/>
                </a:cubicBezTo>
                <a:cubicBezTo>
                  <a:pt x="4044" y="2945"/>
                  <a:pt x="2945" y="4045"/>
                  <a:pt x="2945" y="5400"/>
                </a:cubicBezTo>
                <a:cubicBezTo>
                  <a:pt x="2945" y="6756"/>
                  <a:pt x="4044" y="7855"/>
                  <a:pt x="5400" y="7855"/>
                </a:cubicBezTo>
              </a:path>
            </a:pathLst>
          </a:custGeom>
          <a:solidFill>
            <a:schemeClr val="bg1"/>
          </a:solidFill>
          <a:ln w="12700">
            <a:miter lim="400000"/>
          </a:ln>
        </xdr:spPr>
        <xdr:txBody>
          <a:bodyPr wrap="square" lIns="14284" tIns="14284" rIns="14284" bIns="14284" anchor="ctr"/>
          <a:lstStyle>
            <a:defPPr>
              <a:defRPr lang="en-US"/>
            </a:defPPr>
            <a:lvl1pPr marL="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6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3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49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6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2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299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5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2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171399" eaLnBrk="1" hangingPunct="1">
              <a:defRPr sz="3000" cap="none">
                <a:solidFill>
                  <a:srgbClr val="FFFFFF"/>
                </a:solidFill>
                <a:effectLst>
                  <a:outerShdw blurRad="38100" dist="12700" dir="5400000" rotWithShape="0">
                    <a:srgbClr val="000000">
                      <a:alpha val="50000"/>
                    </a:srgbClr>
                  </a:outerShdw>
                </a:effectLst>
                <a:latin typeface="Gill Sans"/>
                <a:ea typeface="Gill Sans"/>
                <a:cs typeface="Gill Sans"/>
                <a:sym typeface="Gill Sans"/>
              </a:defRPr>
            </a:pPr>
            <a:endParaRPr sz="1125">
              <a:solidFill>
                <a:srgbClr val="FFFFFF"/>
              </a:solidFill>
              <a:effectLst>
                <a:outerShdw blurRad="38100" dist="12700" dir="5400000" rotWithShape="0">
                  <a:srgbClr val="000000">
                    <a:alpha val="50000"/>
                  </a:srgbClr>
                </a:outerShdw>
              </a:effectLst>
              <a:latin typeface="Gill Sans"/>
              <a:ea typeface="Calibri" charset="0"/>
              <a:cs typeface="Calibri" charset="0"/>
              <a:sym typeface="Gill Sans"/>
            </a:endParaRPr>
          </a:p>
        </xdr:txBody>
      </xdr:sp>
    </xdr:grpSp>
    <xdr:clientData/>
  </xdr:twoCellAnchor>
  <xdr:twoCellAnchor>
    <xdr:from>
      <xdr:col>5</xdr:col>
      <xdr:colOff>1280583</xdr:colOff>
      <xdr:row>6</xdr:row>
      <xdr:rowOff>63500</xdr:rowOff>
    </xdr:from>
    <xdr:to>
      <xdr:col>6</xdr:col>
      <xdr:colOff>1852082</xdr:colOff>
      <xdr:row>19</xdr:row>
      <xdr:rowOff>137583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GrpSpPr/>
      </xdr:nvGrpSpPr>
      <xdr:grpSpPr>
        <a:xfrm>
          <a:off x="9069916" y="2360083"/>
          <a:ext cx="2656416" cy="2688167"/>
          <a:chOff x="9069916" y="2360083"/>
          <a:chExt cx="2656416" cy="2688167"/>
        </a:xfrm>
      </xdr:grpSpPr>
      <xdr:sp macro="" textlink="">
        <xdr:nvSpPr>
          <xdr:cNvPr id="23" name="Retângulo 22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2600-000017000000}"/>
              </a:ext>
            </a:extLst>
          </xdr:cNvPr>
          <xdr:cNvSpPr/>
        </xdr:nvSpPr>
        <xdr:spPr>
          <a:xfrm>
            <a:off x="9069916" y="2360083"/>
            <a:ext cx="2656416" cy="2688167"/>
          </a:xfrm>
          <a:prstGeom prst="rect">
            <a:avLst/>
          </a:prstGeom>
          <a:solidFill>
            <a:srgbClr val="6699C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pt-BR" sz="16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lang="pt-BR" sz="16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blog.luz.vc</a:t>
            </a:r>
            <a:endParaRPr lang="pt-BR" sz="1600">
              <a:effectLst/>
            </a:endParaRPr>
          </a:p>
          <a:p>
            <a:pPr algn="ctr"/>
            <a:r>
              <a:rPr lang="pt-BR" sz="1600" b="1">
                <a:solidFill>
                  <a:schemeClr val="tx1">
                    <a:lumMod val="75000"/>
                    <a:lumOff val="25000"/>
                  </a:schemeClr>
                </a:solidFill>
                <a:effectLst/>
                <a:latin typeface="+mn-lt"/>
                <a:ea typeface="+mn-ea"/>
                <a:cs typeface="+mn-cs"/>
              </a:rPr>
              <a:t>Conteúdo de Excel e Gestão</a:t>
            </a:r>
            <a:endParaRPr lang="pt-BR" sz="1600">
              <a:solidFill>
                <a:schemeClr val="tx1">
                  <a:lumMod val="75000"/>
                  <a:lumOff val="25000"/>
                </a:schemeClr>
              </a:solidFill>
              <a:effectLst/>
            </a:endParaRPr>
          </a:p>
          <a:p>
            <a:pPr algn="l"/>
            <a:endParaRPr lang="pt-BR" sz="1100"/>
          </a:p>
        </xdr:txBody>
      </xdr:sp>
      <xdr:sp macro="" textlink="">
        <xdr:nvSpPr>
          <xdr:cNvPr id="25" name="Shape 2598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0000000-0008-0000-2600-000019000000}"/>
              </a:ext>
            </a:extLst>
          </xdr:cNvPr>
          <xdr:cNvSpPr/>
        </xdr:nvSpPr>
        <xdr:spPr>
          <a:xfrm>
            <a:off x="9768416" y="3418415"/>
            <a:ext cx="1216800" cy="1216800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extrusionOk="0">
                <a:moveTo>
                  <a:pt x="6873" y="8400"/>
                </a:moveTo>
                <a:lnTo>
                  <a:pt x="10800" y="8400"/>
                </a:lnTo>
                <a:lnTo>
                  <a:pt x="10800" y="12001"/>
                </a:lnTo>
                <a:lnTo>
                  <a:pt x="6873" y="12001"/>
                </a:lnTo>
                <a:cubicBezTo>
                  <a:pt x="6873" y="12001"/>
                  <a:pt x="6873" y="8400"/>
                  <a:pt x="6873" y="8400"/>
                </a:cubicBezTo>
                <a:close/>
                <a:moveTo>
                  <a:pt x="6382" y="13200"/>
                </a:moveTo>
                <a:lnTo>
                  <a:pt x="11291" y="13200"/>
                </a:lnTo>
                <a:cubicBezTo>
                  <a:pt x="11562" y="13200"/>
                  <a:pt x="11782" y="12932"/>
                  <a:pt x="11782" y="12600"/>
                </a:cubicBezTo>
                <a:lnTo>
                  <a:pt x="11782" y="7800"/>
                </a:lnTo>
                <a:cubicBezTo>
                  <a:pt x="11782" y="7469"/>
                  <a:pt x="11562" y="7200"/>
                  <a:pt x="11291" y="7200"/>
                </a:cubicBezTo>
                <a:lnTo>
                  <a:pt x="6382" y="7200"/>
                </a:lnTo>
                <a:cubicBezTo>
                  <a:pt x="6111" y="7200"/>
                  <a:pt x="5891" y="7469"/>
                  <a:pt x="5891" y="7800"/>
                </a:cubicBezTo>
                <a:lnTo>
                  <a:pt x="5891" y="12600"/>
                </a:lnTo>
                <a:cubicBezTo>
                  <a:pt x="5891" y="12932"/>
                  <a:pt x="6111" y="13200"/>
                  <a:pt x="6382" y="13200"/>
                </a:cubicBezTo>
                <a:moveTo>
                  <a:pt x="6382" y="4800"/>
                </a:moveTo>
                <a:cubicBezTo>
                  <a:pt x="6653" y="4800"/>
                  <a:pt x="6873" y="4531"/>
                  <a:pt x="6873" y="4200"/>
                </a:cubicBezTo>
                <a:cubicBezTo>
                  <a:pt x="6873" y="3868"/>
                  <a:pt x="6653" y="3600"/>
                  <a:pt x="6382" y="3600"/>
                </a:cubicBezTo>
                <a:cubicBezTo>
                  <a:pt x="6111" y="3600"/>
                  <a:pt x="5891" y="3868"/>
                  <a:pt x="5891" y="4200"/>
                </a:cubicBezTo>
                <a:cubicBezTo>
                  <a:pt x="5891" y="4531"/>
                  <a:pt x="6111" y="4800"/>
                  <a:pt x="6382" y="4800"/>
                </a:cubicBezTo>
                <a:moveTo>
                  <a:pt x="20618" y="20400"/>
                </a:moveTo>
                <a:lnTo>
                  <a:pt x="2945" y="20400"/>
                </a:lnTo>
                <a:cubicBezTo>
                  <a:pt x="1861" y="20400"/>
                  <a:pt x="982" y="19325"/>
                  <a:pt x="982" y="18000"/>
                </a:cubicBezTo>
                <a:lnTo>
                  <a:pt x="982" y="4800"/>
                </a:lnTo>
                <a:lnTo>
                  <a:pt x="2945" y="4800"/>
                </a:lnTo>
                <a:lnTo>
                  <a:pt x="2945" y="17400"/>
                </a:lnTo>
                <a:cubicBezTo>
                  <a:pt x="2945" y="17732"/>
                  <a:pt x="3166" y="18000"/>
                  <a:pt x="3436" y="18000"/>
                </a:cubicBezTo>
                <a:cubicBezTo>
                  <a:pt x="3707" y="18000"/>
                  <a:pt x="3927" y="17732"/>
                  <a:pt x="3927" y="17400"/>
                </a:cubicBezTo>
                <a:lnTo>
                  <a:pt x="3927" y="1200"/>
                </a:lnTo>
                <a:lnTo>
                  <a:pt x="20618" y="1200"/>
                </a:lnTo>
                <a:cubicBezTo>
                  <a:pt x="20618" y="1200"/>
                  <a:pt x="20618" y="20400"/>
                  <a:pt x="20618" y="20400"/>
                </a:cubicBezTo>
                <a:close/>
                <a:moveTo>
                  <a:pt x="20618" y="0"/>
                </a:moveTo>
                <a:lnTo>
                  <a:pt x="3927" y="0"/>
                </a:lnTo>
                <a:cubicBezTo>
                  <a:pt x="3385" y="0"/>
                  <a:pt x="2945" y="538"/>
                  <a:pt x="2945" y="1200"/>
                </a:cubicBezTo>
                <a:lnTo>
                  <a:pt x="2945" y="3600"/>
                </a:lnTo>
                <a:lnTo>
                  <a:pt x="982" y="3600"/>
                </a:lnTo>
                <a:cubicBezTo>
                  <a:pt x="440" y="3600"/>
                  <a:pt x="0" y="4138"/>
                  <a:pt x="0" y="4800"/>
                </a:cubicBezTo>
                <a:lnTo>
                  <a:pt x="0" y="18000"/>
                </a:lnTo>
                <a:cubicBezTo>
                  <a:pt x="0" y="19988"/>
                  <a:pt x="1319" y="21600"/>
                  <a:pt x="2945" y="21600"/>
                </a:cubicBezTo>
                <a:lnTo>
                  <a:pt x="20618" y="21600"/>
                </a:lnTo>
                <a:cubicBezTo>
                  <a:pt x="21160" y="21600"/>
                  <a:pt x="21600" y="21062"/>
                  <a:pt x="21600" y="20400"/>
                </a:cubicBezTo>
                <a:lnTo>
                  <a:pt x="21600" y="1200"/>
                </a:lnTo>
                <a:cubicBezTo>
                  <a:pt x="21600" y="538"/>
                  <a:pt x="21160" y="0"/>
                  <a:pt x="20618" y="0"/>
                </a:cubicBezTo>
                <a:moveTo>
                  <a:pt x="6382" y="18000"/>
                </a:moveTo>
                <a:lnTo>
                  <a:pt x="18164" y="18000"/>
                </a:lnTo>
                <a:cubicBezTo>
                  <a:pt x="18434" y="18000"/>
                  <a:pt x="18655" y="17732"/>
                  <a:pt x="18655" y="17400"/>
                </a:cubicBezTo>
                <a:cubicBezTo>
                  <a:pt x="18655" y="17068"/>
                  <a:pt x="18434" y="16801"/>
                  <a:pt x="18164" y="16801"/>
                </a:cubicBezTo>
                <a:lnTo>
                  <a:pt x="6382" y="16801"/>
                </a:lnTo>
                <a:cubicBezTo>
                  <a:pt x="6111" y="16801"/>
                  <a:pt x="5891" y="17068"/>
                  <a:pt x="5891" y="17400"/>
                </a:cubicBezTo>
                <a:cubicBezTo>
                  <a:pt x="5891" y="17732"/>
                  <a:pt x="6111" y="18000"/>
                  <a:pt x="6382" y="18000"/>
                </a:cubicBezTo>
                <a:moveTo>
                  <a:pt x="6382" y="15600"/>
                </a:moveTo>
                <a:lnTo>
                  <a:pt x="18164" y="15600"/>
                </a:lnTo>
                <a:cubicBezTo>
                  <a:pt x="18434" y="15600"/>
                  <a:pt x="18655" y="15332"/>
                  <a:pt x="18655" y="15000"/>
                </a:cubicBezTo>
                <a:cubicBezTo>
                  <a:pt x="18655" y="14668"/>
                  <a:pt x="18434" y="14401"/>
                  <a:pt x="18164" y="14401"/>
                </a:cubicBezTo>
                <a:lnTo>
                  <a:pt x="6382" y="14401"/>
                </a:lnTo>
                <a:cubicBezTo>
                  <a:pt x="6111" y="14401"/>
                  <a:pt x="5891" y="14668"/>
                  <a:pt x="5891" y="15000"/>
                </a:cubicBezTo>
                <a:cubicBezTo>
                  <a:pt x="5891" y="15332"/>
                  <a:pt x="6111" y="15600"/>
                  <a:pt x="6382" y="15600"/>
                </a:cubicBezTo>
                <a:moveTo>
                  <a:pt x="8345" y="4800"/>
                </a:moveTo>
                <a:cubicBezTo>
                  <a:pt x="8616" y="4800"/>
                  <a:pt x="8836" y="4531"/>
                  <a:pt x="8836" y="4200"/>
                </a:cubicBezTo>
                <a:cubicBezTo>
                  <a:pt x="8836" y="3868"/>
                  <a:pt x="8616" y="3600"/>
                  <a:pt x="8345" y="3600"/>
                </a:cubicBezTo>
                <a:cubicBezTo>
                  <a:pt x="8075" y="3600"/>
                  <a:pt x="7855" y="3868"/>
                  <a:pt x="7855" y="4200"/>
                </a:cubicBezTo>
                <a:cubicBezTo>
                  <a:pt x="7855" y="4531"/>
                  <a:pt x="8075" y="4800"/>
                  <a:pt x="8345" y="4800"/>
                </a:cubicBezTo>
                <a:moveTo>
                  <a:pt x="18164" y="7200"/>
                </a:moveTo>
                <a:lnTo>
                  <a:pt x="14236" y="7200"/>
                </a:lnTo>
                <a:cubicBezTo>
                  <a:pt x="13966" y="7200"/>
                  <a:pt x="13745" y="7469"/>
                  <a:pt x="13745" y="7800"/>
                </a:cubicBezTo>
                <a:cubicBezTo>
                  <a:pt x="13745" y="8132"/>
                  <a:pt x="13966" y="8400"/>
                  <a:pt x="14236" y="8400"/>
                </a:cubicBezTo>
                <a:lnTo>
                  <a:pt x="18164" y="8400"/>
                </a:lnTo>
                <a:cubicBezTo>
                  <a:pt x="18434" y="8400"/>
                  <a:pt x="18655" y="8132"/>
                  <a:pt x="18655" y="7800"/>
                </a:cubicBezTo>
                <a:cubicBezTo>
                  <a:pt x="18655" y="7469"/>
                  <a:pt x="18434" y="7200"/>
                  <a:pt x="18164" y="7200"/>
                </a:cubicBezTo>
                <a:moveTo>
                  <a:pt x="18164" y="12001"/>
                </a:moveTo>
                <a:lnTo>
                  <a:pt x="14236" y="12001"/>
                </a:lnTo>
                <a:cubicBezTo>
                  <a:pt x="13966" y="12001"/>
                  <a:pt x="13745" y="12268"/>
                  <a:pt x="13745" y="12600"/>
                </a:cubicBezTo>
                <a:cubicBezTo>
                  <a:pt x="13745" y="12932"/>
                  <a:pt x="13966" y="13200"/>
                  <a:pt x="14236" y="13200"/>
                </a:cubicBezTo>
                <a:lnTo>
                  <a:pt x="18164" y="13200"/>
                </a:lnTo>
                <a:cubicBezTo>
                  <a:pt x="18434" y="13200"/>
                  <a:pt x="18655" y="12932"/>
                  <a:pt x="18655" y="12600"/>
                </a:cubicBezTo>
                <a:cubicBezTo>
                  <a:pt x="18655" y="12268"/>
                  <a:pt x="18434" y="12001"/>
                  <a:pt x="18164" y="12001"/>
                </a:cubicBezTo>
                <a:moveTo>
                  <a:pt x="18164" y="9600"/>
                </a:moveTo>
                <a:lnTo>
                  <a:pt x="14236" y="9600"/>
                </a:lnTo>
                <a:cubicBezTo>
                  <a:pt x="13966" y="9600"/>
                  <a:pt x="13745" y="9869"/>
                  <a:pt x="13745" y="10200"/>
                </a:cubicBezTo>
                <a:cubicBezTo>
                  <a:pt x="13745" y="10532"/>
                  <a:pt x="13966" y="10800"/>
                  <a:pt x="14236" y="10800"/>
                </a:cubicBezTo>
                <a:lnTo>
                  <a:pt x="18164" y="10800"/>
                </a:lnTo>
                <a:cubicBezTo>
                  <a:pt x="18434" y="10800"/>
                  <a:pt x="18655" y="10532"/>
                  <a:pt x="18655" y="10200"/>
                </a:cubicBezTo>
                <a:cubicBezTo>
                  <a:pt x="18655" y="9869"/>
                  <a:pt x="18434" y="9600"/>
                  <a:pt x="18164" y="9600"/>
                </a:cubicBezTo>
                <a:moveTo>
                  <a:pt x="18164" y="4800"/>
                </a:moveTo>
                <a:cubicBezTo>
                  <a:pt x="18434" y="4800"/>
                  <a:pt x="18655" y="4531"/>
                  <a:pt x="18655" y="4200"/>
                </a:cubicBezTo>
                <a:cubicBezTo>
                  <a:pt x="18655" y="3868"/>
                  <a:pt x="18434" y="3600"/>
                  <a:pt x="18164" y="3600"/>
                </a:cubicBezTo>
                <a:cubicBezTo>
                  <a:pt x="17893" y="3600"/>
                  <a:pt x="17673" y="3868"/>
                  <a:pt x="17673" y="4200"/>
                </a:cubicBezTo>
                <a:cubicBezTo>
                  <a:pt x="17673" y="4531"/>
                  <a:pt x="17893" y="4800"/>
                  <a:pt x="18164" y="4800"/>
                </a:cubicBezTo>
                <a:moveTo>
                  <a:pt x="16200" y="4800"/>
                </a:moveTo>
                <a:cubicBezTo>
                  <a:pt x="16471" y="4800"/>
                  <a:pt x="16691" y="4531"/>
                  <a:pt x="16691" y="4200"/>
                </a:cubicBezTo>
                <a:cubicBezTo>
                  <a:pt x="16691" y="3868"/>
                  <a:pt x="16471" y="3600"/>
                  <a:pt x="16200" y="3600"/>
                </a:cubicBezTo>
                <a:cubicBezTo>
                  <a:pt x="15929" y="3600"/>
                  <a:pt x="15709" y="3868"/>
                  <a:pt x="15709" y="4200"/>
                </a:cubicBezTo>
                <a:cubicBezTo>
                  <a:pt x="15709" y="4531"/>
                  <a:pt x="15929" y="4800"/>
                  <a:pt x="16200" y="4800"/>
                </a:cubicBezTo>
                <a:moveTo>
                  <a:pt x="10309" y="4800"/>
                </a:moveTo>
                <a:lnTo>
                  <a:pt x="14236" y="4800"/>
                </a:lnTo>
                <a:cubicBezTo>
                  <a:pt x="14507" y="4800"/>
                  <a:pt x="14727" y="4531"/>
                  <a:pt x="14727" y="4200"/>
                </a:cubicBezTo>
                <a:cubicBezTo>
                  <a:pt x="14727" y="3868"/>
                  <a:pt x="14507" y="3600"/>
                  <a:pt x="14236" y="3600"/>
                </a:cubicBezTo>
                <a:lnTo>
                  <a:pt x="10309" y="3600"/>
                </a:lnTo>
                <a:cubicBezTo>
                  <a:pt x="10038" y="3600"/>
                  <a:pt x="9818" y="3868"/>
                  <a:pt x="9818" y="4200"/>
                </a:cubicBezTo>
                <a:cubicBezTo>
                  <a:pt x="9818" y="4531"/>
                  <a:pt x="10038" y="4800"/>
                  <a:pt x="10309" y="4800"/>
                </a:cubicBezTo>
              </a:path>
            </a:pathLst>
          </a:custGeom>
          <a:solidFill>
            <a:schemeClr val="bg1"/>
          </a:solidFill>
          <a:ln w="12700">
            <a:solidFill>
              <a:schemeClr val="bg1"/>
            </a:solidFill>
            <a:miter lim="400000"/>
          </a:ln>
        </xdr:spPr>
        <xdr:txBody>
          <a:bodyPr wrap="square" lIns="14284" tIns="14284" rIns="14284" bIns="14284" anchor="ctr"/>
          <a:lstStyle>
            <a:defPPr>
              <a:defRPr lang="en-US"/>
            </a:defPPr>
            <a:lvl1pPr marL="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16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33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49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66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582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299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155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320" algn="l" defTabSz="91433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171399" eaLnBrk="1" hangingPunct="1">
              <a:defRPr sz="3000" cap="none">
                <a:solidFill>
                  <a:srgbClr val="FFFFFF"/>
                </a:solidFill>
                <a:effectLst>
                  <a:outerShdw blurRad="38100" dist="12700" dir="5400000" rotWithShape="0">
                    <a:srgbClr val="000000">
                      <a:alpha val="50000"/>
                    </a:srgbClr>
                  </a:outerShdw>
                </a:effectLst>
                <a:latin typeface="Gill Sans"/>
                <a:ea typeface="Gill Sans"/>
                <a:cs typeface="Gill Sans"/>
                <a:sym typeface="Gill Sans"/>
              </a:defRPr>
            </a:pPr>
            <a:endParaRPr sz="1125">
              <a:solidFill>
                <a:srgbClr val="FFFFFF"/>
              </a:solidFill>
              <a:effectLst>
                <a:outerShdw blurRad="38100" dist="12700" dir="5400000" rotWithShape="0">
                  <a:srgbClr val="000000">
                    <a:alpha val="50000"/>
                  </a:srgbClr>
                </a:outerShdw>
              </a:effectLst>
              <a:latin typeface="Gill Sans"/>
              <a:ea typeface="Calibri" charset="0"/>
              <a:cs typeface="Calibri" charset="0"/>
              <a:sym typeface="Gill Sans"/>
            </a:endParaRPr>
          </a:p>
        </xdr:txBody>
      </xdr:sp>
    </xdr:grpSp>
    <xdr:clientData/>
  </xdr:twoCellAnchor>
  <xdr:twoCellAnchor editAs="absolute">
    <xdr:from>
      <xdr:col>3</xdr:col>
      <xdr:colOff>1929695</xdr:colOff>
      <xdr:row>0</xdr:row>
      <xdr:rowOff>0</xdr:rowOff>
    </xdr:from>
    <xdr:to>
      <xdr:col>4</xdr:col>
      <xdr:colOff>886177</xdr:colOff>
      <xdr:row>1</xdr:row>
      <xdr:rowOff>2983</xdr:rowOff>
    </xdr:to>
    <xdr:sp macro="" textlink="">
      <xdr:nvSpPr>
        <xdr:cNvPr id="26" name="Retângulo 2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2600-00001A000000}"/>
            </a:ext>
          </a:extLst>
        </xdr:cNvPr>
        <xdr:cNvSpPr>
          <a:spLocks/>
        </xdr:cNvSpPr>
      </xdr:nvSpPr>
      <xdr:spPr>
        <a:xfrm>
          <a:off x="5559778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>
              <a:solidFill>
                <a:schemeClr val="lt1"/>
              </a:solidFill>
              <a:latin typeface="+mn-lt"/>
              <a:ea typeface="+mn-ea"/>
              <a:cs typeface="+mn-cs"/>
            </a:rPr>
            <a:t>FINANÇAS</a:t>
          </a:r>
        </a:p>
      </xdr:txBody>
    </xdr:sp>
    <xdr:clientData/>
  </xdr:twoCellAnchor>
  <xdr:twoCellAnchor editAs="absolute">
    <xdr:from>
      <xdr:col>2</xdr:col>
      <xdr:colOff>1100667</xdr:colOff>
      <xdr:row>0</xdr:row>
      <xdr:rowOff>0</xdr:rowOff>
    </xdr:from>
    <xdr:to>
      <xdr:col>2</xdr:col>
      <xdr:colOff>2142066</xdr:colOff>
      <xdr:row>1</xdr:row>
      <xdr:rowOff>2983</xdr:rowOff>
    </xdr:to>
    <xdr:sp macro="" textlink="">
      <xdr:nvSpPr>
        <xdr:cNvPr id="27" name="Retângulo 2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2600-00001B000000}"/>
            </a:ext>
          </a:extLst>
        </xdr:cNvPr>
        <xdr:cNvSpPr>
          <a:spLocks/>
        </xdr:cNvSpPr>
      </xdr:nvSpPr>
      <xdr:spPr>
        <a:xfrm>
          <a:off x="1368778" y="0"/>
          <a:ext cx="1041399" cy="496872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INFORMAÇÕES GERAIS</a:t>
          </a:r>
        </a:p>
      </xdr:txBody>
    </xdr:sp>
    <xdr:clientData/>
  </xdr:twoCellAnchor>
  <xdr:twoCellAnchor editAs="absolute">
    <xdr:from>
      <xdr:col>2</xdr:col>
      <xdr:colOff>2167469</xdr:colOff>
      <xdr:row>0</xdr:row>
      <xdr:rowOff>0</xdr:rowOff>
    </xdr:from>
    <xdr:to>
      <xdr:col>2</xdr:col>
      <xdr:colOff>3201811</xdr:colOff>
      <xdr:row>1</xdr:row>
      <xdr:rowOff>2983</xdr:rowOff>
    </xdr:to>
    <xdr:sp macro="" textlink="">
      <xdr:nvSpPr>
        <xdr:cNvPr id="29" name="Retângulo 2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2600-00001D000000}"/>
            </a:ext>
          </a:extLst>
        </xdr:cNvPr>
        <xdr:cNvSpPr>
          <a:spLocks/>
        </xdr:cNvSpPr>
      </xdr:nvSpPr>
      <xdr:spPr>
        <a:xfrm>
          <a:off x="2442636" y="0"/>
          <a:ext cx="1034342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MODELAGEM</a:t>
          </a:r>
        </a:p>
      </xdr:txBody>
    </xdr:sp>
    <xdr:clientData/>
  </xdr:twoCellAnchor>
  <xdr:twoCellAnchor editAs="absolute">
    <xdr:from>
      <xdr:col>2</xdr:col>
      <xdr:colOff>3201812</xdr:colOff>
      <xdr:row>0</xdr:row>
      <xdr:rowOff>0</xdr:rowOff>
    </xdr:from>
    <xdr:to>
      <xdr:col>3</xdr:col>
      <xdr:colOff>888295</xdr:colOff>
      <xdr:row>1</xdr:row>
      <xdr:rowOff>2983</xdr:rowOff>
    </xdr:to>
    <xdr:sp macro="" textlink="">
      <xdr:nvSpPr>
        <xdr:cNvPr id="30" name="Retângulo 2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2600-00001E000000}"/>
            </a:ext>
          </a:extLst>
        </xdr:cNvPr>
        <xdr:cNvSpPr>
          <a:spLocks/>
        </xdr:cNvSpPr>
      </xdr:nvSpPr>
      <xdr:spPr>
        <a:xfrm>
          <a:off x="3476979" y="0"/>
          <a:ext cx="1041399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ESTRATÉGIA</a:t>
          </a:r>
        </a:p>
      </xdr:txBody>
    </xdr:sp>
    <xdr:clientData/>
  </xdr:twoCellAnchor>
  <xdr:twoCellAnchor editAs="absolute">
    <xdr:from>
      <xdr:col>3</xdr:col>
      <xdr:colOff>888296</xdr:colOff>
      <xdr:row>0</xdr:row>
      <xdr:rowOff>0</xdr:rowOff>
    </xdr:from>
    <xdr:to>
      <xdr:col>3</xdr:col>
      <xdr:colOff>1929696</xdr:colOff>
      <xdr:row>1</xdr:row>
      <xdr:rowOff>2983</xdr:rowOff>
    </xdr:to>
    <xdr:sp macro="" textlink="">
      <xdr:nvSpPr>
        <xdr:cNvPr id="31" name="Retângulo 3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SpPr>
          <a:spLocks/>
        </xdr:cNvSpPr>
      </xdr:nvSpPr>
      <xdr:spPr>
        <a:xfrm>
          <a:off x="4518379" y="0"/>
          <a:ext cx="1041400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MARKETING</a:t>
          </a:r>
        </a:p>
      </xdr:txBody>
    </xdr:sp>
    <xdr:clientData/>
  </xdr:twoCellAnchor>
  <xdr:twoCellAnchor editAs="absolute">
    <xdr:from>
      <xdr:col>4</xdr:col>
      <xdr:colOff>886886</xdr:colOff>
      <xdr:row>0</xdr:row>
      <xdr:rowOff>0</xdr:rowOff>
    </xdr:from>
    <xdr:to>
      <xdr:col>4</xdr:col>
      <xdr:colOff>1925347</xdr:colOff>
      <xdr:row>1</xdr:row>
      <xdr:rowOff>2983</xdr:rowOff>
    </xdr:to>
    <xdr:sp macro="" textlink="">
      <xdr:nvSpPr>
        <xdr:cNvPr id="32" name="Retângulo 3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2600-000020000000}"/>
            </a:ext>
          </a:extLst>
        </xdr:cNvPr>
        <xdr:cNvSpPr>
          <a:spLocks/>
        </xdr:cNvSpPr>
      </xdr:nvSpPr>
      <xdr:spPr>
        <a:xfrm>
          <a:off x="6601886" y="0"/>
          <a:ext cx="1038461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RELATÓRIOS</a:t>
          </a:r>
        </a:p>
      </xdr:txBody>
    </xdr:sp>
    <xdr:clientData/>
  </xdr:twoCellAnchor>
  <xdr:twoCellAnchor editAs="absolute">
    <xdr:from>
      <xdr:col>4</xdr:col>
      <xdr:colOff>1924759</xdr:colOff>
      <xdr:row>0</xdr:row>
      <xdr:rowOff>0</xdr:rowOff>
    </xdr:from>
    <xdr:to>
      <xdr:col>5</xdr:col>
      <xdr:colOff>887125</xdr:colOff>
      <xdr:row>1</xdr:row>
      <xdr:rowOff>2983</xdr:rowOff>
    </xdr:to>
    <xdr:sp macro="" textlink="">
      <xdr:nvSpPr>
        <xdr:cNvPr id="33" name="Retângulo 3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SpPr>
          <a:spLocks/>
        </xdr:cNvSpPr>
      </xdr:nvSpPr>
      <xdr:spPr>
        <a:xfrm>
          <a:off x="7639759" y="0"/>
          <a:ext cx="1047283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DASHBOARDS</a:t>
          </a:r>
        </a:p>
      </xdr:txBody>
    </xdr:sp>
    <xdr:clientData/>
  </xdr:twoCellAnchor>
  <xdr:twoCellAnchor editAs="absolute">
    <xdr:from>
      <xdr:col>5</xdr:col>
      <xdr:colOff>877714</xdr:colOff>
      <xdr:row>0</xdr:row>
      <xdr:rowOff>0</xdr:rowOff>
    </xdr:from>
    <xdr:to>
      <xdr:col>5</xdr:col>
      <xdr:colOff>1919111</xdr:colOff>
      <xdr:row>1</xdr:row>
      <xdr:rowOff>2983</xdr:rowOff>
    </xdr:to>
    <xdr:sp macro="" textlink="">
      <xdr:nvSpPr>
        <xdr:cNvPr id="34" name="Retângulo 33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2600-000022000000}"/>
            </a:ext>
          </a:extLst>
        </xdr:cNvPr>
        <xdr:cNvSpPr>
          <a:spLocks/>
        </xdr:cNvSpPr>
      </xdr:nvSpPr>
      <xdr:spPr>
        <a:xfrm>
          <a:off x="8677631" y="0"/>
          <a:ext cx="1041397" cy="5004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SUMÁRIO</a:t>
          </a:r>
          <a:r>
            <a:rPr lang="pt-BR" sz="1100" baseline="0"/>
            <a:t> EXECUTIVO</a:t>
          </a:r>
          <a:endParaRPr lang="pt-BR" sz="1100"/>
        </a:p>
      </xdr:txBody>
    </xdr:sp>
    <xdr:clientData/>
  </xdr:twoCellAnchor>
  <xdr:twoCellAnchor editAs="absolute">
    <xdr:from>
      <xdr:col>5</xdr:col>
      <xdr:colOff>1914882</xdr:colOff>
      <xdr:row>0</xdr:row>
      <xdr:rowOff>0</xdr:rowOff>
    </xdr:from>
    <xdr:to>
      <xdr:col>6</xdr:col>
      <xdr:colOff>861955</xdr:colOff>
      <xdr:row>1</xdr:row>
      <xdr:rowOff>2983</xdr:rowOff>
    </xdr:to>
    <xdr:sp macro="" textlink="">
      <xdr:nvSpPr>
        <xdr:cNvPr id="35" name="Retângulo 34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2600-000023000000}"/>
            </a:ext>
          </a:extLst>
        </xdr:cNvPr>
        <xdr:cNvSpPr>
          <a:spLocks/>
        </xdr:cNvSpPr>
      </xdr:nvSpPr>
      <xdr:spPr>
        <a:xfrm>
          <a:off x="9714799" y="0"/>
          <a:ext cx="1031989" cy="500400"/>
        </a:xfrm>
        <a:prstGeom prst="rect">
          <a:avLst/>
        </a:prstGeom>
        <a:solidFill>
          <a:srgbClr val="66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INSTRUÇÕES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dudaxd12@gmail.com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mailto:camillarr2002@gmail.com" TargetMode="External"/><Relationship Id="rId1" Type="http://schemas.openxmlformats.org/officeDocument/2006/relationships/hyperlink" Target="mailto:eoo33428138@gmail.com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mailto:gabrielceles1410@gmail.com" TargetMode="External"/><Relationship Id="rId4" Type="http://schemas.openxmlformats.org/officeDocument/2006/relationships/hyperlink" Target="mailto:ferreiraeduardo270@gmail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Relationship Id="rId4" Type="http://schemas.openxmlformats.org/officeDocument/2006/relationships/ctrlProp" Target="../ctrlProps/ctrlProp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Relationship Id="rId4" Type="http://schemas.openxmlformats.org/officeDocument/2006/relationships/ctrlProp" Target="../ctrlProps/ctrlProp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hyperlink" Target="https://luz.vc/planilhas-empresariais/planilha-de-analise-swot?utm_source=referral&amp;utm_medium=produtos&amp;utm_campaign=pn4" TargetMode="External"/><Relationship Id="rId3" Type="http://schemas.openxmlformats.org/officeDocument/2006/relationships/hyperlink" Target="https://luz.vc/pacotes-de-planilhas/pacote-com-9-planilhas-de-financas-empresariais?utm_source=referral&amp;utm_medium=produtos&amp;utm_campaign=pn4" TargetMode="External"/><Relationship Id="rId7" Type="http://schemas.openxmlformats.org/officeDocument/2006/relationships/hyperlink" Target="https://luz.vc/planilhas-empresariais/planilha-de-analise-swot?utm_source=referral&amp;utm_medium=produtos&amp;utm_campaign=pn4" TargetMode="External"/><Relationship Id="rId12" Type="http://schemas.openxmlformats.org/officeDocument/2006/relationships/drawing" Target="../drawings/drawing38.xml"/><Relationship Id="rId2" Type="http://schemas.openxmlformats.org/officeDocument/2006/relationships/hyperlink" Target="https://luz.vc/planilhas-empresariais/planilha-de-estudo-de-viabilidade-economica?utm_source=referral&amp;utm_medium=produtos&amp;utm_campaign=pn4" TargetMode="External"/><Relationship Id="rId1" Type="http://schemas.openxmlformats.org/officeDocument/2006/relationships/hyperlink" Target="https://luz.vc/planilhas-empresariais/planilha-de-estudo-de-viabilidade-economica?utm_source=referral&amp;utm_medium=produtos&amp;utm_campaign=pn4" TargetMode="External"/><Relationship Id="rId6" Type="http://schemas.openxmlformats.org/officeDocument/2006/relationships/hyperlink" Target="https://luz.vc/planilhas-empresariais/planilha-de-planejamento-estrategico-excel?utm_source=referral&amp;utm_medium=produtos&amp;utm_campaign=pn4" TargetMode="External"/><Relationship Id="rId11" Type="http://schemas.openxmlformats.org/officeDocument/2006/relationships/printerSettings" Target="../printerSettings/printerSettings38.bin"/><Relationship Id="rId5" Type="http://schemas.openxmlformats.org/officeDocument/2006/relationships/hyperlink" Target="https://luz.vc/planilhas-empresariais/planilha-de-planejamento-estrategico-excel?utm_source=referral&amp;utm_medium=produtos&amp;utm_campaign=pn4" TargetMode="External"/><Relationship Id="rId10" Type="http://schemas.openxmlformats.org/officeDocument/2006/relationships/hyperlink" Target="https://luz.vc/planilhas-avancadas/planilha-de-plano-de-negocios-excel?utm_source=referral&amp;utm_medium=produtos&amp;utm_campaign=pn4" TargetMode="External"/><Relationship Id="rId4" Type="http://schemas.openxmlformats.org/officeDocument/2006/relationships/hyperlink" Target="https://luz.vc/pacotes-de-planilhas/pacote-com-9-planilhas-de-financas-empresariais?utm_source=referral&amp;utm_medium=produtos&amp;utm_campaign=pn4" TargetMode="External"/><Relationship Id="rId9" Type="http://schemas.openxmlformats.org/officeDocument/2006/relationships/hyperlink" Target="https://luz.vc/planilhas-avancadas/planilha-de-plano-de-negocios-excel?utm_source=referral&amp;utm_medium=produtos&amp;utm_campaign=pn4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/>
  <dimension ref="A1:XFD4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2.75" style="12" customWidth="1"/>
    <col min="4" max="4" width="41.5" style="12" customWidth="1"/>
    <col min="5" max="5" width="2.875" style="14" customWidth="1"/>
    <col min="6" max="6" width="22.75" style="14" customWidth="1"/>
    <col min="7" max="7" width="41.625" style="14" customWidth="1"/>
    <col min="8" max="10" width="11.125" style="15" customWidth="1"/>
    <col min="11" max="12" width="11" style="15"/>
    <col min="13" max="13" width="5.125" style="15" customWidth="1"/>
    <col min="14" max="16384" width="11" style="12"/>
  </cols>
  <sheetData>
    <row r="1" spans="1:16384" s="2" customFormat="1" ht="39" customHeight="1">
      <c r="C1" s="405"/>
      <c r="D1" s="405"/>
      <c r="E1" s="52"/>
      <c r="F1" s="3"/>
      <c r="G1" s="4"/>
      <c r="H1" s="5"/>
      <c r="I1" s="5"/>
      <c r="J1" s="5"/>
      <c r="K1" s="5"/>
      <c r="L1" s="5"/>
      <c r="M1" s="5"/>
    </row>
    <row r="2" spans="1:16384" s="6" customFormat="1" ht="30" customHeight="1">
      <c r="D2" s="7"/>
      <c r="E2" s="9"/>
      <c r="F2" s="9"/>
      <c r="G2" s="9"/>
      <c r="H2" s="10"/>
      <c r="I2" s="10"/>
      <c r="J2" s="10"/>
      <c r="K2" s="11"/>
      <c r="L2" s="11"/>
      <c r="M2" s="11"/>
    </row>
    <row r="3" spans="1:16384" customFormat="1" ht="44.25" customHeight="1">
      <c r="A3" s="406" t="s">
        <v>801</v>
      </c>
      <c r="B3" s="406"/>
      <c r="C3" s="406"/>
      <c r="D3" s="406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E4" s="13"/>
      <c r="F4" s="13"/>
    </row>
    <row r="5" spans="1:16384" s="18" customFormat="1" ht="30" customHeight="1" thickTop="1" thickBot="1">
      <c r="A5" s="16"/>
      <c r="B5" s="17"/>
      <c r="C5" s="407" t="s">
        <v>788</v>
      </c>
      <c r="D5" s="408"/>
      <c r="E5" s="19"/>
      <c r="F5" s="63" t="s">
        <v>314</v>
      </c>
      <c r="G5" s="62"/>
      <c r="H5" s="21"/>
      <c r="I5" s="21"/>
      <c r="J5" s="21"/>
      <c r="K5" s="21"/>
      <c r="L5" s="21"/>
      <c r="M5" s="21"/>
      <c r="N5" s="22"/>
      <c r="O5" s="22"/>
      <c r="P5" s="22"/>
      <c r="Q5" s="22"/>
      <c r="R5" s="22"/>
    </row>
    <row r="6" spans="1:16384" s="18" customFormat="1" ht="30" customHeight="1" thickTop="1" thickBot="1">
      <c r="A6" s="16"/>
      <c r="B6" s="17"/>
      <c r="C6" s="55" t="s">
        <v>47</v>
      </c>
      <c r="D6" s="393" t="s">
        <v>816</v>
      </c>
      <c r="E6" s="20"/>
      <c r="F6" s="55" t="s">
        <v>315</v>
      </c>
      <c r="G6" s="56">
        <v>43508</v>
      </c>
      <c r="H6" s="23"/>
      <c r="I6" s="23"/>
      <c r="J6" s="23"/>
      <c r="K6" s="23"/>
      <c r="L6" s="23"/>
      <c r="M6" s="23"/>
    </row>
    <row r="7" spans="1:16384" s="18" customFormat="1" ht="30" customHeight="1" thickTop="1" thickBot="1">
      <c r="A7" s="16"/>
      <c r="B7" s="17"/>
      <c r="C7" s="55" t="s">
        <v>51</v>
      </c>
      <c r="D7" s="384" t="s">
        <v>786</v>
      </c>
      <c r="E7" s="20"/>
      <c r="F7" s="55" t="s">
        <v>50</v>
      </c>
      <c r="G7" s="1" t="s">
        <v>841</v>
      </c>
      <c r="H7" s="23"/>
      <c r="I7" s="23"/>
      <c r="J7" s="23"/>
      <c r="K7" s="23"/>
      <c r="L7" s="23"/>
      <c r="M7" s="23"/>
    </row>
    <row r="8" spans="1:16384" s="18" customFormat="1" ht="30" customHeight="1" thickTop="1" thickBot="1">
      <c r="A8" s="16"/>
      <c r="B8" s="17"/>
      <c r="C8" s="55" t="s">
        <v>45</v>
      </c>
      <c r="D8" s="394" t="s">
        <v>840</v>
      </c>
      <c r="E8" s="20"/>
      <c r="F8" s="55" t="s">
        <v>789</v>
      </c>
      <c r="G8" s="394" t="s">
        <v>716</v>
      </c>
      <c r="H8" s="23"/>
      <c r="I8" s="23"/>
      <c r="J8" s="23"/>
      <c r="K8" s="23"/>
      <c r="L8" s="23"/>
      <c r="M8" s="23"/>
    </row>
    <row r="9" spans="1:16384" s="18" customFormat="1" ht="30" customHeight="1" thickTop="1" thickBot="1">
      <c r="A9" s="16"/>
      <c r="B9" s="17"/>
      <c r="C9" s="55" t="s">
        <v>46</v>
      </c>
      <c r="D9" s="345">
        <v>1431</v>
      </c>
      <c r="E9" s="20"/>
      <c r="F9" s="55" t="s">
        <v>52</v>
      </c>
      <c r="G9" s="399" t="s">
        <v>846</v>
      </c>
      <c r="H9" s="23"/>
      <c r="I9" s="23"/>
      <c r="J9" s="23"/>
      <c r="K9" s="23"/>
      <c r="L9" s="23"/>
      <c r="M9" s="23"/>
    </row>
    <row r="10" spans="1:16384" s="18" customFormat="1" ht="30" customHeight="1" thickTop="1" thickBot="1">
      <c r="A10" s="16"/>
      <c r="B10" s="17"/>
      <c r="C10" s="55" t="s">
        <v>687</v>
      </c>
      <c r="D10" s="394" t="s">
        <v>817</v>
      </c>
      <c r="E10" s="20"/>
      <c r="F10" s="55" t="s">
        <v>313</v>
      </c>
      <c r="G10" s="346">
        <v>82236962401</v>
      </c>
      <c r="H10" s="23"/>
      <c r="I10" s="23"/>
      <c r="J10" s="23"/>
      <c r="K10" s="23"/>
      <c r="L10" s="23"/>
      <c r="M10" s="23"/>
    </row>
    <row r="11" spans="1:16384" s="18" customFormat="1" ht="30" customHeight="1" thickTop="1" thickBot="1">
      <c r="A11" s="16"/>
      <c r="B11" s="17"/>
      <c r="C11" s="55" t="s">
        <v>48</v>
      </c>
      <c r="D11" s="344"/>
      <c r="E11" s="20"/>
      <c r="F11" s="55" t="s">
        <v>53</v>
      </c>
      <c r="G11" s="347" t="s">
        <v>708</v>
      </c>
      <c r="H11" s="23"/>
      <c r="I11" s="23"/>
      <c r="J11" s="23"/>
      <c r="K11" s="23"/>
      <c r="L11" s="23"/>
      <c r="M11" s="23"/>
    </row>
    <row r="12" spans="1:16384" s="18" customFormat="1" ht="30" customHeight="1" thickTop="1" thickBot="1">
      <c r="A12" s="16"/>
      <c r="B12" s="17"/>
      <c r="C12" s="55" t="s">
        <v>49</v>
      </c>
      <c r="D12" s="349"/>
      <c r="E12" s="20"/>
      <c r="F12" s="55" t="s">
        <v>686</v>
      </c>
      <c r="G12" s="347">
        <v>2019</v>
      </c>
      <c r="H12" s="23"/>
      <c r="I12" s="23"/>
      <c r="J12" s="23"/>
      <c r="K12" s="23"/>
      <c r="L12" s="23"/>
      <c r="M12" s="23"/>
    </row>
    <row r="13" spans="1:16384" s="18" customFormat="1" ht="30" customHeight="1" thickTop="1" thickBot="1">
      <c r="A13" s="16"/>
      <c r="B13" s="17"/>
      <c r="C13" s="386" t="s">
        <v>722</v>
      </c>
      <c r="D13" s="349"/>
      <c r="E13" s="20"/>
      <c r="F13" s="20"/>
      <c r="G13" s="20"/>
      <c r="H13" s="23"/>
      <c r="I13" s="23"/>
      <c r="J13" s="23"/>
      <c r="K13" s="23"/>
      <c r="L13" s="23"/>
      <c r="M13" s="23"/>
    </row>
    <row r="14" spans="1:16384" s="18" customFormat="1" ht="30" customHeight="1" thickTop="1">
      <c r="A14" s="16"/>
      <c r="B14" s="17"/>
      <c r="E14" s="20"/>
      <c r="F14" s="20"/>
      <c r="G14" s="20"/>
      <c r="H14" s="23"/>
      <c r="I14" s="23"/>
      <c r="J14" s="23"/>
      <c r="K14" s="23"/>
      <c r="L14" s="23"/>
      <c r="M14" s="23"/>
    </row>
    <row r="15" spans="1:16384" s="18" customFormat="1" ht="30" customHeight="1">
      <c r="A15" s="16"/>
      <c r="B15" s="17"/>
      <c r="E15" s="20"/>
      <c r="F15" s="20"/>
      <c r="G15" s="20"/>
      <c r="H15" s="23"/>
      <c r="I15" s="23"/>
      <c r="J15" s="23"/>
      <c r="K15" s="23"/>
      <c r="L15" s="23"/>
      <c r="M15" s="23"/>
    </row>
    <row r="16" spans="1:16384" s="18" customFormat="1" ht="30" customHeight="1">
      <c r="A16" s="16"/>
      <c r="B16" s="17"/>
      <c r="E16" s="20"/>
      <c r="F16" s="20"/>
      <c r="G16" s="20"/>
      <c r="H16" s="23"/>
      <c r="I16" s="23"/>
      <c r="J16" s="23"/>
      <c r="K16" s="23"/>
      <c r="L16" s="23"/>
      <c r="M16" s="23"/>
    </row>
    <row r="17" spans="1:13" s="18" customFormat="1" ht="30" customHeight="1">
      <c r="A17" s="16"/>
      <c r="B17" s="17"/>
      <c r="E17" s="20"/>
      <c r="F17" s="20"/>
      <c r="G17" s="20"/>
      <c r="H17" s="23"/>
      <c r="I17" s="23"/>
      <c r="J17" s="23"/>
      <c r="K17" s="23"/>
      <c r="L17" s="23"/>
      <c r="M17" s="23"/>
    </row>
    <row r="18" spans="1:13" s="18" customFormat="1" ht="30" customHeight="1">
      <c r="A18" s="16"/>
      <c r="B18" s="17"/>
      <c r="E18" s="20"/>
      <c r="F18" s="20"/>
      <c r="G18" s="20"/>
      <c r="H18" s="23"/>
      <c r="I18" s="23"/>
      <c r="J18" s="23"/>
      <c r="K18" s="23"/>
      <c r="L18" s="23"/>
      <c r="M18" s="23"/>
    </row>
    <row r="19" spans="1:13" s="18" customFormat="1" ht="30" customHeight="1">
      <c r="A19" s="16"/>
      <c r="B19" s="17"/>
      <c r="E19" s="20"/>
      <c r="F19" s="20"/>
      <c r="G19" s="20"/>
      <c r="H19" s="23"/>
      <c r="I19" s="23"/>
      <c r="J19" s="23"/>
      <c r="K19" s="23"/>
      <c r="L19" s="23"/>
      <c r="M19" s="23"/>
    </row>
    <row r="20" spans="1:13" ht="30" customHeight="1"/>
    <row r="21" spans="1:13" ht="30" customHeight="1"/>
    <row r="22" spans="1:13" ht="30" customHeight="1"/>
    <row r="23" spans="1:13" ht="30" customHeight="1"/>
    <row r="24" spans="1:13" ht="30" customHeight="1"/>
    <row r="25" spans="1:13" ht="30" customHeight="1"/>
    <row r="26" spans="1:13" ht="30" customHeight="1"/>
    <row r="27" spans="1:13" ht="30" customHeight="1"/>
    <row r="28" spans="1:13" ht="30" customHeight="1"/>
    <row r="29" spans="1:13" ht="30" customHeight="1"/>
    <row r="30" spans="1:13" ht="30" customHeight="1"/>
    <row r="31" spans="1:13" ht="30" customHeight="1"/>
    <row r="32" spans="1:13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</sheetData>
  <sheetProtection selectLockedCells="1"/>
  <mergeCells count="3">
    <mergeCell ref="C1:D1"/>
    <mergeCell ref="A3:D3"/>
    <mergeCell ref="C5:D5"/>
  </mergeCells>
  <dataValidations count="2">
    <dataValidation type="list" allowBlank="1" showInputMessage="1" showErrorMessage="1" sqref="G7">
      <formula1>"Microempresa,Empresa de Pequeno Porte (EPP),Empresa de Médio Porte,Indústria,Micro Empreendedor Individual (MEI),Autônomo"</formula1>
    </dataValidation>
    <dataValidation type="list" allowBlank="1" showInputMessage="1" showErrorMessage="1" sqref="G11">
      <formula1>"Simples,Real,Presumido"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"/>
  <dimension ref="A1:XFD59"/>
  <sheetViews>
    <sheetView showGridLines="0" zoomScale="90" zoomScaleNormal="90" zoomScalePageLayoutView="80" workbookViewId="0">
      <pane ySplit="2" topLeftCell="A24" activePane="bottomLeft" state="frozen"/>
      <selection activeCell="A3" sqref="A3:XFD3"/>
      <selection pane="bottomLeft" activeCell="D29" sqref="D29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1.125" style="12" customWidth="1"/>
    <col min="4" max="4" width="41.5" style="12" customWidth="1"/>
    <col min="5" max="5" width="2.875" style="14" customWidth="1"/>
    <col min="6" max="6" width="21.125" style="14" customWidth="1"/>
    <col min="7" max="7" width="41.625" style="14" customWidth="1"/>
    <col min="8" max="10" width="11.125" style="15" customWidth="1"/>
    <col min="11" max="12" width="11" style="15"/>
    <col min="13" max="13" width="5.125" style="15" customWidth="1"/>
    <col min="14" max="16384" width="11" style="12"/>
  </cols>
  <sheetData>
    <row r="1" spans="1:16384" s="121" customFormat="1" ht="39" customHeight="1">
      <c r="C1" s="405"/>
      <c r="D1" s="405"/>
      <c r="F1" s="3"/>
      <c r="G1" s="4"/>
      <c r="H1" s="5"/>
      <c r="I1" s="5"/>
      <c r="J1" s="5"/>
      <c r="K1" s="5"/>
      <c r="L1" s="5"/>
      <c r="M1" s="5"/>
    </row>
    <row r="2" spans="1:16384" s="6" customFormat="1" ht="30" customHeight="1">
      <c r="D2" s="7"/>
      <c r="E2" s="9"/>
      <c r="F2" s="9"/>
      <c r="G2" s="9"/>
      <c r="H2" s="10"/>
      <c r="I2" s="10"/>
      <c r="J2" s="10"/>
      <c r="K2" s="11"/>
      <c r="L2" s="11"/>
      <c r="M2" s="11"/>
    </row>
    <row r="3" spans="1:16384" customFormat="1" ht="44.25" customHeight="1">
      <c r="A3" s="406" t="s">
        <v>785</v>
      </c>
      <c r="B3" s="406"/>
      <c r="C3" s="406"/>
      <c r="D3" s="406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E4" s="13"/>
      <c r="F4" s="13"/>
    </row>
    <row r="5" spans="1:16384" s="18" customFormat="1" ht="30" customHeight="1" thickTop="1" thickBot="1">
      <c r="A5" s="16"/>
      <c r="B5" s="17"/>
      <c r="C5" s="63" t="s">
        <v>316</v>
      </c>
      <c r="D5" s="62"/>
      <c r="E5" s="19"/>
      <c r="F5" s="63" t="s">
        <v>317</v>
      </c>
      <c r="G5" s="62"/>
      <c r="H5" s="21"/>
      <c r="I5" s="21"/>
      <c r="J5" s="21"/>
      <c r="K5" s="21"/>
      <c r="L5" s="21"/>
      <c r="M5" s="21"/>
      <c r="N5" s="22"/>
      <c r="O5" s="22"/>
      <c r="P5" s="22"/>
      <c r="Q5" s="22"/>
      <c r="R5" s="22"/>
    </row>
    <row r="6" spans="1:16384" s="18" customFormat="1" ht="30" customHeight="1" thickTop="1" thickBot="1">
      <c r="A6" s="16"/>
      <c r="B6" s="17"/>
      <c r="C6" s="55" t="s">
        <v>47</v>
      </c>
      <c r="D6" s="396" t="s">
        <v>819</v>
      </c>
      <c r="E6" s="20" t="s">
        <v>818</v>
      </c>
      <c r="F6" s="55" t="s">
        <v>47</v>
      </c>
      <c r="G6" s="394" t="s">
        <v>826</v>
      </c>
      <c r="H6" s="23"/>
      <c r="I6" s="23"/>
      <c r="J6" s="23"/>
      <c r="K6" s="23"/>
      <c r="L6" s="23"/>
      <c r="M6" s="23"/>
    </row>
    <row r="7" spans="1:16384" s="18" customFormat="1" ht="30" customHeight="1" thickTop="1" thickBot="1">
      <c r="A7" s="16"/>
      <c r="B7" s="17"/>
      <c r="C7" s="55" t="s">
        <v>318</v>
      </c>
      <c r="D7" s="56">
        <v>37461</v>
      </c>
      <c r="E7" s="20"/>
      <c r="F7" s="55" t="s">
        <v>318</v>
      </c>
      <c r="G7" s="348">
        <v>37437</v>
      </c>
      <c r="H7" s="23"/>
      <c r="I7" s="23"/>
      <c r="J7" s="23"/>
      <c r="K7" s="23"/>
      <c r="L7" s="23"/>
      <c r="M7" s="23"/>
    </row>
    <row r="8" spans="1:16384" s="18" customFormat="1" ht="30" customHeight="1" thickTop="1" thickBot="1">
      <c r="A8" s="16"/>
      <c r="B8" s="17"/>
      <c r="C8" s="55" t="s">
        <v>319</v>
      </c>
      <c r="D8" s="396" t="s">
        <v>820</v>
      </c>
      <c r="E8" s="20"/>
      <c r="F8" s="55" t="s">
        <v>319</v>
      </c>
      <c r="G8" s="394" t="s">
        <v>820</v>
      </c>
      <c r="H8" s="23"/>
      <c r="I8" s="23"/>
      <c r="J8" s="23"/>
      <c r="K8" s="23"/>
      <c r="L8" s="23"/>
      <c r="M8" s="23"/>
    </row>
    <row r="9" spans="1:16384" s="18" customFormat="1" ht="30" customHeight="1" thickTop="1" thickBot="1">
      <c r="A9" s="16"/>
      <c r="B9" s="17"/>
      <c r="C9" s="55" t="s">
        <v>320</v>
      </c>
      <c r="D9" s="396" t="s">
        <v>825</v>
      </c>
      <c r="E9" s="20"/>
      <c r="F9" s="55" t="s">
        <v>320</v>
      </c>
      <c r="G9" s="394" t="s">
        <v>821</v>
      </c>
      <c r="H9" s="23"/>
      <c r="I9" s="23"/>
      <c r="J9" s="23"/>
      <c r="K9" s="23"/>
      <c r="L9" s="23"/>
      <c r="M9" s="23"/>
    </row>
    <row r="10" spans="1:16384" s="18" customFormat="1" ht="30" customHeight="1" thickTop="1" thickBot="1">
      <c r="A10" s="16"/>
      <c r="B10" s="17"/>
      <c r="C10" s="55" t="s">
        <v>321</v>
      </c>
      <c r="D10" s="238" t="s">
        <v>824</v>
      </c>
      <c r="E10" s="20"/>
      <c r="F10" s="55" t="s">
        <v>321</v>
      </c>
      <c r="G10" s="349" t="s">
        <v>822</v>
      </c>
      <c r="H10" s="23"/>
      <c r="I10" s="23"/>
      <c r="J10" s="23"/>
      <c r="K10" s="23"/>
      <c r="L10" s="23"/>
      <c r="M10" s="23"/>
    </row>
    <row r="11" spans="1:16384" s="18" customFormat="1" ht="30" customHeight="1" thickTop="1" thickBot="1">
      <c r="A11" s="16"/>
      <c r="B11" s="17"/>
      <c r="C11" s="55" t="s">
        <v>296</v>
      </c>
      <c r="D11" s="396" t="s">
        <v>842</v>
      </c>
      <c r="E11" s="20"/>
      <c r="F11" s="55" t="s">
        <v>296</v>
      </c>
      <c r="G11" s="394" t="s">
        <v>823</v>
      </c>
      <c r="H11" s="23"/>
      <c r="I11" s="23"/>
      <c r="J11" s="23"/>
      <c r="K11" s="23"/>
      <c r="L11" s="23"/>
      <c r="M11" s="23"/>
    </row>
    <row r="12" spans="1:16384" s="18" customFormat="1" ht="30" customHeight="1" thickTop="1" thickBot="1">
      <c r="A12" s="16"/>
      <c r="B12" s="17"/>
      <c r="C12" s="55" t="s">
        <v>322</v>
      </c>
      <c r="D12" s="123">
        <v>0.2</v>
      </c>
      <c r="E12" s="20"/>
      <c r="F12" s="55" t="s">
        <v>322</v>
      </c>
      <c r="G12" s="350">
        <v>0.2</v>
      </c>
      <c r="H12" s="23"/>
      <c r="I12" s="23"/>
      <c r="J12" s="23"/>
      <c r="K12" s="23"/>
      <c r="L12" s="23"/>
      <c r="M12" s="23"/>
    </row>
    <row r="13" spans="1:16384" s="18" customFormat="1" ht="30" customHeight="1" thickTop="1">
      <c r="A13" s="16"/>
      <c r="B13" s="17"/>
      <c r="C13" s="413" t="s">
        <v>709</v>
      </c>
      <c r="D13" s="414"/>
      <c r="E13" s="20"/>
      <c r="F13" s="417" t="s">
        <v>710</v>
      </c>
      <c r="G13" s="410"/>
      <c r="H13" s="23"/>
      <c r="I13" s="23"/>
      <c r="J13" s="23"/>
      <c r="K13" s="23"/>
      <c r="L13" s="23"/>
      <c r="M13" s="23"/>
    </row>
    <row r="14" spans="1:16384" s="18" customFormat="1" ht="30" customHeight="1">
      <c r="A14" s="16"/>
      <c r="B14" s="17"/>
      <c r="C14" s="415"/>
      <c r="D14" s="416"/>
      <c r="E14" s="20"/>
      <c r="F14" s="411"/>
      <c r="G14" s="412"/>
      <c r="H14" s="23"/>
      <c r="I14" s="23"/>
      <c r="J14" s="23"/>
      <c r="K14" s="23"/>
      <c r="L14" s="23"/>
      <c r="M14" s="23"/>
    </row>
    <row r="15" spans="1:16384" s="18" customFormat="1" ht="15" customHeight="1" thickBot="1">
      <c r="A15" s="16"/>
      <c r="B15" s="17"/>
      <c r="E15" s="20"/>
      <c r="F15" s="20"/>
      <c r="G15" s="20"/>
      <c r="H15" s="23"/>
      <c r="I15" s="23"/>
      <c r="J15" s="23"/>
      <c r="K15" s="23"/>
      <c r="L15" s="23"/>
      <c r="M15" s="23"/>
    </row>
    <row r="16" spans="1:16384" s="18" customFormat="1" ht="30" customHeight="1" thickTop="1" thickBot="1">
      <c r="A16" s="16"/>
      <c r="B16" s="17"/>
      <c r="C16" s="63" t="s">
        <v>324</v>
      </c>
      <c r="D16" s="62"/>
      <c r="E16" s="19"/>
      <c r="F16" s="63" t="s">
        <v>325</v>
      </c>
      <c r="G16" s="62"/>
      <c r="H16" s="21"/>
      <c r="I16" s="21"/>
      <c r="J16" s="21"/>
      <c r="K16" s="21"/>
      <c r="L16" s="21"/>
      <c r="M16" s="21"/>
      <c r="N16" s="22"/>
      <c r="O16" s="22"/>
      <c r="P16" s="22"/>
      <c r="Q16" s="22"/>
      <c r="R16" s="22"/>
    </row>
    <row r="17" spans="1:18" s="18" customFormat="1" ht="30" customHeight="1" thickTop="1" thickBot="1">
      <c r="A17" s="16"/>
      <c r="B17" s="17"/>
      <c r="C17" s="55" t="s">
        <v>47</v>
      </c>
      <c r="D17" s="394" t="s">
        <v>827</v>
      </c>
      <c r="E17" s="20"/>
      <c r="F17" s="55" t="s">
        <v>47</v>
      </c>
      <c r="G17" s="394" t="s">
        <v>830</v>
      </c>
      <c r="H17" s="23"/>
      <c r="I17" s="23"/>
      <c r="J17" s="23"/>
      <c r="K17" s="23"/>
      <c r="L17" s="23"/>
      <c r="M17" s="23"/>
    </row>
    <row r="18" spans="1:18" s="18" customFormat="1" ht="30" customHeight="1" thickTop="1" thickBot="1">
      <c r="A18" s="16"/>
      <c r="B18" s="17"/>
      <c r="C18" s="55" t="s">
        <v>318</v>
      </c>
      <c r="D18" s="348">
        <v>37296</v>
      </c>
      <c r="E18" s="20"/>
      <c r="F18" s="55" t="s">
        <v>318</v>
      </c>
      <c r="G18" s="348">
        <v>37379</v>
      </c>
      <c r="H18" s="23"/>
      <c r="I18" s="23"/>
      <c r="J18" s="23"/>
      <c r="K18" s="23"/>
      <c r="L18" s="23"/>
      <c r="M18" s="23"/>
    </row>
    <row r="19" spans="1:18" s="18" customFormat="1" ht="30" customHeight="1" thickTop="1" thickBot="1">
      <c r="A19" s="16"/>
      <c r="B19" s="17"/>
      <c r="C19" s="55" t="s">
        <v>319</v>
      </c>
      <c r="D19" s="394" t="s">
        <v>820</v>
      </c>
      <c r="E19" s="20"/>
      <c r="F19" s="55" t="s">
        <v>319</v>
      </c>
      <c r="G19" s="394" t="s">
        <v>820</v>
      </c>
      <c r="H19" s="23"/>
      <c r="I19" s="23"/>
      <c r="J19" s="23"/>
      <c r="K19" s="23"/>
      <c r="L19" s="23"/>
      <c r="M19" s="23"/>
    </row>
    <row r="20" spans="1:18" s="18" customFormat="1" ht="30" customHeight="1" thickTop="1" thickBot="1">
      <c r="A20" s="16"/>
      <c r="B20" s="17"/>
      <c r="C20" s="55" t="s">
        <v>320</v>
      </c>
      <c r="D20" s="394" t="s">
        <v>828</v>
      </c>
      <c r="E20" s="20"/>
      <c r="F20" s="55" t="s">
        <v>320</v>
      </c>
      <c r="G20" s="394" t="s">
        <v>831</v>
      </c>
      <c r="H20" s="23"/>
      <c r="I20" s="23"/>
      <c r="J20" s="23"/>
      <c r="K20" s="23"/>
      <c r="L20" s="23"/>
      <c r="M20" s="23"/>
    </row>
    <row r="21" spans="1:18" s="18" customFormat="1" ht="30" customHeight="1" thickTop="1" thickBot="1">
      <c r="A21" s="16"/>
      <c r="B21" s="17"/>
      <c r="C21" s="55" t="s">
        <v>321</v>
      </c>
      <c r="D21" s="349" t="s">
        <v>829</v>
      </c>
      <c r="E21" s="20"/>
      <c r="F21" s="55" t="s">
        <v>321</v>
      </c>
      <c r="G21" s="349" t="s">
        <v>837</v>
      </c>
      <c r="H21" s="23"/>
      <c r="I21" s="23"/>
      <c r="J21" s="23"/>
      <c r="K21" s="23"/>
      <c r="L21" s="23"/>
      <c r="M21" s="23"/>
    </row>
    <row r="22" spans="1:18" s="18" customFormat="1" ht="30" customHeight="1" thickTop="1" thickBot="1">
      <c r="A22" s="16"/>
      <c r="B22" s="17"/>
      <c r="C22" s="55" t="s">
        <v>296</v>
      </c>
      <c r="D22" s="394" t="s">
        <v>843</v>
      </c>
      <c r="E22" s="20"/>
      <c r="F22" s="55" t="s">
        <v>296</v>
      </c>
      <c r="G22" s="394" t="s">
        <v>844</v>
      </c>
      <c r="H22" s="23"/>
      <c r="I22" s="23"/>
      <c r="J22" s="23"/>
      <c r="K22" s="23"/>
      <c r="L22" s="23"/>
      <c r="M22" s="23"/>
    </row>
    <row r="23" spans="1:18" s="18" customFormat="1" ht="30" customHeight="1" thickTop="1" thickBot="1">
      <c r="A23" s="16"/>
      <c r="B23" s="17"/>
      <c r="C23" s="55" t="s">
        <v>322</v>
      </c>
      <c r="D23" s="350">
        <v>0.2</v>
      </c>
      <c r="E23" s="20"/>
      <c r="F23" s="55" t="s">
        <v>322</v>
      </c>
      <c r="G23" s="350">
        <v>0.2</v>
      </c>
      <c r="H23" s="23"/>
      <c r="I23" s="23"/>
      <c r="J23" s="23"/>
      <c r="K23" s="23"/>
      <c r="L23" s="23"/>
      <c r="M23" s="23"/>
    </row>
    <row r="24" spans="1:18" s="18" customFormat="1" ht="30" customHeight="1" thickTop="1">
      <c r="A24" s="16"/>
      <c r="B24" s="17"/>
      <c r="C24" s="409" t="s">
        <v>323</v>
      </c>
      <c r="D24" s="410"/>
      <c r="E24" s="20"/>
      <c r="F24" s="409" t="s">
        <v>323</v>
      </c>
      <c r="G24" s="410"/>
      <c r="H24" s="23"/>
      <c r="I24" s="23"/>
      <c r="J24" s="23"/>
      <c r="K24" s="23"/>
      <c r="L24" s="23"/>
      <c r="M24" s="23"/>
    </row>
    <row r="25" spans="1:18" s="18" customFormat="1" ht="30" customHeight="1">
      <c r="A25" s="16"/>
      <c r="B25" s="17"/>
      <c r="C25" s="411"/>
      <c r="D25" s="412"/>
      <c r="E25" s="20"/>
      <c r="F25" s="411"/>
      <c r="G25" s="412"/>
      <c r="H25" s="23"/>
      <c r="I25" s="23"/>
      <c r="J25" s="23"/>
      <c r="K25" s="23"/>
      <c r="L25" s="23"/>
      <c r="M25" s="23"/>
    </row>
    <row r="26" spans="1:18" s="18" customFormat="1" ht="15" customHeight="1" thickBot="1">
      <c r="A26" s="16"/>
      <c r="B26" s="17"/>
      <c r="E26" s="20"/>
      <c r="F26" s="20"/>
      <c r="G26" s="20"/>
      <c r="H26" s="23"/>
      <c r="I26" s="23"/>
      <c r="J26" s="23"/>
      <c r="K26" s="23"/>
      <c r="L26" s="23"/>
      <c r="M26" s="23"/>
    </row>
    <row r="27" spans="1:18" s="18" customFormat="1" ht="30" customHeight="1" thickTop="1" thickBot="1">
      <c r="A27" s="16"/>
      <c r="B27" s="17"/>
      <c r="C27" s="63" t="s">
        <v>326</v>
      </c>
      <c r="D27" s="62"/>
      <c r="E27" s="19"/>
      <c r="F27" s="63" t="s">
        <v>327</v>
      </c>
      <c r="G27" s="62"/>
      <c r="H27" s="21"/>
      <c r="I27" s="21"/>
      <c r="J27" s="21"/>
      <c r="K27" s="21"/>
      <c r="L27" s="21"/>
      <c r="M27" s="21"/>
      <c r="N27" s="22"/>
      <c r="O27" s="22"/>
      <c r="P27" s="22"/>
      <c r="Q27" s="22"/>
      <c r="R27" s="22"/>
    </row>
    <row r="28" spans="1:18" s="18" customFormat="1" ht="30" customHeight="1" thickTop="1" thickBot="1">
      <c r="A28" s="16"/>
      <c r="B28" s="17"/>
      <c r="C28" s="55" t="s">
        <v>47</v>
      </c>
      <c r="D28" s="394" t="s">
        <v>838</v>
      </c>
      <c r="E28" s="20"/>
      <c r="F28" s="55" t="s">
        <v>47</v>
      </c>
      <c r="G28" s="347"/>
      <c r="H28" s="23"/>
      <c r="I28" s="23"/>
      <c r="J28" s="23"/>
      <c r="K28" s="23"/>
      <c r="L28" s="23"/>
      <c r="M28" s="23"/>
    </row>
    <row r="29" spans="1:18" s="18" customFormat="1" ht="30" customHeight="1" thickTop="1" thickBot="1">
      <c r="A29" s="16"/>
      <c r="B29" s="17"/>
      <c r="C29" s="55" t="s">
        <v>318</v>
      </c>
      <c r="D29" s="348">
        <v>43752</v>
      </c>
      <c r="E29" s="20"/>
      <c r="F29" s="55" t="s">
        <v>318</v>
      </c>
      <c r="G29" s="348"/>
      <c r="H29" s="23"/>
      <c r="I29" s="23"/>
      <c r="J29" s="23"/>
      <c r="K29" s="23"/>
      <c r="L29" s="23"/>
      <c r="M29" s="23"/>
    </row>
    <row r="30" spans="1:18" s="18" customFormat="1" ht="30" customHeight="1" thickTop="1" thickBot="1">
      <c r="A30" s="16"/>
      <c r="B30" s="17"/>
      <c r="C30" s="55" t="s">
        <v>319</v>
      </c>
      <c r="D30" s="394" t="s">
        <v>820</v>
      </c>
      <c r="E30" s="20"/>
      <c r="F30" s="55" t="s">
        <v>319</v>
      </c>
      <c r="G30" s="347"/>
      <c r="H30" s="23"/>
      <c r="I30" s="23"/>
      <c r="J30" s="23"/>
      <c r="K30" s="23"/>
      <c r="L30" s="23"/>
      <c r="M30" s="23"/>
    </row>
    <row r="31" spans="1:18" s="18" customFormat="1" ht="30" customHeight="1" thickTop="1" thickBot="1">
      <c r="A31" s="16"/>
      <c r="B31" s="17"/>
      <c r="C31" s="55" t="s">
        <v>320</v>
      </c>
      <c r="D31" s="394" t="s">
        <v>839</v>
      </c>
      <c r="E31" s="20"/>
      <c r="F31" s="55" t="s">
        <v>320</v>
      </c>
      <c r="G31" s="347"/>
      <c r="H31" s="23"/>
      <c r="I31" s="23"/>
      <c r="J31" s="23"/>
      <c r="K31" s="23"/>
      <c r="L31" s="23"/>
      <c r="M31" s="23"/>
    </row>
    <row r="32" spans="1:18" s="18" customFormat="1" ht="30" customHeight="1" thickTop="1" thickBot="1">
      <c r="A32" s="16"/>
      <c r="B32" s="17"/>
      <c r="C32" s="55" t="s">
        <v>321</v>
      </c>
      <c r="D32" s="349" t="s">
        <v>845</v>
      </c>
      <c r="E32" s="20"/>
      <c r="F32" s="55" t="s">
        <v>321</v>
      </c>
      <c r="G32" s="347"/>
      <c r="H32" s="23"/>
      <c r="I32" s="23"/>
      <c r="J32" s="23"/>
      <c r="K32" s="23"/>
      <c r="L32" s="23"/>
      <c r="M32" s="23"/>
    </row>
    <row r="33" spans="1:18" s="18" customFormat="1" ht="30" customHeight="1" thickTop="1" thickBot="1">
      <c r="A33" s="16"/>
      <c r="B33" s="17"/>
      <c r="C33" s="55" t="s">
        <v>296</v>
      </c>
      <c r="D33" s="347"/>
      <c r="E33" s="20"/>
      <c r="F33" s="55" t="s">
        <v>296</v>
      </c>
      <c r="G33" s="347"/>
      <c r="H33" s="23"/>
      <c r="I33" s="23"/>
      <c r="J33" s="23"/>
      <c r="K33" s="23"/>
      <c r="L33" s="23"/>
      <c r="M33" s="23"/>
    </row>
    <row r="34" spans="1:18" s="18" customFormat="1" ht="30" customHeight="1" thickTop="1" thickBot="1">
      <c r="A34" s="16"/>
      <c r="B34" s="17"/>
      <c r="C34" s="55" t="s">
        <v>322</v>
      </c>
      <c r="D34" s="350">
        <v>0.2</v>
      </c>
      <c r="E34" s="20"/>
      <c r="F34" s="55" t="s">
        <v>322</v>
      </c>
      <c r="G34" s="350"/>
      <c r="H34" s="23"/>
      <c r="I34" s="23"/>
      <c r="J34" s="23"/>
      <c r="K34" s="23"/>
      <c r="L34" s="23"/>
      <c r="M34" s="23"/>
    </row>
    <row r="35" spans="1:18" s="18" customFormat="1" ht="30" customHeight="1" thickTop="1">
      <c r="A35" s="16"/>
      <c r="B35" s="17"/>
      <c r="C35" s="409" t="s">
        <v>323</v>
      </c>
      <c r="D35" s="410"/>
      <c r="E35" s="20"/>
      <c r="F35" s="409" t="s">
        <v>323</v>
      </c>
      <c r="G35" s="410"/>
      <c r="H35" s="23"/>
      <c r="I35" s="23"/>
      <c r="J35" s="23"/>
      <c r="K35" s="23"/>
      <c r="L35" s="23"/>
      <c r="M35" s="23"/>
    </row>
    <row r="36" spans="1:18" s="18" customFormat="1" ht="30" customHeight="1">
      <c r="A36" s="16"/>
      <c r="B36" s="17"/>
      <c r="C36" s="411"/>
      <c r="D36" s="412"/>
      <c r="E36" s="20"/>
      <c r="F36" s="411"/>
      <c r="G36" s="412"/>
      <c r="H36" s="23"/>
      <c r="I36" s="23"/>
      <c r="J36" s="23"/>
      <c r="K36" s="23"/>
      <c r="L36" s="23"/>
      <c r="M36" s="23"/>
    </row>
    <row r="37" spans="1:18" s="18" customFormat="1" ht="15" customHeight="1" thickBot="1">
      <c r="A37" s="16"/>
      <c r="B37" s="17"/>
      <c r="E37" s="20"/>
      <c r="F37" s="20"/>
      <c r="G37" s="20"/>
      <c r="H37" s="23"/>
      <c r="I37" s="23"/>
      <c r="J37" s="23"/>
      <c r="K37" s="23"/>
      <c r="L37" s="23"/>
      <c r="M37" s="23"/>
    </row>
    <row r="38" spans="1:18" s="18" customFormat="1" ht="30" customHeight="1" thickTop="1" thickBot="1">
      <c r="A38" s="16"/>
      <c r="B38" s="17"/>
      <c r="C38" s="63" t="s">
        <v>328</v>
      </c>
      <c r="D38" s="62"/>
      <c r="E38" s="19"/>
      <c r="F38" s="63" t="s">
        <v>329</v>
      </c>
      <c r="G38" s="62"/>
      <c r="H38" s="21"/>
      <c r="I38" s="21"/>
      <c r="J38" s="21"/>
      <c r="K38" s="21"/>
      <c r="L38" s="21"/>
      <c r="M38" s="21"/>
      <c r="N38" s="22"/>
      <c r="O38" s="22"/>
      <c r="P38" s="22"/>
      <c r="Q38" s="22"/>
      <c r="R38" s="22"/>
    </row>
    <row r="39" spans="1:18" s="18" customFormat="1" ht="30" customHeight="1" thickTop="1" thickBot="1">
      <c r="A39" s="16"/>
      <c r="B39" s="17"/>
      <c r="C39" s="55" t="s">
        <v>47</v>
      </c>
      <c r="D39" s="347"/>
      <c r="E39" s="20"/>
      <c r="F39" s="55" t="s">
        <v>47</v>
      </c>
      <c r="G39" s="347"/>
      <c r="H39" s="23"/>
      <c r="I39" s="23"/>
      <c r="J39" s="23"/>
      <c r="K39" s="23"/>
      <c r="L39" s="23"/>
      <c r="M39" s="23"/>
    </row>
    <row r="40" spans="1:18" s="18" customFormat="1" ht="30" customHeight="1" thickTop="1" thickBot="1">
      <c r="A40" s="16"/>
      <c r="B40" s="17"/>
      <c r="C40" s="55" t="s">
        <v>318</v>
      </c>
      <c r="D40" s="348"/>
      <c r="E40" s="20"/>
      <c r="F40" s="55" t="s">
        <v>318</v>
      </c>
      <c r="G40" s="348"/>
      <c r="H40" s="23"/>
      <c r="I40" s="23"/>
      <c r="J40" s="23"/>
      <c r="K40" s="23"/>
      <c r="L40" s="23"/>
      <c r="M40" s="23"/>
    </row>
    <row r="41" spans="1:18" s="18" customFormat="1" ht="30" customHeight="1" thickTop="1" thickBot="1">
      <c r="A41" s="16"/>
      <c r="B41" s="17"/>
      <c r="C41" s="55" t="s">
        <v>319</v>
      </c>
      <c r="D41" s="347"/>
      <c r="E41" s="20"/>
      <c r="F41" s="55" t="s">
        <v>319</v>
      </c>
      <c r="G41" s="347"/>
      <c r="H41" s="23"/>
      <c r="I41" s="23"/>
      <c r="J41" s="23"/>
      <c r="K41" s="23"/>
      <c r="L41" s="23"/>
      <c r="M41" s="23"/>
    </row>
    <row r="42" spans="1:18" s="18" customFormat="1" ht="30" customHeight="1" thickTop="1" thickBot="1">
      <c r="A42" s="16"/>
      <c r="B42" s="17"/>
      <c r="C42" s="55" t="s">
        <v>320</v>
      </c>
      <c r="D42" s="347"/>
      <c r="E42" s="20"/>
      <c r="F42" s="55" t="s">
        <v>320</v>
      </c>
      <c r="G42" s="347"/>
      <c r="H42" s="23"/>
      <c r="I42" s="23"/>
      <c r="J42" s="23"/>
      <c r="K42" s="23"/>
      <c r="L42" s="23"/>
      <c r="M42" s="23"/>
    </row>
    <row r="43" spans="1:18" s="18" customFormat="1" ht="30" customHeight="1" thickTop="1" thickBot="1">
      <c r="A43" s="16"/>
      <c r="B43" s="17"/>
      <c r="C43" s="55" t="s">
        <v>321</v>
      </c>
      <c r="D43" s="347"/>
      <c r="E43" s="20"/>
      <c r="F43" s="55" t="s">
        <v>321</v>
      </c>
      <c r="G43" s="347"/>
      <c r="H43" s="23"/>
      <c r="I43" s="23"/>
      <c r="J43" s="23"/>
      <c r="K43" s="23"/>
      <c r="L43" s="23"/>
      <c r="M43" s="23"/>
    </row>
    <row r="44" spans="1:18" s="18" customFormat="1" ht="30" customHeight="1" thickTop="1" thickBot="1">
      <c r="A44" s="16"/>
      <c r="B44" s="17"/>
      <c r="C44" s="55" t="s">
        <v>296</v>
      </c>
      <c r="D44" s="347"/>
      <c r="E44" s="20"/>
      <c r="F44" s="55" t="s">
        <v>296</v>
      </c>
      <c r="G44" s="347"/>
      <c r="H44" s="23"/>
      <c r="I44" s="23"/>
      <c r="J44" s="23"/>
      <c r="K44" s="23"/>
      <c r="L44" s="23"/>
      <c r="M44" s="23"/>
    </row>
    <row r="45" spans="1:18" s="18" customFormat="1" ht="30" customHeight="1" thickTop="1" thickBot="1">
      <c r="A45" s="16"/>
      <c r="B45" s="17"/>
      <c r="C45" s="55" t="s">
        <v>322</v>
      </c>
      <c r="D45" s="350"/>
      <c r="E45" s="20"/>
      <c r="F45" s="55" t="s">
        <v>322</v>
      </c>
      <c r="G45" s="350"/>
      <c r="H45" s="23"/>
      <c r="I45" s="23"/>
      <c r="J45" s="23"/>
      <c r="K45" s="23"/>
      <c r="L45" s="23"/>
      <c r="M45" s="23"/>
    </row>
    <row r="46" spans="1:18" s="18" customFormat="1" ht="30" customHeight="1" thickTop="1">
      <c r="A46" s="16"/>
      <c r="B46" s="17"/>
      <c r="C46" s="409" t="s">
        <v>323</v>
      </c>
      <c r="D46" s="410"/>
      <c r="E46" s="20"/>
      <c r="F46" s="409" t="s">
        <v>323</v>
      </c>
      <c r="G46" s="410"/>
      <c r="H46" s="23"/>
      <c r="I46" s="23"/>
      <c r="J46" s="23"/>
      <c r="K46" s="23"/>
      <c r="L46" s="23"/>
      <c r="M46" s="23"/>
    </row>
    <row r="47" spans="1:18" s="18" customFormat="1" ht="30" customHeight="1">
      <c r="A47" s="16"/>
      <c r="B47" s="17"/>
      <c r="C47" s="411"/>
      <c r="D47" s="412"/>
      <c r="E47" s="20"/>
      <c r="F47" s="411"/>
      <c r="G47" s="412"/>
      <c r="H47" s="23"/>
      <c r="I47" s="23"/>
      <c r="J47" s="23"/>
      <c r="K47" s="23"/>
      <c r="L47" s="23"/>
      <c r="M47" s="23"/>
    </row>
    <row r="48" spans="1:18" s="18" customFormat="1" ht="15" customHeight="1" thickBot="1">
      <c r="A48" s="16"/>
      <c r="B48" s="17"/>
      <c r="E48" s="20"/>
      <c r="F48" s="20"/>
      <c r="G48" s="20"/>
      <c r="H48" s="23"/>
      <c r="I48" s="23"/>
      <c r="J48" s="23"/>
      <c r="K48" s="23"/>
      <c r="L48" s="23"/>
      <c r="M48" s="23"/>
    </row>
    <row r="49" spans="1:18" s="18" customFormat="1" ht="30" customHeight="1" thickTop="1" thickBot="1">
      <c r="A49" s="16"/>
      <c r="B49" s="17"/>
      <c r="C49" s="63" t="s">
        <v>330</v>
      </c>
      <c r="D49" s="62"/>
      <c r="E49" s="19"/>
      <c r="F49" s="63" t="s">
        <v>331</v>
      </c>
      <c r="G49" s="62"/>
      <c r="H49" s="21"/>
      <c r="I49" s="21"/>
      <c r="J49" s="21"/>
      <c r="K49" s="21"/>
      <c r="L49" s="21"/>
      <c r="M49" s="21"/>
      <c r="N49" s="22"/>
      <c r="O49" s="22"/>
      <c r="P49" s="22"/>
      <c r="Q49" s="22"/>
      <c r="R49" s="22"/>
    </row>
    <row r="50" spans="1:18" s="18" customFormat="1" ht="30" customHeight="1" thickTop="1" thickBot="1">
      <c r="A50" s="16"/>
      <c r="B50" s="17"/>
      <c r="C50" s="55" t="s">
        <v>47</v>
      </c>
      <c r="D50" s="347"/>
      <c r="E50" s="20"/>
      <c r="F50" s="55" t="s">
        <v>47</v>
      </c>
      <c r="G50" s="347"/>
      <c r="H50" s="23"/>
      <c r="I50" s="23"/>
      <c r="J50" s="23"/>
      <c r="K50" s="23"/>
      <c r="L50" s="23"/>
      <c r="M50" s="23"/>
    </row>
    <row r="51" spans="1:18" s="18" customFormat="1" ht="30" customHeight="1" thickTop="1" thickBot="1">
      <c r="A51" s="16"/>
      <c r="B51" s="17"/>
      <c r="C51" s="55" t="s">
        <v>318</v>
      </c>
      <c r="D51" s="348"/>
      <c r="E51" s="20"/>
      <c r="F51" s="55" t="s">
        <v>318</v>
      </c>
      <c r="G51" s="348"/>
      <c r="H51" s="23"/>
      <c r="I51" s="23"/>
      <c r="J51" s="23"/>
      <c r="K51" s="23"/>
      <c r="L51" s="23"/>
      <c r="M51" s="23"/>
    </row>
    <row r="52" spans="1:18" s="18" customFormat="1" ht="30" customHeight="1" thickTop="1" thickBot="1">
      <c r="A52" s="16"/>
      <c r="B52" s="17"/>
      <c r="C52" s="55" t="s">
        <v>319</v>
      </c>
      <c r="D52" s="347"/>
      <c r="E52" s="20"/>
      <c r="F52" s="55" t="s">
        <v>319</v>
      </c>
      <c r="G52" s="347"/>
      <c r="H52" s="23"/>
      <c r="I52" s="23"/>
      <c r="J52" s="23"/>
      <c r="K52" s="23"/>
      <c r="L52" s="23"/>
      <c r="M52" s="23"/>
    </row>
    <row r="53" spans="1:18" s="18" customFormat="1" ht="30" customHeight="1" thickTop="1" thickBot="1">
      <c r="A53" s="16"/>
      <c r="B53" s="17"/>
      <c r="C53" s="55" t="s">
        <v>320</v>
      </c>
      <c r="D53" s="347"/>
      <c r="E53" s="20"/>
      <c r="F53" s="55" t="s">
        <v>320</v>
      </c>
      <c r="G53" s="347"/>
      <c r="H53" s="23"/>
      <c r="I53" s="23"/>
      <c r="J53" s="23"/>
      <c r="K53" s="23"/>
      <c r="L53" s="23"/>
      <c r="M53" s="23"/>
    </row>
    <row r="54" spans="1:18" s="18" customFormat="1" ht="30" customHeight="1" thickTop="1" thickBot="1">
      <c r="A54" s="16"/>
      <c r="B54" s="17"/>
      <c r="C54" s="55" t="s">
        <v>321</v>
      </c>
      <c r="D54" s="347"/>
      <c r="E54" s="20"/>
      <c r="F54" s="55" t="s">
        <v>321</v>
      </c>
      <c r="G54" s="347"/>
      <c r="H54" s="23"/>
      <c r="I54" s="23"/>
      <c r="J54" s="23"/>
      <c r="K54" s="23"/>
      <c r="L54" s="23"/>
      <c r="M54" s="23"/>
    </row>
    <row r="55" spans="1:18" s="18" customFormat="1" ht="30" customHeight="1" thickTop="1" thickBot="1">
      <c r="A55" s="16"/>
      <c r="B55" s="17"/>
      <c r="C55" s="55" t="s">
        <v>296</v>
      </c>
      <c r="D55" s="347"/>
      <c r="E55" s="20"/>
      <c r="F55" s="55" t="s">
        <v>296</v>
      </c>
      <c r="G55" s="347"/>
      <c r="H55" s="23"/>
      <c r="I55" s="23"/>
      <c r="J55" s="23"/>
      <c r="K55" s="23"/>
      <c r="L55" s="23"/>
      <c r="M55" s="23"/>
    </row>
    <row r="56" spans="1:18" s="18" customFormat="1" ht="30" customHeight="1" thickTop="1" thickBot="1">
      <c r="A56" s="16"/>
      <c r="B56" s="17"/>
      <c r="C56" s="55" t="s">
        <v>322</v>
      </c>
      <c r="D56" s="350"/>
      <c r="E56" s="20"/>
      <c r="F56" s="55" t="s">
        <v>322</v>
      </c>
      <c r="G56" s="350"/>
      <c r="H56" s="23"/>
      <c r="I56" s="23"/>
      <c r="J56" s="23"/>
      <c r="K56" s="23"/>
      <c r="L56" s="23"/>
      <c r="M56" s="23"/>
    </row>
    <row r="57" spans="1:18" s="18" customFormat="1" ht="30" customHeight="1" thickTop="1">
      <c r="A57" s="16"/>
      <c r="B57" s="17"/>
      <c r="C57" s="409" t="s">
        <v>323</v>
      </c>
      <c r="D57" s="410"/>
      <c r="E57" s="20"/>
      <c r="F57" s="409" t="s">
        <v>323</v>
      </c>
      <c r="G57" s="410"/>
      <c r="H57" s="23"/>
      <c r="I57" s="23"/>
      <c r="J57" s="23"/>
      <c r="K57" s="23"/>
      <c r="L57" s="23"/>
      <c r="M57" s="23"/>
    </row>
    <row r="58" spans="1:18" s="18" customFormat="1" ht="30" customHeight="1">
      <c r="A58" s="16"/>
      <c r="B58" s="17"/>
      <c r="C58" s="411"/>
      <c r="D58" s="412"/>
      <c r="E58" s="20"/>
      <c r="F58" s="411"/>
      <c r="G58" s="412"/>
      <c r="H58" s="23"/>
      <c r="I58" s="23"/>
      <c r="J58" s="23"/>
      <c r="K58" s="23"/>
      <c r="L58" s="23"/>
      <c r="M58" s="23"/>
    </row>
    <row r="59" spans="1:18" s="18" customFormat="1" ht="15" customHeight="1">
      <c r="A59" s="16"/>
      <c r="B59" s="17"/>
      <c r="E59" s="20"/>
      <c r="F59" s="20"/>
      <c r="G59" s="20"/>
      <c r="H59" s="23"/>
      <c r="I59" s="23"/>
      <c r="J59" s="23"/>
      <c r="K59" s="23"/>
      <c r="L59" s="23"/>
      <c r="M59" s="23"/>
    </row>
  </sheetData>
  <sheetProtection selectLockedCells="1"/>
  <mergeCells count="12">
    <mergeCell ref="C46:D47"/>
    <mergeCell ref="F46:G47"/>
    <mergeCell ref="C57:D58"/>
    <mergeCell ref="F57:G58"/>
    <mergeCell ref="C1:D1"/>
    <mergeCell ref="C13:D14"/>
    <mergeCell ref="F13:G14"/>
    <mergeCell ref="C24:D25"/>
    <mergeCell ref="F24:G25"/>
    <mergeCell ref="C35:D36"/>
    <mergeCell ref="F35:G36"/>
    <mergeCell ref="A3:D3"/>
  </mergeCells>
  <hyperlinks>
    <hyperlink ref="G10" r:id="rId1"/>
    <hyperlink ref="D10" r:id="rId2"/>
    <hyperlink ref="D21" r:id="rId3"/>
    <hyperlink ref="G21" r:id="rId4"/>
    <hyperlink ref="D32" r:id="rId5"/>
  </hyperlinks>
  <pageMargins left="0.7" right="0.7" top="0.75" bottom="0.75" header="0.3" footer="0.3"/>
  <pageSetup paperSize="9"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/>
  <dimension ref="A1:XFD51"/>
  <sheetViews>
    <sheetView showGridLines="0" zoomScale="90" zoomScaleNormal="90" zoomScalePageLayoutView="80" workbookViewId="0">
      <pane ySplit="5" topLeftCell="A6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54.875" style="12" customWidth="1"/>
    <col min="4" max="6" width="13.125" style="14" customWidth="1"/>
    <col min="7" max="12" width="13.125" style="15" customWidth="1"/>
    <col min="13" max="14" width="13.125" style="12" customWidth="1"/>
    <col min="15" max="16384" width="11" style="12"/>
  </cols>
  <sheetData>
    <row r="1" spans="1:16384" s="52" customFormat="1" ht="39" customHeight="1">
      <c r="E1" s="3"/>
      <c r="F1" s="4"/>
      <c r="G1" s="5"/>
      <c r="H1" s="5"/>
      <c r="I1" s="5"/>
      <c r="J1" s="5"/>
      <c r="K1" s="5"/>
      <c r="L1" s="5"/>
    </row>
    <row r="2" spans="1:16384" s="6" customFormat="1" ht="30" customHeight="1">
      <c r="D2" s="9"/>
      <c r="E2" s="9"/>
      <c r="F2" s="9"/>
      <c r="G2" s="10"/>
      <c r="H2" s="10"/>
      <c r="I2" s="10"/>
      <c r="J2" s="11"/>
      <c r="K2" s="11"/>
      <c r="L2" s="11"/>
    </row>
    <row r="3" spans="1:16384" customFormat="1" ht="44.25" customHeight="1">
      <c r="A3" s="406" t="s">
        <v>785</v>
      </c>
      <c r="B3" s="406"/>
      <c r="C3" s="406"/>
      <c r="D3" s="406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D4" s="13"/>
      <c r="E4" s="13"/>
    </row>
    <row r="5" spans="1:16384" s="18" customFormat="1" ht="30" customHeight="1" thickTop="1" thickBot="1">
      <c r="A5" s="16"/>
      <c r="B5" s="17"/>
      <c r="C5" s="55" t="s">
        <v>711</v>
      </c>
      <c r="D5" s="19"/>
      <c r="E5" s="19"/>
      <c r="F5" s="20"/>
      <c r="G5" s="21"/>
      <c r="H5" s="21"/>
      <c r="I5" s="21"/>
      <c r="J5" s="21"/>
      <c r="K5" s="21"/>
      <c r="L5" s="21"/>
      <c r="M5" s="22"/>
      <c r="N5" s="22"/>
      <c r="O5" s="22"/>
      <c r="P5" s="22"/>
      <c r="Q5" s="22"/>
    </row>
    <row r="6" spans="1:16384" s="18" customFormat="1" ht="30" customHeight="1" thickTop="1">
      <c r="A6" s="16"/>
      <c r="B6" s="17"/>
      <c r="C6" s="327" t="s">
        <v>712</v>
      </c>
      <c r="D6" s="20"/>
      <c r="E6" s="20"/>
      <c r="F6" s="20"/>
      <c r="G6" s="23"/>
      <c r="H6" s="23"/>
      <c r="I6" s="23"/>
      <c r="J6" s="23"/>
      <c r="K6" s="23"/>
      <c r="L6" s="23"/>
    </row>
    <row r="7" spans="1:16384" s="18" customFormat="1" ht="30" customHeight="1">
      <c r="A7" s="16"/>
      <c r="B7" s="17"/>
      <c r="C7" s="327" t="s">
        <v>713</v>
      </c>
      <c r="D7" s="20"/>
      <c r="E7" s="20"/>
      <c r="F7" s="20"/>
      <c r="G7" s="23"/>
      <c r="H7" s="23"/>
      <c r="I7" s="23"/>
      <c r="J7" s="23"/>
      <c r="K7" s="23"/>
      <c r="L7" s="23"/>
    </row>
    <row r="8" spans="1:16384" s="18" customFormat="1" ht="30" customHeight="1">
      <c r="A8" s="16"/>
      <c r="B8" s="17"/>
      <c r="C8" s="351" t="s">
        <v>714</v>
      </c>
      <c r="D8" s="20"/>
      <c r="E8" s="20"/>
      <c r="F8" s="20"/>
      <c r="G8" s="23"/>
      <c r="H8" s="23"/>
      <c r="I8" s="23"/>
      <c r="J8" s="23"/>
      <c r="K8" s="23"/>
      <c r="L8" s="23"/>
    </row>
    <row r="9" spans="1:16384" s="18" customFormat="1" ht="30" customHeight="1">
      <c r="A9" s="16"/>
      <c r="B9" s="17"/>
      <c r="C9" s="351" t="s">
        <v>715</v>
      </c>
      <c r="D9" s="20"/>
      <c r="E9" s="20"/>
      <c r="F9" s="20"/>
      <c r="G9" s="78"/>
      <c r="H9" s="23"/>
      <c r="I9" s="23"/>
      <c r="J9" s="23"/>
      <c r="K9" s="23"/>
      <c r="L9" s="23"/>
    </row>
    <row r="10" spans="1:16384" s="18" customFormat="1" ht="30" customHeight="1">
      <c r="A10" s="16"/>
      <c r="B10" s="17"/>
      <c r="C10" s="351" t="s">
        <v>716</v>
      </c>
      <c r="D10" s="20"/>
      <c r="E10" s="20"/>
      <c r="F10" s="20"/>
      <c r="G10" s="23"/>
      <c r="H10" s="23"/>
      <c r="I10" s="23"/>
      <c r="J10" s="23"/>
      <c r="K10" s="23"/>
      <c r="L10" s="23"/>
    </row>
    <row r="11" spans="1:16384" ht="30" customHeight="1">
      <c r="C11" s="352"/>
    </row>
    <row r="12" spans="1:16384" ht="30" customHeight="1">
      <c r="C12" s="352"/>
    </row>
    <row r="13" spans="1:16384" ht="30" customHeight="1">
      <c r="C13" s="352"/>
    </row>
    <row r="14" spans="1:16384" ht="30" customHeight="1">
      <c r="C14" s="352"/>
    </row>
    <row r="15" spans="1:16384" ht="30" customHeight="1">
      <c r="C15" s="352"/>
    </row>
    <row r="16" spans="1:16384" ht="30" customHeight="1">
      <c r="C16" s="352"/>
    </row>
    <row r="17" spans="3:3" ht="30" customHeight="1">
      <c r="C17" s="352"/>
    </row>
    <row r="18" spans="3:3" ht="30" customHeight="1">
      <c r="C18" s="352"/>
    </row>
    <row r="19" spans="3:3" ht="30" customHeight="1">
      <c r="C19" s="352"/>
    </row>
    <row r="20" spans="3:3" ht="30" customHeight="1">
      <c r="C20" s="352"/>
    </row>
    <row r="21" spans="3:3" ht="30" customHeight="1">
      <c r="C21" s="352"/>
    </row>
    <row r="22" spans="3:3" ht="30" customHeight="1">
      <c r="C22" s="352"/>
    </row>
    <row r="23" spans="3:3" ht="30" customHeight="1">
      <c r="C23" s="352"/>
    </row>
    <row r="24" spans="3:3" ht="30" customHeight="1">
      <c r="C24" s="352"/>
    </row>
    <row r="25" spans="3:3" ht="30" customHeight="1">
      <c r="C25" s="352"/>
    </row>
    <row r="26" spans="3:3" ht="30" customHeight="1"/>
    <row r="27" spans="3:3" ht="30" customHeight="1"/>
    <row r="28" spans="3:3" ht="30" customHeight="1"/>
    <row r="29" spans="3:3" ht="30" customHeight="1"/>
    <row r="30" spans="3:3" ht="30" customHeight="1"/>
    <row r="31" spans="3:3" ht="30" customHeight="1"/>
    <row r="32" spans="3:3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</sheetData>
  <sheetProtection selectLockedCells="1"/>
  <mergeCells count="1">
    <mergeCell ref="A3:D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"/>
  <dimension ref="A1:XFD108"/>
  <sheetViews>
    <sheetView showGridLines="0" zoomScale="90" zoomScaleNormal="90" zoomScalePageLayoutView="80" workbookViewId="0">
      <pane ySplit="6" topLeftCell="A7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4" style="12" customWidth="1"/>
    <col min="4" max="5" width="24" style="14" customWidth="1"/>
    <col min="6" max="6" width="25.625" style="14" customWidth="1"/>
    <col min="7" max="10" width="11" style="59" customWidth="1"/>
    <col min="11" max="11" width="26.5" style="59" customWidth="1"/>
    <col min="12" max="13" width="24" style="14" customWidth="1"/>
    <col min="14" max="18" width="11" style="14"/>
    <col min="19" max="23" width="19.875" style="270" customWidth="1"/>
    <col min="24" max="25" width="11" style="14"/>
    <col min="26" max="85" width="11.375" style="270" bestFit="1" customWidth="1"/>
    <col min="86" max="86" width="11" style="14"/>
    <col min="87" max="91" width="13.375" style="14" bestFit="1" customWidth="1"/>
    <col min="92" max="97" width="11" style="14"/>
    <col min="98" max="16384" width="11" style="12"/>
  </cols>
  <sheetData>
    <row r="1" spans="1:16384" s="52" customFormat="1" ht="39" customHeight="1">
      <c r="C1" s="121"/>
      <c r="E1" s="3"/>
      <c r="F1" s="3"/>
      <c r="G1" s="418"/>
      <c r="H1" s="418"/>
      <c r="I1" s="418"/>
      <c r="J1" s="418"/>
      <c r="K1" s="227"/>
      <c r="L1" s="4"/>
      <c r="M1" s="4"/>
      <c r="N1" s="4"/>
      <c r="O1" s="4"/>
      <c r="P1" s="4"/>
      <c r="Q1" s="4"/>
      <c r="R1" s="4"/>
      <c r="S1" s="267"/>
      <c r="T1" s="267"/>
      <c r="U1" s="267"/>
      <c r="V1" s="267"/>
      <c r="W1" s="267"/>
      <c r="X1" s="4"/>
      <c r="Y1" s="4"/>
      <c r="Z1" s="267"/>
      <c r="AA1" s="267"/>
      <c r="AB1" s="267"/>
      <c r="AC1" s="267"/>
      <c r="AD1" s="267"/>
      <c r="AE1" s="267"/>
      <c r="AF1" s="267"/>
      <c r="AG1" s="267"/>
      <c r="AH1" s="267"/>
      <c r="AI1" s="267"/>
      <c r="AJ1" s="267"/>
      <c r="AK1" s="267"/>
      <c r="AL1" s="267"/>
      <c r="AM1" s="267"/>
      <c r="AN1" s="267"/>
      <c r="AO1" s="267"/>
      <c r="AP1" s="267"/>
      <c r="AQ1" s="267"/>
      <c r="AR1" s="267"/>
      <c r="AS1" s="267"/>
      <c r="AT1" s="267"/>
      <c r="AU1" s="267"/>
      <c r="AV1" s="267"/>
      <c r="AW1" s="267"/>
      <c r="AX1" s="267"/>
      <c r="AY1" s="267"/>
      <c r="AZ1" s="267"/>
      <c r="BA1" s="267"/>
      <c r="BB1" s="267"/>
      <c r="BC1" s="267"/>
      <c r="BD1" s="267"/>
      <c r="BE1" s="267"/>
      <c r="BF1" s="267"/>
      <c r="BG1" s="267"/>
      <c r="BH1" s="267"/>
      <c r="BI1" s="267"/>
      <c r="BJ1" s="267"/>
      <c r="BK1" s="267"/>
      <c r="BL1" s="267"/>
      <c r="BM1" s="267"/>
      <c r="BN1" s="267"/>
      <c r="BO1" s="267"/>
      <c r="BP1" s="267"/>
      <c r="BQ1" s="267"/>
      <c r="BR1" s="267"/>
      <c r="BS1" s="267"/>
      <c r="BT1" s="267"/>
      <c r="BU1" s="267"/>
      <c r="BV1" s="267"/>
      <c r="BW1" s="267"/>
      <c r="BX1" s="267"/>
      <c r="BY1" s="267"/>
      <c r="BZ1" s="267"/>
      <c r="CA1" s="267"/>
      <c r="CB1" s="267"/>
      <c r="CC1" s="267"/>
      <c r="CD1" s="267"/>
      <c r="CE1" s="267"/>
      <c r="CF1" s="267"/>
      <c r="CG1" s="267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</row>
    <row r="2" spans="1:16384" s="6" customFormat="1" ht="30" customHeight="1">
      <c r="C2" s="7"/>
      <c r="D2" s="9"/>
      <c r="E2" s="9"/>
      <c r="F2" s="9"/>
      <c r="G2" s="8"/>
      <c r="H2" s="8"/>
      <c r="I2" s="9"/>
      <c r="J2" s="9"/>
      <c r="K2" s="9"/>
      <c r="L2" s="268"/>
      <c r="M2" s="268"/>
      <c r="N2" s="268"/>
      <c r="O2" s="268"/>
      <c r="P2" s="268"/>
      <c r="Q2" s="268"/>
      <c r="R2" s="268"/>
      <c r="S2" s="269"/>
      <c r="T2" s="269"/>
      <c r="U2" s="269"/>
      <c r="V2" s="269"/>
      <c r="W2" s="269"/>
      <c r="X2" s="268"/>
      <c r="Y2" s="268"/>
      <c r="Z2" s="269"/>
      <c r="AA2" s="269"/>
      <c r="AB2" s="269"/>
      <c r="AC2" s="269"/>
      <c r="AD2" s="269"/>
      <c r="AE2" s="269"/>
      <c r="AF2" s="269"/>
      <c r="AG2" s="269"/>
      <c r="AH2" s="269"/>
      <c r="AI2" s="269"/>
      <c r="AJ2" s="269"/>
      <c r="AK2" s="269"/>
      <c r="AL2" s="269"/>
      <c r="AM2" s="269"/>
      <c r="AN2" s="269"/>
      <c r="AO2" s="269"/>
      <c r="AP2" s="269"/>
      <c r="AQ2" s="269"/>
      <c r="AR2" s="269"/>
      <c r="AS2" s="269"/>
      <c r="AT2" s="269"/>
      <c r="AU2" s="269"/>
      <c r="AV2" s="269"/>
      <c r="AW2" s="269"/>
      <c r="AX2" s="269"/>
      <c r="AY2" s="269"/>
      <c r="AZ2" s="269"/>
      <c r="BA2" s="269"/>
      <c r="BB2" s="269"/>
      <c r="BC2" s="269"/>
      <c r="BD2" s="269"/>
      <c r="BE2" s="269"/>
      <c r="BF2" s="269"/>
      <c r="BG2" s="269"/>
      <c r="BH2" s="269"/>
      <c r="BI2" s="269"/>
      <c r="BJ2" s="269"/>
      <c r="BK2" s="269"/>
      <c r="BL2" s="269"/>
      <c r="BM2" s="269"/>
      <c r="BN2" s="269"/>
      <c r="BO2" s="269"/>
      <c r="BP2" s="269"/>
      <c r="BQ2" s="269"/>
      <c r="BR2" s="269"/>
      <c r="BS2" s="269"/>
      <c r="BT2" s="269"/>
      <c r="BU2" s="269"/>
      <c r="BV2" s="269"/>
      <c r="BW2" s="269"/>
      <c r="BX2" s="269"/>
      <c r="BY2" s="269"/>
      <c r="BZ2" s="269"/>
      <c r="CA2" s="269"/>
      <c r="CB2" s="269"/>
      <c r="CC2" s="269"/>
      <c r="CD2" s="269"/>
      <c r="CE2" s="269"/>
      <c r="CF2" s="269"/>
      <c r="CG2" s="269"/>
      <c r="CH2" s="268"/>
      <c r="CI2" s="268"/>
      <c r="CJ2" s="268"/>
      <c r="CK2" s="268"/>
      <c r="CL2" s="268"/>
      <c r="CM2" s="268"/>
      <c r="CN2" s="268"/>
      <c r="CO2" s="268"/>
      <c r="CP2" s="268"/>
      <c r="CQ2" s="268"/>
      <c r="CR2" s="268"/>
      <c r="CS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D4" s="13"/>
      <c r="E4" s="13"/>
      <c r="F4" s="13"/>
      <c r="Y4" s="20"/>
      <c r="Z4" s="271" t="s">
        <v>377</v>
      </c>
      <c r="AA4" s="271" t="s">
        <v>378</v>
      </c>
      <c r="AB4" s="271" t="s">
        <v>379</v>
      </c>
      <c r="AC4" s="271" t="s">
        <v>380</v>
      </c>
      <c r="AD4" s="271" t="s">
        <v>381</v>
      </c>
      <c r="AE4" s="271" t="s">
        <v>382</v>
      </c>
      <c r="AF4" s="271" t="s">
        <v>383</v>
      </c>
      <c r="AG4" s="271" t="s">
        <v>384</v>
      </c>
      <c r="AH4" s="271" t="s">
        <v>385</v>
      </c>
      <c r="AI4" s="271" t="s">
        <v>386</v>
      </c>
      <c r="AJ4" s="271" t="s">
        <v>387</v>
      </c>
      <c r="AK4" s="271" t="s">
        <v>388</v>
      </c>
      <c r="AL4" s="271" t="s">
        <v>377</v>
      </c>
      <c r="AM4" s="271" t="s">
        <v>378</v>
      </c>
      <c r="AN4" s="271" t="s">
        <v>379</v>
      </c>
      <c r="AO4" s="271" t="s">
        <v>380</v>
      </c>
      <c r="AP4" s="271" t="s">
        <v>381</v>
      </c>
      <c r="AQ4" s="271" t="s">
        <v>382</v>
      </c>
      <c r="AR4" s="271" t="s">
        <v>383</v>
      </c>
      <c r="AS4" s="271" t="s">
        <v>384</v>
      </c>
      <c r="AT4" s="271" t="s">
        <v>385</v>
      </c>
      <c r="AU4" s="271" t="s">
        <v>386</v>
      </c>
      <c r="AV4" s="271" t="s">
        <v>387</v>
      </c>
      <c r="AW4" s="271" t="s">
        <v>388</v>
      </c>
      <c r="AX4" s="271" t="s">
        <v>377</v>
      </c>
      <c r="AY4" s="271" t="s">
        <v>378</v>
      </c>
      <c r="AZ4" s="271" t="s">
        <v>379</v>
      </c>
      <c r="BA4" s="271" t="s">
        <v>380</v>
      </c>
      <c r="BB4" s="271" t="s">
        <v>381</v>
      </c>
      <c r="BC4" s="271" t="s">
        <v>382</v>
      </c>
      <c r="BD4" s="271" t="s">
        <v>383</v>
      </c>
      <c r="BE4" s="271" t="s">
        <v>384</v>
      </c>
      <c r="BF4" s="271" t="s">
        <v>385</v>
      </c>
      <c r="BG4" s="271" t="s">
        <v>386</v>
      </c>
      <c r="BH4" s="271" t="s">
        <v>387</v>
      </c>
      <c r="BI4" s="271" t="s">
        <v>388</v>
      </c>
      <c r="BJ4" s="271" t="s">
        <v>377</v>
      </c>
      <c r="BK4" s="271" t="s">
        <v>378</v>
      </c>
      <c r="BL4" s="271" t="s">
        <v>379</v>
      </c>
      <c r="BM4" s="271" t="s">
        <v>380</v>
      </c>
      <c r="BN4" s="271" t="s">
        <v>381</v>
      </c>
      <c r="BO4" s="271" t="s">
        <v>382</v>
      </c>
      <c r="BP4" s="271" t="s">
        <v>383</v>
      </c>
      <c r="BQ4" s="271" t="s">
        <v>384</v>
      </c>
      <c r="BR4" s="271" t="s">
        <v>385</v>
      </c>
      <c r="BS4" s="271" t="s">
        <v>386</v>
      </c>
      <c r="BT4" s="271" t="s">
        <v>387</v>
      </c>
      <c r="BU4" s="271" t="s">
        <v>388</v>
      </c>
      <c r="BV4" s="271" t="s">
        <v>377</v>
      </c>
      <c r="BW4" s="271" t="s">
        <v>378</v>
      </c>
      <c r="BX4" s="271" t="s">
        <v>379</v>
      </c>
      <c r="BY4" s="271" t="s">
        <v>380</v>
      </c>
      <c r="BZ4" s="271" t="s">
        <v>381</v>
      </c>
      <c r="CA4" s="271" t="s">
        <v>382</v>
      </c>
      <c r="CB4" s="271" t="s">
        <v>383</v>
      </c>
      <c r="CC4" s="271" t="s">
        <v>384</v>
      </c>
      <c r="CD4" s="271" t="s">
        <v>385</v>
      </c>
      <c r="CE4" s="271" t="s">
        <v>386</v>
      </c>
      <c r="CF4" s="271" t="s">
        <v>387</v>
      </c>
      <c r="CG4" s="271" t="s">
        <v>388</v>
      </c>
    </row>
    <row r="5" spans="1:16384" s="18" customFormat="1" ht="30" customHeight="1" thickTop="1" thickBot="1">
      <c r="A5" s="16"/>
      <c r="B5" s="17"/>
      <c r="C5" s="312" t="s">
        <v>717</v>
      </c>
      <c r="D5" s="313"/>
      <c r="E5" s="313"/>
      <c r="F5" s="313"/>
      <c r="G5" s="419" t="s">
        <v>286</v>
      </c>
      <c r="H5" s="420"/>
      <c r="I5" s="419" t="s">
        <v>287</v>
      </c>
      <c r="J5" s="420"/>
      <c r="K5" s="313"/>
      <c r="L5" s="272"/>
      <c r="M5" s="272"/>
      <c r="N5" s="272"/>
      <c r="O5" s="272"/>
      <c r="P5" s="272"/>
      <c r="Q5" s="272"/>
      <c r="R5" s="272"/>
      <c r="S5" s="273"/>
      <c r="T5" s="273"/>
      <c r="U5" s="273"/>
      <c r="V5" s="273"/>
      <c r="W5" s="273"/>
      <c r="X5" s="274"/>
      <c r="Y5" s="20"/>
      <c r="Z5" s="271" t="s">
        <v>399</v>
      </c>
      <c r="AA5" s="271" t="s">
        <v>400</v>
      </c>
      <c r="AB5" s="271" t="s">
        <v>401</v>
      </c>
      <c r="AC5" s="271" t="s">
        <v>402</v>
      </c>
      <c r="AD5" s="271" t="s">
        <v>403</v>
      </c>
      <c r="AE5" s="271" t="s">
        <v>404</v>
      </c>
      <c r="AF5" s="271" t="s">
        <v>405</v>
      </c>
      <c r="AG5" s="271" t="s">
        <v>406</v>
      </c>
      <c r="AH5" s="271" t="s">
        <v>407</v>
      </c>
      <c r="AI5" s="271" t="s">
        <v>408</v>
      </c>
      <c r="AJ5" s="271" t="s">
        <v>409</v>
      </c>
      <c r="AK5" s="271" t="s">
        <v>410</v>
      </c>
      <c r="AL5" s="271" t="s">
        <v>411</v>
      </c>
      <c r="AM5" s="271" t="s">
        <v>412</v>
      </c>
      <c r="AN5" s="271" t="s">
        <v>413</v>
      </c>
      <c r="AO5" s="271" t="s">
        <v>414</v>
      </c>
      <c r="AP5" s="271" t="s">
        <v>415</v>
      </c>
      <c r="AQ5" s="271" t="s">
        <v>416</v>
      </c>
      <c r="AR5" s="271" t="s">
        <v>417</v>
      </c>
      <c r="AS5" s="271" t="s">
        <v>418</v>
      </c>
      <c r="AT5" s="271" t="s">
        <v>419</v>
      </c>
      <c r="AU5" s="271" t="s">
        <v>420</v>
      </c>
      <c r="AV5" s="271" t="s">
        <v>421</v>
      </c>
      <c r="AW5" s="271" t="s">
        <v>422</v>
      </c>
      <c r="AX5" s="271" t="s">
        <v>423</v>
      </c>
      <c r="AY5" s="271" t="s">
        <v>424</v>
      </c>
      <c r="AZ5" s="271" t="s">
        <v>425</v>
      </c>
      <c r="BA5" s="271" t="s">
        <v>426</v>
      </c>
      <c r="BB5" s="271" t="s">
        <v>427</v>
      </c>
      <c r="BC5" s="271" t="s">
        <v>428</v>
      </c>
      <c r="BD5" s="271" t="s">
        <v>429</v>
      </c>
      <c r="BE5" s="271" t="s">
        <v>430</v>
      </c>
      <c r="BF5" s="271" t="s">
        <v>431</v>
      </c>
      <c r="BG5" s="271" t="s">
        <v>432</v>
      </c>
      <c r="BH5" s="271" t="s">
        <v>433</v>
      </c>
      <c r="BI5" s="271" t="s">
        <v>434</v>
      </c>
      <c r="BJ5" s="271" t="s">
        <v>435</v>
      </c>
      <c r="BK5" s="271" t="s">
        <v>436</v>
      </c>
      <c r="BL5" s="271" t="s">
        <v>437</v>
      </c>
      <c r="BM5" s="271" t="s">
        <v>438</v>
      </c>
      <c r="BN5" s="271" t="s">
        <v>439</v>
      </c>
      <c r="BO5" s="271" t="s">
        <v>440</v>
      </c>
      <c r="BP5" s="271" t="s">
        <v>441</v>
      </c>
      <c r="BQ5" s="271" t="s">
        <v>442</v>
      </c>
      <c r="BR5" s="271" t="s">
        <v>443</v>
      </c>
      <c r="BS5" s="271" t="s">
        <v>444</v>
      </c>
      <c r="BT5" s="271" t="s">
        <v>445</v>
      </c>
      <c r="BU5" s="271" t="s">
        <v>446</v>
      </c>
      <c r="BV5" s="271" t="s">
        <v>447</v>
      </c>
      <c r="BW5" s="271" t="s">
        <v>448</v>
      </c>
      <c r="BX5" s="271" t="s">
        <v>449</v>
      </c>
      <c r="BY5" s="271" t="s">
        <v>450</v>
      </c>
      <c r="BZ5" s="271" t="s">
        <v>451</v>
      </c>
      <c r="CA5" s="271" t="s">
        <v>452</v>
      </c>
      <c r="CB5" s="271" t="s">
        <v>453</v>
      </c>
      <c r="CC5" s="271" t="s">
        <v>454</v>
      </c>
      <c r="CD5" s="271" t="s">
        <v>455</v>
      </c>
      <c r="CE5" s="271" t="s">
        <v>456</v>
      </c>
      <c r="CF5" s="271" t="s">
        <v>457</v>
      </c>
      <c r="CG5" s="271" t="s">
        <v>458</v>
      </c>
      <c r="CH5" s="274"/>
      <c r="CI5" s="274" t="s">
        <v>668</v>
      </c>
      <c r="CJ5" s="274"/>
      <c r="CK5" s="274"/>
      <c r="CL5" s="274"/>
      <c r="CM5" s="274"/>
      <c r="CN5" s="274"/>
      <c r="CO5" s="274"/>
      <c r="CP5" s="274"/>
      <c r="CQ5" s="274"/>
      <c r="CR5" s="274"/>
      <c r="CS5" s="274"/>
    </row>
    <row r="6" spans="1:16384" s="18" customFormat="1" ht="30" customHeight="1" thickTop="1" thickBot="1">
      <c r="A6" s="16"/>
      <c r="B6" s="17"/>
      <c r="C6" s="314" t="s">
        <v>56</v>
      </c>
      <c r="D6" s="314" t="s">
        <v>57</v>
      </c>
      <c r="E6" s="314" t="s">
        <v>58</v>
      </c>
      <c r="F6" s="314" t="s">
        <v>332</v>
      </c>
      <c r="G6" s="315" t="s">
        <v>288</v>
      </c>
      <c r="H6" s="315" t="s">
        <v>289</v>
      </c>
      <c r="I6" s="315" t="s">
        <v>288</v>
      </c>
      <c r="J6" s="315" t="s">
        <v>289</v>
      </c>
      <c r="K6" s="314" t="s">
        <v>683</v>
      </c>
      <c r="L6" s="272"/>
      <c r="M6" s="272"/>
      <c r="N6" s="272"/>
      <c r="O6" s="272"/>
      <c r="P6" s="272"/>
      <c r="Q6" s="272"/>
      <c r="R6" s="272"/>
      <c r="S6" s="273" t="s">
        <v>579</v>
      </c>
      <c r="T6" s="273" t="s">
        <v>292</v>
      </c>
      <c r="U6" s="273" t="s">
        <v>580</v>
      </c>
      <c r="V6" s="273" t="s">
        <v>591</v>
      </c>
      <c r="W6" s="273" t="s">
        <v>592</v>
      </c>
      <c r="X6" s="274"/>
      <c r="Y6" s="275" t="s">
        <v>391</v>
      </c>
      <c r="Z6" s="271">
        <v>1</v>
      </c>
      <c r="AA6" s="271">
        <v>2</v>
      </c>
      <c r="AB6" s="271">
        <v>3</v>
      </c>
      <c r="AC6" s="271">
        <v>4</v>
      </c>
      <c r="AD6" s="271">
        <v>5</v>
      </c>
      <c r="AE6" s="271">
        <v>6</v>
      </c>
      <c r="AF6" s="271">
        <v>7</v>
      </c>
      <c r="AG6" s="271">
        <v>8</v>
      </c>
      <c r="AH6" s="271">
        <v>9</v>
      </c>
      <c r="AI6" s="271">
        <v>10</v>
      </c>
      <c r="AJ6" s="271">
        <v>11</v>
      </c>
      <c r="AK6" s="271">
        <v>12</v>
      </c>
      <c r="AL6" s="271">
        <v>13</v>
      </c>
      <c r="AM6" s="271">
        <v>14</v>
      </c>
      <c r="AN6" s="271">
        <v>15</v>
      </c>
      <c r="AO6" s="271">
        <v>16</v>
      </c>
      <c r="AP6" s="271">
        <v>17</v>
      </c>
      <c r="AQ6" s="271">
        <v>18</v>
      </c>
      <c r="AR6" s="271">
        <v>19</v>
      </c>
      <c r="AS6" s="271">
        <v>20</v>
      </c>
      <c r="AT6" s="271">
        <v>21</v>
      </c>
      <c r="AU6" s="271">
        <v>22</v>
      </c>
      <c r="AV6" s="271">
        <v>23</v>
      </c>
      <c r="AW6" s="271">
        <v>24</v>
      </c>
      <c r="AX6" s="271">
        <v>25</v>
      </c>
      <c r="AY6" s="271">
        <v>26</v>
      </c>
      <c r="AZ6" s="271">
        <v>27</v>
      </c>
      <c r="BA6" s="271">
        <v>28</v>
      </c>
      <c r="BB6" s="271">
        <v>29</v>
      </c>
      <c r="BC6" s="271">
        <v>30</v>
      </c>
      <c r="BD6" s="271">
        <v>31</v>
      </c>
      <c r="BE6" s="271">
        <v>32</v>
      </c>
      <c r="BF6" s="271">
        <v>33</v>
      </c>
      <c r="BG6" s="271">
        <v>34</v>
      </c>
      <c r="BH6" s="271">
        <v>35</v>
      </c>
      <c r="BI6" s="271">
        <v>36</v>
      </c>
      <c r="BJ6" s="271">
        <v>37</v>
      </c>
      <c r="BK6" s="271">
        <v>38</v>
      </c>
      <c r="BL6" s="271">
        <v>39</v>
      </c>
      <c r="BM6" s="271">
        <v>40</v>
      </c>
      <c r="BN6" s="271">
        <v>41</v>
      </c>
      <c r="BO6" s="271">
        <v>42</v>
      </c>
      <c r="BP6" s="271">
        <v>43</v>
      </c>
      <c r="BQ6" s="271">
        <v>44</v>
      </c>
      <c r="BR6" s="271">
        <v>45</v>
      </c>
      <c r="BS6" s="271">
        <v>46</v>
      </c>
      <c r="BT6" s="271">
        <v>47</v>
      </c>
      <c r="BU6" s="271">
        <v>48</v>
      </c>
      <c r="BV6" s="271">
        <v>49</v>
      </c>
      <c r="BW6" s="271">
        <v>50</v>
      </c>
      <c r="BX6" s="271">
        <v>51</v>
      </c>
      <c r="BY6" s="271">
        <v>52</v>
      </c>
      <c r="BZ6" s="271">
        <v>53</v>
      </c>
      <c r="CA6" s="271">
        <v>54</v>
      </c>
      <c r="CB6" s="271">
        <v>55</v>
      </c>
      <c r="CC6" s="271">
        <v>56</v>
      </c>
      <c r="CD6" s="271">
        <v>57</v>
      </c>
      <c r="CE6" s="271">
        <v>58</v>
      </c>
      <c r="CF6" s="271">
        <v>59</v>
      </c>
      <c r="CG6" s="271">
        <v>60</v>
      </c>
      <c r="CH6" s="274"/>
      <c r="CI6" s="274" t="s">
        <v>195</v>
      </c>
      <c r="CJ6" s="274" t="s">
        <v>196</v>
      </c>
      <c r="CK6" s="274" t="s">
        <v>197</v>
      </c>
      <c r="CL6" s="274" t="s">
        <v>198</v>
      </c>
      <c r="CM6" s="274" t="s">
        <v>199</v>
      </c>
      <c r="CN6" s="274"/>
      <c r="CO6" s="274"/>
      <c r="CP6" s="274"/>
      <c r="CQ6" s="274"/>
      <c r="CR6" s="274"/>
      <c r="CS6" s="274"/>
    </row>
    <row r="7" spans="1:16384" s="18" customFormat="1" ht="30" customHeight="1" thickTop="1" thickBot="1">
      <c r="A7" s="16"/>
      <c r="B7" s="17"/>
      <c r="C7" s="395" t="s">
        <v>821</v>
      </c>
      <c r="D7" s="395" t="s">
        <v>716</v>
      </c>
      <c r="E7" s="353">
        <v>1000</v>
      </c>
      <c r="F7" s="354">
        <v>2</v>
      </c>
      <c r="G7" s="355" t="s">
        <v>298</v>
      </c>
      <c r="H7" s="355">
        <v>2019</v>
      </c>
      <c r="I7" s="355" t="s">
        <v>299</v>
      </c>
      <c r="J7" s="356">
        <v>2019</v>
      </c>
      <c r="K7" s="116">
        <v>12000</v>
      </c>
      <c r="L7" s="274"/>
      <c r="M7" s="274">
        <v>2017</v>
      </c>
      <c r="N7" s="274" t="s">
        <v>298</v>
      </c>
      <c r="O7" s="274">
        <v>2017</v>
      </c>
      <c r="P7" s="274" t="s">
        <v>593</v>
      </c>
      <c r="Q7" s="274">
        <v>1</v>
      </c>
      <c r="R7" s="274"/>
      <c r="S7" s="273" t="s">
        <v>593</v>
      </c>
      <c r="T7" s="273">
        <v>1</v>
      </c>
      <c r="U7" s="273" t="s">
        <v>652</v>
      </c>
      <c r="V7" s="273">
        <v>60</v>
      </c>
      <c r="W7" s="276">
        <v>60000</v>
      </c>
      <c r="X7" s="274"/>
      <c r="Y7" s="274">
        <v>1</v>
      </c>
      <c r="Z7" s="276">
        <v>1000</v>
      </c>
      <c r="AA7" s="276">
        <v>1000</v>
      </c>
      <c r="AB7" s="276">
        <v>1000</v>
      </c>
      <c r="AC7" s="276">
        <v>1000</v>
      </c>
      <c r="AD7" s="276">
        <v>1000</v>
      </c>
      <c r="AE7" s="276">
        <v>1000</v>
      </c>
      <c r="AF7" s="276">
        <v>1000</v>
      </c>
      <c r="AG7" s="276">
        <v>1000</v>
      </c>
      <c r="AH7" s="276">
        <v>1000</v>
      </c>
      <c r="AI7" s="276">
        <v>1000</v>
      </c>
      <c r="AJ7" s="276">
        <v>1000</v>
      </c>
      <c r="AK7" s="276">
        <v>1000</v>
      </c>
      <c r="AL7" s="276">
        <v>1000</v>
      </c>
      <c r="AM7" s="276">
        <v>1000</v>
      </c>
      <c r="AN7" s="276">
        <v>1000</v>
      </c>
      <c r="AO7" s="276">
        <v>1000</v>
      </c>
      <c r="AP7" s="276">
        <v>1000</v>
      </c>
      <c r="AQ7" s="276">
        <v>1000</v>
      </c>
      <c r="AR7" s="276">
        <v>1000</v>
      </c>
      <c r="AS7" s="276">
        <v>1000</v>
      </c>
      <c r="AT7" s="276">
        <v>1000</v>
      </c>
      <c r="AU7" s="276">
        <v>1000</v>
      </c>
      <c r="AV7" s="276">
        <v>1000</v>
      </c>
      <c r="AW7" s="276">
        <v>1000</v>
      </c>
      <c r="AX7" s="276">
        <v>1000</v>
      </c>
      <c r="AY7" s="276">
        <v>1000</v>
      </c>
      <c r="AZ7" s="276">
        <v>1000</v>
      </c>
      <c r="BA7" s="276">
        <v>1000</v>
      </c>
      <c r="BB7" s="276">
        <v>1000</v>
      </c>
      <c r="BC7" s="276">
        <v>1000</v>
      </c>
      <c r="BD7" s="276">
        <v>1000</v>
      </c>
      <c r="BE7" s="276">
        <v>1000</v>
      </c>
      <c r="BF7" s="276">
        <v>1000</v>
      </c>
      <c r="BG7" s="276">
        <v>1000</v>
      </c>
      <c r="BH7" s="276">
        <v>1000</v>
      </c>
      <c r="BI7" s="276">
        <v>1000</v>
      </c>
      <c r="BJ7" s="276">
        <v>1000</v>
      </c>
      <c r="BK7" s="276">
        <v>1000</v>
      </c>
      <c r="BL7" s="276">
        <v>1000</v>
      </c>
      <c r="BM7" s="276">
        <v>1000</v>
      </c>
      <c r="BN7" s="276">
        <v>1000</v>
      </c>
      <c r="BO7" s="276">
        <v>1000</v>
      </c>
      <c r="BP7" s="276">
        <v>1000</v>
      </c>
      <c r="BQ7" s="276">
        <v>1000</v>
      </c>
      <c r="BR7" s="276">
        <v>1000</v>
      </c>
      <c r="BS7" s="276">
        <v>1000</v>
      </c>
      <c r="BT7" s="276">
        <v>1000</v>
      </c>
      <c r="BU7" s="276">
        <v>1000</v>
      </c>
      <c r="BV7" s="276">
        <v>1000</v>
      </c>
      <c r="BW7" s="276">
        <v>1000</v>
      </c>
      <c r="BX7" s="276">
        <v>1000</v>
      </c>
      <c r="BY7" s="276">
        <v>1000</v>
      </c>
      <c r="BZ7" s="276">
        <v>1000</v>
      </c>
      <c r="CA7" s="276">
        <v>1000</v>
      </c>
      <c r="CB7" s="276">
        <v>1000</v>
      </c>
      <c r="CC7" s="276">
        <v>1000</v>
      </c>
      <c r="CD7" s="276">
        <v>1000</v>
      </c>
      <c r="CE7" s="276">
        <v>1000</v>
      </c>
      <c r="CF7" s="276">
        <v>1000</v>
      </c>
      <c r="CG7" s="276">
        <v>1000</v>
      </c>
      <c r="CH7" s="274"/>
      <c r="CI7" s="277">
        <v>12000</v>
      </c>
      <c r="CJ7" s="277">
        <v>12000</v>
      </c>
      <c r="CK7" s="277">
        <v>12000</v>
      </c>
      <c r="CL7" s="277">
        <v>12000</v>
      </c>
      <c r="CM7" s="277">
        <v>12000</v>
      </c>
      <c r="CN7" s="274"/>
      <c r="CO7" s="274"/>
      <c r="CP7" s="274"/>
      <c r="CQ7" s="274"/>
      <c r="CR7" s="274"/>
      <c r="CS7" s="274"/>
    </row>
    <row r="8" spans="1:16384" s="18" customFormat="1" ht="30" customHeight="1" thickTop="1" thickBot="1">
      <c r="A8" s="16"/>
      <c r="B8" s="17"/>
      <c r="C8" s="395" t="s">
        <v>831</v>
      </c>
      <c r="D8" s="395" t="s">
        <v>716</v>
      </c>
      <c r="E8" s="353">
        <v>500</v>
      </c>
      <c r="F8" s="354">
        <v>2</v>
      </c>
      <c r="G8" s="355" t="s">
        <v>298</v>
      </c>
      <c r="H8" s="355">
        <v>2019</v>
      </c>
      <c r="I8" s="355" t="s">
        <v>299</v>
      </c>
      <c r="J8" s="356">
        <v>2019</v>
      </c>
      <c r="K8" s="116">
        <v>6000</v>
      </c>
      <c r="L8" s="274"/>
      <c r="M8" s="274">
        <v>2018</v>
      </c>
      <c r="N8" s="274" t="s">
        <v>581</v>
      </c>
      <c r="O8" s="274">
        <v>2017</v>
      </c>
      <c r="P8" s="274" t="s">
        <v>594</v>
      </c>
      <c r="Q8" s="274">
        <v>2</v>
      </c>
      <c r="R8" s="274"/>
      <c r="S8" s="273" t="s">
        <v>778</v>
      </c>
      <c r="T8" s="273" t="s">
        <v>778</v>
      </c>
      <c r="U8" s="273" t="s">
        <v>778</v>
      </c>
      <c r="V8" s="273" t="s">
        <v>778</v>
      </c>
      <c r="W8" s="276" t="s">
        <v>778</v>
      </c>
      <c r="X8" s="274"/>
      <c r="Y8" s="274">
        <v>2</v>
      </c>
      <c r="Z8" s="276" t="s">
        <v>779</v>
      </c>
      <c r="AA8" s="276" t="s">
        <v>779</v>
      </c>
      <c r="AB8" s="276" t="s">
        <v>779</v>
      </c>
      <c r="AC8" s="276" t="s">
        <v>779</v>
      </c>
      <c r="AD8" s="276" t="s">
        <v>779</v>
      </c>
      <c r="AE8" s="276" t="s">
        <v>779</v>
      </c>
      <c r="AF8" s="276" t="s">
        <v>779</v>
      </c>
      <c r="AG8" s="276" t="s">
        <v>779</v>
      </c>
      <c r="AH8" s="276" t="s">
        <v>779</v>
      </c>
      <c r="AI8" s="276" t="s">
        <v>779</v>
      </c>
      <c r="AJ8" s="276" t="s">
        <v>779</v>
      </c>
      <c r="AK8" s="276" t="s">
        <v>779</v>
      </c>
      <c r="AL8" s="276" t="s">
        <v>779</v>
      </c>
      <c r="AM8" s="276" t="s">
        <v>779</v>
      </c>
      <c r="AN8" s="276" t="s">
        <v>779</v>
      </c>
      <c r="AO8" s="276" t="s">
        <v>779</v>
      </c>
      <c r="AP8" s="276" t="s">
        <v>779</v>
      </c>
      <c r="AQ8" s="276" t="s">
        <v>779</v>
      </c>
      <c r="AR8" s="276" t="s">
        <v>779</v>
      </c>
      <c r="AS8" s="276" t="s">
        <v>779</v>
      </c>
      <c r="AT8" s="276" t="s">
        <v>779</v>
      </c>
      <c r="AU8" s="276" t="s">
        <v>779</v>
      </c>
      <c r="AV8" s="276" t="s">
        <v>779</v>
      </c>
      <c r="AW8" s="276" t="s">
        <v>779</v>
      </c>
      <c r="AX8" s="276" t="s">
        <v>779</v>
      </c>
      <c r="AY8" s="276" t="s">
        <v>779</v>
      </c>
      <c r="AZ8" s="276" t="s">
        <v>779</v>
      </c>
      <c r="BA8" s="276" t="s">
        <v>779</v>
      </c>
      <c r="BB8" s="276" t="s">
        <v>779</v>
      </c>
      <c r="BC8" s="276" t="s">
        <v>779</v>
      </c>
      <c r="BD8" s="276" t="s">
        <v>779</v>
      </c>
      <c r="BE8" s="276" t="s">
        <v>779</v>
      </c>
      <c r="BF8" s="276" t="s">
        <v>779</v>
      </c>
      <c r="BG8" s="276" t="s">
        <v>779</v>
      </c>
      <c r="BH8" s="276" t="s">
        <v>779</v>
      </c>
      <c r="BI8" s="276" t="s">
        <v>779</v>
      </c>
      <c r="BJ8" s="276" t="s">
        <v>779</v>
      </c>
      <c r="BK8" s="276" t="s">
        <v>779</v>
      </c>
      <c r="BL8" s="276" t="s">
        <v>779</v>
      </c>
      <c r="BM8" s="276" t="s">
        <v>779</v>
      </c>
      <c r="BN8" s="276" t="s">
        <v>779</v>
      </c>
      <c r="BO8" s="276" t="s">
        <v>779</v>
      </c>
      <c r="BP8" s="276" t="s">
        <v>779</v>
      </c>
      <c r="BQ8" s="276" t="s">
        <v>779</v>
      </c>
      <c r="BR8" s="276" t="s">
        <v>779</v>
      </c>
      <c r="BS8" s="276" t="s">
        <v>779</v>
      </c>
      <c r="BT8" s="276" t="s">
        <v>779</v>
      </c>
      <c r="BU8" s="276" t="s">
        <v>779</v>
      </c>
      <c r="BV8" s="276" t="s">
        <v>779</v>
      </c>
      <c r="BW8" s="276" t="s">
        <v>779</v>
      </c>
      <c r="BX8" s="276" t="s">
        <v>779</v>
      </c>
      <c r="BY8" s="276" t="s">
        <v>779</v>
      </c>
      <c r="BZ8" s="276" t="s">
        <v>779</v>
      </c>
      <c r="CA8" s="276" t="s">
        <v>779</v>
      </c>
      <c r="CB8" s="276" t="s">
        <v>779</v>
      </c>
      <c r="CC8" s="276" t="s">
        <v>779</v>
      </c>
      <c r="CD8" s="276" t="s">
        <v>779</v>
      </c>
      <c r="CE8" s="276" t="s">
        <v>779</v>
      </c>
      <c r="CF8" s="276" t="s">
        <v>779</v>
      </c>
      <c r="CG8" s="276" t="s">
        <v>779</v>
      </c>
      <c r="CH8" s="274"/>
      <c r="CI8" s="274"/>
      <c r="CJ8" s="274"/>
      <c r="CK8" s="274"/>
      <c r="CL8" s="274"/>
      <c r="CM8" s="274"/>
      <c r="CN8" s="274"/>
      <c r="CO8" s="274"/>
      <c r="CP8" s="274"/>
      <c r="CQ8" s="274"/>
      <c r="CR8" s="274"/>
      <c r="CS8" s="274"/>
    </row>
    <row r="9" spans="1:16384" s="18" customFormat="1" ht="30" customHeight="1" thickTop="1" thickBot="1">
      <c r="A9" s="16"/>
      <c r="B9" s="17"/>
      <c r="C9" s="394" t="s">
        <v>828</v>
      </c>
      <c r="D9" s="394" t="s">
        <v>716</v>
      </c>
      <c r="E9" s="105">
        <v>750</v>
      </c>
      <c r="F9" s="354">
        <v>1</v>
      </c>
      <c r="G9" s="355" t="s">
        <v>298</v>
      </c>
      <c r="H9" s="355">
        <v>2019</v>
      </c>
      <c r="I9" s="355" t="s">
        <v>299</v>
      </c>
      <c r="J9" s="356">
        <v>2019</v>
      </c>
      <c r="K9" s="116">
        <v>9000</v>
      </c>
      <c r="L9" s="274"/>
      <c r="M9" s="274">
        <v>2019</v>
      </c>
      <c r="N9" s="274" t="s">
        <v>582</v>
      </c>
      <c r="O9" s="274">
        <v>2017</v>
      </c>
      <c r="P9" s="274" t="s">
        <v>595</v>
      </c>
      <c r="Q9" s="274">
        <v>3</v>
      </c>
      <c r="R9" s="274"/>
      <c r="S9" s="273" t="s">
        <v>778</v>
      </c>
      <c r="T9" s="273" t="s">
        <v>778</v>
      </c>
      <c r="U9" s="273" t="s">
        <v>778</v>
      </c>
      <c r="V9" s="273" t="s">
        <v>778</v>
      </c>
      <c r="W9" s="276" t="s">
        <v>778</v>
      </c>
      <c r="X9" s="274"/>
      <c r="Y9" s="274">
        <v>3</v>
      </c>
      <c r="Z9" s="276" t="s">
        <v>779</v>
      </c>
      <c r="AA9" s="276" t="s">
        <v>779</v>
      </c>
      <c r="AB9" s="276" t="s">
        <v>779</v>
      </c>
      <c r="AC9" s="276" t="s">
        <v>779</v>
      </c>
      <c r="AD9" s="276" t="s">
        <v>779</v>
      </c>
      <c r="AE9" s="276" t="s">
        <v>779</v>
      </c>
      <c r="AF9" s="276" t="s">
        <v>779</v>
      </c>
      <c r="AG9" s="276" t="s">
        <v>779</v>
      </c>
      <c r="AH9" s="276" t="s">
        <v>779</v>
      </c>
      <c r="AI9" s="276" t="s">
        <v>779</v>
      </c>
      <c r="AJ9" s="276" t="s">
        <v>779</v>
      </c>
      <c r="AK9" s="276" t="s">
        <v>779</v>
      </c>
      <c r="AL9" s="276" t="s">
        <v>779</v>
      </c>
      <c r="AM9" s="276" t="s">
        <v>779</v>
      </c>
      <c r="AN9" s="276" t="s">
        <v>779</v>
      </c>
      <c r="AO9" s="276" t="s">
        <v>779</v>
      </c>
      <c r="AP9" s="276" t="s">
        <v>779</v>
      </c>
      <c r="AQ9" s="276" t="s">
        <v>779</v>
      </c>
      <c r="AR9" s="276" t="s">
        <v>779</v>
      </c>
      <c r="AS9" s="276" t="s">
        <v>779</v>
      </c>
      <c r="AT9" s="276" t="s">
        <v>779</v>
      </c>
      <c r="AU9" s="276" t="s">
        <v>779</v>
      </c>
      <c r="AV9" s="276" t="s">
        <v>779</v>
      </c>
      <c r="AW9" s="276" t="s">
        <v>779</v>
      </c>
      <c r="AX9" s="276" t="s">
        <v>779</v>
      </c>
      <c r="AY9" s="276" t="s">
        <v>779</v>
      </c>
      <c r="AZ9" s="276" t="s">
        <v>779</v>
      </c>
      <c r="BA9" s="276" t="s">
        <v>779</v>
      </c>
      <c r="BB9" s="276" t="s">
        <v>779</v>
      </c>
      <c r="BC9" s="276" t="s">
        <v>779</v>
      </c>
      <c r="BD9" s="276" t="s">
        <v>779</v>
      </c>
      <c r="BE9" s="276" t="s">
        <v>779</v>
      </c>
      <c r="BF9" s="276" t="s">
        <v>779</v>
      </c>
      <c r="BG9" s="276" t="s">
        <v>779</v>
      </c>
      <c r="BH9" s="276" t="s">
        <v>779</v>
      </c>
      <c r="BI9" s="276" t="s">
        <v>779</v>
      </c>
      <c r="BJ9" s="276" t="s">
        <v>779</v>
      </c>
      <c r="BK9" s="276" t="s">
        <v>779</v>
      </c>
      <c r="BL9" s="276" t="s">
        <v>779</v>
      </c>
      <c r="BM9" s="276" t="s">
        <v>779</v>
      </c>
      <c r="BN9" s="276" t="s">
        <v>779</v>
      </c>
      <c r="BO9" s="276" t="s">
        <v>779</v>
      </c>
      <c r="BP9" s="276" t="s">
        <v>779</v>
      </c>
      <c r="BQ9" s="276" t="s">
        <v>779</v>
      </c>
      <c r="BR9" s="276" t="s">
        <v>779</v>
      </c>
      <c r="BS9" s="276" t="s">
        <v>779</v>
      </c>
      <c r="BT9" s="276" t="s">
        <v>779</v>
      </c>
      <c r="BU9" s="276" t="s">
        <v>779</v>
      </c>
      <c r="BV9" s="276" t="s">
        <v>779</v>
      </c>
      <c r="BW9" s="276" t="s">
        <v>779</v>
      </c>
      <c r="BX9" s="276" t="s">
        <v>779</v>
      </c>
      <c r="BY9" s="276" t="s">
        <v>779</v>
      </c>
      <c r="BZ9" s="276" t="s">
        <v>779</v>
      </c>
      <c r="CA9" s="276" t="s">
        <v>779</v>
      </c>
      <c r="CB9" s="276" t="s">
        <v>779</v>
      </c>
      <c r="CC9" s="276" t="s">
        <v>779</v>
      </c>
      <c r="CD9" s="276" t="s">
        <v>779</v>
      </c>
      <c r="CE9" s="276" t="s">
        <v>779</v>
      </c>
      <c r="CF9" s="276" t="s">
        <v>779</v>
      </c>
      <c r="CG9" s="276" t="s">
        <v>779</v>
      </c>
      <c r="CH9" s="274"/>
      <c r="CI9" s="274"/>
      <c r="CJ9" s="274"/>
      <c r="CK9" s="274"/>
      <c r="CL9" s="274"/>
      <c r="CM9" s="274"/>
      <c r="CN9" s="274"/>
      <c r="CO9" s="274"/>
      <c r="CP9" s="274"/>
      <c r="CQ9" s="274"/>
      <c r="CR9" s="274"/>
      <c r="CS9" s="274"/>
    </row>
    <row r="10" spans="1:16384" s="18" customFormat="1" ht="30" customHeight="1" thickTop="1" thickBot="1">
      <c r="A10" s="16"/>
      <c r="B10" s="17"/>
      <c r="C10" s="345"/>
      <c r="D10" s="394"/>
      <c r="E10" s="105"/>
      <c r="F10" s="357"/>
      <c r="G10" s="355"/>
      <c r="H10" s="355"/>
      <c r="I10" s="355"/>
      <c r="J10" s="356"/>
      <c r="K10" s="116" t="str">
        <f t="shared" ref="K10:K71" si="0">W10</f>
        <v/>
      </c>
      <c r="L10" s="274"/>
      <c r="M10" s="274">
        <v>2020</v>
      </c>
      <c r="N10" s="274" t="s">
        <v>583</v>
      </c>
      <c r="O10" s="274">
        <v>2017</v>
      </c>
      <c r="P10" s="274" t="s">
        <v>596</v>
      </c>
      <c r="Q10" s="274">
        <v>4</v>
      </c>
      <c r="R10" s="274"/>
      <c r="S10" s="273" t="s">
        <v>778</v>
      </c>
      <c r="T10" s="273" t="s">
        <v>778</v>
      </c>
      <c r="U10" s="273" t="s">
        <v>778</v>
      </c>
      <c r="V10" s="273" t="s">
        <v>778</v>
      </c>
      <c r="W10" s="276" t="s">
        <v>778</v>
      </c>
      <c r="X10" s="274"/>
      <c r="Y10" s="274">
        <v>4</v>
      </c>
      <c r="Z10" s="276" t="s">
        <v>779</v>
      </c>
      <c r="AA10" s="276" t="s">
        <v>779</v>
      </c>
      <c r="AB10" s="276" t="s">
        <v>779</v>
      </c>
      <c r="AC10" s="276" t="s">
        <v>779</v>
      </c>
      <c r="AD10" s="276" t="s">
        <v>779</v>
      </c>
      <c r="AE10" s="276" t="s">
        <v>779</v>
      </c>
      <c r="AF10" s="276" t="s">
        <v>779</v>
      </c>
      <c r="AG10" s="276" t="s">
        <v>779</v>
      </c>
      <c r="AH10" s="276" t="s">
        <v>779</v>
      </c>
      <c r="AI10" s="276" t="s">
        <v>779</v>
      </c>
      <c r="AJ10" s="276" t="s">
        <v>779</v>
      </c>
      <c r="AK10" s="276" t="s">
        <v>779</v>
      </c>
      <c r="AL10" s="276" t="s">
        <v>779</v>
      </c>
      <c r="AM10" s="276" t="s">
        <v>779</v>
      </c>
      <c r="AN10" s="276" t="s">
        <v>779</v>
      </c>
      <c r="AO10" s="276" t="s">
        <v>779</v>
      </c>
      <c r="AP10" s="276" t="s">
        <v>779</v>
      </c>
      <c r="AQ10" s="276" t="s">
        <v>779</v>
      </c>
      <c r="AR10" s="276" t="s">
        <v>779</v>
      </c>
      <c r="AS10" s="276" t="s">
        <v>779</v>
      </c>
      <c r="AT10" s="276" t="s">
        <v>779</v>
      </c>
      <c r="AU10" s="276" t="s">
        <v>779</v>
      </c>
      <c r="AV10" s="276" t="s">
        <v>779</v>
      </c>
      <c r="AW10" s="276" t="s">
        <v>779</v>
      </c>
      <c r="AX10" s="276" t="s">
        <v>779</v>
      </c>
      <c r="AY10" s="276" t="s">
        <v>779</v>
      </c>
      <c r="AZ10" s="276" t="s">
        <v>779</v>
      </c>
      <c r="BA10" s="276" t="s">
        <v>779</v>
      </c>
      <c r="BB10" s="276" t="s">
        <v>779</v>
      </c>
      <c r="BC10" s="276" t="s">
        <v>779</v>
      </c>
      <c r="BD10" s="276" t="s">
        <v>779</v>
      </c>
      <c r="BE10" s="276" t="s">
        <v>779</v>
      </c>
      <c r="BF10" s="276" t="s">
        <v>779</v>
      </c>
      <c r="BG10" s="276" t="s">
        <v>779</v>
      </c>
      <c r="BH10" s="276" t="s">
        <v>779</v>
      </c>
      <c r="BI10" s="276" t="s">
        <v>779</v>
      </c>
      <c r="BJ10" s="276" t="s">
        <v>779</v>
      </c>
      <c r="BK10" s="276" t="s">
        <v>779</v>
      </c>
      <c r="BL10" s="276" t="s">
        <v>779</v>
      </c>
      <c r="BM10" s="276" t="s">
        <v>779</v>
      </c>
      <c r="BN10" s="276" t="s">
        <v>779</v>
      </c>
      <c r="BO10" s="276" t="s">
        <v>779</v>
      </c>
      <c r="BP10" s="276" t="s">
        <v>779</v>
      </c>
      <c r="BQ10" s="276" t="s">
        <v>779</v>
      </c>
      <c r="BR10" s="276" t="s">
        <v>779</v>
      </c>
      <c r="BS10" s="276" t="s">
        <v>779</v>
      </c>
      <c r="BT10" s="276" t="s">
        <v>779</v>
      </c>
      <c r="BU10" s="276" t="s">
        <v>779</v>
      </c>
      <c r="BV10" s="276" t="s">
        <v>779</v>
      </c>
      <c r="BW10" s="276" t="s">
        <v>779</v>
      </c>
      <c r="BX10" s="276" t="s">
        <v>779</v>
      </c>
      <c r="BY10" s="276" t="s">
        <v>779</v>
      </c>
      <c r="BZ10" s="276" t="s">
        <v>779</v>
      </c>
      <c r="CA10" s="276" t="s">
        <v>779</v>
      </c>
      <c r="CB10" s="276" t="s">
        <v>779</v>
      </c>
      <c r="CC10" s="276" t="s">
        <v>779</v>
      </c>
      <c r="CD10" s="276" t="s">
        <v>779</v>
      </c>
      <c r="CE10" s="276" t="s">
        <v>779</v>
      </c>
      <c r="CF10" s="276" t="s">
        <v>779</v>
      </c>
      <c r="CG10" s="276" t="s">
        <v>779</v>
      </c>
      <c r="CH10" s="274"/>
      <c r="CI10" s="274"/>
      <c r="CJ10" s="274"/>
      <c r="CK10" s="274"/>
      <c r="CL10" s="274"/>
      <c r="CM10" s="274"/>
      <c r="CN10" s="274"/>
      <c r="CO10" s="274"/>
      <c r="CP10" s="274"/>
      <c r="CQ10" s="274"/>
      <c r="CR10" s="274"/>
      <c r="CS10" s="274"/>
    </row>
    <row r="11" spans="1:16384" s="18" customFormat="1" ht="30" customHeight="1" thickTop="1" thickBot="1">
      <c r="A11" s="16"/>
      <c r="B11" s="17"/>
      <c r="C11" s="345"/>
      <c r="D11" s="345"/>
      <c r="E11" s="105"/>
      <c r="F11" s="357"/>
      <c r="G11" s="355"/>
      <c r="H11" s="355"/>
      <c r="I11" s="355"/>
      <c r="J11" s="356"/>
      <c r="K11" s="116" t="str">
        <f t="shared" si="0"/>
        <v/>
      </c>
      <c r="L11" s="274"/>
      <c r="M11" s="274">
        <v>2021</v>
      </c>
      <c r="N11" s="274" t="s">
        <v>584</v>
      </c>
      <c r="O11" s="274">
        <v>2017</v>
      </c>
      <c r="P11" s="274" t="s">
        <v>597</v>
      </c>
      <c r="Q11" s="274">
        <v>5</v>
      </c>
      <c r="R11" s="274"/>
      <c r="S11" s="273" t="s">
        <v>778</v>
      </c>
      <c r="T11" s="273" t="s">
        <v>778</v>
      </c>
      <c r="U11" s="273" t="s">
        <v>778</v>
      </c>
      <c r="V11" s="273" t="s">
        <v>778</v>
      </c>
      <c r="W11" s="276" t="s">
        <v>778</v>
      </c>
      <c r="X11" s="274"/>
      <c r="Y11" s="274">
        <v>5</v>
      </c>
      <c r="Z11" s="276" t="s">
        <v>779</v>
      </c>
      <c r="AA11" s="276" t="s">
        <v>779</v>
      </c>
      <c r="AB11" s="276" t="s">
        <v>779</v>
      </c>
      <c r="AC11" s="276" t="s">
        <v>779</v>
      </c>
      <c r="AD11" s="276" t="s">
        <v>779</v>
      </c>
      <c r="AE11" s="276" t="s">
        <v>779</v>
      </c>
      <c r="AF11" s="276" t="s">
        <v>779</v>
      </c>
      <c r="AG11" s="276" t="s">
        <v>779</v>
      </c>
      <c r="AH11" s="276" t="s">
        <v>779</v>
      </c>
      <c r="AI11" s="276" t="s">
        <v>779</v>
      </c>
      <c r="AJ11" s="276" t="s">
        <v>779</v>
      </c>
      <c r="AK11" s="276" t="s">
        <v>779</v>
      </c>
      <c r="AL11" s="276" t="s">
        <v>779</v>
      </c>
      <c r="AM11" s="276" t="s">
        <v>779</v>
      </c>
      <c r="AN11" s="276" t="s">
        <v>779</v>
      </c>
      <c r="AO11" s="276" t="s">
        <v>779</v>
      </c>
      <c r="AP11" s="276" t="s">
        <v>779</v>
      </c>
      <c r="AQ11" s="276" t="s">
        <v>779</v>
      </c>
      <c r="AR11" s="276" t="s">
        <v>779</v>
      </c>
      <c r="AS11" s="276" t="s">
        <v>779</v>
      </c>
      <c r="AT11" s="276" t="s">
        <v>779</v>
      </c>
      <c r="AU11" s="276" t="s">
        <v>779</v>
      </c>
      <c r="AV11" s="276" t="s">
        <v>779</v>
      </c>
      <c r="AW11" s="276" t="s">
        <v>779</v>
      </c>
      <c r="AX11" s="276" t="s">
        <v>779</v>
      </c>
      <c r="AY11" s="276" t="s">
        <v>779</v>
      </c>
      <c r="AZ11" s="276" t="s">
        <v>779</v>
      </c>
      <c r="BA11" s="276" t="s">
        <v>779</v>
      </c>
      <c r="BB11" s="276" t="s">
        <v>779</v>
      </c>
      <c r="BC11" s="276" t="s">
        <v>779</v>
      </c>
      <c r="BD11" s="276" t="s">
        <v>779</v>
      </c>
      <c r="BE11" s="276" t="s">
        <v>779</v>
      </c>
      <c r="BF11" s="276" t="s">
        <v>779</v>
      </c>
      <c r="BG11" s="276" t="s">
        <v>779</v>
      </c>
      <c r="BH11" s="276" t="s">
        <v>779</v>
      </c>
      <c r="BI11" s="276" t="s">
        <v>779</v>
      </c>
      <c r="BJ11" s="276" t="s">
        <v>779</v>
      </c>
      <c r="BK11" s="276" t="s">
        <v>779</v>
      </c>
      <c r="BL11" s="276" t="s">
        <v>779</v>
      </c>
      <c r="BM11" s="276" t="s">
        <v>779</v>
      </c>
      <c r="BN11" s="276" t="s">
        <v>779</v>
      </c>
      <c r="BO11" s="276" t="s">
        <v>779</v>
      </c>
      <c r="BP11" s="276" t="s">
        <v>779</v>
      </c>
      <c r="BQ11" s="276" t="s">
        <v>779</v>
      </c>
      <c r="BR11" s="276" t="s">
        <v>779</v>
      </c>
      <c r="BS11" s="276" t="s">
        <v>779</v>
      </c>
      <c r="BT11" s="276" t="s">
        <v>779</v>
      </c>
      <c r="BU11" s="276" t="s">
        <v>779</v>
      </c>
      <c r="BV11" s="276" t="s">
        <v>779</v>
      </c>
      <c r="BW11" s="276" t="s">
        <v>779</v>
      </c>
      <c r="BX11" s="276" t="s">
        <v>779</v>
      </c>
      <c r="BY11" s="276" t="s">
        <v>779</v>
      </c>
      <c r="BZ11" s="276" t="s">
        <v>779</v>
      </c>
      <c r="CA11" s="276" t="s">
        <v>779</v>
      </c>
      <c r="CB11" s="276" t="s">
        <v>779</v>
      </c>
      <c r="CC11" s="276" t="s">
        <v>779</v>
      </c>
      <c r="CD11" s="276" t="s">
        <v>779</v>
      </c>
      <c r="CE11" s="276" t="s">
        <v>779</v>
      </c>
      <c r="CF11" s="276" t="s">
        <v>779</v>
      </c>
      <c r="CG11" s="276" t="s">
        <v>779</v>
      </c>
      <c r="CH11" s="274"/>
      <c r="CI11" s="274"/>
      <c r="CJ11" s="274"/>
      <c r="CK11" s="274"/>
      <c r="CL11" s="274"/>
      <c r="CM11" s="274"/>
      <c r="CN11" s="274"/>
      <c r="CO11" s="274"/>
      <c r="CP11" s="274"/>
      <c r="CQ11" s="274"/>
      <c r="CR11" s="274"/>
      <c r="CS11" s="274"/>
    </row>
    <row r="12" spans="1:16384" s="18" customFormat="1" ht="30" customHeight="1" thickTop="1" thickBot="1">
      <c r="A12" s="16"/>
      <c r="B12" s="17"/>
      <c r="C12" s="345"/>
      <c r="D12" s="345"/>
      <c r="E12" s="105"/>
      <c r="F12" s="357"/>
      <c r="G12" s="355"/>
      <c r="H12" s="355"/>
      <c r="I12" s="355"/>
      <c r="J12" s="356"/>
      <c r="K12" s="116" t="str">
        <f t="shared" si="0"/>
        <v/>
      </c>
      <c r="L12" s="274"/>
      <c r="M12" s="274"/>
      <c r="N12" s="274" t="s">
        <v>585</v>
      </c>
      <c r="O12" s="274">
        <v>2017</v>
      </c>
      <c r="P12" s="274" t="s">
        <v>598</v>
      </c>
      <c r="Q12" s="274">
        <v>6</v>
      </c>
      <c r="R12" s="274"/>
      <c r="S12" s="273" t="s">
        <v>778</v>
      </c>
      <c r="T12" s="273" t="s">
        <v>778</v>
      </c>
      <c r="U12" s="273" t="s">
        <v>778</v>
      </c>
      <c r="V12" s="273" t="s">
        <v>778</v>
      </c>
      <c r="W12" s="276" t="s">
        <v>778</v>
      </c>
      <c r="X12" s="274"/>
      <c r="Y12" s="274">
        <v>6</v>
      </c>
      <c r="Z12" s="276" t="s">
        <v>779</v>
      </c>
      <c r="AA12" s="276" t="s">
        <v>779</v>
      </c>
      <c r="AB12" s="276" t="s">
        <v>779</v>
      </c>
      <c r="AC12" s="276" t="s">
        <v>779</v>
      </c>
      <c r="AD12" s="276" t="s">
        <v>779</v>
      </c>
      <c r="AE12" s="276" t="s">
        <v>779</v>
      </c>
      <c r="AF12" s="276" t="s">
        <v>779</v>
      </c>
      <c r="AG12" s="276" t="s">
        <v>779</v>
      </c>
      <c r="AH12" s="276" t="s">
        <v>779</v>
      </c>
      <c r="AI12" s="276" t="s">
        <v>779</v>
      </c>
      <c r="AJ12" s="276" t="s">
        <v>779</v>
      </c>
      <c r="AK12" s="276" t="s">
        <v>779</v>
      </c>
      <c r="AL12" s="276" t="s">
        <v>779</v>
      </c>
      <c r="AM12" s="276" t="s">
        <v>779</v>
      </c>
      <c r="AN12" s="276" t="s">
        <v>779</v>
      </c>
      <c r="AO12" s="276" t="s">
        <v>779</v>
      </c>
      <c r="AP12" s="276" t="s">
        <v>779</v>
      </c>
      <c r="AQ12" s="276" t="s">
        <v>779</v>
      </c>
      <c r="AR12" s="276" t="s">
        <v>779</v>
      </c>
      <c r="AS12" s="276" t="s">
        <v>779</v>
      </c>
      <c r="AT12" s="276" t="s">
        <v>779</v>
      </c>
      <c r="AU12" s="276" t="s">
        <v>779</v>
      </c>
      <c r="AV12" s="276" t="s">
        <v>779</v>
      </c>
      <c r="AW12" s="276" t="s">
        <v>779</v>
      </c>
      <c r="AX12" s="276" t="s">
        <v>779</v>
      </c>
      <c r="AY12" s="276" t="s">
        <v>779</v>
      </c>
      <c r="AZ12" s="276" t="s">
        <v>779</v>
      </c>
      <c r="BA12" s="276" t="s">
        <v>779</v>
      </c>
      <c r="BB12" s="276" t="s">
        <v>779</v>
      </c>
      <c r="BC12" s="276" t="s">
        <v>779</v>
      </c>
      <c r="BD12" s="276" t="s">
        <v>779</v>
      </c>
      <c r="BE12" s="276" t="s">
        <v>779</v>
      </c>
      <c r="BF12" s="276" t="s">
        <v>779</v>
      </c>
      <c r="BG12" s="276" t="s">
        <v>779</v>
      </c>
      <c r="BH12" s="276" t="s">
        <v>779</v>
      </c>
      <c r="BI12" s="276" t="s">
        <v>779</v>
      </c>
      <c r="BJ12" s="276" t="s">
        <v>779</v>
      </c>
      <c r="BK12" s="276" t="s">
        <v>779</v>
      </c>
      <c r="BL12" s="276" t="s">
        <v>779</v>
      </c>
      <c r="BM12" s="276" t="s">
        <v>779</v>
      </c>
      <c r="BN12" s="276" t="s">
        <v>779</v>
      </c>
      <c r="BO12" s="276" t="s">
        <v>779</v>
      </c>
      <c r="BP12" s="276" t="s">
        <v>779</v>
      </c>
      <c r="BQ12" s="276" t="s">
        <v>779</v>
      </c>
      <c r="BR12" s="276" t="s">
        <v>779</v>
      </c>
      <c r="BS12" s="276" t="s">
        <v>779</v>
      </c>
      <c r="BT12" s="276" t="s">
        <v>779</v>
      </c>
      <c r="BU12" s="276" t="s">
        <v>779</v>
      </c>
      <c r="BV12" s="276" t="s">
        <v>779</v>
      </c>
      <c r="BW12" s="276" t="s">
        <v>779</v>
      </c>
      <c r="BX12" s="276" t="s">
        <v>779</v>
      </c>
      <c r="BY12" s="276" t="s">
        <v>779</v>
      </c>
      <c r="BZ12" s="276" t="s">
        <v>779</v>
      </c>
      <c r="CA12" s="276" t="s">
        <v>779</v>
      </c>
      <c r="CB12" s="276" t="s">
        <v>779</v>
      </c>
      <c r="CC12" s="276" t="s">
        <v>779</v>
      </c>
      <c r="CD12" s="276" t="s">
        <v>779</v>
      </c>
      <c r="CE12" s="276" t="s">
        <v>779</v>
      </c>
      <c r="CF12" s="276" t="s">
        <v>779</v>
      </c>
      <c r="CG12" s="276" t="s">
        <v>779</v>
      </c>
      <c r="CH12" s="274"/>
      <c r="CI12" s="274"/>
      <c r="CJ12" s="274"/>
      <c r="CK12" s="274"/>
      <c r="CL12" s="274"/>
      <c r="CM12" s="274"/>
      <c r="CN12" s="274"/>
      <c r="CO12" s="274"/>
      <c r="CP12" s="274"/>
      <c r="CQ12" s="274"/>
      <c r="CR12" s="274"/>
      <c r="CS12" s="274"/>
    </row>
    <row r="13" spans="1:16384" s="18" customFormat="1" ht="30" customHeight="1" thickTop="1" thickBot="1">
      <c r="A13" s="16"/>
      <c r="B13" s="17"/>
      <c r="C13" s="345"/>
      <c r="D13" s="345"/>
      <c r="E13" s="105"/>
      <c r="F13" s="357"/>
      <c r="G13" s="355"/>
      <c r="H13" s="355"/>
      <c r="I13" s="355"/>
      <c r="J13" s="356"/>
      <c r="K13" s="116" t="str">
        <f t="shared" si="0"/>
        <v/>
      </c>
      <c r="L13" s="274"/>
      <c r="M13" s="274"/>
      <c r="N13" s="274" t="s">
        <v>586</v>
      </c>
      <c r="O13" s="274">
        <v>2017</v>
      </c>
      <c r="P13" s="274" t="s">
        <v>599</v>
      </c>
      <c r="Q13" s="274">
        <v>7</v>
      </c>
      <c r="R13" s="274"/>
      <c r="S13" s="273" t="s">
        <v>778</v>
      </c>
      <c r="T13" s="273" t="s">
        <v>778</v>
      </c>
      <c r="U13" s="273" t="s">
        <v>778</v>
      </c>
      <c r="V13" s="273" t="s">
        <v>778</v>
      </c>
      <c r="W13" s="276" t="s">
        <v>778</v>
      </c>
      <c r="X13" s="274"/>
      <c r="Y13" s="274">
        <v>7</v>
      </c>
      <c r="Z13" s="276" t="s">
        <v>779</v>
      </c>
      <c r="AA13" s="276" t="s">
        <v>779</v>
      </c>
      <c r="AB13" s="276" t="s">
        <v>779</v>
      </c>
      <c r="AC13" s="276" t="s">
        <v>779</v>
      </c>
      <c r="AD13" s="276" t="s">
        <v>779</v>
      </c>
      <c r="AE13" s="276" t="s">
        <v>779</v>
      </c>
      <c r="AF13" s="276" t="s">
        <v>779</v>
      </c>
      <c r="AG13" s="276" t="s">
        <v>779</v>
      </c>
      <c r="AH13" s="276" t="s">
        <v>779</v>
      </c>
      <c r="AI13" s="276" t="s">
        <v>779</v>
      </c>
      <c r="AJ13" s="276" t="s">
        <v>779</v>
      </c>
      <c r="AK13" s="276" t="s">
        <v>779</v>
      </c>
      <c r="AL13" s="276" t="s">
        <v>779</v>
      </c>
      <c r="AM13" s="276" t="s">
        <v>779</v>
      </c>
      <c r="AN13" s="276" t="s">
        <v>779</v>
      </c>
      <c r="AO13" s="276" t="s">
        <v>779</v>
      </c>
      <c r="AP13" s="276" t="s">
        <v>779</v>
      </c>
      <c r="AQ13" s="276" t="s">
        <v>779</v>
      </c>
      <c r="AR13" s="276" t="s">
        <v>779</v>
      </c>
      <c r="AS13" s="276" t="s">
        <v>779</v>
      </c>
      <c r="AT13" s="276" t="s">
        <v>779</v>
      </c>
      <c r="AU13" s="276" t="s">
        <v>779</v>
      </c>
      <c r="AV13" s="276" t="s">
        <v>779</v>
      </c>
      <c r="AW13" s="276" t="s">
        <v>779</v>
      </c>
      <c r="AX13" s="276" t="s">
        <v>779</v>
      </c>
      <c r="AY13" s="276" t="s">
        <v>779</v>
      </c>
      <c r="AZ13" s="276" t="s">
        <v>779</v>
      </c>
      <c r="BA13" s="276" t="s">
        <v>779</v>
      </c>
      <c r="BB13" s="276" t="s">
        <v>779</v>
      </c>
      <c r="BC13" s="276" t="s">
        <v>779</v>
      </c>
      <c r="BD13" s="276" t="s">
        <v>779</v>
      </c>
      <c r="BE13" s="276" t="s">
        <v>779</v>
      </c>
      <c r="BF13" s="276" t="s">
        <v>779</v>
      </c>
      <c r="BG13" s="276" t="s">
        <v>779</v>
      </c>
      <c r="BH13" s="276" t="s">
        <v>779</v>
      </c>
      <c r="BI13" s="276" t="s">
        <v>779</v>
      </c>
      <c r="BJ13" s="276" t="s">
        <v>779</v>
      </c>
      <c r="BK13" s="276" t="s">
        <v>779</v>
      </c>
      <c r="BL13" s="276" t="s">
        <v>779</v>
      </c>
      <c r="BM13" s="276" t="s">
        <v>779</v>
      </c>
      <c r="BN13" s="276" t="s">
        <v>779</v>
      </c>
      <c r="BO13" s="276" t="s">
        <v>779</v>
      </c>
      <c r="BP13" s="276" t="s">
        <v>779</v>
      </c>
      <c r="BQ13" s="276" t="s">
        <v>779</v>
      </c>
      <c r="BR13" s="276" t="s">
        <v>779</v>
      </c>
      <c r="BS13" s="276" t="s">
        <v>779</v>
      </c>
      <c r="BT13" s="276" t="s">
        <v>779</v>
      </c>
      <c r="BU13" s="276" t="s">
        <v>779</v>
      </c>
      <c r="BV13" s="276" t="s">
        <v>779</v>
      </c>
      <c r="BW13" s="276" t="s">
        <v>779</v>
      </c>
      <c r="BX13" s="276" t="s">
        <v>779</v>
      </c>
      <c r="BY13" s="276" t="s">
        <v>779</v>
      </c>
      <c r="BZ13" s="276" t="s">
        <v>779</v>
      </c>
      <c r="CA13" s="276" t="s">
        <v>779</v>
      </c>
      <c r="CB13" s="276" t="s">
        <v>779</v>
      </c>
      <c r="CC13" s="276" t="s">
        <v>779</v>
      </c>
      <c r="CD13" s="276" t="s">
        <v>779</v>
      </c>
      <c r="CE13" s="276" t="s">
        <v>779</v>
      </c>
      <c r="CF13" s="276" t="s">
        <v>779</v>
      </c>
      <c r="CG13" s="276" t="s">
        <v>779</v>
      </c>
      <c r="CH13" s="274"/>
      <c r="CI13" s="274"/>
      <c r="CJ13" s="274"/>
      <c r="CK13" s="274"/>
      <c r="CL13" s="274"/>
      <c r="CM13" s="274"/>
      <c r="CN13" s="274"/>
      <c r="CO13" s="274"/>
      <c r="CP13" s="274"/>
      <c r="CQ13" s="274"/>
      <c r="CR13" s="274"/>
      <c r="CS13" s="274"/>
    </row>
    <row r="14" spans="1:16384" s="18" customFormat="1" ht="30" customHeight="1" thickTop="1" thickBot="1">
      <c r="A14" s="16"/>
      <c r="B14" s="17"/>
      <c r="C14" s="345"/>
      <c r="D14" s="345"/>
      <c r="E14" s="105"/>
      <c r="F14" s="357"/>
      <c r="G14" s="355"/>
      <c r="H14" s="355"/>
      <c r="I14" s="355"/>
      <c r="J14" s="356"/>
      <c r="K14" s="116" t="str">
        <f t="shared" si="0"/>
        <v/>
      </c>
      <c r="L14" s="274"/>
      <c r="M14" s="274"/>
      <c r="N14" s="274" t="s">
        <v>587</v>
      </c>
      <c r="O14" s="274">
        <v>2017</v>
      </c>
      <c r="P14" s="274" t="s">
        <v>600</v>
      </c>
      <c r="Q14" s="274">
        <v>8</v>
      </c>
      <c r="R14" s="274"/>
      <c r="S14" s="273" t="s">
        <v>778</v>
      </c>
      <c r="T14" s="273" t="s">
        <v>778</v>
      </c>
      <c r="U14" s="273" t="s">
        <v>778</v>
      </c>
      <c r="V14" s="273" t="s">
        <v>778</v>
      </c>
      <c r="W14" s="276" t="s">
        <v>778</v>
      </c>
      <c r="X14" s="274"/>
      <c r="Y14" s="274">
        <v>8</v>
      </c>
      <c r="Z14" s="276" t="s">
        <v>779</v>
      </c>
      <c r="AA14" s="276" t="s">
        <v>779</v>
      </c>
      <c r="AB14" s="276" t="s">
        <v>779</v>
      </c>
      <c r="AC14" s="276" t="s">
        <v>779</v>
      </c>
      <c r="AD14" s="276" t="s">
        <v>779</v>
      </c>
      <c r="AE14" s="276" t="s">
        <v>779</v>
      </c>
      <c r="AF14" s="276" t="s">
        <v>779</v>
      </c>
      <c r="AG14" s="276" t="s">
        <v>779</v>
      </c>
      <c r="AH14" s="276" t="s">
        <v>779</v>
      </c>
      <c r="AI14" s="276" t="s">
        <v>779</v>
      </c>
      <c r="AJ14" s="276" t="s">
        <v>779</v>
      </c>
      <c r="AK14" s="276" t="s">
        <v>779</v>
      </c>
      <c r="AL14" s="276" t="s">
        <v>779</v>
      </c>
      <c r="AM14" s="276" t="s">
        <v>779</v>
      </c>
      <c r="AN14" s="276" t="s">
        <v>779</v>
      </c>
      <c r="AO14" s="276" t="s">
        <v>779</v>
      </c>
      <c r="AP14" s="276" t="s">
        <v>779</v>
      </c>
      <c r="AQ14" s="276" t="s">
        <v>779</v>
      </c>
      <c r="AR14" s="276" t="s">
        <v>779</v>
      </c>
      <c r="AS14" s="276" t="s">
        <v>779</v>
      </c>
      <c r="AT14" s="276" t="s">
        <v>779</v>
      </c>
      <c r="AU14" s="276" t="s">
        <v>779</v>
      </c>
      <c r="AV14" s="276" t="s">
        <v>779</v>
      </c>
      <c r="AW14" s="276" t="s">
        <v>779</v>
      </c>
      <c r="AX14" s="276" t="s">
        <v>779</v>
      </c>
      <c r="AY14" s="276" t="s">
        <v>779</v>
      </c>
      <c r="AZ14" s="276" t="s">
        <v>779</v>
      </c>
      <c r="BA14" s="276" t="s">
        <v>779</v>
      </c>
      <c r="BB14" s="276" t="s">
        <v>779</v>
      </c>
      <c r="BC14" s="276" t="s">
        <v>779</v>
      </c>
      <c r="BD14" s="276" t="s">
        <v>779</v>
      </c>
      <c r="BE14" s="276" t="s">
        <v>779</v>
      </c>
      <c r="BF14" s="276" t="s">
        <v>779</v>
      </c>
      <c r="BG14" s="276" t="s">
        <v>779</v>
      </c>
      <c r="BH14" s="276" t="s">
        <v>779</v>
      </c>
      <c r="BI14" s="276" t="s">
        <v>779</v>
      </c>
      <c r="BJ14" s="276" t="s">
        <v>779</v>
      </c>
      <c r="BK14" s="276" t="s">
        <v>779</v>
      </c>
      <c r="BL14" s="276" t="s">
        <v>779</v>
      </c>
      <c r="BM14" s="276" t="s">
        <v>779</v>
      </c>
      <c r="BN14" s="276" t="s">
        <v>779</v>
      </c>
      <c r="BO14" s="276" t="s">
        <v>779</v>
      </c>
      <c r="BP14" s="276" t="s">
        <v>779</v>
      </c>
      <c r="BQ14" s="276" t="s">
        <v>779</v>
      </c>
      <c r="BR14" s="276" t="s">
        <v>779</v>
      </c>
      <c r="BS14" s="276" t="s">
        <v>779</v>
      </c>
      <c r="BT14" s="276" t="s">
        <v>779</v>
      </c>
      <c r="BU14" s="276" t="s">
        <v>779</v>
      </c>
      <c r="BV14" s="276" t="s">
        <v>779</v>
      </c>
      <c r="BW14" s="276" t="s">
        <v>779</v>
      </c>
      <c r="BX14" s="276" t="s">
        <v>779</v>
      </c>
      <c r="BY14" s="276" t="s">
        <v>779</v>
      </c>
      <c r="BZ14" s="276" t="s">
        <v>779</v>
      </c>
      <c r="CA14" s="276" t="s">
        <v>779</v>
      </c>
      <c r="CB14" s="276" t="s">
        <v>779</v>
      </c>
      <c r="CC14" s="276" t="s">
        <v>779</v>
      </c>
      <c r="CD14" s="276" t="s">
        <v>779</v>
      </c>
      <c r="CE14" s="276" t="s">
        <v>779</v>
      </c>
      <c r="CF14" s="276" t="s">
        <v>779</v>
      </c>
      <c r="CG14" s="276" t="s">
        <v>779</v>
      </c>
      <c r="CH14" s="274"/>
      <c r="CI14" s="274"/>
      <c r="CJ14" s="274"/>
      <c r="CK14" s="274"/>
      <c r="CL14" s="274"/>
      <c r="CM14" s="274"/>
      <c r="CN14" s="274"/>
      <c r="CO14" s="274"/>
      <c r="CP14" s="274"/>
      <c r="CQ14" s="274"/>
      <c r="CR14" s="274"/>
      <c r="CS14" s="274"/>
    </row>
    <row r="15" spans="1:16384" s="18" customFormat="1" ht="30" customHeight="1" thickTop="1" thickBot="1">
      <c r="A15" s="16"/>
      <c r="B15" s="17"/>
      <c r="C15" s="345"/>
      <c r="D15" s="345"/>
      <c r="E15" s="105"/>
      <c r="F15" s="357"/>
      <c r="G15" s="355"/>
      <c r="H15" s="355"/>
      <c r="I15" s="355"/>
      <c r="J15" s="356"/>
      <c r="K15" s="116" t="str">
        <f t="shared" si="0"/>
        <v/>
      </c>
      <c r="L15" s="274"/>
      <c r="M15" s="274"/>
      <c r="N15" s="274" t="s">
        <v>588</v>
      </c>
      <c r="O15" s="274">
        <v>2017</v>
      </c>
      <c r="P15" s="274" t="s">
        <v>601</v>
      </c>
      <c r="Q15" s="274">
        <v>9</v>
      </c>
      <c r="R15" s="274"/>
      <c r="S15" s="273" t="s">
        <v>778</v>
      </c>
      <c r="T15" s="273" t="s">
        <v>778</v>
      </c>
      <c r="U15" s="273" t="s">
        <v>778</v>
      </c>
      <c r="V15" s="273" t="s">
        <v>778</v>
      </c>
      <c r="W15" s="276" t="s">
        <v>778</v>
      </c>
      <c r="X15" s="274"/>
      <c r="Y15" s="274">
        <v>9</v>
      </c>
      <c r="Z15" s="276" t="s">
        <v>779</v>
      </c>
      <c r="AA15" s="276" t="s">
        <v>779</v>
      </c>
      <c r="AB15" s="276" t="s">
        <v>779</v>
      </c>
      <c r="AC15" s="276" t="s">
        <v>779</v>
      </c>
      <c r="AD15" s="276" t="s">
        <v>779</v>
      </c>
      <c r="AE15" s="276" t="s">
        <v>779</v>
      </c>
      <c r="AF15" s="276" t="s">
        <v>779</v>
      </c>
      <c r="AG15" s="276" t="s">
        <v>779</v>
      </c>
      <c r="AH15" s="276" t="s">
        <v>779</v>
      </c>
      <c r="AI15" s="276" t="s">
        <v>779</v>
      </c>
      <c r="AJ15" s="276" t="s">
        <v>779</v>
      </c>
      <c r="AK15" s="276" t="s">
        <v>779</v>
      </c>
      <c r="AL15" s="276" t="s">
        <v>779</v>
      </c>
      <c r="AM15" s="276" t="s">
        <v>779</v>
      </c>
      <c r="AN15" s="276" t="s">
        <v>779</v>
      </c>
      <c r="AO15" s="276" t="s">
        <v>779</v>
      </c>
      <c r="AP15" s="276" t="s">
        <v>779</v>
      </c>
      <c r="AQ15" s="276" t="s">
        <v>779</v>
      </c>
      <c r="AR15" s="276" t="s">
        <v>779</v>
      </c>
      <c r="AS15" s="276" t="s">
        <v>779</v>
      </c>
      <c r="AT15" s="276" t="s">
        <v>779</v>
      </c>
      <c r="AU15" s="276" t="s">
        <v>779</v>
      </c>
      <c r="AV15" s="276" t="s">
        <v>779</v>
      </c>
      <c r="AW15" s="276" t="s">
        <v>779</v>
      </c>
      <c r="AX15" s="276" t="s">
        <v>779</v>
      </c>
      <c r="AY15" s="276" t="s">
        <v>779</v>
      </c>
      <c r="AZ15" s="276" t="s">
        <v>779</v>
      </c>
      <c r="BA15" s="276" t="s">
        <v>779</v>
      </c>
      <c r="BB15" s="276" t="s">
        <v>779</v>
      </c>
      <c r="BC15" s="276" t="s">
        <v>779</v>
      </c>
      <c r="BD15" s="276" t="s">
        <v>779</v>
      </c>
      <c r="BE15" s="276" t="s">
        <v>779</v>
      </c>
      <c r="BF15" s="276" t="s">
        <v>779</v>
      </c>
      <c r="BG15" s="276" t="s">
        <v>779</v>
      </c>
      <c r="BH15" s="276" t="s">
        <v>779</v>
      </c>
      <c r="BI15" s="276" t="s">
        <v>779</v>
      </c>
      <c r="BJ15" s="276" t="s">
        <v>779</v>
      </c>
      <c r="BK15" s="276" t="s">
        <v>779</v>
      </c>
      <c r="BL15" s="276" t="s">
        <v>779</v>
      </c>
      <c r="BM15" s="276" t="s">
        <v>779</v>
      </c>
      <c r="BN15" s="276" t="s">
        <v>779</v>
      </c>
      <c r="BO15" s="276" t="s">
        <v>779</v>
      </c>
      <c r="BP15" s="276" t="s">
        <v>779</v>
      </c>
      <c r="BQ15" s="276" t="s">
        <v>779</v>
      </c>
      <c r="BR15" s="276" t="s">
        <v>779</v>
      </c>
      <c r="BS15" s="276" t="s">
        <v>779</v>
      </c>
      <c r="BT15" s="276" t="s">
        <v>779</v>
      </c>
      <c r="BU15" s="276" t="s">
        <v>779</v>
      </c>
      <c r="BV15" s="276" t="s">
        <v>779</v>
      </c>
      <c r="BW15" s="276" t="s">
        <v>779</v>
      </c>
      <c r="BX15" s="276" t="s">
        <v>779</v>
      </c>
      <c r="BY15" s="276" t="s">
        <v>779</v>
      </c>
      <c r="BZ15" s="276" t="s">
        <v>779</v>
      </c>
      <c r="CA15" s="276" t="s">
        <v>779</v>
      </c>
      <c r="CB15" s="276" t="s">
        <v>779</v>
      </c>
      <c r="CC15" s="276" t="s">
        <v>779</v>
      </c>
      <c r="CD15" s="276" t="s">
        <v>779</v>
      </c>
      <c r="CE15" s="276" t="s">
        <v>779</v>
      </c>
      <c r="CF15" s="276" t="s">
        <v>779</v>
      </c>
      <c r="CG15" s="276" t="s">
        <v>779</v>
      </c>
      <c r="CH15" s="274"/>
      <c r="CI15" s="274"/>
      <c r="CJ15" s="274"/>
      <c r="CK15" s="274"/>
      <c r="CL15" s="274"/>
      <c r="CM15" s="274"/>
      <c r="CN15" s="274"/>
      <c r="CO15" s="274"/>
      <c r="CP15" s="274"/>
      <c r="CQ15" s="274"/>
      <c r="CR15" s="274"/>
      <c r="CS15" s="274"/>
    </row>
    <row r="16" spans="1:16384" s="18" customFormat="1" ht="30" customHeight="1" thickTop="1" thickBot="1">
      <c r="A16" s="16"/>
      <c r="B16" s="17"/>
      <c r="C16" s="345"/>
      <c r="D16" s="345"/>
      <c r="E16" s="105"/>
      <c r="F16" s="357"/>
      <c r="G16" s="355"/>
      <c r="H16" s="355"/>
      <c r="I16" s="355"/>
      <c r="J16" s="356"/>
      <c r="K16" s="116" t="str">
        <f t="shared" si="0"/>
        <v/>
      </c>
      <c r="L16" s="274"/>
      <c r="M16" s="274"/>
      <c r="N16" s="274" t="s">
        <v>589</v>
      </c>
      <c r="O16" s="274">
        <v>2017</v>
      </c>
      <c r="P16" s="274" t="s">
        <v>602</v>
      </c>
      <c r="Q16" s="274">
        <v>10</v>
      </c>
      <c r="R16" s="274"/>
      <c r="S16" s="273" t="s">
        <v>778</v>
      </c>
      <c r="T16" s="273" t="s">
        <v>778</v>
      </c>
      <c r="U16" s="273" t="s">
        <v>778</v>
      </c>
      <c r="V16" s="273" t="s">
        <v>778</v>
      </c>
      <c r="W16" s="276" t="s">
        <v>778</v>
      </c>
      <c r="X16" s="274"/>
      <c r="Y16" s="274">
        <v>10</v>
      </c>
      <c r="Z16" s="276" t="s">
        <v>779</v>
      </c>
      <c r="AA16" s="276" t="s">
        <v>779</v>
      </c>
      <c r="AB16" s="276" t="s">
        <v>779</v>
      </c>
      <c r="AC16" s="276" t="s">
        <v>779</v>
      </c>
      <c r="AD16" s="276" t="s">
        <v>779</v>
      </c>
      <c r="AE16" s="276" t="s">
        <v>779</v>
      </c>
      <c r="AF16" s="276" t="s">
        <v>779</v>
      </c>
      <c r="AG16" s="276" t="s">
        <v>779</v>
      </c>
      <c r="AH16" s="276" t="s">
        <v>779</v>
      </c>
      <c r="AI16" s="276" t="s">
        <v>779</v>
      </c>
      <c r="AJ16" s="276" t="s">
        <v>779</v>
      </c>
      <c r="AK16" s="276" t="s">
        <v>779</v>
      </c>
      <c r="AL16" s="276" t="s">
        <v>779</v>
      </c>
      <c r="AM16" s="276" t="s">
        <v>779</v>
      </c>
      <c r="AN16" s="276" t="s">
        <v>779</v>
      </c>
      <c r="AO16" s="276" t="s">
        <v>779</v>
      </c>
      <c r="AP16" s="276" t="s">
        <v>779</v>
      </c>
      <c r="AQ16" s="276" t="s">
        <v>779</v>
      </c>
      <c r="AR16" s="276" t="s">
        <v>779</v>
      </c>
      <c r="AS16" s="276" t="s">
        <v>779</v>
      </c>
      <c r="AT16" s="276" t="s">
        <v>779</v>
      </c>
      <c r="AU16" s="276" t="s">
        <v>779</v>
      </c>
      <c r="AV16" s="276" t="s">
        <v>779</v>
      </c>
      <c r="AW16" s="276" t="s">
        <v>779</v>
      </c>
      <c r="AX16" s="276" t="s">
        <v>779</v>
      </c>
      <c r="AY16" s="276" t="s">
        <v>779</v>
      </c>
      <c r="AZ16" s="276" t="s">
        <v>779</v>
      </c>
      <c r="BA16" s="276" t="s">
        <v>779</v>
      </c>
      <c r="BB16" s="276" t="s">
        <v>779</v>
      </c>
      <c r="BC16" s="276" t="s">
        <v>779</v>
      </c>
      <c r="BD16" s="276" t="s">
        <v>779</v>
      </c>
      <c r="BE16" s="276" t="s">
        <v>779</v>
      </c>
      <c r="BF16" s="276" t="s">
        <v>779</v>
      </c>
      <c r="BG16" s="276" t="s">
        <v>779</v>
      </c>
      <c r="BH16" s="276" t="s">
        <v>779</v>
      </c>
      <c r="BI16" s="276" t="s">
        <v>779</v>
      </c>
      <c r="BJ16" s="276" t="s">
        <v>779</v>
      </c>
      <c r="BK16" s="276" t="s">
        <v>779</v>
      </c>
      <c r="BL16" s="276" t="s">
        <v>779</v>
      </c>
      <c r="BM16" s="276" t="s">
        <v>779</v>
      </c>
      <c r="BN16" s="276" t="s">
        <v>779</v>
      </c>
      <c r="BO16" s="276" t="s">
        <v>779</v>
      </c>
      <c r="BP16" s="276" t="s">
        <v>779</v>
      </c>
      <c r="BQ16" s="276" t="s">
        <v>779</v>
      </c>
      <c r="BR16" s="276" t="s">
        <v>779</v>
      </c>
      <c r="BS16" s="276" t="s">
        <v>779</v>
      </c>
      <c r="BT16" s="276" t="s">
        <v>779</v>
      </c>
      <c r="BU16" s="276" t="s">
        <v>779</v>
      </c>
      <c r="BV16" s="276" t="s">
        <v>779</v>
      </c>
      <c r="BW16" s="276" t="s">
        <v>779</v>
      </c>
      <c r="BX16" s="276" t="s">
        <v>779</v>
      </c>
      <c r="BY16" s="276" t="s">
        <v>779</v>
      </c>
      <c r="BZ16" s="276" t="s">
        <v>779</v>
      </c>
      <c r="CA16" s="276" t="s">
        <v>779</v>
      </c>
      <c r="CB16" s="276" t="s">
        <v>779</v>
      </c>
      <c r="CC16" s="276" t="s">
        <v>779</v>
      </c>
      <c r="CD16" s="276" t="s">
        <v>779</v>
      </c>
      <c r="CE16" s="276" t="s">
        <v>779</v>
      </c>
      <c r="CF16" s="276" t="s">
        <v>779</v>
      </c>
      <c r="CG16" s="276" t="s">
        <v>779</v>
      </c>
      <c r="CH16" s="274"/>
      <c r="CI16" s="274"/>
      <c r="CJ16" s="274"/>
      <c r="CK16" s="274"/>
      <c r="CL16" s="274"/>
      <c r="CM16" s="274"/>
      <c r="CN16" s="274"/>
      <c r="CO16" s="274"/>
      <c r="CP16" s="274"/>
      <c r="CQ16" s="274"/>
      <c r="CR16" s="274"/>
      <c r="CS16" s="274"/>
    </row>
    <row r="17" spans="1:97" s="18" customFormat="1" ht="30" customHeight="1" thickTop="1" thickBot="1">
      <c r="A17" s="16"/>
      <c r="B17" s="17"/>
      <c r="C17" s="345"/>
      <c r="D17" s="345"/>
      <c r="E17" s="105"/>
      <c r="F17" s="357"/>
      <c r="G17" s="355"/>
      <c r="H17" s="355"/>
      <c r="I17" s="355"/>
      <c r="J17" s="356"/>
      <c r="K17" s="116" t="str">
        <f t="shared" si="0"/>
        <v/>
      </c>
      <c r="L17" s="274"/>
      <c r="M17" s="274"/>
      <c r="N17" s="274" t="s">
        <v>590</v>
      </c>
      <c r="O17" s="274">
        <v>2017</v>
      </c>
      <c r="P17" s="274" t="s">
        <v>603</v>
      </c>
      <c r="Q17" s="274">
        <v>11</v>
      </c>
      <c r="R17" s="274"/>
      <c r="S17" s="273" t="s">
        <v>778</v>
      </c>
      <c r="T17" s="273" t="s">
        <v>778</v>
      </c>
      <c r="U17" s="273" t="s">
        <v>778</v>
      </c>
      <c r="V17" s="273" t="s">
        <v>778</v>
      </c>
      <c r="W17" s="276" t="s">
        <v>778</v>
      </c>
      <c r="X17" s="274"/>
      <c r="Y17" s="274">
        <v>11</v>
      </c>
      <c r="Z17" s="276" t="s">
        <v>779</v>
      </c>
      <c r="AA17" s="276" t="s">
        <v>779</v>
      </c>
      <c r="AB17" s="276" t="s">
        <v>779</v>
      </c>
      <c r="AC17" s="276" t="s">
        <v>779</v>
      </c>
      <c r="AD17" s="276" t="s">
        <v>779</v>
      </c>
      <c r="AE17" s="276" t="s">
        <v>779</v>
      </c>
      <c r="AF17" s="276" t="s">
        <v>779</v>
      </c>
      <c r="AG17" s="276" t="s">
        <v>779</v>
      </c>
      <c r="AH17" s="276" t="s">
        <v>779</v>
      </c>
      <c r="AI17" s="276" t="s">
        <v>779</v>
      </c>
      <c r="AJ17" s="276" t="s">
        <v>779</v>
      </c>
      <c r="AK17" s="276" t="s">
        <v>779</v>
      </c>
      <c r="AL17" s="276" t="s">
        <v>779</v>
      </c>
      <c r="AM17" s="276" t="s">
        <v>779</v>
      </c>
      <c r="AN17" s="276" t="s">
        <v>779</v>
      </c>
      <c r="AO17" s="276" t="s">
        <v>779</v>
      </c>
      <c r="AP17" s="276" t="s">
        <v>779</v>
      </c>
      <c r="AQ17" s="276" t="s">
        <v>779</v>
      </c>
      <c r="AR17" s="276" t="s">
        <v>779</v>
      </c>
      <c r="AS17" s="276" t="s">
        <v>779</v>
      </c>
      <c r="AT17" s="276" t="s">
        <v>779</v>
      </c>
      <c r="AU17" s="276" t="s">
        <v>779</v>
      </c>
      <c r="AV17" s="276" t="s">
        <v>779</v>
      </c>
      <c r="AW17" s="276" t="s">
        <v>779</v>
      </c>
      <c r="AX17" s="276" t="s">
        <v>779</v>
      </c>
      <c r="AY17" s="276" t="s">
        <v>779</v>
      </c>
      <c r="AZ17" s="276" t="s">
        <v>779</v>
      </c>
      <c r="BA17" s="276" t="s">
        <v>779</v>
      </c>
      <c r="BB17" s="276" t="s">
        <v>779</v>
      </c>
      <c r="BC17" s="276" t="s">
        <v>779</v>
      </c>
      <c r="BD17" s="276" t="s">
        <v>779</v>
      </c>
      <c r="BE17" s="276" t="s">
        <v>779</v>
      </c>
      <c r="BF17" s="276" t="s">
        <v>779</v>
      </c>
      <c r="BG17" s="276" t="s">
        <v>779</v>
      </c>
      <c r="BH17" s="276" t="s">
        <v>779</v>
      </c>
      <c r="BI17" s="276" t="s">
        <v>779</v>
      </c>
      <c r="BJ17" s="276" t="s">
        <v>779</v>
      </c>
      <c r="BK17" s="276" t="s">
        <v>779</v>
      </c>
      <c r="BL17" s="276" t="s">
        <v>779</v>
      </c>
      <c r="BM17" s="276" t="s">
        <v>779</v>
      </c>
      <c r="BN17" s="276" t="s">
        <v>779</v>
      </c>
      <c r="BO17" s="276" t="s">
        <v>779</v>
      </c>
      <c r="BP17" s="276" t="s">
        <v>779</v>
      </c>
      <c r="BQ17" s="276" t="s">
        <v>779</v>
      </c>
      <c r="BR17" s="276" t="s">
        <v>779</v>
      </c>
      <c r="BS17" s="276" t="s">
        <v>779</v>
      </c>
      <c r="BT17" s="276" t="s">
        <v>779</v>
      </c>
      <c r="BU17" s="276" t="s">
        <v>779</v>
      </c>
      <c r="BV17" s="276" t="s">
        <v>779</v>
      </c>
      <c r="BW17" s="276" t="s">
        <v>779</v>
      </c>
      <c r="BX17" s="276" t="s">
        <v>779</v>
      </c>
      <c r="BY17" s="276" t="s">
        <v>779</v>
      </c>
      <c r="BZ17" s="276" t="s">
        <v>779</v>
      </c>
      <c r="CA17" s="276" t="s">
        <v>779</v>
      </c>
      <c r="CB17" s="276" t="s">
        <v>779</v>
      </c>
      <c r="CC17" s="276" t="s">
        <v>779</v>
      </c>
      <c r="CD17" s="276" t="s">
        <v>779</v>
      </c>
      <c r="CE17" s="276" t="s">
        <v>779</v>
      </c>
      <c r="CF17" s="276" t="s">
        <v>779</v>
      </c>
      <c r="CG17" s="276" t="s">
        <v>779</v>
      </c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</row>
    <row r="18" spans="1:97" s="18" customFormat="1" ht="30" customHeight="1" thickTop="1" thickBot="1">
      <c r="A18" s="16"/>
      <c r="B18" s="17"/>
      <c r="C18" s="345"/>
      <c r="D18" s="345"/>
      <c r="E18" s="105"/>
      <c r="F18" s="357"/>
      <c r="G18" s="355"/>
      <c r="H18" s="355"/>
      <c r="I18" s="355"/>
      <c r="J18" s="356"/>
      <c r="K18" s="116" t="str">
        <f t="shared" si="0"/>
        <v/>
      </c>
      <c r="L18" s="274"/>
      <c r="M18" s="274"/>
      <c r="N18" s="274" t="s">
        <v>299</v>
      </c>
      <c r="O18" s="274">
        <v>2017</v>
      </c>
      <c r="P18" s="274" t="s">
        <v>604</v>
      </c>
      <c r="Q18" s="274">
        <v>12</v>
      </c>
      <c r="R18" s="274"/>
      <c r="S18" s="273" t="s">
        <v>778</v>
      </c>
      <c r="T18" s="273" t="s">
        <v>778</v>
      </c>
      <c r="U18" s="273" t="s">
        <v>778</v>
      </c>
      <c r="V18" s="273" t="s">
        <v>778</v>
      </c>
      <c r="W18" s="276" t="s">
        <v>778</v>
      </c>
      <c r="X18" s="274"/>
      <c r="Y18" s="274">
        <v>12</v>
      </c>
      <c r="Z18" s="276" t="s">
        <v>779</v>
      </c>
      <c r="AA18" s="276" t="s">
        <v>779</v>
      </c>
      <c r="AB18" s="276" t="s">
        <v>779</v>
      </c>
      <c r="AC18" s="276" t="s">
        <v>779</v>
      </c>
      <c r="AD18" s="276" t="s">
        <v>779</v>
      </c>
      <c r="AE18" s="276" t="s">
        <v>779</v>
      </c>
      <c r="AF18" s="276" t="s">
        <v>779</v>
      </c>
      <c r="AG18" s="276" t="s">
        <v>779</v>
      </c>
      <c r="AH18" s="276" t="s">
        <v>779</v>
      </c>
      <c r="AI18" s="276" t="s">
        <v>779</v>
      </c>
      <c r="AJ18" s="276" t="s">
        <v>779</v>
      </c>
      <c r="AK18" s="276" t="s">
        <v>779</v>
      </c>
      <c r="AL18" s="276" t="s">
        <v>779</v>
      </c>
      <c r="AM18" s="276" t="s">
        <v>779</v>
      </c>
      <c r="AN18" s="276" t="s">
        <v>779</v>
      </c>
      <c r="AO18" s="276" t="s">
        <v>779</v>
      </c>
      <c r="AP18" s="276" t="s">
        <v>779</v>
      </c>
      <c r="AQ18" s="276" t="s">
        <v>779</v>
      </c>
      <c r="AR18" s="276" t="s">
        <v>779</v>
      </c>
      <c r="AS18" s="276" t="s">
        <v>779</v>
      </c>
      <c r="AT18" s="276" t="s">
        <v>779</v>
      </c>
      <c r="AU18" s="276" t="s">
        <v>779</v>
      </c>
      <c r="AV18" s="276" t="s">
        <v>779</v>
      </c>
      <c r="AW18" s="276" t="s">
        <v>779</v>
      </c>
      <c r="AX18" s="276" t="s">
        <v>779</v>
      </c>
      <c r="AY18" s="276" t="s">
        <v>779</v>
      </c>
      <c r="AZ18" s="276" t="s">
        <v>779</v>
      </c>
      <c r="BA18" s="276" t="s">
        <v>779</v>
      </c>
      <c r="BB18" s="276" t="s">
        <v>779</v>
      </c>
      <c r="BC18" s="276" t="s">
        <v>779</v>
      </c>
      <c r="BD18" s="276" t="s">
        <v>779</v>
      </c>
      <c r="BE18" s="276" t="s">
        <v>779</v>
      </c>
      <c r="BF18" s="276" t="s">
        <v>779</v>
      </c>
      <c r="BG18" s="276" t="s">
        <v>779</v>
      </c>
      <c r="BH18" s="276" t="s">
        <v>779</v>
      </c>
      <c r="BI18" s="276" t="s">
        <v>779</v>
      </c>
      <c r="BJ18" s="276" t="s">
        <v>779</v>
      </c>
      <c r="BK18" s="276" t="s">
        <v>779</v>
      </c>
      <c r="BL18" s="276" t="s">
        <v>779</v>
      </c>
      <c r="BM18" s="276" t="s">
        <v>779</v>
      </c>
      <c r="BN18" s="276" t="s">
        <v>779</v>
      </c>
      <c r="BO18" s="276" t="s">
        <v>779</v>
      </c>
      <c r="BP18" s="276" t="s">
        <v>779</v>
      </c>
      <c r="BQ18" s="276" t="s">
        <v>779</v>
      </c>
      <c r="BR18" s="276" t="s">
        <v>779</v>
      </c>
      <c r="BS18" s="276" t="s">
        <v>779</v>
      </c>
      <c r="BT18" s="276" t="s">
        <v>779</v>
      </c>
      <c r="BU18" s="276" t="s">
        <v>779</v>
      </c>
      <c r="BV18" s="276" t="s">
        <v>779</v>
      </c>
      <c r="BW18" s="276" t="s">
        <v>779</v>
      </c>
      <c r="BX18" s="276" t="s">
        <v>779</v>
      </c>
      <c r="BY18" s="276" t="s">
        <v>779</v>
      </c>
      <c r="BZ18" s="276" t="s">
        <v>779</v>
      </c>
      <c r="CA18" s="276" t="s">
        <v>779</v>
      </c>
      <c r="CB18" s="276" t="s">
        <v>779</v>
      </c>
      <c r="CC18" s="276" t="s">
        <v>779</v>
      </c>
      <c r="CD18" s="276" t="s">
        <v>779</v>
      </c>
      <c r="CE18" s="276" t="s">
        <v>779</v>
      </c>
      <c r="CF18" s="276" t="s">
        <v>779</v>
      </c>
      <c r="CG18" s="276" t="s">
        <v>779</v>
      </c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</row>
    <row r="19" spans="1:97" s="18" customFormat="1" ht="30" customHeight="1" thickTop="1" thickBot="1">
      <c r="A19" s="16"/>
      <c r="B19" s="17"/>
      <c r="C19" s="345"/>
      <c r="D19" s="345"/>
      <c r="E19" s="105"/>
      <c r="F19" s="357"/>
      <c r="G19" s="355"/>
      <c r="H19" s="355"/>
      <c r="I19" s="355"/>
      <c r="J19" s="356"/>
      <c r="K19" s="116" t="str">
        <f t="shared" si="0"/>
        <v/>
      </c>
      <c r="L19" s="274"/>
      <c r="M19" s="274"/>
      <c r="N19" s="274" t="s">
        <v>298</v>
      </c>
      <c r="O19" s="274">
        <v>2018</v>
      </c>
      <c r="P19" s="274" t="s">
        <v>605</v>
      </c>
      <c r="Q19" s="274">
        <v>13</v>
      </c>
      <c r="R19" s="274"/>
      <c r="S19" s="273" t="s">
        <v>778</v>
      </c>
      <c r="T19" s="273" t="s">
        <v>778</v>
      </c>
      <c r="U19" s="273" t="s">
        <v>778</v>
      </c>
      <c r="V19" s="273" t="s">
        <v>778</v>
      </c>
      <c r="W19" s="276" t="s">
        <v>778</v>
      </c>
      <c r="X19" s="274"/>
      <c r="Y19" s="274">
        <v>13</v>
      </c>
      <c r="Z19" s="276" t="s">
        <v>779</v>
      </c>
      <c r="AA19" s="276" t="s">
        <v>779</v>
      </c>
      <c r="AB19" s="276" t="s">
        <v>779</v>
      </c>
      <c r="AC19" s="276" t="s">
        <v>779</v>
      </c>
      <c r="AD19" s="276" t="s">
        <v>779</v>
      </c>
      <c r="AE19" s="276" t="s">
        <v>779</v>
      </c>
      <c r="AF19" s="276" t="s">
        <v>779</v>
      </c>
      <c r="AG19" s="276" t="s">
        <v>779</v>
      </c>
      <c r="AH19" s="276" t="s">
        <v>779</v>
      </c>
      <c r="AI19" s="276" t="s">
        <v>779</v>
      </c>
      <c r="AJ19" s="276" t="s">
        <v>779</v>
      </c>
      <c r="AK19" s="276" t="s">
        <v>779</v>
      </c>
      <c r="AL19" s="276" t="s">
        <v>779</v>
      </c>
      <c r="AM19" s="276" t="s">
        <v>779</v>
      </c>
      <c r="AN19" s="276" t="s">
        <v>779</v>
      </c>
      <c r="AO19" s="276" t="s">
        <v>779</v>
      </c>
      <c r="AP19" s="276" t="s">
        <v>779</v>
      </c>
      <c r="AQ19" s="276" t="s">
        <v>779</v>
      </c>
      <c r="AR19" s="276" t="s">
        <v>779</v>
      </c>
      <c r="AS19" s="276" t="s">
        <v>779</v>
      </c>
      <c r="AT19" s="276" t="s">
        <v>779</v>
      </c>
      <c r="AU19" s="276" t="s">
        <v>779</v>
      </c>
      <c r="AV19" s="276" t="s">
        <v>779</v>
      </c>
      <c r="AW19" s="276" t="s">
        <v>779</v>
      </c>
      <c r="AX19" s="276" t="s">
        <v>779</v>
      </c>
      <c r="AY19" s="276" t="s">
        <v>779</v>
      </c>
      <c r="AZ19" s="276" t="s">
        <v>779</v>
      </c>
      <c r="BA19" s="276" t="s">
        <v>779</v>
      </c>
      <c r="BB19" s="276" t="s">
        <v>779</v>
      </c>
      <c r="BC19" s="276" t="s">
        <v>779</v>
      </c>
      <c r="BD19" s="276" t="s">
        <v>779</v>
      </c>
      <c r="BE19" s="276" t="s">
        <v>779</v>
      </c>
      <c r="BF19" s="276" t="s">
        <v>779</v>
      </c>
      <c r="BG19" s="276" t="s">
        <v>779</v>
      </c>
      <c r="BH19" s="276" t="s">
        <v>779</v>
      </c>
      <c r="BI19" s="276" t="s">
        <v>779</v>
      </c>
      <c r="BJ19" s="276" t="s">
        <v>779</v>
      </c>
      <c r="BK19" s="276" t="s">
        <v>779</v>
      </c>
      <c r="BL19" s="276" t="s">
        <v>779</v>
      </c>
      <c r="BM19" s="276" t="s">
        <v>779</v>
      </c>
      <c r="BN19" s="276" t="s">
        <v>779</v>
      </c>
      <c r="BO19" s="276" t="s">
        <v>779</v>
      </c>
      <c r="BP19" s="276" t="s">
        <v>779</v>
      </c>
      <c r="BQ19" s="276" t="s">
        <v>779</v>
      </c>
      <c r="BR19" s="276" t="s">
        <v>779</v>
      </c>
      <c r="BS19" s="276" t="s">
        <v>779</v>
      </c>
      <c r="BT19" s="276" t="s">
        <v>779</v>
      </c>
      <c r="BU19" s="276" t="s">
        <v>779</v>
      </c>
      <c r="BV19" s="276" t="s">
        <v>779</v>
      </c>
      <c r="BW19" s="276" t="s">
        <v>779</v>
      </c>
      <c r="BX19" s="276" t="s">
        <v>779</v>
      </c>
      <c r="BY19" s="276" t="s">
        <v>779</v>
      </c>
      <c r="BZ19" s="276" t="s">
        <v>779</v>
      </c>
      <c r="CA19" s="276" t="s">
        <v>779</v>
      </c>
      <c r="CB19" s="276" t="s">
        <v>779</v>
      </c>
      <c r="CC19" s="276" t="s">
        <v>779</v>
      </c>
      <c r="CD19" s="276" t="s">
        <v>779</v>
      </c>
      <c r="CE19" s="276" t="s">
        <v>779</v>
      </c>
      <c r="CF19" s="276" t="s">
        <v>779</v>
      </c>
      <c r="CG19" s="276" t="s">
        <v>779</v>
      </c>
      <c r="CH19" s="274"/>
      <c r="CI19" s="274"/>
      <c r="CJ19" s="274"/>
      <c r="CK19" s="274"/>
      <c r="CL19" s="274"/>
      <c r="CM19" s="274"/>
      <c r="CN19" s="274"/>
      <c r="CO19" s="274"/>
      <c r="CP19" s="274"/>
      <c r="CQ19" s="274"/>
      <c r="CR19" s="274"/>
      <c r="CS19" s="274"/>
    </row>
    <row r="20" spans="1:97" s="18" customFormat="1" ht="30" customHeight="1" thickTop="1" thickBot="1">
      <c r="A20" s="16"/>
      <c r="B20" s="17"/>
      <c r="C20" s="345"/>
      <c r="D20" s="345"/>
      <c r="E20" s="105"/>
      <c r="F20" s="357"/>
      <c r="G20" s="355"/>
      <c r="H20" s="355"/>
      <c r="I20" s="355"/>
      <c r="J20" s="356"/>
      <c r="K20" s="116" t="str">
        <f t="shared" si="0"/>
        <v/>
      </c>
      <c r="L20" s="274"/>
      <c r="M20" s="274"/>
      <c r="N20" s="274" t="s">
        <v>581</v>
      </c>
      <c r="O20" s="274">
        <v>2018</v>
      </c>
      <c r="P20" s="274" t="s">
        <v>606</v>
      </c>
      <c r="Q20" s="274">
        <v>14</v>
      </c>
      <c r="R20" s="274"/>
      <c r="S20" s="273" t="s">
        <v>778</v>
      </c>
      <c r="T20" s="273" t="s">
        <v>778</v>
      </c>
      <c r="U20" s="273" t="s">
        <v>778</v>
      </c>
      <c r="V20" s="273" t="s">
        <v>778</v>
      </c>
      <c r="W20" s="276" t="s">
        <v>778</v>
      </c>
      <c r="X20" s="274"/>
      <c r="Y20" s="274">
        <v>14</v>
      </c>
      <c r="Z20" s="276" t="s">
        <v>779</v>
      </c>
      <c r="AA20" s="276" t="s">
        <v>779</v>
      </c>
      <c r="AB20" s="276" t="s">
        <v>779</v>
      </c>
      <c r="AC20" s="276" t="s">
        <v>779</v>
      </c>
      <c r="AD20" s="276" t="s">
        <v>779</v>
      </c>
      <c r="AE20" s="276" t="s">
        <v>779</v>
      </c>
      <c r="AF20" s="276" t="s">
        <v>779</v>
      </c>
      <c r="AG20" s="276" t="s">
        <v>779</v>
      </c>
      <c r="AH20" s="276" t="s">
        <v>779</v>
      </c>
      <c r="AI20" s="276" t="s">
        <v>779</v>
      </c>
      <c r="AJ20" s="276" t="s">
        <v>779</v>
      </c>
      <c r="AK20" s="276" t="s">
        <v>779</v>
      </c>
      <c r="AL20" s="276" t="s">
        <v>779</v>
      </c>
      <c r="AM20" s="276" t="s">
        <v>779</v>
      </c>
      <c r="AN20" s="276" t="s">
        <v>779</v>
      </c>
      <c r="AO20" s="276" t="s">
        <v>779</v>
      </c>
      <c r="AP20" s="276" t="s">
        <v>779</v>
      </c>
      <c r="AQ20" s="276" t="s">
        <v>779</v>
      </c>
      <c r="AR20" s="276" t="s">
        <v>779</v>
      </c>
      <c r="AS20" s="276" t="s">
        <v>779</v>
      </c>
      <c r="AT20" s="276" t="s">
        <v>779</v>
      </c>
      <c r="AU20" s="276" t="s">
        <v>779</v>
      </c>
      <c r="AV20" s="276" t="s">
        <v>779</v>
      </c>
      <c r="AW20" s="276" t="s">
        <v>779</v>
      </c>
      <c r="AX20" s="276" t="s">
        <v>779</v>
      </c>
      <c r="AY20" s="276" t="s">
        <v>779</v>
      </c>
      <c r="AZ20" s="276" t="s">
        <v>779</v>
      </c>
      <c r="BA20" s="276" t="s">
        <v>779</v>
      </c>
      <c r="BB20" s="276" t="s">
        <v>779</v>
      </c>
      <c r="BC20" s="276" t="s">
        <v>779</v>
      </c>
      <c r="BD20" s="276" t="s">
        <v>779</v>
      </c>
      <c r="BE20" s="276" t="s">
        <v>779</v>
      </c>
      <c r="BF20" s="276" t="s">
        <v>779</v>
      </c>
      <c r="BG20" s="276" t="s">
        <v>779</v>
      </c>
      <c r="BH20" s="276" t="s">
        <v>779</v>
      </c>
      <c r="BI20" s="276" t="s">
        <v>779</v>
      </c>
      <c r="BJ20" s="276" t="s">
        <v>779</v>
      </c>
      <c r="BK20" s="276" t="s">
        <v>779</v>
      </c>
      <c r="BL20" s="276" t="s">
        <v>779</v>
      </c>
      <c r="BM20" s="276" t="s">
        <v>779</v>
      </c>
      <c r="BN20" s="276" t="s">
        <v>779</v>
      </c>
      <c r="BO20" s="276" t="s">
        <v>779</v>
      </c>
      <c r="BP20" s="276" t="s">
        <v>779</v>
      </c>
      <c r="BQ20" s="276" t="s">
        <v>779</v>
      </c>
      <c r="BR20" s="276" t="s">
        <v>779</v>
      </c>
      <c r="BS20" s="276" t="s">
        <v>779</v>
      </c>
      <c r="BT20" s="276" t="s">
        <v>779</v>
      </c>
      <c r="BU20" s="276" t="s">
        <v>779</v>
      </c>
      <c r="BV20" s="276" t="s">
        <v>779</v>
      </c>
      <c r="BW20" s="276" t="s">
        <v>779</v>
      </c>
      <c r="BX20" s="276" t="s">
        <v>779</v>
      </c>
      <c r="BY20" s="276" t="s">
        <v>779</v>
      </c>
      <c r="BZ20" s="276" t="s">
        <v>779</v>
      </c>
      <c r="CA20" s="276" t="s">
        <v>779</v>
      </c>
      <c r="CB20" s="276" t="s">
        <v>779</v>
      </c>
      <c r="CC20" s="276" t="s">
        <v>779</v>
      </c>
      <c r="CD20" s="276" t="s">
        <v>779</v>
      </c>
      <c r="CE20" s="276" t="s">
        <v>779</v>
      </c>
      <c r="CF20" s="276" t="s">
        <v>779</v>
      </c>
      <c r="CG20" s="276" t="s">
        <v>779</v>
      </c>
      <c r="CH20" s="274"/>
      <c r="CI20" s="274"/>
      <c r="CJ20" s="274"/>
      <c r="CK20" s="274"/>
      <c r="CL20" s="274"/>
      <c r="CM20" s="274"/>
      <c r="CN20" s="274"/>
      <c r="CO20" s="274"/>
      <c r="CP20" s="274"/>
      <c r="CQ20" s="274"/>
      <c r="CR20" s="274"/>
      <c r="CS20" s="274"/>
    </row>
    <row r="21" spans="1:97" s="18" customFormat="1" ht="30" customHeight="1" thickTop="1" thickBot="1">
      <c r="A21" s="16"/>
      <c r="B21" s="17"/>
      <c r="C21" s="345"/>
      <c r="D21" s="345"/>
      <c r="E21" s="105"/>
      <c r="F21" s="357"/>
      <c r="G21" s="355"/>
      <c r="H21" s="355"/>
      <c r="I21" s="355"/>
      <c r="J21" s="356"/>
      <c r="K21" s="116" t="str">
        <f t="shared" si="0"/>
        <v/>
      </c>
      <c r="L21" s="274"/>
      <c r="M21" s="274"/>
      <c r="N21" s="274" t="s">
        <v>582</v>
      </c>
      <c r="O21" s="274">
        <v>2018</v>
      </c>
      <c r="P21" s="274" t="s">
        <v>607</v>
      </c>
      <c r="Q21" s="274">
        <v>15</v>
      </c>
      <c r="R21" s="274"/>
      <c r="S21" s="273" t="s">
        <v>778</v>
      </c>
      <c r="T21" s="273" t="s">
        <v>778</v>
      </c>
      <c r="U21" s="273" t="s">
        <v>778</v>
      </c>
      <c r="V21" s="273" t="s">
        <v>778</v>
      </c>
      <c r="W21" s="276" t="s">
        <v>778</v>
      </c>
      <c r="X21" s="274"/>
      <c r="Y21" s="274">
        <v>15</v>
      </c>
      <c r="Z21" s="276" t="s">
        <v>779</v>
      </c>
      <c r="AA21" s="276" t="s">
        <v>779</v>
      </c>
      <c r="AB21" s="276" t="s">
        <v>779</v>
      </c>
      <c r="AC21" s="276" t="s">
        <v>779</v>
      </c>
      <c r="AD21" s="276" t="s">
        <v>779</v>
      </c>
      <c r="AE21" s="276" t="s">
        <v>779</v>
      </c>
      <c r="AF21" s="276" t="s">
        <v>779</v>
      </c>
      <c r="AG21" s="276" t="s">
        <v>779</v>
      </c>
      <c r="AH21" s="276" t="s">
        <v>779</v>
      </c>
      <c r="AI21" s="276" t="s">
        <v>779</v>
      </c>
      <c r="AJ21" s="276" t="s">
        <v>779</v>
      </c>
      <c r="AK21" s="276" t="s">
        <v>779</v>
      </c>
      <c r="AL21" s="276" t="s">
        <v>779</v>
      </c>
      <c r="AM21" s="276" t="s">
        <v>779</v>
      </c>
      <c r="AN21" s="276" t="s">
        <v>779</v>
      </c>
      <c r="AO21" s="276" t="s">
        <v>779</v>
      </c>
      <c r="AP21" s="276" t="s">
        <v>779</v>
      </c>
      <c r="AQ21" s="276" t="s">
        <v>779</v>
      </c>
      <c r="AR21" s="276" t="s">
        <v>779</v>
      </c>
      <c r="AS21" s="276" t="s">
        <v>779</v>
      </c>
      <c r="AT21" s="276" t="s">
        <v>779</v>
      </c>
      <c r="AU21" s="276" t="s">
        <v>779</v>
      </c>
      <c r="AV21" s="276" t="s">
        <v>779</v>
      </c>
      <c r="AW21" s="276" t="s">
        <v>779</v>
      </c>
      <c r="AX21" s="276" t="s">
        <v>779</v>
      </c>
      <c r="AY21" s="276" t="s">
        <v>779</v>
      </c>
      <c r="AZ21" s="276" t="s">
        <v>779</v>
      </c>
      <c r="BA21" s="276" t="s">
        <v>779</v>
      </c>
      <c r="BB21" s="276" t="s">
        <v>779</v>
      </c>
      <c r="BC21" s="276" t="s">
        <v>779</v>
      </c>
      <c r="BD21" s="276" t="s">
        <v>779</v>
      </c>
      <c r="BE21" s="276" t="s">
        <v>779</v>
      </c>
      <c r="BF21" s="276" t="s">
        <v>779</v>
      </c>
      <c r="BG21" s="276" t="s">
        <v>779</v>
      </c>
      <c r="BH21" s="276" t="s">
        <v>779</v>
      </c>
      <c r="BI21" s="276" t="s">
        <v>779</v>
      </c>
      <c r="BJ21" s="276" t="s">
        <v>779</v>
      </c>
      <c r="BK21" s="276" t="s">
        <v>779</v>
      </c>
      <c r="BL21" s="276" t="s">
        <v>779</v>
      </c>
      <c r="BM21" s="276" t="s">
        <v>779</v>
      </c>
      <c r="BN21" s="276" t="s">
        <v>779</v>
      </c>
      <c r="BO21" s="276" t="s">
        <v>779</v>
      </c>
      <c r="BP21" s="276" t="s">
        <v>779</v>
      </c>
      <c r="BQ21" s="276" t="s">
        <v>779</v>
      </c>
      <c r="BR21" s="276" t="s">
        <v>779</v>
      </c>
      <c r="BS21" s="276" t="s">
        <v>779</v>
      </c>
      <c r="BT21" s="276" t="s">
        <v>779</v>
      </c>
      <c r="BU21" s="276" t="s">
        <v>779</v>
      </c>
      <c r="BV21" s="276" t="s">
        <v>779</v>
      </c>
      <c r="BW21" s="276" t="s">
        <v>779</v>
      </c>
      <c r="BX21" s="276" t="s">
        <v>779</v>
      </c>
      <c r="BY21" s="276" t="s">
        <v>779</v>
      </c>
      <c r="BZ21" s="276" t="s">
        <v>779</v>
      </c>
      <c r="CA21" s="276" t="s">
        <v>779</v>
      </c>
      <c r="CB21" s="276" t="s">
        <v>779</v>
      </c>
      <c r="CC21" s="276" t="s">
        <v>779</v>
      </c>
      <c r="CD21" s="276" t="s">
        <v>779</v>
      </c>
      <c r="CE21" s="276" t="s">
        <v>779</v>
      </c>
      <c r="CF21" s="276" t="s">
        <v>779</v>
      </c>
      <c r="CG21" s="276" t="s">
        <v>779</v>
      </c>
      <c r="CH21" s="274"/>
      <c r="CI21" s="274"/>
      <c r="CJ21" s="274"/>
      <c r="CK21" s="274"/>
      <c r="CL21" s="274"/>
      <c r="CM21" s="274"/>
      <c r="CN21" s="274"/>
      <c r="CO21" s="274"/>
      <c r="CP21" s="274"/>
      <c r="CQ21" s="274"/>
      <c r="CR21" s="274"/>
      <c r="CS21" s="274"/>
    </row>
    <row r="22" spans="1:97" s="18" customFormat="1" ht="30" customHeight="1" thickTop="1" thickBot="1">
      <c r="A22" s="16"/>
      <c r="B22" s="17"/>
      <c r="C22" s="345"/>
      <c r="D22" s="345"/>
      <c r="E22" s="105"/>
      <c r="F22" s="357"/>
      <c r="G22" s="355"/>
      <c r="H22" s="355"/>
      <c r="I22" s="355"/>
      <c r="J22" s="356"/>
      <c r="K22" s="116" t="str">
        <f t="shared" si="0"/>
        <v/>
      </c>
      <c r="L22" s="274"/>
      <c r="M22" s="274"/>
      <c r="N22" s="274" t="s">
        <v>583</v>
      </c>
      <c r="O22" s="274">
        <v>2018</v>
      </c>
      <c r="P22" s="274" t="s">
        <v>608</v>
      </c>
      <c r="Q22" s="274">
        <v>16</v>
      </c>
      <c r="R22" s="274"/>
      <c r="S22" s="273" t="s">
        <v>778</v>
      </c>
      <c r="T22" s="273" t="s">
        <v>778</v>
      </c>
      <c r="U22" s="273" t="s">
        <v>778</v>
      </c>
      <c r="V22" s="273" t="s">
        <v>778</v>
      </c>
      <c r="W22" s="276" t="s">
        <v>778</v>
      </c>
      <c r="X22" s="274"/>
      <c r="Y22" s="274">
        <v>16</v>
      </c>
      <c r="Z22" s="276" t="s">
        <v>779</v>
      </c>
      <c r="AA22" s="276" t="s">
        <v>779</v>
      </c>
      <c r="AB22" s="276" t="s">
        <v>779</v>
      </c>
      <c r="AC22" s="276" t="s">
        <v>779</v>
      </c>
      <c r="AD22" s="276" t="s">
        <v>779</v>
      </c>
      <c r="AE22" s="276" t="s">
        <v>779</v>
      </c>
      <c r="AF22" s="276" t="s">
        <v>779</v>
      </c>
      <c r="AG22" s="276" t="s">
        <v>779</v>
      </c>
      <c r="AH22" s="276" t="s">
        <v>779</v>
      </c>
      <c r="AI22" s="276" t="s">
        <v>779</v>
      </c>
      <c r="AJ22" s="276" t="s">
        <v>779</v>
      </c>
      <c r="AK22" s="276" t="s">
        <v>779</v>
      </c>
      <c r="AL22" s="276" t="s">
        <v>779</v>
      </c>
      <c r="AM22" s="276" t="s">
        <v>779</v>
      </c>
      <c r="AN22" s="276" t="s">
        <v>779</v>
      </c>
      <c r="AO22" s="276" t="s">
        <v>779</v>
      </c>
      <c r="AP22" s="276" t="s">
        <v>779</v>
      </c>
      <c r="AQ22" s="276" t="s">
        <v>779</v>
      </c>
      <c r="AR22" s="276" t="s">
        <v>779</v>
      </c>
      <c r="AS22" s="276" t="s">
        <v>779</v>
      </c>
      <c r="AT22" s="276" t="s">
        <v>779</v>
      </c>
      <c r="AU22" s="276" t="s">
        <v>779</v>
      </c>
      <c r="AV22" s="276" t="s">
        <v>779</v>
      </c>
      <c r="AW22" s="276" t="s">
        <v>779</v>
      </c>
      <c r="AX22" s="276" t="s">
        <v>779</v>
      </c>
      <c r="AY22" s="276" t="s">
        <v>779</v>
      </c>
      <c r="AZ22" s="276" t="s">
        <v>779</v>
      </c>
      <c r="BA22" s="276" t="s">
        <v>779</v>
      </c>
      <c r="BB22" s="276" t="s">
        <v>779</v>
      </c>
      <c r="BC22" s="276" t="s">
        <v>779</v>
      </c>
      <c r="BD22" s="276" t="s">
        <v>779</v>
      </c>
      <c r="BE22" s="276" t="s">
        <v>779</v>
      </c>
      <c r="BF22" s="276" t="s">
        <v>779</v>
      </c>
      <c r="BG22" s="276" t="s">
        <v>779</v>
      </c>
      <c r="BH22" s="276" t="s">
        <v>779</v>
      </c>
      <c r="BI22" s="276" t="s">
        <v>779</v>
      </c>
      <c r="BJ22" s="276" t="s">
        <v>779</v>
      </c>
      <c r="BK22" s="276" t="s">
        <v>779</v>
      </c>
      <c r="BL22" s="276" t="s">
        <v>779</v>
      </c>
      <c r="BM22" s="276" t="s">
        <v>779</v>
      </c>
      <c r="BN22" s="276" t="s">
        <v>779</v>
      </c>
      <c r="BO22" s="276" t="s">
        <v>779</v>
      </c>
      <c r="BP22" s="276" t="s">
        <v>779</v>
      </c>
      <c r="BQ22" s="276" t="s">
        <v>779</v>
      </c>
      <c r="BR22" s="276" t="s">
        <v>779</v>
      </c>
      <c r="BS22" s="276" t="s">
        <v>779</v>
      </c>
      <c r="BT22" s="276" t="s">
        <v>779</v>
      </c>
      <c r="BU22" s="276" t="s">
        <v>779</v>
      </c>
      <c r="BV22" s="276" t="s">
        <v>779</v>
      </c>
      <c r="BW22" s="276" t="s">
        <v>779</v>
      </c>
      <c r="BX22" s="276" t="s">
        <v>779</v>
      </c>
      <c r="BY22" s="276" t="s">
        <v>779</v>
      </c>
      <c r="BZ22" s="276" t="s">
        <v>779</v>
      </c>
      <c r="CA22" s="276" t="s">
        <v>779</v>
      </c>
      <c r="CB22" s="276" t="s">
        <v>779</v>
      </c>
      <c r="CC22" s="276" t="s">
        <v>779</v>
      </c>
      <c r="CD22" s="276" t="s">
        <v>779</v>
      </c>
      <c r="CE22" s="276" t="s">
        <v>779</v>
      </c>
      <c r="CF22" s="276" t="s">
        <v>779</v>
      </c>
      <c r="CG22" s="276" t="s">
        <v>779</v>
      </c>
      <c r="CH22" s="274"/>
      <c r="CI22" s="274"/>
      <c r="CJ22" s="274"/>
      <c r="CK22" s="274"/>
      <c r="CL22" s="274"/>
      <c r="CM22" s="274"/>
      <c r="CN22" s="274"/>
      <c r="CO22" s="274"/>
      <c r="CP22" s="274"/>
      <c r="CQ22" s="274"/>
      <c r="CR22" s="274"/>
      <c r="CS22" s="274"/>
    </row>
    <row r="23" spans="1:97" s="18" customFormat="1" ht="30" customHeight="1" thickTop="1" thickBot="1">
      <c r="A23" s="16"/>
      <c r="B23" s="17"/>
      <c r="C23" s="345"/>
      <c r="D23" s="345"/>
      <c r="E23" s="105"/>
      <c r="F23" s="357"/>
      <c r="G23" s="355"/>
      <c r="H23" s="355"/>
      <c r="I23" s="355"/>
      <c r="J23" s="356"/>
      <c r="K23" s="116" t="str">
        <f t="shared" si="0"/>
        <v/>
      </c>
      <c r="L23" s="274"/>
      <c r="M23" s="274"/>
      <c r="N23" s="274" t="s">
        <v>584</v>
      </c>
      <c r="O23" s="274">
        <v>2018</v>
      </c>
      <c r="P23" s="274" t="s">
        <v>609</v>
      </c>
      <c r="Q23" s="274">
        <v>17</v>
      </c>
      <c r="R23" s="274"/>
      <c r="S23" s="273" t="s">
        <v>778</v>
      </c>
      <c r="T23" s="273" t="s">
        <v>778</v>
      </c>
      <c r="U23" s="273" t="s">
        <v>778</v>
      </c>
      <c r="V23" s="273" t="s">
        <v>778</v>
      </c>
      <c r="W23" s="276" t="s">
        <v>778</v>
      </c>
      <c r="X23" s="274"/>
      <c r="Y23" s="274">
        <v>17</v>
      </c>
      <c r="Z23" s="276" t="s">
        <v>779</v>
      </c>
      <c r="AA23" s="276" t="s">
        <v>779</v>
      </c>
      <c r="AB23" s="276" t="s">
        <v>779</v>
      </c>
      <c r="AC23" s="276" t="s">
        <v>779</v>
      </c>
      <c r="AD23" s="276" t="s">
        <v>779</v>
      </c>
      <c r="AE23" s="276" t="s">
        <v>779</v>
      </c>
      <c r="AF23" s="276" t="s">
        <v>779</v>
      </c>
      <c r="AG23" s="276" t="s">
        <v>779</v>
      </c>
      <c r="AH23" s="276" t="s">
        <v>779</v>
      </c>
      <c r="AI23" s="276" t="s">
        <v>779</v>
      </c>
      <c r="AJ23" s="276" t="s">
        <v>779</v>
      </c>
      <c r="AK23" s="276" t="s">
        <v>779</v>
      </c>
      <c r="AL23" s="276" t="s">
        <v>779</v>
      </c>
      <c r="AM23" s="276" t="s">
        <v>779</v>
      </c>
      <c r="AN23" s="276" t="s">
        <v>779</v>
      </c>
      <c r="AO23" s="276" t="s">
        <v>779</v>
      </c>
      <c r="AP23" s="276" t="s">
        <v>779</v>
      </c>
      <c r="AQ23" s="276" t="s">
        <v>779</v>
      </c>
      <c r="AR23" s="276" t="s">
        <v>779</v>
      </c>
      <c r="AS23" s="276" t="s">
        <v>779</v>
      </c>
      <c r="AT23" s="276" t="s">
        <v>779</v>
      </c>
      <c r="AU23" s="276" t="s">
        <v>779</v>
      </c>
      <c r="AV23" s="276" t="s">
        <v>779</v>
      </c>
      <c r="AW23" s="276" t="s">
        <v>779</v>
      </c>
      <c r="AX23" s="276" t="s">
        <v>779</v>
      </c>
      <c r="AY23" s="276" t="s">
        <v>779</v>
      </c>
      <c r="AZ23" s="276" t="s">
        <v>779</v>
      </c>
      <c r="BA23" s="276" t="s">
        <v>779</v>
      </c>
      <c r="BB23" s="276" t="s">
        <v>779</v>
      </c>
      <c r="BC23" s="276" t="s">
        <v>779</v>
      </c>
      <c r="BD23" s="276" t="s">
        <v>779</v>
      </c>
      <c r="BE23" s="276" t="s">
        <v>779</v>
      </c>
      <c r="BF23" s="276" t="s">
        <v>779</v>
      </c>
      <c r="BG23" s="276" t="s">
        <v>779</v>
      </c>
      <c r="BH23" s="276" t="s">
        <v>779</v>
      </c>
      <c r="BI23" s="276" t="s">
        <v>779</v>
      </c>
      <c r="BJ23" s="276" t="s">
        <v>779</v>
      </c>
      <c r="BK23" s="276" t="s">
        <v>779</v>
      </c>
      <c r="BL23" s="276" t="s">
        <v>779</v>
      </c>
      <c r="BM23" s="276" t="s">
        <v>779</v>
      </c>
      <c r="BN23" s="276" t="s">
        <v>779</v>
      </c>
      <c r="BO23" s="276" t="s">
        <v>779</v>
      </c>
      <c r="BP23" s="276" t="s">
        <v>779</v>
      </c>
      <c r="BQ23" s="276" t="s">
        <v>779</v>
      </c>
      <c r="BR23" s="276" t="s">
        <v>779</v>
      </c>
      <c r="BS23" s="276" t="s">
        <v>779</v>
      </c>
      <c r="BT23" s="276" t="s">
        <v>779</v>
      </c>
      <c r="BU23" s="276" t="s">
        <v>779</v>
      </c>
      <c r="BV23" s="276" t="s">
        <v>779</v>
      </c>
      <c r="BW23" s="276" t="s">
        <v>779</v>
      </c>
      <c r="BX23" s="276" t="s">
        <v>779</v>
      </c>
      <c r="BY23" s="276" t="s">
        <v>779</v>
      </c>
      <c r="BZ23" s="276" t="s">
        <v>779</v>
      </c>
      <c r="CA23" s="276" t="s">
        <v>779</v>
      </c>
      <c r="CB23" s="276" t="s">
        <v>779</v>
      </c>
      <c r="CC23" s="276" t="s">
        <v>779</v>
      </c>
      <c r="CD23" s="276" t="s">
        <v>779</v>
      </c>
      <c r="CE23" s="276" t="s">
        <v>779</v>
      </c>
      <c r="CF23" s="276" t="s">
        <v>779</v>
      </c>
      <c r="CG23" s="276" t="s">
        <v>779</v>
      </c>
      <c r="CH23" s="274"/>
      <c r="CI23" s="274"/>
      <c r="CJ23" s="274"/>
      <c r="CK23" s="274"/>
      <c r="CL23" s="274"/>
      <c r="CM23" s="274"/>
      <c r="CN23" s="274"/>
      <c r="CO23" s="274"/>
      <c r="CP23" s="274"/>
      <c r="CQ23" s="274"/>
      <c r="CR23" s="274"/>
      <c r="CS23" s="274"/>
    </row>
    <row r="24" spans="1:97" s="18" customFormat="1" ht="30" customHeight="1" thickTop="1" thickBot="1">
      <c r="A24" s="16"/>
      <c r="B24" s="17"/>
      <c r="C24" s="345"/>
      <c r="D24" s="345"/>
      <c r="E24" s="105"/>
      <c r="F24" s="357"/>
      <c r="G24" s="355"/>
      <c r="H24" s="355"/>
      <c r="I24" s="355"/>
      <c r="J24" s="356"/>
      <c r="K24" s="116" t="str">
        <f t="shared" si="0"/>
        <v/>
      </c>
      <c r="L24" s="274"/>
      <c r="M24" s="274"/>
      <c r="N24" s="274" t="s">
        <v>585</v>
      </c>
      <c r="O24" s="274">
        <v>2018</v>
      </c>
      <c r="P24" s="274" t="s">
        <v>610</v>
      </c>
      <c r="Q24" s="274">
        <v>18</v>
      </c>
      <c r="R24" s="274"/>
      <c r="S24" s="273" t="s">
        <v>778</v>
      </c>
      <c r="T24" s="273" t="s">
        <v>778</v>
      </c>
      <c r="U24" s="273" t="s">
        <v>778</v>
      </c>
      <c r="V24" s="273" t="s">
        <v>778</v>
      </c>
      <c r="W24" s="276" t="s">
        <v>778</v>
      </c>
      <c r="X24" s="274"/>
      <c r="Y24" s="274">
        <v>18</v>
      </c>
      <c r="Z24" s="276" t="s">
        <v>779</v>
      </c>
      <c r="AA24" s="276" t="s">
        <v>779</v>
      </c>
      <c r="AB24" s="276" t="s">
        <v>779</v>
      </c>
      <c r="AC24" s="276" t="s">
        <v>779</v>
      </c>
      <c r="AD24" s="276" t="s">
        <v>779</v>
      </c>
      <c r="AE24" s="276" t="s">
        <v>779</v>
      </c>
      <c r="AF24" s="276" t="s">
        <v>779</v>
      </c>
      <c r="AG24" s="276" t="s">
        <v>779</v>
      </c>
      <c r="AH24" s="276" t="s">
        <v>779</v>
      </c>
      <c r="AI24" s="276" t="s">
        <v>779</v>
      </c>
      <c r="AJ24" s="276" t="s">
        <v>779</v>
      </c>
      <c r="AK24" s="276" t="s">
        <v>779</v>
      </c>
      <c r="AL24" s="276" t="s">
        <v>779</v>
      </c>
      <c r="AM24" s="276" t="s">
        <v>779</v>
      </c>
      <c r="AN24" s="276" t="s">
        <v>779</v>
      </c>
      <c r="AO24" s="276" t="s">
        <v>779</v>
      </c>
      <c r="AP24" s="276" t="s">
        <v>779</v>
      </c>
      <c r="AQ24" s="276" t="s">
        <v>779</v>
      </c>
      <c r="AR24" s="276" t="s">
        <v>779</v>
      </c>
      <c r="AS24" s="276" t="s">
        <v>779</v>
      </c>
      <c r="AT24" s="276" t="s">
        <v>779</v>
      </c>
      <c r="AU24" s="276" t="s">
        <v>779</v>
      </c>
      <c r="AV24" s="276" t="s">
        <v>779</v>
      </c>
      <c r="AW24" s="276" t="s">
        <v>779</v>
      </c>
      <c r="AX24" s="276" t="s">
        <v>779</v>
      </c>
      <c r="AY24" s="276" t="s">
        <v>779</v>
      </c>
      <c r="AZ24" s="276" t="s">
        <v>779</v>
      </c>
      <c r="BA24" s="276" t="s">
        <v>779</v>
      </c>
      <c r="BB24" s="276" t="s">
        <v>779</v>
      </c>
      <c r="BC24" s="276" t="s">
        <v>779</v>
      </c>
      <c r="BD24" s="276" t="s">
        <v>779</v>
      </c>
      <c r="BE24" s="276" t="s">
        <v>779</v>
      </c>
      <c r="BF24" s="276" t="s">
        <v>779</v>
      </c>
      <c r="BG24" s="276" t="s">
        <v>779</v>
      </c>
      <c r="BH24" s="276" t="s">
        <v>779</v>
      </c>
      <c r="BI24" s="276" t="s">
        <v>779</v>
      </c>
      <c r="BJ24" s="276" t="s">
        <v>779</v>
      </c>
      <c r="BK24" s="276" t="s">
        <v>779</v>
      </c>
      <c r="BL24" s="276" t="s">
        <v>779</v>
      </c>
      <c r="BM24" s="276" t="s">
        <v>779</v>
      </c>
      <c r="BN24" s="276" t="s">
        <v>779</v>
      </c>
      <c r="BO24" s="276" t="s">
        <v>779</v>
      </c>
      <c r="BP24" s="276" t="s">
        <v>779</v>
      </c>
      <c r="BQ24" s="276" t="s">
        <v>779</v>
      </c>
      <c r="BR24" s="276" t="s">
        <v>779</v>
      </c>
      <c r="BS24" s="276" t="s">
        <v>779</v>
      </c>
      <c r="BT24" s="276" t="s">
        <v>779</v>
      </c>
      <c r="BU24" s="276" t="s">
        <v>779</v>
      </c>
      <c r="BV24" s="276" t="s">
        <v>779</v>
      </c>
      <c r="BW24" s="276" t="s">
        <v>779</v>
      </c>
      <c r="BX24" s="276" t="s">
        <v>779</v>
      </c>
      <c r="BY24" s="276" t="s">
        <v>779</v>
      </c>
      <c r="BZ24" s="276" t="s">
        <v>779</v>
      </c>
      <c r="CA24" s="276" t="s">
        <v>779</v>
      </c>
      <c r="CB24" s="276" t="s">
        <v>779</v>
      </c>
      <c r="CC24" s="276" t="s">
        <v>779</v>
      </c>
      <c r="CD24" s="276" t="s">
        <v>779</v>
      </c>
      <c r="CE24" s="276" t="s">
        <v>779</v>
      </c>
      <c r="CF24" s="276" t="s">
        <v>779</v>
      </c>
      <c r="CG24" s="276" t="s">
        <v>779</v>
      </c>
      <c r="CH24" s="274"/>
      <c r="CI24" s="274"/>
      <c r="CJ24" s="274"/>
      <c r="CK24" s="274"/>
      <c r="CL24" s="274"/>
      <c r="CM24" s="274"/>
      <c r="CN24" s="274"/>
      <c r="CO24" s="274"/>
      <c r="CP24" s="274"/>
      <c r="CQ24" s="274"/>
      <c r="CR24" s="274"/>
      <c r="CS24" s="274"/>
    </row>
    <row r="25" spans="1:97" s="18" customFormat="1" ht="30" customHeight="1" thickTop="1" thickBot="1">
      <c r="A25" s="16"/>
      <c r="B25" s="17"/>
      <c r="C25" s="345"/>
      <c r="D25" s="345"/>
      <c r="E25" s="105"/>
      <c r="F25" s="357"/>
      <c r="G25" s="355"/>
      <c r="H25" s="355"/>
      <c r="I25" s="355"/>
      <c r="J25" s="356"/>
      <c r="K25" s="116" t="str">
        <f t="shared" si="0"/>
        <v/>
      </c>
      <c r="L25" s="274"/>
      <c r="M25" s="274"/>
      <c r="N25" s="274" t="s">
        <v>586</v>
      </c>
      <c r="O25" s="274">
        <v>2018</v>
      </c>
      <c r="P25" s="274" t="s">
        <v>611</v>
      </c>
      <c r="Q25" s="274">
        <v>19</v>
      </c>
      <c r="R25" s="274"/>
      <c r="S25" s="273" t="s">
        <v>778</v>
      </c>
      <c r="T25" s="273" t="s">
        <v>778</v>
      </c>
      <c r="U25" s="273" t="s">
        <v>778</v>
      </c>
      <c r="V25" s="273" t="s">
        <v>778</v>
      </c>
      <c r="W25" s="276" t="s">
        <v>778</v>
      </c>
      <c r="X25" s="274"/>
      <c r="Y25" s="274">
        <v>19</v>
      </c>
      <c r="Z25" s="276" t="s">
        <v>779</v>
      </c>
      <c r="AA25" s="276" t="s">
        <v>779</v>
      </c>
      <c r="AB25" s="276" t="s">
        <v>779</v>
      </c>
      <c r="AC25" s="276" t="s">
        <v>779</v>
      </c>
      <c r="AD25" s="276" t="s">
        <v>779</v>
      </c>
      <c r="AE25" s="276" t="s">
        <v>779</v>
      </c>
      <c r="AF25" s="276" t="s">
        <v>779</v>
      </c>
      <c r="AG25" s="276" t="s">
        <v>779</v>
      </c>
      <c r="AH25" s="276" t="s">
        <v>779</v>
      </c>
      <c r="AI25" s="276" t="s">
        <v>779</v>
      </c>
      <c r="AJ25" s="276" t="s">
        <v>779</v>
      </c>
      <c r="AK25" s="276" t="s">
        <v>779</v>
      </c>
      <c r="AL25" s="276" t="s">
        <v>779</v>
      </c>
      <c r="AM25" s="276" t="s">
        <v>779</v>
      </c>
      <c r="AN25" s="276" t="s">
        <v>779</v>
      </c>
      <c r="AO25" s="276" t="s">
        <v>779</v>
      </c>
      <c r="AP25" s="276" t="s">
        <v>779</v>
      </c>
      <c r="AQ25" s="276" t="s">
        <v>779</v>
      </c>
      <c r="AR25" s="276" t="s">
        <v>779</v>
      </c>
      <c r="AS25" s="276" t="s">
        <v>779</v>
      </c>
      <c r="AT25" s="276" t="s">
        <v>779</v>
      </c>
      <c r="AU25" s="276" t="s">
        <v>779</v>
      </c>
      <c r="AV25" s="276" t="s">
        <v>779</v>
      </c>
      <c r="AW25" s="276" t="s">
        <v>779</v>
      </c>
      <c r="AX25" s="276" t="s">
        <v>779</v>
      </c>
      <c r="AY25" s="276" t="s">
        <v>779</v>
      </c>
      <c r="AZ25" s="276" t="s">
        <v>779</v>
      </c>
      <c r="BA25" s="276" t="s">
        <v>779</v>
      </c>
      <c r="BB25" s="276" t="s">
        <v>779</v>
      </c>
      <c r="BC25" s="276" t="s">
        <v>779</v>
      </c>
      <c r="BD25" s="276" t="s">
        <v>779</v>
      </c>
      <c r="BE25" s="276" t="s">
        <v>779</v>
      </c>
      <c r="BF25" s="276" t="s">
        <v>779</v>
      </c>
      <c r="BG25" s="276" t="s">
        <v>779</v>
      </c>
      <c r="BH25" s="276" t="s">
        <v>779</v>
      </c>
      <c r="BI25" s="276" t="s">
        <v>779</v>
      </c>
      <c r="BJ25" s="276" t="s">
        <v>779</v>
      </c>
      <c r="BK25" s="276" t="s">
        <v>779</v>
      </c>
      <c r="BL25" s="276" t="s">
        <v>779</v>
      </c>
      <c r="BM25" s="276" t="s">
        <v>779</v>
      </c>
      <c r="BN25" s="276" t="s">
        <v>779</v>
      </c>
      <c r="BO25" s="276" t="s">
        <v>779</v>
      </c>
      <c r="BP25" s="276" t="s">
        <v>779</v>
      </c>
      <c r="BQ25" s="276" t="s">
        <v>779</v>
      </c>
      <c r="BR25" s="276" t="s">
        <v>779</v>
      </c>
      <c r="BS25" s="276" t="s">
        <v>779</v>
      </c>
      <c r="BT25" s="276" t="s">
        <v>779</v>
      </c>
      <c r="BU25" s="276" t="s">
        <v>779</v>
      </c>
      <c r="BV25" s="276" t="s">
        <v>779</v>
      </c>
      <c r="BW25" s="276" t="s">
        <v>779</v>
      </c>
      <c r="BX25" s="276" t="s">
        <v>779</v>
      </c>
      <c r="BY25" s="276" t="s">
        <v>779</v>
      </c>
      <c r="BZ25" s="276" t="s">
        <v>779</v>
      </c>
      <c r="CA25" s="276" t="s">
        <v>779</v>
      </c>
      <c r="CB25" s="276" t="s">
        <v>779</v>
      </c>
      <c r="CC25" s="276" t="s">
        <v>779</v>
      </c>
      <c r="CD25" s="276" t="s">
        <v>779</v>
      </c>
      <c r="CE25" s="276" t="s">
        <v>779</v>
      </c>
      <c r="CF25" s="276" t="s">
        <v>779</v>
      </c>
      <c r="CG25" s="276" t="s">
        <v>779</v>
      </c>
      <c r="CH25" s="274"/>
      <c r="CI25" s="274"/>
      <c r="CJ25" s="274"/>
      <c r="CK25" s="274"/>
      <c r="CL25" s="274"/>
      <c r="CM25" s="274"/>
      <c r="CN25" s="274"/>
      <c r="CO25" s="274"/>
      <c r="CP25" s="274"/>
      <c r="CQ25" s="274"/>
      <c r="CR25" s="274"/>
      <c r="CS25" s="274"/>
    </row>
    <row r="26" spans="1:97" s="18" customFormat="1" ht="30" customHeight="1" thickTop="1" thickBot="1">
      <c r="A26" s="16"/>
      <c r="B26" s="17"/>
      <c r="C26" s="345"/>
      <c r="D26" s="345"/>
      <c r="E26" s="105"/>
      <c r="F26" s="357"/>
      <c r="G26" s="355"/>
      <c r="H26" s="355"/>
      <c r="I26" s="355"/>
      <c r="J26" s="356"/>
      <c r="K26" s="116" t="str">
        <f t="shared" si="0"/>
        <v/>
      </c>
      <c r="L26" s="274"/>
      <c r="M26" s="274"/>
      <c r="N26" s="274" t="s">
        <v>587</v>
      </c>
      <c r="O26" s="274">
        <v>2018</v>
      </c>
      <c r="P26" s="274" t="s">
        <v>612</v>
      </c>
      <c r="Q26" s="274">
        <v>20</v>
      </c>
      <c r="R26" s="274"/>
      <c r="S26" s="273" t="s">
        <v>778</v>
      </c>
      <c r="T26" s="273" t="s">
        <v>778</v>
      </c>
      <c r="U26" s="273" t="s">
        <v>778</v>
      </c>
      <c r="V26" s="273" t="s">
        <v>778</v>
      </c>
      <c r="W26" s="276" t="s">
        <v>778</v>
      </c>
      <c r="X26" s="274"/>
      <c r="Y26" s="274">
        <v>20</v>
      </c>
      <c r="Z26" s="276" t="s">
        <v>779</v>
      </c>
      <c r="AA26" s="276" t="s">
        <v>779</v>
      </c>
      <c r="AB26" s="276" t="s">
        <v>779</v>
      </c>
      <c r="AC26" s="276" t="s">
        <v>779</v>
      </c>
      <c r="AD26" s="276" t="s">
        <v>779</v>
      </c>
      <c r="AE26" s="276" t="s">
        <v>779</v>
      </c>
      <c r="AF26" s="276" t="s">
        <v>779</v>
      </c>
      <c r="AG26" s="276" t="s">
        <v>779</v>
      </c>
      <c r="AH26" s="276" t="s">
        <v>779</v>
      </c>
      <c r="AI26" s="276" t="s">
        <v>779</v>
      </c>
      <c r="AJ26" s="276" t="s">
        <v>779</v>
      </c>
      <c r="AK26" s="276" t="s">
        <v>779</v>
      </c>
      <c r="AL26" s="276" t="s">
        <v>779</v>
      </c>
      <c r="AM26" s="276" t="s">
        <v>779</v>
      </c>
      <c r="AN26" s="276" t="s">
        <v>779</v>
      </c>
      <c r="AO26" s="276" t="s">
        <v>779</v>
      </c>
      <c r="AP26" s="276" t="s">
        <v>779</v>
      </c>
      <c r="AQ26" s="276" t="s">
        <v>779</v>
      </c>
      <c r="AR26" s="276" t="s">
        <v>779</v>
      </c>
      <c r="AS26" s="276" t="s">
        <v>779</v>
      </c>
      <c r="AT26" s="276" t="s">
        <v>779</v>
      </c>
      <c r="AU26" s="276" t="s">
        <v>779</v>
      </c>
      <c r="AV26" s="276" t="s">
        <v>779</v>
      </c>
      <c r="AW26" s="276" t="s">
        <v>779</v>
      </c>
      <c r="AX26" s="276" t="s">
        <v>779</v>
      </c>
      <c r="AY26" s="276" t="s">
        <v>779</v>
      </c>
      <c r="AZ26" s="276" t="s">
        <v>779</v>
      </c>
      <c r="BA26" s="276" t="s">
        <v>779</v>
      </c>
      <c r="BB26" s="276" t="s">
        <v>779</v>
      </c>
      <c r="BC26" s="276" t="s">
        <v>779</v>
      </c>
      <c r="BD26" s="276" t="s">
        <v>779</v>
      </c>
      <c r="BE26" s="276" t="s">
        <v>779</v>
      </c>
      <c r="BF26" s="276" t="s">
        <v>779</v>
      </c>
      <c r="BG26" s="276" t="s">
        <v>779</v>
      </c>
      <c r="BH26" s="276" t="s">
        <v>779</v>
      </c>
      <c r="BI26" s="276" t="s">
        <v>779</v>
      </c>
      <c r="BJ26" s="276" t="s">
        <v>779</v>
      </c>
      <c r="BK26" s="276" t="s">
        <v>779</v>
      </c>
      <c r="BL26" s="276" t="s">
        <v>779</v>
      </c>
      <c r="BM26" s="276" t="s">
        <v>779</v>
      </c>
      <c r="BN26" s="276" t="s">
        <v>779</v>
      </c>
      <c r="BO26" s="276" t="s">
        <v>779</v>
      </c>
      <c r="BP26" s="276" t="s">
        <v>779</v>
      </c>
      <c r="BQ26" s="276" t="s">
        <v>779</v>
      </c>
      <c r="BR26" s="276" t="s">
        <v>779</v>
      </c>
      <c r="BS26" s="276" t="s">
        <v>779</v>
      </c>
      <c r="BT26" s="276" t="s">
        <v>779</v>
      </c>
      <c r="BU26" s="276" t="s">
        <v>779</v>
      </c>
      <c r="BV26" s="276" t="s">
        <v>779</v>
      </c>
      <c r="BW26" s="276" t="s">
        <v>779</v>
      </c>
      <c r="BX26" s="276" t="s">
        <v>779</v>
      </c>
      <c r="BY26" s="276" t="s">
        <v>779</v>
      </c>
      <c r="BZ26" s="276" t="s">
        <v>779</v>
      </c>
      <c r="CA26" s="276" t="s">
        <v>779</v>
      </c>
      <c r="CB26" s="276" t="s">
        <v>779</v>
      </c>
      <c r="CC26" s="276" t="s">
        <v>779</v>
      </c>
      <c r="CD26" s="276" t="s">
        <v>779</v>
      </c>
      <c r="CE26" s="276" t="s">
        <v>779</v>
      </c>
      <c r="CF26" s="276" t="s">
        <v>779</v>
      </c>
      <c r="CG26" s="276" t="s">
        <v>779</v>
      </c>
      <c r="CH26" s="274"/>
      <c r="CI26" s="274"/>
      <c r="CJ26" s="274"/>
      <c r="CK26" s="274"/>
      <c r="CL26" s="274"/>
      <c r="CM26" s="274"/>
      <c r="CN26" s="274"/>
      <c r="CO26" s="274"/>
      <c r="CP26" s="274"/>
      <c r="CQ26" s="274"/>
      <c r="CR26" s="274"/>
      <c r="CS26" s="274"/>
    </row>
    <row r="27" spans="1:97" s="18" customFormat="1" ht="30" customHeight="1" thickTop="1" thickBot="1">
      <c r="A27" s="16"/>
      <c r="B27" s="17"/>
      <c r="C27" s="345"/>
      <c r="D27" s="345"/>
      <c r="E27" s="105"/>
      <c r="F27" s="357"/>
      <c r="G27" s="355"/>
      <c r="H27" s="355"/>
      <c r="I27" s="355"/>
      <c r="J27" s="356"/>
      <c r="K27" s="116" t="str">
        <f t="shared" si="0"/>
        <v/>
      </c>
      <c r="L27" s="274"/>
      <c r="M27" s="274"/>
      <c r="N27" s="274" t="s">
        <v>588</v>
      </c>
      <c r="O27" s="274">
        <v>2018</v>
      </c>
      <c r="P27" s="274" t="s">
        <v>613</v>
      </c>
      <c r="Q27" s="274">
        <v>21</v>
      </c>
      <c r="R27" s="274"/>
      <c r="S27" s="273" t="s">
        <v>778</v>
      </c>
      <c r="T27" s="273" t="s">
        <v>778</v>
      </c>
      <c r="U27" s="273" t="s">
        <v>778</v>
      </c>
      <c r="V27" s="273" t="s">
        <v>778</v>
      </c>
      <c r="W27" s="276" t="s">
        <v>778</v>
      </c>
      <c r="X27" s="274"/>
      <c r="Y27" s="274">
        <v>21</v>
      </c>
      <c r="Z27" s="276" t="s">
        <v>779</v>
      </c>
      <c r="AA27" s="276" t="s">
        <v>779</v>
      </c>
      <c r="AB27" s="276" t="s">
        <v>779</v>
      </c>
      <c r="AC27" s="276" t="s">
        <v>779</v>
      </c>
      <c r="AD27" s="276" t="s">
        <v>779</v>
      </c>
      <c r="AE27" s="276" t="s">
        <v>779</v>
      </c>
      <c r="AF27" s="276" t="s">
        <v>779</v>
      </c>
      <c r="AG27" s="276" t="s">
        <v>779</v>
      </c>
      <c r="AH27" s="276" t="s">
        <v>779</v>
      </c>
      <c r="AI27" s="276" t="s">
        <v>779</v>
      </c>
      <c r="AJ27" s="276" t="s">
        <v>779</v>
      </c>
      <c r="AK27" s="276" t="s">
        <v>779</v>
      </c>
      <c r="AL27" s="276" t="s">
        <v>779</v>
      </c>
      <c r="AM27" s="276" t="s">
        <v>779</v>
      </c>
      <c r="AN27" s="276" t="s">
        <v>779</v>
      </c>
      <c r="AO27" s="276" t="s">
        <v>779</v>
      </c>
      <c r="AP27" s="276" t="s">
        <v>779</v>
      </c>
      <c r="AQ27" s="276" t="s">
        <v>779</v>
      </c>
      <c r="AR27" s="276" t="s">
        <v>779</v>
      </c>
      <c r="AS27" s="276" t="s">
        <v>779</v>
      </c>
      <c r="AT27" s="276" t="s">
        <v>779</v>
      </c>
      <c r="AU27" s="276" t="s">
        <v>779</v>
      </c>
      <c r="AV27" s="276" t="s">
        <v>779</v>
      </c>
      <c r="AW27" s="276" t="s">
        <v>779</v>
      </c>
      <c r="AX27" s="276" t="s">
        <v>779</v>
      </c>
      <c r="AY27" s="276" t="s">
        <v>779</v>
      </c>
      <c r="AZ27" s="276" t="s">
        <v>779</v>
      </c>
      <c r="BA27" s="276" t="s">
        <v>779</v>
      </c>
      <c r="BB27" s="276" t="s">
        <v>779</v>
      </c>
      <c r="BC27" s="276" t="s">
        <v>779</v>
      </c>
      <c r="BD27" s="276" t="s">
        <v>779</v>
      </c>
      <c r="BE27" s="276" t="s">
        <v>779</v>
      </c>
      <c r="BF27" s="276" t="s">
        <v>779</v>
      </c>
      <c r="BG27" s="276" t="s">
        <v>779</v>
      </c>
      <c r="BH27" s="276" t="s">
        <v>779</v>
      </c>
      <c r="BI27" s="276" t="s">
        <v>779</v>
      </c>
      <c r="BJ27" s="276" t="s">
        <v>779</v>
      </c>
      <c r="BK27" s="276" t="s">
        <v>779</v>
      </c>
      <c r="BL27" s="276" t="s">
        <v>779</v>
      </c>
      <c r="BM27" s="276" t="s">
        <v>779</v>
      </c>
      <c r="BN27" s="276" t="s">
        <v>779</v>
      </c>
      <c r="BO27" s="276" t="s">
        <v>779</v>
      </c>
      <c r="BP27" s="276" t="s">
        <v>779</v>
      </c>
      <c r="BQ27" s="276" t="s">
        <v>779</v>
      </c>
      <c r="BR27" s="276" t="s">
        <v>779</v>
      </c>
      <c r="BS27" s="276" t="s">
        <v>779</v>
      </c>
      <c r="BT27" s="276" t="s">
        <v>779</v>
      </c>
      <c r="BU27" s="276" t="s">
        <v>779</v>
      </c>
      <c r="BV27" s="276" t="s">
        <v>779</v>
      </c>
      <c r="BW27" s="276" t="s">
        <v>779</v>
      </c>
      <c r="BX27" s="276" t="s">
        <v>779</v>
      </c>
      <c r="BY27" s="276" t="s">
        <v>779</v>
      </c>
      <c r="BZ27" s="276" t="s">
        <v>779</v>
      </c>
      <c r="CA27" s="276" t="s">
        <v>779</v>
      </c>
      <c r="CB27" s="276" t="s">
        <v>779</v>
      </c>
      <c r="CC27" s="276" t="s">
        <v>779</v>
      </c>
      <c r="CD27" s="276" t="s">
        <v>779</v>
      </c>
      <c r="CE27" s="276" t="s">
        <v>779</v>
      </c>
      <c r="CF27" s="276" t="s">
        <v>779</v>
      </c>
      <c r="CG27" s="276" t="s">
        <v>779</v>
      </c>
      <c r="CH27" s="274"/>
      <c r="CI27" s="274"/>
      <c r="CJ27" s="274"/>
      <c r="CK27" s="274"/>
      <c r="CL27" s="274"/>
      <c r="CM27" s="274"/>
      <c r="CN27" s="274"/>
      <c r="CO27" s="274"/>
      <c r="CP27" s="274"/>
      <c r="CQ27" s="274"/>
      <c r="CR27" s="274"/>
      <c r="CS27" s="274"/>
    </row>
    <row r="28" spans="1:97" s="18" customFormat="1" ht="30" customHeight="1" thickTop="1" thickBot="1">
      <c r="A28" s="16"/>
      <c r="B28" s="17"/>
      <c r="C28" s="345"/>
      <c r="D28" s="345"/>
      <c r="E28" s="105"/>
      <c r="F28" s="357"/>
      <c r="G28" s="355"/>
      <c r="H28" s="355"/>
      <c r="I28" s="355"/>
      <c r="J28" s="356"/>
      <c r="K28" s="116" t="str">
        <f t="shared" si="0"/>
        <v/>
      </c>
      <c r="L28" s="274"/>
      <c r="M28" s="274"/>
      <c r="N28" s="274" t="s">
        <v>589</v>
      </c>
      <c r="O28" s="274">
        <v>2018</v>
      </c>
      <c r="P28" s="274" t="s">
        <v>614</v>
      </c>
      <c r="Q28" s="274">
        <v>22</v>
      </c>
      <c r="R28" s="274"/>
      <c r="S28" s="273" t="s">
        <v>778</v>
      </c>
      <c r="T28" s="273" t="s">
        <v>778</v>
      </c>
      <c r="U28" s="273" t="s">
        <v>778</v>
      </c>
      <c r="V28" s="273" t="s">
        <v>778</v>
      </c>
      <c r="W28" s="276" t="s">
        <v>778</v>
      </c>
      <c r="X28" s="274"/>
      <c r="Y28" s="274">
        <v>22</v>
      </c>
      <c r="Z28" s="276" t="s">
        <v>779</v>
      </c>
      <c r="AA28" s="276" t="s">
        <v>779</v>
      </c>
      <c r="AB28" s="276" t="s">
        <v>779</v>
      </c>
      <c r="AC28" s="276" t="s">
        <v>779</v>
      </c>
      <c r="AD28" s="276" t="s">
        <v>779</v>
      </c>
      <c r="AE28" s="276" t="s">
        <v>779</v>
      </c>
      <c r="AF28" s="276" t="s">
        <v>779</v>
      </c>
      <c r="AG28" s="276" t="s">
        <v>779</v>
      </c>
      <c r="AH28" s="276" t="s">
        <v>779</v>
      </c>
      <c r="AI28" s="276" t="s">
        <v>779</v>
      </c>
      <c r="AJ28" s="276" t="s">
        <v>779</v>
      </c>
      <c r="AK28" s="276" t="s">
        <v>779</v>
      </c>
      <c r="AL28" s="276" t="s">
        <v>779</v>
      </c>
      <c r="AM28" s="276" t="s">
        <v>779</v>
      </c>
      <c r="AN28" s="276" t="s">
        <v>779</v>
      </c>
      <c r="AO28" s="276" t="s">
        <v>779</v>
      </c>
      <c r="AP28" s="276" t="s">
        <v>779</v>
      </c>
      <c r="AQ28" s="276" t="s">
        <v>779</v>
      </c>
      <c r="AR28" s="276" t="s">
        <v>779</v>
      </c>
      <c r="AS28" s="276" t="s">
        <v>779</v>
      </c>
      <c r="AT28" s="276" t="s">
        <v>779</v>
      </c>
      <c r="AU28" s="276" t="s">
        <v>779</v>
      </c>
      <c r="AV28" s="276" t="s">
        <v>779</v>
      </c>
      <c r="AW28" s="276" t="s">
        <v>779</v>
      </c>
      <c r="AX28" s="276" t="s">
        <v>779</v>
      </c>
      <c r="AY28" s="276" t="s">
        <v>779</v>
      </c>
      <c r="AZ28" s="276" t="s">
        <v>779</v>
      </c>
      <c r="BA28" s="276" t="s">
        <v>779</v>
      </c>
      <c r="BB28" s="276" t="s">
        <v>779</v>
      </c>
      <c r="BC28" s="276" t="s">
        <v>779</v>
      </c>
      <c r="BD28" s="276" t="s">
        <v>779</v>
      </c>
      <c r="BE28" s="276" t="s">
        <v>779</v>
      </c>
      <c r="BF28" s="276" t="s">
        <v>779</v>
      </c>
      <c r="BG28" s="276" t="s">
        <v>779</v>
      </c>
      <c r="BH28" s="276" t="s">
        <v>779</v>
      </c>
      <c r="BI28" s="276" t="s">
        <v>779</v>
      </c>
      <c r="BJ28" s="276" t="s">
        <v>779</v>
      </c>
      <c r="BK28" s="276" t="s">
        <v>779</v>
      </c>
      <c r="BL28" s="276" t="s">
        <v>779</v>
      </c>
      <c r="BM28" s="276" t="s">
        <v>779</v>
      </c>
      <c r="BN28" s="276" t="s">
        <v>779</v>
      </c>
      <c r="BO28" s="276" t="s">
        <v>779</v>
      </c>
      <c r="BP28" s="276" t="s">
        <v>779</v>
      </c>
      <c r="BQ28" s="276" t="s">
        <v>779</v>
      </c>
      <c r="BR28" s="276" t="s">
        <v>779</v>
      </c>
      <c r="BS28" s="276" t="s">
        <v>779</v>
      </c>
      <c r="BT28" s="276" t="s">
        <v>779</v>
      </c>
      <c r="BU28" s="276" t="s">
        <v>779</v>
      </c>
      <c r="BV28" s="276" t="s">
        <v>779</v>
      </c>
      <c r="BW28" s="276" t="s">
        <v>779</v>
      </c>
      <c r="BX28" s="276" t="s">
        <v>779</v>
      </c>
      <c r="BY28" s="276" t="s">
        <v>779</v>
      </c>
      <c r="BZ28" s="276" t="s">
        <v>779</v>
      </c>
      <c r="CA28" s="276" t="s">
        <v>779</v>
      </c>
      <c r="CB28" s="276" t="s">
        <v>779</v>
      </c>
      <c r="CC28" s="276" t="s">
        <v>779</v>
      </c>
      <c r="CD28" s="276" t="s">
        <v>779</v>
      </c>
      <c r="CE28" s="276" t="s">
        <v>779</v>
      </c>
      <c r="CF28" s="276" t="s">
        <v>779</v>
      </c>
      <c r="CG28" s="276" t="s">
        <v>779</v>
      </c>
      <c r="CH28" s="274"/>
      <c r="CI28" s="274"/>
      <c r="CJ28" s="274"/>
      <c r="CK28" s="274"/>
      <c r="CL28" s="274"/>
      <c r="CM28" s="274"/>
      <c r="CN28" s="274"/>
      <c r="CO28" s="274"/>
      <c r="CP28" s="274"/>
      <c r="CQ28" s="274"/>
      <c r="CR28" s="274"/>
      <c r="CS28" s="274"/>
    </row>
    <row r="29" spans="1:97" s="18" customFormat="1" ht="30" customHeight="1" thickTop="1" thickBot="1">
      <c r="A29" s="16"/>
      <c r="B29" s="17"/>
      <c r="C29" s="345"/>
      <c r="D29" s="345"/>
      <c r="E29" s="105"/>
      <c r="F29" s="357"/>
      <c r="G29" s="355"/>
      <c r="H29" s="355"/>
      <c r="I29" s="355"/>
      <c r="J29" s="356"/>
      <c r="K29" s="116" t="str">
        <f t="shared" si="0"/>
        <v/>
      </c>
      <c r="L29" s="274"/>
      <c r="M29" s="274"/>
      <c r="N29" s="274" t="s">
        <v>590</v>
      </c>
      <c r="O29" s="274">
        <v>2018</v>
      </c>
      <c r="P29" s="274" t="s">
        <v>615</v>
      </c>
      <c r="Q29" s="274">
        <v>23</v>
      </c>
      <c r="R29" s="274"/>
      <c r="S29" s="273" t="s">
        <v>778</v>
      </c>
      <c r="T29" s="273" t="s">
        <v>778</v>
      </c>
      <c r="U29" s="273" t="s">
        <v>778</v>
      </c>
      <c r="V29" s="273" t="s">
        <v>778</v>
      </c>
      <c r="W29" s="276" t="s">
        <v>778</v>
      </c>
      <c r="X29" s="274"/>
      <c r="Y29" s="274">
        <v>23</v>
      </c>
      <c r="Z29" s="276" t="s">
        <v>779</v>
      </c>
      <c r="AA29" s="276" t="s">
        <v>779</v>
      </c>
      <c r="AB29" s="276" t="s">
        <v>779</v>
      </c>
      <c r="AC29" s="276" t="s">
        <v>779</v>
      </c>
      <c r="AD29" s="276" t="s">
        <v>779</v>
      </c>
      <c r="AE29" s="276" t="s">
        <v>779</v>
      </c>
      <c r="AF29" s="276" t="s">
        <v>779</v>
      </c>
      <c r="AG29" s="276" t="s">
        <v>779</v>
      </c>
      <c r="AH29" s="276" t="s">
        <v>779</v>
      </c>
      <c r="AI29" s="276" t="s">
        <v>779</v>
      </c>
      <c r="AJ29" s="276" t="s">
        <v>779</v>
      </c>
      <c r="AK29" s="276" t="s">
        <v>779</v>
      </c>
      <c r="AL29" s="276" t="s">
        <v>779</v>
      </c>
      <c r="AM29" s="276" t="s">
        <v>779</v>
      </c>
      <c r="AN29" s="276" t="s">
        <v>779</v>
      </c>
      <c r="AO29" s="276" t="s">
        <v>779</v>
      </c>
      <c r="AP29" s="276" t="s">
        <v>779</v>
      </c>
      <c r="AQ29" s="276" t="s">
        <v>779</v>
      </c>
      <c r="AR29" s="276" t="s">
        <v>779</v>
      </c>
      <c r="AS29" s="276" t="s">
        <v>779</v>
      </c>
      <c r="AT29" s="276" t="s">
        <v>779</v>
      </c>
      <c r="AU29" s="276" t="s">
        <v>779</v>
      </c>
      <c r="AV29" s="276" t="s">
        <v>779</v>
      </c>
      <c r="AW29" s="276" t="s">
        <v>779</v>
      </c>
      <c r="AX29" s="276" t="s">
        <v>779</v>
      </c>
      <c r="AY29" s="276" t="s">
        <v>779</v>
      </c>
      <c r="AZ29" s="276" t="s">
        <v>779</v>
      </c>
      <c r="BA29" s="276" t="s">
        <v>779</v>
      </c>
      <c r="BB29" s="276" t="s">
        <v>779</v>
      </c>
      <c r="BC29" s="276" t="s">
        <v>779</v>
      </c>
      <c r="BD29" s="276" t="s">
        <v>779</v>
      </c>
      <c r="BE29" s="276" t="s">
        <v>779</v>
      </c>
      <c r="BF29" s="276" t="s">
        <v>779</v>
      </c>
      <c r="BG29" s="276" t="s">
        <v>779</v>
      </c>
      <c r="BH29" s="276" t="s">
        <v>779</v>
      </c>
      <c r="BI29" s="276" t="s">
        <v>779</v>
      </c>
      <c r="BJ29" s="276" t="s">
        <v>779</v>
      </c>
      <c r="BK29" s="276" t="s">
        <v>779</v>
      </c>
      <c r="BL29" s="276" t="s">
        <v>779</v>
      </c>
      <c r="BM29" s="276" t="s">
        <v>779</v>
      </c>
      <c r="BN29" s="276" t="s">
        <v>779</v>
      </c>
      <c r="BO29" s="276" t="s">
        <v>779</v>
      </c>
      <c r="BP29" s="276" t="s">
        <v>779</v>
      </c>
      <c r="BQ29" s="276" t="s">
        <v>779</v>
      </c>
      <c r="BR29" s="276" t="s">
        <v>779</v>
      </c>
      <c r="BS29" s="276" t="s">
        <v>779</v>
      </c>
      <c r="BT29" s="276" t="s">
        <v>779</v>
      </c>
      <c r="BU29" s="276" t="s">
        <v>779</v>
      </c>
      <c r="BV29" s="276" t="s">
        <v>779</v>
      </c>
      <c r="BW29" s="276" t="s">
        <v>779</v>
      </c>
      <c r="BX29" s="276" t="s">
        <v>779</v>
      </c>
      <c r="BY29" s="276" t="s">
        <v>779</v>
      </c>
      <c r="BZ29" s="276" t="s">
        <v>779</v>
      </c>
      <c r="CA29" s="276" t="s">
        <v>779</v>
      </c>
      <c r="CB29" s="276" t="s">
        <v>779</v>
      </c>
      <c r="CC29" s="276" t="s">
        <v>779</v>
      </c>
      <c r="CD29" s="276" t="s">
        <v>779</v>
      </c>
      <c r="CE29" s="276" t="s">
        <v>779</v>
      </c>
      <c r="CF29" s="276" t="s">
        <v>779</v>
      </c>
      <c r="CG29" s="276" t="s">
        <v>779</v>
      </c>
      <c r="CH29" s="274"/>
      <c r="CI29" s="274"/>
      <c r="CJ29" s="274"/>
      <c r="CK29" s="274"/>
      <c r="CL29" s="274"/>
      <c r="CM29" s="274"/>
      <c r="CN29" s="274"/>
      <c r="CO29" s="274"/>
      <c r="CP29" s="274"/>
      <c r="CQ29" s="274"/>
      <c r="CR29" s="274"/>
      <c r="CS29" s="274"/>
    </row>
    <row r="30" spans="1:97" s="18" customFormat="1" ht="30" customHeight="1" thickTop="1" thickBot="1">
      <c r="A30" s="16"/>
      <c r="B30" s="17"/>
      <c r="C30" s="345"/>
      <c r="D30" s="345"/>
      <c r="E30" s="105"/>
      <c r="F30" s="357"/>
      <c r="G30" s="355"/>
      <c r="H30" s="355"/>
      <c r="I30" s="355"/>
      <c r="J30" s="356"/>
      <c r="K30" s="116" t="str">
        <f t="shared" si="0"/>
        <v/>
      </c>
      <c r="L30" s="274"/>
      <c r="M30" s="274"/>
      <c r="N30" s="274" t="s">
        <v>299</v>
      </c>
      <c r="O30" s="274">
        <v>2018</v>
      </c>
      <c r="P30" s="274" t="s">
        <v>616</v>
      </c>
      <c r="Q30" s="274">
        <v>24</v>
      </c>
      <c r="R30" s="274"/>
      <c r="S30" s="273" t="s">
        <v>778</v>
      </c>
      <c r="T30" s="273" t="s">
        <v>778</v>
      </c>
      <c r="U30" s="273" t="s">
        <v>778</v>
      </c>
      <c r="V30" s="273" t="s">
        <v>778</v>
      </c>
      <c r="W30" s="276" t="s">
        <v>778</v>
      </c>
      <c r="X30" s="274"/>
      <c r="Y30" s="274">
        <v>24</v>
      </c>
      <c r="Z30" s="276" t="s">
        <v>779</v>
      </c>
      <c r="AA30" s="276" t="s">
        <v>779</v>
      </c>
      <c r="AB30" s="276" t="s">
        <v>779</v>
      </c>
      <c r="AC30" s="276" t="s">
        <v>779</v>
      </c>
      <c r="AD30" s="276" t="s">
        <v>779</v>
      </c>
      <c r="AE30" s="276" t="s">
        <v>779</v>
      </c>
      <c r="AF30" s="276" t="s">
        <v>779</v>
      </c>
      <c r="AG30" s="276" t="s">
        <v>779</v>
      </c>
      <c r="AH30" s="276" t="s">
        <v>779</v>
      </c>
      <c r="AI30" s="276" t="s">
        <v>779</v>
      </c>
      <c r="AJ30" s="276" t="s">
        <v>779</v>
      </c>
      <c r="AK30" s="276" t="s">
        <v>779</v>
      </c>
      <c r="AL30" s="276" t="s">
        <v>779</v>
      </c>
      <c r="AM30" s="276" t="s">
        <v>779</v>
      </c>
      <c r="AN30" s="276" t="s">
        <v>779</v>
      </c>
      <c r="AO30" s="276" t="s">
        <v>779</v>
      </c>
      <c r="AP30" s="276" t="s">
        <v>779</v>
      </c>
      <c r="AQ30" s="276" t="s">
        <v>779</v>
      </c>
      <c r="AR30" s="276" t="s">
        <v>779</v>
      </c>
      <c r="AS30" s="276" t="s">
        <v>779</v>
      </c>
      <c r="AT30" s="276" t="s">
        <v>779</v>
      </c>
      <c r="AU30" s="276" t="s">
        <v>779</v>
      </c>
      <c r="AV30" s="276" t="s">
        <v>779</v>
      </c>
      <c r="AW30" s="276" t="s">
        <v>779</v>
      </c>
      <c r="AX30" s="276" t="s">
        <v>779</v>
      </c>
      <c r="AY30" s="276" t="s">
        <v>779</v>
      </c>
      <c r="AZ30" s="276" t="s">
        <v>779</v>
      </c>
      <c r="BA30" s="276" t="s">
        <v>779</v>
      </c>
      <c r="BB30" s="276" t="s">
        <v>779</v>
      </c>
      <c r="BC30" s="276" t="s">
        <v>779</v>
      </c>
      <c r="BD30" s="276" t="s">
        <v>779</v>
      </c>
      <c r="BE30" s="276" t="s">
        <v>779</v>
      </c>
      <c r="BF30" s="276" t="s">
        <v>779</v>
      </c>
      <c r="BG30" s="276" t="s">
        <v>779</v>
      </c>
      <c r="BH30" s="276" t="s">
        <v>779</v>
      </c>
      <c r="BI30" s="276" t="s">
        <v>779</v>
      </c>
      <c r="BJ30" s="276" t="s">
        <v>779</v>
      </c>
      <c r="BK30" s="276" t="s">
        <v>779</v>
      </c>
      <c r="BL30" s="276" t="s">
        <v>779</v>
      </c>
      <c r="BM30" s="276" t="s">
        <v>779</v>
      </c>
      <c r="BN30" s="276" t="s">
        <v>779</v>
      </c>
      <c r="BO30" s="276" t="s">
        <v>779</v>
      </c>
      <c r="BP30" s="276" t="s">
        <v>779</v>
      </c>
      <c r="BQ30" s="276" t="s">
        <v>779</v>
      </c>
      <c r="BR30" s="276" t="s">
        <v>779</v>
      </c>
      <c r="BS30" s="276" t="s">
        <v>779</v>
      </c>
      <c r="BT30" s="276" t="s">
        <v>779</v>
      </c>
      <c r="BU30" s="276" t="s">
        <v>779</v>
      </c>
      <c r="BV30" s="276" t="s">
        <v>779</v>
      </c>
      <c r="BW30" s="276" t="s">
        <v>779</v>
      </c>
      <c r="BX30" s="276" t="s">
        <v>779</v>
      </c>
      <c r="BY30" s="276" t="s">
        <v>779</v>
      </c>
      <c r="BZ30" s="276" t="s">
        <v>779</v>
      </c>
      <c r="CA30" s="276" t="s">
        <v>779</v>
      </c>
      <c r="CB30" s="276" t="s">
        <v>779</v>
      </c>
      <c r="CC30" s="276" t="s">
        <v>779</v>
      </c>
      <c r="CD30" s="276" t="s">
        <v>779</v>
      </c>
      <c r="CE30" s="276" t="s">
        <v>779</v>
      </c>
      <c r="CF30" s="276" t="s">
        <v>779</v>
      </c>
      <c r="CG30" s="276" t="s">
        <v>779</v>
      </c>
      <c r="CH30" s="274"/>
      <c r="CI30" s="274"/>
      <c r="CJ30" s="274"/>
      <c r="CK30" s="274"/>
      <c r="CL30" s="274"/>
      <c r="CM30" s="274"/>
      <c r="CN30" s="274"/>
      <c r="CO30" s="274"/>
      <c r="CP30" s="274"/>
      <c r="CQ30" s="274"/>
      <c r="CR30" s="274"/>
      <c r="CS30" s="274"/>
    </row>
    <row r="31" spans="1:97" s="18" customFormat="1" ht="30" customHeight="1" thickTop="1" thickBot="1">
      <c r="A31" s="16"/>
      <c r="B31" s="17"/>
      <c r="C31" s="345"/>
      <c r="D31" s="345"/>
      <c r="E31" s="105"/>
      <c r="F31" s="357"/>
      <c r="G31" s="355"/>
      <c r="H31" s="355"/>
      <c r="I31" s="355"/>
      <c r="J31" s="356"/>
      <c r="K31" s="116" t="str">
        <f t="shared" si="0"/>
        <v/>
      </c>
      <c r="L31" s="274"/>
      <c r="M31" s="274"/>
      <c r="N31" s="274" t="s">
        <v>298</v>
      </c>
      <c r="O31" s="274">
        <v>2019</v>
      </c>
      <c r="P31" s="274" t="s">
        <v>617</v>
      </c>
      <c r="Q31" s="274">
        <v>25</v>
      </c>
      <c r="R31" s="274"/>
      <c r="S31" s="273" t="s">
        <v>778</v>
      </c>
      <c r="T31" s="273" t="s">
        <v>778</v>
      </c>
      <c r="U31" s="273" t="s">
        <v>778</v>
      </c>
      <c r="V31" s="273" t="s">
        <v>778</v>
      </c>
      <c r="W31" s="276" t="s">
        <v>778</v>
      </c>
      <c r="X31" s="274"/>
      <c r="Y31" s="274">
        <v>25</v>
      </c>
      <c r="Z31" s="276" t="s">
        <v>779</v>
      </c>
      <c r="AA31" s="276" t="s">
        <v>779</v>
      </c>
      <c r="AB31" s="276" t="s">
        <v>779</v>
      </c>
      <c r="AC31" s="276" t="s">
        <v>779</v>
      </c>
      <c r="AD31" s="276" t="s">
        <v>779</v>
      </c>
      <c r="AE31" s="276" t="s">
        <v>779</v>
      </c>
      <c r="AF31" s="276" t="s">
        <v>779</v>
      </c>
      <c r="AG31" s="276" t="s">
        <v>779</v>
      </c>
      <c r="AH31" s="276" t="s">
        <v>779</v>
      </c>
      <c r="AI31" s="276" t="s">
        <v>779</v>
      </c>
      <c r="AJ31" s="276" t="s">
        <v>779</v>
      </c>
      <c r="AK31" s="276" t="s">
        <v>779</v>
      </c>
      <c r="AL31" s="276" t="s">
        <v>779</v>
      </c>
      <c r="AM31" s="276" t="s">
        <v>779</v>
      </c>
      <c r="AN31" s="276" t="s">
        <v>779</v>
      </c>
      <c r="AO31" s="276" t="s">
        <v>779</v>
      </c>
      <c r="AP31" s="276" t="s">
        <v>779</v>
      </c>
      <c r="AQ31" s="276" t="s">
        <v>779</v>
      </c>
      <c r="AR31" s="276" t="s">
        <v>779</v>
      </c>
      <c r="AS31" s="276" t="s">
        <v>779</v>
      </c>
      <c r="AT31" s="276" t="s">
        <v>779</v>
      </c>
      <c r="AU31" s="276" t="s">
        <v>779</v>
      </c>
      <c r="AV31" s="276" t="s">
        <v>779</v>
      </c>
      <c r="AW31" s="276" t="s">
        <v>779</v>
      </c>
      <c r="AX31" s="276" t="s">
        <v>779</v>
      </c>
      <c r="AY31" s="276" t="s">
        <v>779</v>
      </c>
      <c r="AZ31" s="276" t="s">
        <v>779</v>
      </c>
      <c r="BA31" s="276" t="s">
        <v>779</v>
      </c>
      <c r="BB31" s="276" t="s">
        <v>779</v>
      </c>
      <c r="BC31" s="276" t="s">
        <v>779</v>
      </c>
      <c r="BD31" s="276" t="s">
        <v>779</v>
      </c>
      <c r="BE31" s="276" t="s">
        <v>779</v>
      </c>
      <c r="BF31" s="276" t="s">
        <v>779</v>
      </c>
      <c r="BG31" s="276" t="s">
        <v>779</v>
      </c>
      <c r="BH31" s="276" t="s">
        <v>779</v>
      </c>
      <c r="BI31" s="276" t="s">
        <v>779</v>
      </c>
      <c r="BJ31" s="276" t="s">
        <v>779</v>
      </c>
      <c r="BK31" s="276" t="s">
        <v>779</v>
      </c>
      <c r="BL31" s="276" t="s">
        <v>779</v>
      </c>
      <c r="BM31" s="276" t="s">
        <v>779</v>
      </c>
      <c r="BN31" s="276" t="s">
        <v>779</v>
      </c>
      <c r="BO31" s="276" t="s">
        <v>779</v>
      </c>
      <c r="BP31" s="276" t="s">
        <v>779</v>
      </c>
      <c r="BQ31" s="276" t="s">
        <v>779</v>
      </c>
      <c r="BR31" s="276" t="s">
        <v>779</v>
      </c>
      <c r="BS31" s="276" t="s">
        <v>779</v>
      </c>
      <c r="BT31" s="276" t="s">
        <v>779</v>
      </c>
      <c r="BU31" s="276" t="s">
        <v>779</v>
      </c>
      <c r="BV31" s="276" t="s">
        <v>779</v>
      </c>
      <c r="BW31" s="276" t="s">
        <v>779</v>
      </c>
      <c r="BX31" s="276" t="s">
        <v>779</v>
      </c>
      <c r="BY31" s="276" t="s">
        <v>779</v>
      </c>
      <c r="BZ31" s="276" t="s">
        <v>779</v>
      </c>
      <c r="CA31" s="276" t="s">
        <v>779</v>
      </c>
      <c r="CB31" s="276" t="s">
        <v>779</v>
      </c>
      <c r="CC31" s="276" t="s">
        <v>779</v>
      </c>
      <c r="CD31" s="276" t="s">
        <v>779</v>
      </c>
      <c r="CE31" s="276" t="s">
        <v>779</v>
      </c>
      <c r="CF31" s="276" t="s">
        <v>779</v>
      </c>
      <c r="CG31" s="276" t="s">
        <v>779</v>
      </c>
      <c r="CH31" s="274"/>
      <c r="CI31" s="274"/>
      <c r="CJ31" s="274"/>
      <c r="CK31" s="274"/>
      <c r="CL31" s="274"/>
      <c r="CM31" s="274"/>
      <c r="CN31" s="274"/>
      <c r="CO31" s="274"/>
      <c r="CP31" s="274"/>
      <c r="CQ31" s="274"/>
      <c r="CR31" s="274"/>
      <c r="CS31" s="274"/>
    </row>
    <row r="32" spans="1:97" s="18" customFormat="1" ht="30" customHeight="1" thickTop="1" thickBot="1">
      <c r="A32" s="16"/>
      <c r="B32" s="17"/>
      <c r="C32" s="345"/>
      <c r="D32" s="345"/>
      <c r="E32" s="105"/>
      <c r="F32" s="357"/>
      <c r="G32" s="355"/>
      <c r="H32" s="355"/>
      <c r="I32" s="355"/>
      <c r="J32" s="356"/>
      <c r="K32" s="116" t="str">
        <f t="shared" si="0"/>
        <v/>
      </c>
      <c r="L32" s="274"/>
      <c r="M32" s="274"/>
      <c r="N32" s="274" t="s">
        <v>581</v>
      </c>
      <c r="O32" s="274">
        <v>2019</v>
      </c>
      <c r="P32" s="274" t="s">
        <v>618</v>
      </c>
      <c r="Q32" s="274">
        <v>26</v>
      </c>
      <c r="R32" s="274"/>
      <c r="S32" s="273" t="s">
        <v>778</v>
      </c>
      <c r="T32" s="273" t="s">
        <v>778</v>
      </c>
      <c r="U32" s="273" t="s">
        <v>778</v>
      </c>
      <c r="V32" s="273" t="s">
        <v>778</v>
      </c>
      <c r="W32" s="276" t="s">
        <v>778</v>
      </c>
      <c r="X32" s="274"/>
      <c r="Y32" s="274">
        <v>26</v>
      </c>
      <c r="Z32" s="276" t="s">
        <v>779</v>
      </c>
      <c r="AA32" s="276" t="s">
        <v>779</v>
      </c>
      <c r="AB32" s="276" t="s">
        <v>779</v>
      </c>
      <c r="AC32" s="276" t="s">
        <v>779</v>
      </c>
      <c r="AD32" s="276" t="s">
        <v>779</v>
      </c>
      <c r="AE32" s="276" t="s">
        <v>779</v>
      </c>
      <c r="AF32" s="276" t="s">
        <v>779</v>
      </c>
      <c r="AG32" s="276" t="s">
        <v>779</v>
      </c>
      <c r="AH32" s="276" t="s">
        <v>779</v>
      </c>
      <c r="AI32" s="276" t="s">
        <v>779</v>
      </c>
      <c r="AJ32" s="276" t="s">
        <v>779</v>
      </c>
      <c r="AK32" s="276" t="s">
        <v>779</v>
      </c>
      <c r="AL32" s="276" t="s">
        <v>779</v>
      </c>
      <c r="AM32" s="276" t="s">
        <v>779</v>
      </c>
      <c r="AN32" s="276" t="s">
        <v>779</v>
      </c>
      <c r="AO32" s="276" t="s">
        <v>779</v>
      </c>
      <c r="AP32" s="276" t="s">
        <v>779</v>
      </c>
      <c r="AQ32" s="276" t="s">
        <v>779</v>
      </c>
      <c r="AR32" s="276" t="s">
        <v>779</v>
      </c>
      <c r="AS32" s="276" t="s">
        <v>779</v>
      </c>
      <c r="AT32" s="276" t="s">
        <v>779</v>
      </c>
      <c r="AU32" s="276" t="s">
        <v>779</v>
      </c>
      <c r="AV32" s="276" t="s">
        <v>779</v>
      </c>
      <c r="AW32" s="276" t="s">
        <v>779</v>
      </c>
      <c r="AX32" s="276" t="s">
        <v>779</v>
      </c>
      <c r="AY32" s="276" t="s">
        <v>779</v>
      </c>
      <c r="AZ32" s="276" t="s">
        <v>779</v>
      </c>
      <c r="BA32" s="276" t="s">
        <v>779</v>
      </c>
      <c r="BB32" s="276" t="s">
        <v>779</v>
      </c>
      <c r="BC32" s="276" t="s">
        <v>779</v>
      </c>
      <c r="BD32" s="276" t="s">
        <v>779</v>
      </c>
      <c r="BE32" s="276" t="s">
        <v>779</v>
      </c>
      <c r="BF32" s="276" t="s">
        <v>779</v>
      </c>
      <c r="BG32" s="276" t="s">
        <v>779</v>
      </c>
      <c r="BH32" s="276" t="s">
        <v>779</v>
      </c>
      <c r="BI32" s="276" t="s">
        <v>779</v>
      </c>
      <c r="BJ32" s="276" t="s">
        <v>779</v>
      </c>
      <c r="BK32" s="276" t="s">
        <v>779</v>
      </c>
      <c r="BL32" s="276" t="s">
        <v>779</v>
      </c>
      <c r="BM32" s="276" t="s">
        <v>779</v>
      </c>
      <c r="BN32" s="276" t="s">
        <v>779</v>
      </c>
      <c r="BO32" s="276" t="s">
        <v>779</v>
      </c>
      <c r="BP32" s="276" t="s">
        <v>779</v>
      </c>
      <c r="BQ32" s="276" t="s">
        <v>779</v>
      </c>
      <c r="BR32" s="276" t="s">
        <v>779</v>
      </c>
      <c r="BS32" s="276" t="s">
        <v>779</v>
      </c>
      <c r="BT32" s="276" t="s">
        <v>779</v>
      </c>
      <c r="BU32" s="276" t="s">
        <v>779</v>
      </c>
      <c r="BV32" s="276" t="s">
        <v>779</v>
      </c>
      <c r="BW32" s="276" t="s">
        <v>779</v>
      </c>
      <c r="BX32" s="276" t="s">
        <v>779</v>
      </c>
      <c r="BY32" s="276" t="s">
        <v>779</v>
      </c>
      <c r="BZ32" s="276" t="s">
        <v>779</v>
      </c>
      <c r="CA32" s="276" t="s">
        <v>779</v>
      </c>
      <c r="CB32" s="276" t="s">
        <v>779</v>
      </c>
      <c r="CC32" s="276" t="s">
        <v>779</v>
      </c>
      <c r="CD32" s="276" t="s">
        <v>779</v>
      </c>
      <c r="CE32" s="276" t="s">
        <v>779</v>
      </c>
      <c r="CF32" s="276" t="s">
        <v>779</v>
      </c>
      <c r="CG32" s="276" t="s">
        <v>779</v>
      </c>
      <c r="CH32" s="274"/>
      <c r="CI32" s="274"/>
      <c r="CJ32" s="274"/>
      <c r="CK32" s="274"/>
      <c r="CL32" s="274"/>
      <c r="CM32" s="274"/>
      <c r="CN32" s="274"/>
      <c r="CO32" s="274"/>
      <c r="CP32" s="274"/>
      <c r="CQ32" s="274"/>
      <c r="CR32" s="274"/>
      <c r="CS32" s="274"/>
    </row>
    <row r="33" spans="1:97" s="18" customFormat="1" ht="30" customHeight="1" thickTop="1" thickBot="1">
      <c r="A33" s="16"/>
      <c r="B33" s="17"/>
      <c r="C33" s="345"/>
      <c r="D33" s="345"/>
      <c r="E33" s="105"/>
      <c r="F33" s="357"/>
      <c r="G33" s="355"/>
      <c r="H33" s="355"/>
      <c r="I33" s="355"/>
      <c r="J33" s="356"/>
      <c r="K33" s="116" t="str">
        <f t="shared" si="0"/>
        <v/>
      </c>
      <c r="L33" s="274"/>
      <c r="M33" s="274"/>
      <c r="N33" s="274" t="s">
        <v>582</v>
      </c>
      <c r="O33" s="274">
        <v>2019</v>
      </c>
      <c r="P33" s="274" t="s">
        <v>619</v>
      </c>
      <c r="Q33" s="274">
        <v>27</v>
      </c>
      <c r="R33" s="274"/>
      <c r="S33" s="273" t="s">
        <v>778</v>
      </c>
      <c r="T33" s="273" t="s">
        <v>778</v>
      </c>
      <c r="U33" s="273" t="s">
        <v>778</v>
      </c>
      <c r="V33" s="273" t="s">
        <v>778</v>
      </c>
      <c r="W33" s="276" t="s">
        <v>778</v>
      </c>
      <c r="X33" s="274"/>
      <c r="Y33" s="274">
        <v>27</v>
      </c>
      <c r="Z33" s="276" t="s">
        <v>779</v>
      </c>
      <c r="AA33" s="276" t="s">
        <v>779</v>
      </c>
      <c r="AB33" s="276" t="s">
        <v>779</v>
      </c>
      <c r="AC33" s="276" t="s">
        <v>779</v>
      </c>
      <c r="AD33" s="276" t="s">
        <v>779</v>
      </c>
      <c r="AE33" s="276" t="s">
        <v>779</v>
      </c>
      <c r="AF33" s="276" t="s">
        <v>779</v>
      </c>
      <c r="AG33" s="276" t="s">
        <v>779</v>
      </c>
      <c r="AH33" s="276" t="s">
        <v>779</v>
      </c>
      <c r="AI33" s="276" t="s">
        <v>779</v>
      </c>
      <c r="AJ33" s="276" t="s">
        <v>779</v>
      </c>
      <c r="AK33" s="276" t="s">
        <v>779</v>
      </c>
      <c r="AL33" s="276" t="s">
        <v>779</v>
      </c>
      <c r="AM33" s="276" t="s">
        <v>779</v>
      </c>
      <c r="AN33" s="276" t="s">
        <v>779</v>
      </c>
      <c r="AO33" s="276" t="s">
        <v>779</v>
      </c>
      <c r="AP33" s="276" t="s">
        <v>779</v>
      </c>
      <c r="AQ33" s="276" t="s">
        <v>779</v>
      </c>
      <c r="AR33" s="276" t="s">
        <v>779</v>
      </c>
      <c r="AS33" s="276" t="s">
        <v>779</v>
      </c>
      <c r="AT33" s="276" t="s">
        <v>779</v>
      </c>
      <c r="AU33" s="276" t="s">
        <v>779</v>
      </c>
      <c r="AV33" s="276" t="s">
        <v>779</v>
      </c>
      <c r="AW33" s="276" t="s">
        <v>779</v>
      </c>
      <c r="AX33" s="276" t="s">
        <v>779</v>
      </c>
      <c r="AY33" s="276" t="s">
        <v>779</v>
      </c>
      <c r="AZ33" s="276" t="s">
        <v>779</v>
      </c>
      <c r="BA33" s="276" t="s">
        <v>779</v>
      </c>
      <c r="BB33" s="276" t="s">
        <v>779</v>
      </c>
      <c r="BC33" s="276" t="s">
        <v>779</v>
      </c>
      <c r="BD33" s="276" t="s">
        <v>779</v>
      </c>
      <c r="BE33" s="276" t="s">
        <v>779</v>
      </c>
      <c r="BF33" s="276" t="s">
        <v>779</v>
      </c>
      <c r="BG33" s="276" t="s">
        <v>779</v>
      </c>
      <c r="BH33" s="276" t="s">
        <v>779</v>
      </c>
      <c r="BI33" s="276" t="s">
        <v>779</v>
      </c>
      <c r="BJ33" s="276" t="s">
        <v>779</v>
      </c>
      <c r="BK33" s="276" t="s">
        <v>779</v>
      </c>
      <c r="BL33" s="276" t="s">
        <v>779</v>
      </c>
      <c r="BM33" s="276" t="s">
        <v>779</v>
      </c>
      <c r="BN33" s="276" t="s">
        <v>779</v>
      </c>
      <c r="BO33" s="276" t="s">
        <v>779</v>
      </c>
      <c r="BP33" s="276" t="s">
        <v>779</v>
      </c>
      <c r="BQ33" s="276" t="s">
        <v>779</v>
      </c>
      <c r="BR33" s="276" t="s">
        <v>779</v>
      </c>
      <c r="BS33" s="276" t="s">
        <v>779</v>
      </c>
      <c r="BT33" s="276" t="s">
        <v>779</v>
      </c>
      <c r="BU33" s="276" t="s">
        <v>779</v>
      </c>
      <c r="BV33" s="276" t="s">
        <v>779</v>
      </c>
      <c r="BW33" s="276" t="s">
        <v>779</v>
      </c>
      <c r="BX33" s="276" t="s">
        <v>779</v>
      </c>
      <c r="BY33" s="276" t="s">
        <v>779</v>
      </c>
      <c r="BZ33" s="276" t="s">
        <v>779</v>
      </c>
      <c r="CA33" s="276" t="s">
        <v>779</v>
      </c>
      <c r="CB33" s="276" t="s">
        <v>779</v>
      </c>
      <c r="CC33" s="276" t="s">
        <v>779</v>
      </c>
      <c r="CD33" s="276" t="s">
        <v>779</v>
      </c>
      <c r="CE33" s="276" t="s">
        <v>779</v>
      </c>
      <c r="CF33" s="276" t="s">
        <v>779</v>
      </c>
      <c r="CG33" s="276" t="s">
        <v>779</v>
      </c>
      <c r="CH33" s="274"/>
      <c r="CI33" s="274"/>
      <c r="CJ33" s="274"/>
      <c r="CK33" s="274"/>
      <c r="CL33" s="274"/>
      <c r="CM33" s="274"/>
      <c r="CN33" s="274"/>
      <c r="CO33" s="274"/>
      <c r="CP33" s="274"/>
      <c r="CQ33" s="274"/>
      <c r="CR33" s="274"/>
      <c r="CS33" s="274"/>
    </row>
    <row r="34" spans="1:97" s="18" customFormat="1" ht="30" customHeight="1" thickTop="1" thickBot="1">
      <c r="A34" s="16"/>
      <c r="B34" s="17"/>
      <c r="C34" s="345"/>
      <c r="D34" s="345"/>
      <c r="E34" s="105"/>
      <c r="F34" s="357"/>
      <c r="G34" s="355"/>
      <c r="H34" s="355"/>
      <c r="I34" s="355"/>
      <c r="J34" s="356"/>
      <c r="K34" s="116" t="str">
        <f t="shared" si="0"/>
        <v/>
      </c>
      <c r="L34" s="274"/>
      <c r="M34" s="274"/>
      <c r="N34" s="274" t="s">
        <v>583</v>
      </c>
      <c r="O34" s="274">
        <v>2019</v>
      </c>
      <c r="P34" s="274" t="s">
        <v>620</v>
      </c>
      <c r="Q34" s="274">
        <v>28</v>
      </c>
      <c r="R34" s="274"/>
      <c r="S34" s="273" t="s">
        <v>778</v>
      </c>
      <c r="T34" s="273" t="s">
        <v>778</v>
      </c>
      <c r="U34" s="273" t="s">
        <v>778</v>
      </c>
      <c r="V34" s="273" t="s">
        <v>778</v>
      </c>
      <c r="W34" s="276" t="s">
        <v>778</v>
      </c>
      <c r="X34" s="274"/>
      <c r="Y34" s="274">
        <v>28</v>
      </c>
      <c r="Z34" s="276" t="s">
        <v>779</v>
      </c>
      <c r="AA34" s="276" t="s">
        <v>779</v>
      </c>
      <c r="AB34" s="276" t="s">
        <v>779</v>
      </c>
      <c r="AC34" s="276" t="s">
        <v>779</v>
      </c>
      <c r="AD34" s="276" t="s">
        <v>779</v>
      </c>
      <c r="AE34" s="276" t="s">
        <v>779</v>
      </c>
      <c r="AF34" s="276" t="s">
        <v>779</v>
      </c>
      <c r="AG34" s="276" t="s">
        <v>779</v>
      </c>
      <c r="AH34" s="276" t="s">
        <v>779</v>
      </c>
      <c r="AI34" s="276" t="s">
        <v>779</v>
      </c>
      <c r="AJ34" s="276" t="s">
        <v>779</v>
      </c>
      <c r="AK34" s="276" t="s">
        <v>779</v>
      </c>
      <c r="AL34" s="276" t="s">
        <v>779</v>
      </c>
      <c r="AM34" s="276" t="s">
        <v>779</v>
      </c>
      <c r="AN34" s="276" t="s">
        <v>779</v>
      </c>
      <c r="AO34" s="276" t="s">
        <v>779</v>
      </c>
      <c r="AP34" s="276" t="s">
        <v>779</v>
      </c>
      <c r="AQ34" s="276" t="s">
        <v>779</v>
      </c>
      <c r="AR34" s="276" t="s">
        <v>779</v>
      </c>
      <c r="AS34" s="276" t="s">
        <v>779</v>
      </c>
      <c r="AT34" s="276" t="s">
        <v>779</v>
      </c>
      <c r="AU34" s="276" t="s">
        <v>779</v>
      </c>
      <c r="AV34" s="276" t="s">
        <v>779</v>
      </c>
      <c r="AW34" s="276" t="s">
        <v>779</v>
      </c>
      <c r="AX34" s="276" t="s">
        <v>779</v>
      </c>
      <c r="AY34" s="276" t="s">
        <v>779</v>
      </c>
      <c r="AZ34" s="276" t="s">
        <v>779</v>
      </c>
      <c r="BA34" s="276" t="s">
        <v>779</v>
      </c>
      <c r="BB34" s="276" t="s">
        <v>779</v>
      </c>
      <c r="BC34" s="276" t="s">
        <v>779</v>
      </c>
      <c r="BD34" s="276" t="s">
        <v>779</v>
      </c>
      <c r="BE34" s="276" t="s">
        <v>779</v>
      </c>
      <c r="BF34" s="276" t="s">
        <v>779</v>
      </c>
      <c r="BG34" s="276" t="s">
        <v>779</v>
      </c>
      <c r="BH34" s="276" t="s">
        <v>779</v>
      </c>
      <c r="BI34" s="276" t="s">
        <v>779</v>
      </c>
      <c r="BJ34" s="276" t="s">
        <v>779</v>
      </c>
      <c r="BK34" s="276" t="s">
        <v>779</v>
      </c>
      <c r="BL34" s="276" t="s">
        <v>779</v>
      </c>
      <c r="BM34" s="276" t="s">
        <v>779</v>
      </c>
      <c r="BN34" s="276" t="s">
        <v>779</v>
      </c>
      <c r="BO34" s="276" t="s">
        <v>779</v>
      </c>
      <c r="BP34" s="276" t="s">
        <v>779</v>
      </c>
      <c r="BQ34" s="276" t="s">
        <v>779</v>
      </c>
      <c r="BR34" s="276" t="s">
        <v>779</v>
      </c>
      <c r="BS34" s="276" t="s">
        <v>779</v>
      </c>
      <c r="BT34" s="276" t="s">
        <v>779</v>
      </c>
      <c r="BU34" s="276" t="s">
        <v>779</v>
      </c>
      <c r="BV34" s="276" t="s">
        <v>779</v>
      </c>
      <c r="BW34" s="276" t="s">
        <v>779</v>
      </c>
      <c r="BX34" s="276" t="s">
        <v>779</v>
      </c>
      <c r="BY34" s="276" t="s">
        <v>779</v>
      </c>
      <c r="BZ34" s="276" t="s">
        <v>779</v>
      </c>
      <c r="CA34" s="276" t="s">
        <v>779</v>
      </c>
      <c r="CB34" s="276" t="s">
        <v>779</v>
      </c>
      <c r="CC34" s="276" t="s">
        <v>779</v>
      </c>
      <c r="CD34" s="276" t="s">
        <v>779</v>
      </c>
      <c r="CE34" s="276" t="s">
        <v>779</v>
      </c>
      <c r="CF34" s="276" t="s">
        <v>779</v>
      </c>
      <c r="CG34" s="276" t="s">
        <v>779</v>
      </c>
      <c r="CH34" s="274"/>
      <c r="CI34" s="274"/>
      <c r="CJ34" s="274"/>
      <c r="CK34" s="274"/>
      <c r="CL34" s="274"/>
      <c r="CM34" s="274"/>
      <c r="CN34" s="274"/>
      <c r="CO34" s="274"/>
      <c r="CP34" s="274"/>
      <c r="CQ34" s="274"/>
      <c r="CR34" s="274"/>
      <c r="CS34" s="274"/>
    </row>
    <row r="35" spans="1:97" s="18" customFormat="1" ht="30" customHeight="1" thickTop="1" thickBot="1">
      <c r="A35" s="16"/>
      <c r="B35" s="17"/>
      <c r="C35" s="345"/>
      <c r="D35" s="345"/>
      <c r="E35" s="105"/>
      <c r="F35" s="357"/>
      <c r="G35" s="355"/>
      <c r="H35" s="355"/>
      <c r="I35" s="355"/>
      <c r="J35" s="356"/>
      <c r="K35" s="116" t="str">
        <f t="shared" si="0"/>
        <v/>
      </c>
      <c r="L35" s="274"/>
      <c r="M35" s="274"/>
      <c r="N35" s="274" t="s">
        <v>584</v>
      </c>
      <c r="O35" s="274">
        <v>2019</v>
      </c>
      <c r="P35" s="274" t="s">
        <v>621</v>
      </c>
      <c r="Q35" s="274">
        <v>29</v>
      </c>
      <c r="R35" s="274"/>
      <c r="S35" s="273" t="s">
        <v>778</v>
      </c>
      <c r="T35" s="273" t="s">
        <v>778</v>
      </c>
      <c r="U35" s="273" t="s">
        <v>778</v>
      </c>
      <c r="V35" s="273" t="s">
        <v>778</v>
      </c>
      <c r="W35" s="276" t="s">
        <v>778</v>
      </c>
      <c r="X35" s="274"/>
      <c r="Y35" s="274">
        <v>29</v>
      </c>
      <c r="Z35" s="276" t="s">
        <v>779</v>
      </c>
      <c r="AA35" s="276" t="s">
        <v>779</v>
      </c>
      <c r="AB35" s="276" t="s">
        <v>779</v>
      </c>
      <c r="AC35" s="276" t="s">
        <v>779</v>
      </c>
      <c r="AD35" s="276" t="s">
        <v>779</v>
      </c>
      <c r="AE35" s="276" t="s">
        <v>779</v>
      </c>
      <c r="AF35" s="276" t="s">
        <v>779</v>
      </c>
      <c r="AG35" s="276" t="s">
        <v>779</v>
      </c>
      <c r="AH35" s="276" t="s">
        <v>779</v>
      </c>
      <c r="AI35" s="276" t="s">
        <v>779</v>
      </c>
      <c r="AJ35" s="276" t="s">
        <v>779</v>
      </c>
      <c r="AK35" s="276" t="s">
        <v>779</v>
      </c>
      <c r="AL35" s="276" t="s">
        <v>779</v>
      </c>
      <c r="AM35" s="276" t="s">
        <v>779</v>
      </c>
      <c r="AN35" s="276" t="s">
        <v>779</v>
      </c>
      <c r="AO35" s="276" t="s">
        <v>779</v>
      </c>
      <c r="AP35" s="276" t="s">
        <v>779</v>
      </c>
      <c r="AQ35" s="276" t="s">
        <v>779</v>
      </c>
      <c r="AR35" s="276" t="s">
        <v>779</v>
      </c>
      <c r="AS35" s="276" t="s">
        <v>779</v>
      </c>
      <c r="AT35" s="276" t="s">
        <v>779</v>
      </c>
      <c r="AU35" s="276" t="s">
        <v>779</v>
      </c>
      <c r="AV35" s="276" t="s">
        <v>779</v>
      </c>
      <c r="AW35" s="276" t="s">
        <v>779</v>
      </c>
      <c r="AX35" s="276" t="s">
        <v>779</v>
      </c>
      <c r="AY35" s="276" t="s">
        <v>779</v>
      </c>
      <c r="AZ35" s="276" t="s">
        <v>779</v>
      </c>
      <c r="BA35" s="276" t="s">
        <v>779</v>
      </c>
      <c r="BB35" s="276" t="s">
        <v>779</v>
      </c>
      <c r="BC35" s="276" t="s">
        <v>779</v>
      </c>
      <c r="BD35" s="276" t="s">
        <v>779</v>
      </c>
      <c r="BE35" s="276" t="s">
        <v>779</v>
      </c>
      <c r="BF35" s="276" t="s">
        <v>779</v>
      </c>
      <c r="BG35" s="276" t="s">
        <v>779</v>
      </c>
      <c r="BH35" s="276" t="s">
        <v>779</v>
      </c>
      <c r="BI35" s="276" t="s">
        <v>779</v>
      </c>
      <c r="BJ35" s="276" t="s">
        <v>779</v>
      </c>
      <c r="BK35" s="276" t="s">
        <v>779</v>
      </c>
      <c r="BL35" s="276" t="s">
        <v>779</v>
      </c>
      <c r="BM35" s="276" t="s">
        <v>779</v>
      </c>
      <c r="BN35" s="276" t="s">
        <v>779</v>
      </c>
      <c r="BO35" s="276" t="s">
        <v>779</v>
      </c>
      <c r="BP35" s="276" t="s">
        <v>779</v>
      </c>
      <c r="BQ35" s="276" t="s">
        <v>779</v>
      </c>
      <c r="BR35" s="276" t="s">
        <v>779</v>
      </c>
      <c r="BS35" s="276" t="s">
        <v>779</v>
      </c>
      <c r="BT35" s="276" t="s">
        <v>779</v>
      </c>
      <c r="BU35" s="276" t="s">
        <v>779</v>
      </c>
      <c r="BV35" s="276" t="s">
        <v>779</v>
      </c>
      <c r="BW35" s="276" t="s">
        <v>779</v>
      </c>
      <c r="BX35" s="276" t="s">
        <v>779</v>
      </c>
      <c r="BY35" s="276" t="s">
        <v>779</v>
      </c>
      <c r="BZ35" s="276" t="s">
        <v>779</v>
      </c>
      <c r="CA35" s="276" t="s">
        <v>779</v>
      </c>
      <c r="CB35" s="276" t="s">
        <v>779</v>
      </c>
      <c r="CC35" s="276" t="s">
        <v>779</v>
      </c>
      <c r="CD35" s="276" t="s">
        <v>779</v>
      </c>
      <c r="CE35" s="276" t="s">
        <v>779</v>
      </c>
      <c r="CF35" s="276" t="s">
        <v>779</v>
      </c>
      <c r="CG35" s="276" t="s">
        <v>779</v>
      </c>
      <c r="CH35" s="274"/>
      <c r="CI35" s="274"/>
      <c r="CJ35" s="274"/>
      <c r="CK35" s="274"/>
      <c r="CL35" s="274"/>
      <c r="CM35" s="274"/>
      <c r="CN35" s="274"/>
      <c r="CO35" s="274"/>
      <c r="CP35" s="274"/>
      <c r="CQ35" s="274"/>
      <c r="CR35" s="274"/>
      <c r="CS35" s="274"/>
    </row>
    <row r="36" spans="1:97" s="18" customFormat="1" ht="30" customHeight="1" thickTop="1" thickBot="1">
      <c r="A36" s="16"/>
      <c r="B36" s="17"/>
      <c r="C36" s="345"/>
      <c r="D36" s="345"/>
      <c r="E36" s="105"/>
      <c r="F36" s="357"/>
      <c r="G36" s="355"/>
      <c r="H36" s="355"/>
      <c r="I36" s="355"/>
      <c r="J36" s="356"/>
      <c r="K36" s="116" t="str">
        <f t="shared" si="0"/>
        <v/>
      </c>
      <c r="L36" s="274"/>
      <c r="M36" s="274"/>
      <c r="N36" s="274" t="s">
        <v>585</v>
      </c>
      <c r="O36" s="274">
        <v>2019</v>
      </c>
      <c r="P36" s="274" t="s">
        <v>622</v>
      </c>
      <c r="Q36" s="274">
        <v>30</v>
      </c>
      <c r="R36" s="274"/>
      <c r="S36" s="273" t="s">
        <v>778</v>
      </c>
      <c r="T36" s="273" t="s">
        <v>778</v>
      </c>
      <c r="U36" s="273" t="s">
        <v>778</v>
      </c>
      <c r="V36" s="273" t="s">
        <v>778</v>
      </c>
      <c r="W36" s="276" t="s">
        <v>778</v>
      </c>
      <c r="X36" s="274"/>
      <c r="Y36" s="274">
        <v>30</v>
      </c>
      <c r="Z36" s="276" t="s">
        <v>779</v>
      </c>
      <c r="AA36" s="276" t="s">
        <v>779</v>
      </c>
      <c r="AB36" s="276" t="s">
        <v>779</v>
      </c>
      <c r="AC36" s="276" t="s">
        <v>779</v>
      </c>
      <c r="AD36" s="276" t="s">
        <v>779</v>
      </c>
      <c r="AE36" s="276" t="s">
        <v>779</v>
      </c>
      <c r="AF36" s="276" t="s">
        <v>779</v>
      </c>
      <c r="AG36" s="276" t="s">
        <v>779</v>
      </c>
      <c r="AH36" s="276" t="s">
        <v>779</v>
      </c>
      <c r="AI36" s="276" t="s">
        <v>779</v>
      </c>
      <c r="AJ36" s="276" t="s">
        <v>779</v>
      </c>
      <c r="AK36" s="276" t="s">
        <v>779</v>
      </c>
      <c r="AL36" s="276" t="s">
        <v>779</v>
      </c>
      <c r="AM36" s="276" t="s">
        <v>779</v>
      </c>
      <c r="AN36" s="276" t="s">
        <v>779</v>
      </c>
      <c r="AO36" s="276" t="s">
        <v>779</v>
      </c>
      <c r="AP36" s="276" t="s">
        <v>779</v>
      </c>
      <c r="AQ36" s="276" t="s">
        <v>779</v>
      </c>
      <c r="AR36" s="276" t="s">
        <v>779</v>
      </c>
      <c r="AS36" s="276" t="s">
        <v>779</v>
      </c>
      <c r="AT36" s="276" t="s">
        <v>779</v>
      </c>
      <c r="AU36" s="276" t="s">
        <v>779</v>
      </c>
      <c r="AV36" s="276" t="s">
        <v>779</v>
      </c>
      <c r="AW36" s="276" t="s">
        <v>779</v>
      </c>
      <c r="AX36" s="276" t="s">
        <v>779</v>
      </c>
      <c r="AY36" s="276" t="s">
        <v>779</v>
      </c>
      <c r="AZ36" s="276" t="s">
        <v>779</v>
      </c>
      <c r="BA36" s="276" t="s">
        <v>779</v>
      </c>
      <c r="BB36" s="276" t="s">
        <v>779</v>
      </c>
      <c r="BC36" s="276" t="s">
        <v>779</v>
      </c>
      <c r="BD36" s="276" t="s">
        <v>779</v>
      </c>
      <c r="BE36" s="276" t="s">
        <v>779</v>
      </c>
      <c r="BF36" s="276" t="s">
        <v>779</v>
      </c>
      <c r="BG36" s="276" t="s">
        <v>779</v>
      </c>
      <c r="BH36" s="276" t="s">
        <v>779</v>
      </c>
      <c r="BI36" s="276" t="s">
        <v>779</v>
      </c>
      <c r="BJ36" s="276" t="s">
        <v>779</v>
      </c>
      <c r="BK36" s="276" t="s">
        <v>779</v>
      </c>
      <c r="BL36" s="276" t="s">
        <v>779</v>
      </c>
      <c r="BM36" s="276" t="s">
        <v>779</v>
      </c>
      <c r="BN36" s="276" t="s">
        <v>779</v>
      </c>
      <c r="BO36" s="276" t="s">
        <v>779</v>
      </c>
      <c r="BP36" s="276" t="s">
        <v>779</v>
      </c>
      <c r="BQ36" s="276" t="s">
        <v>779</v>
      </c>
      <c r="BR36" s="276" t="s">
        <v>779</v>
      </c>
      <c r="BS36" s="276" t="s">
        <v>779</v>
      </c>
      <c r="BT36" s="276" t="s">
        <v>779</v>
      </c>
      <c r="BU36" s="276" t="s">
        <v>779</v>
      </c>
      <c r="BV36" s="276" t="s">
        <v>779</v>
      </c>
      <c r="BW36" s="276" t="s">
        <v>779</v>
      </c>
      <c r="BX36" s="276" t="s">
        <v>779</v>
      </c>
      <c r="BY36" s="276" t="s">
        <v>779</v>
      </c>
      <c r="BZ36" s="276" t="s">
        <v>779</v>
      </c>
      <c r="CA36" s="276" t="s">
        <v>779</v>
      </c>
      <c r="CB36" s="276" t="s">
        <v>779</v>
      </c>
      <c r="CC36" s="276" t="s">
        <v>779</v>
      </c>
      <c r="CD36" s="276" t="s">
        <v>779</v>
      </c>
      <c r="CE36" s="276" t="s">
        <v>779</v>
      </c>
      <c r="CF36" s="276" t="s">
        <v>779</v>
      </c>
      <c r="CG36" s="276" t="s">
        <v>779</v>
      </c>
      <c r="CH36" s="274"/>
      <c r="CI36" s="274"/>
      <c r="CJ36" s="274"/>
      <c r="CK36" s="274"/>
      <c r="CL36" s="274"/>
      <c r="CM36" s="274"/>
      <c r="CN36" s="274"/>
      <c r="CO36" s="274"/>
      <c r="CP36" s="274"/>
      <c r="CQ36" s="274"/>
      <c r="CR36" s="274"/>
      <c r="CS36" s="274"/>
    </row>
    <row r="37" spans="1:97" s="18" customFormat="1" ht="30" customHeight="1" thickTop="1" thickBot="1">
      <c r="A37" s="16"/>
      <c r="B37" s="17"/>
      <c r="C37" s="345"/>
      <c r="D37" s="345"/>
      <c r="E37" s="105"/>
      <c r="F37" s="357"/>
      <c r="G37" s="355"/>
      <c r="H37" s="355"/>
      <c r="I37" s="355"/>
      <c r="J37" s="356"/>
      <c r="K37" s="116" t="str">
        <f t="shared" si="0"/>
        <v/>
      </c>
      <c r="L37" s="274"/>
      <c r="M37" s="274"/>
      <c r="N37" s="274" t="s">
        <v>586</v>
      </c>
      <c r="O37" s="274">
        <v>2019</v>
      </c>
      <c r="P37" s="274" t="s">
        <v>623</v>
      </c>
      <c r="Q37" s="274">
        <v>31</v>
      </c>
      <c r="R37" s="274"/>
      <c r="S37" s="273" t="s">
        <v>778</v>
      </c>
      <c r="T37" s="273" t="s">
        <v>778</v>
      </c>
      <c r="U37" s="273" t="s">
        <v>778</v>
      </c>
      <c r="V37" s="273" t="s">
        <v>778</v>
      </c>
      <c r="W37" s="276" t="s">
        <v>778</v>
      </c>
      <c r="X37" s="274"/>
      <c r="Y37" s="274">
        <v>31</v>
      </c>
      <c r="Z37" s="276" t="s">
        <v>779</v>
      </c>
      <c r="AA37" s="276" t="s">
        <v>779</v>
      </c>
      <c r="AB37" s="276" t="s">
        <v>779</v>
      </c>
      <c r="AC37" s="276" t="s">
        <v>779</v>
      </c>
      <c r="AD37" s="276" t="s">
        <v>779</v>
      </c>
      <c r="AE37" s="276" t="s">
        <v>779</v>
      </c>
      <c r="AF37" s="276" t="s">
        <v>779</v>
      </c>
      <c r="AG37" s="276" t="s">
        <v>779</v>
      </c>
      <c r="AH37" s="276" t="s">
        <v>779</v>
      </c>
      <c r="AI37" s="276" t="s">
        <v>779</v>
      </c>
      <c r="AJ37" s="276" t="s">
        <v>779</v>
      </c>
      <c r="AK37" s="276" t="s">
        <v>779</v>
      </c>
      <c r="AL37" s="276" t="s">
        <v>779</v>
      </c>
      <c r="AM37" s="276" t="s">
        <v>779</v>
      </c>
      <c r="AN37" s="276" t="s">
        <v>779</v>
      </c>
      <c r="AO37" s="276" t="s">
        <v>779</v>
      </c>
      <c r="AP37" s="276" t="s">
        <v>779</v>
      </c>
      <c r="AQ37" s="276" t="s">
        <v>779</v>
      </c>
      <c r="AR37" s="276" t="s">
        <v>779</v>
      </c>
      <c r="AS37" s="276" t="s">
        <v>779</v>
      </c>
      <c r="AT37" s="276" t="s">
        <v>779</v>
      </c>
      <c r="AU37" s="276" t="s">
        <v>779</v>
      </c>
      <c r="AV37" s="276" t="s">
        <v>779</v>
      </c>
      <c r="AW37" s="276" t="s">
        <v>779</v>
      </c>
      <c r="AX37" s="276" t="s">
        <v>779</v>
      </c>
      <c r="AY37" s="276" t="s">
        <v>779</v>
      </c>
      <c r="AZ37" s="276" t="s">
        <v>779</v>
      </c>
      <c r="BA37" s="276" t="s">
        <v>779</v>
      </c>
      <c r="BB37" s="276" t="s">
        <v>779</v>
      </c>
      <c r="BC37" s="276" t="s">
        <v>779</v>
      </c>
      <c r="BD37" s="276" t="s">
        <v>779</v>
      </c>
      <c r="BE37" s="276" t="s">
        <v>779</v>
      </c>
      <c r="BF37" s="276" t="s">
        <v>779</v>
      </c>
      <c r="BG37" s="276" t="s">
        <v>779</v>
      </c>
      <c r="BH37" s="276" t="s">
        <v>779</v>
      </c>
      <c r="BI37" s="276" t="s">
        <v>779</v>
      </c>
      <c r="BJ37" s="276" t="s">
        <v>779</v>
      </c>
      <c r="BK37" s="276" t="s">
        <v>779</v>
      </c>
      <c r="BL37" s="276" t="s">
        <v>779</v>
      </c>
      <c r="BM37" s="276" t="s">
        <v>779</v>
      </c>
      <c r="BN37" s="276" t="s">
        <v>779</v>
      </c>
      <c r="BO37" s="276" t="s">
        <v>779</v>
      </c>
      <c r="BP37" s="276" t="s">
        <v>779</v>
      </c>
      <c r="BQ37" s="276" t="s">
        <v>779</v>
      </c>
      <c r="BR37" s="276" t="s">
        <v>779</v>
      </c>
      <c r="BS37" s="276" t="s">
        <v>779</v>
      </c>
      <c r="BT37" s="276" t="s">
        <v>779</v>
      </c>
      <c r="BU37" s="276" t="s">
        <v>779</v>
      </c>
      <c r="BV37" s="276" t="s">
        <v>779</v>
      </c>
      <c r="BW37" s="276" t="s">
        <v>779</v>
      </c>
      <c r="BX37" s="276" t="s">
        <v>779</v>
      </c>
      <c r="BY37" s="276" t="s">
        <v>779</v>
      </c>
      <c r="BZ37" s="276" t="s">
        <v>779</v>
      </c>
      <c r="CA37" s="276" t="s">
        <v>779</v>
      </c>
      <c r="CB37" s="276" t="s">
        <v>779</v>
      </c>
      <c r="CC37" s="276" t="s">
        <v>779</v>
      </c>
      <c r="CD37" s="276" t="s">
        <v>779</v>
      </c>
      <c r="CE37" s="276" t="s">
        <v>779</v>
      </c>
      <c r="CF37" s="276" t="s">
        <v>779</v>
      </c>
      <c r="CG37" s="276" t="s">
        <v>779</v>
      </c>
      <c r="CH37" s="274"/>
      <c r="CI37" s="274"/>
      <c r="CJ37" s="274"/>
      <c r="CK37" s="274"/>
      <c r="CL37" s="274"/>
      <c r="CM37" s="274"/>
      <c r="CN37" s="274"/>
      <c r="CO37" s="274"/>
      <c r="CP37" s="274"/>
      <c r="CQ37" s="274"/>
      <c r="CR37" s="274"/>
      <c r="CS37" s="274"/>
    </row>
    <row r="38" spans="1:97" s="18" customFormat="1" ht="30" customHeight="1" thickTop="1" thickBot="1">
      <c r="A38" s="16"/>
      <c r="B38" s="17"/>
      <c r="C38" s="345"/>
      <c r="D38" s="345"/>
      <c r="E38" s="105"/>
      <c r="F38" s="357"/>
      <c r="G38" s="355"/>
      <c r="H38" s="355"/>
      <c r="I38" s="355"/>
      <c r="J38" s="356"/>
      <c r="K38" s="116" t="str">
        <f t="shared" si="0"/>
        <v/>
      </c>
      <c r="L38" s="274"/>
      <c r="M38" s="274"/>
      <c r="N38" s="274" t="s">
        <v>587</v>
      </c>
      <c r="O38" s="274">
        <v>2019</v>
      </c>
      <c r="P38" s="274" t="s">
        <v>624</v>
      </c>
      <c r="Q38" s="274">
        <v>32</v>
      </c>
      <c r="R38" s="274"/>
      <c r="S38" s="273" t="s">
        <v>778</v>
      </c>
      <c r="T38" s="273" t="s">
        <v>778</v>
      </c>
      <c r="U38" s="273" t="s">
        <v>778</v>
      </c>
      <c r="V38" s="273" t="s">
        <v>778</v>
      </c>
      <c r="W38" s="276" t="s">
        <v>778</v>
      </c>
      <c r="X38" s="274"/>
      <c r="Y38" s="274">
        <v>32</v>
      </c>
      <c r="Z38" s="276" t="s">
        <v>779</v>
      </c>
      <c r="AA38" s="276" t="s">
        <v>779</v>
      </c>
      <c r="AB38" s="276" t="s">
        <v>779</v>
      </c>
      <c r="AC38" s="276" t="s">
        <v>779</v>
      </c>
      <c r="AD38" s="276" t="s">
        <v>779</v>
      </c>
      <c r="AE38" s="276" t="s">
        <v>779</v>
      </c>
      <c r="AF38" s="276" t="s">
        <v>779</v>
      </c>
      <c r="AG38" s="276" t="s">
        <v>779</v>
      </c>
      <c r="AH38" s="276" t="s">
        <v>779</v>
      </c>
      <c r="AI38" s="276" t="s">
        <v>779</v>
      </c>
      <c r="AJ38" s="276" t="s">
        <v>779</v>
      </c>
      <c r="AK38" s="276" t="s">
        <v>779</v>
      </c>
      <c r="AL38" s="276" t="s">
        <v>779</v>
      </c>
      <c r="AM38" s="276" t="s">
        <v>779</v>
      </c>
      <c r="AN38" s="276" t="s">
        <v>779</v>
      </c>
      <c r="AO38" s="276" t="s">
        <v>779</v>
      </c>
      <c r="AP38" s="276" t="s">
        <v>779</v>
      </c>
      <c r="AQ38" s="276" t="s">
        <v>779</v>
      </c>
      <c r="AR38" s="276" t="s">
        <v>779</v>
      </c>
      <c r="AS38" s="276" t="s">
        <v>779</v>
      </c>
      <c r="AT38" s="276" t="s">
        <v>779</v>
      </c>
      <c r="AU38" s="276" t="s">
        <v>779</v>
      </c>
      <c r="AV38" s="276" t="s">
        <v>779</v>
      </c>
      <c r="AW38" s="276" t="s">
        <v>779</v>
      </c>
      <c r="AX38" s="276" t="s">
        <v>779</v>
      </c>
      <c r="AY38" s="276" t="s">
        <v>779</v>
      </c>
      <c r="AZ38" s="276" t="s">
        <v>779</v>
      </c>
      <c r="BA38" s="276" t="s">
        <v>779</v>
      </c>
      <c r="BB38" s="276" t="s">
        <v>779</v>
      </c>
      <c r="BC38" s="276" t="s">
        <v>779</v>
      </c>
      <c r="BD38" s="276" t="s">
        <v>779</v>
      </c>
      <c r="BE38" s="276" t="s">
        <v>779</v>
      </c>
      <c r="BF38" s="276" t="s">
        <v>779</v>
      </c>
      <c r="BG38" s="276" t="s">
        <v>779</v>
      </c>
      <c r="BH38" s="276" t="s">
        <v>779</v>
      </c>
      <c r="BI38" s="276" t="s">
        <v>779</v>
      </c>
      <c r="BJ38" s="276" t="s">
        <v>779</v>
      </c>
      <c r="BK38" s="276" t="s">
        <v>779</v>
      </c>
      <c r="BL38" s="276" t="s">
        <v>779</v>
      </c>
      <c r="BM38" s="276" t="s">
        <v>779</v>
      </c>
      <c r="BN38" s="276" t="s">
        <v>779</v>
      </c>
      <c r="BO38" s="276" t="s">
        <v>779</v>
      </c>
      <c r="BP38" s="276" t="s">
        <v>779</v>
      </c>
      <c r="BQ38" s="276" t="s">
        <v>779</v>
      </c>
      <c r="BR38" s="276" t="s">
        <v>779</v>
      </c>
      <c r="BS38" s="276" t="s">
        <v>779</v>
      </c>
      <c r="BT38" s="276" t="s">
        <v>779</v>
      </c>
      <c r="BU38" s="276" t="s">
        <v>779</v>
      </c>
      <c r="BV38" s="276" t="s">
        <v>779</v>
      </c>
      <c r="BW38" s="276" t="s">
        <v>779</v>
      </c>
      <c r="BX38" s="276" t="s">
        <v>779</v>
      </c>
      <c r="BY38" s="276" t="s">
        <v>779</v>
      </c>
      <c r="BZ38" s="276" t="s">
        <v>779</v>
      </c>
      <c r="CA38" s="276" t="s">
        <v>779</v>
      </c>
      <c r="CB38" s="276" t="s">
        <v>779</v>
      </c>
      <c r="CC38" s="276" t="s">
        <v>779</v>
      </c>
      <c r="CD38" s="276" t="s">
        <v>779</v>
      </c>
      <c r="CE38" s="276" t="s">
        <v>779</v>
      </c>
      <c r="CF38" s="276" t="s">
        <v>779</v>
      </c>
      <c r="CG38" s="276" t="s">
        <v>779</v>
      </c>
      <c r="CH38" s="274"/>
      <c r="CI38" s="274"/>
      <c r="CJ38" s="274"/>
      <c r="CK38" s="274"/>
      <c r="CL38" s="274"/>
      <c r="CM38" s="274"/>
      <c r="CN38" s="274"/>
      <c r="CO38" s="274"/>
      <c r="CP38" s="274"/>
      <c r="CQ38" s="274"/>
      <c r="CR38" s="274"/>
      <c r="CS38" s="274"/>
    </row>
    <row r="39" spans="1:97" s="18" customFormat="1" ht="30" customHeight="1" thickTop="1" thickBot="1">
      <c r="A39" s="16"/>
      <c r="B39" s="17"/>
      <c r="C39" s="345"/>
      <c r="D39" s="345"/>
      <c r="E39" s="105"/>
      <c r="F39" s="357"/>
      <c r="G39" s="355"/>
      <c r="H39" s="355"/>
      <c r="I39" s="355"/>
      <c r="J39" s="356"/>
      <c r="K39" s="116" t="str">
        <f t="shared" si="0"/>
        <v/>
      </c>
      <c r="L39" s="274"/>
      <c r="M39" s="274"/>
      <c r="N39" s="274" t="s">
        <v>588</v>
      </c>
      <c r="O39" s="274">
        <v>2019</v>
      </c>
      <c r="P39" s="274" t="s">
        <v>625</v>
      </c>
      <c r="Q39" s="274">
        <v>33</v>
      </c>
      <c r="R39" s="274"/>
      <c r="S39" s="273" t="s">
        <v>778</v>
      </c>
      <c r="T39" s="273" t="s">
        <v>778</v>
      </c>
      <c r="U39" s="273" t="s">
        <v>778</v>
      </c>
      <c r="V39" s="273" t="s">
        <v>778</v>
      </c>
      <c r="W39" s="276" t="s">
        <v>778</v>
      </c>
      <c r="X39" s="274"/>
      <c r="Y39" s="274">
        <v>33</v>
      </c>
      <c r="Z39" s="276" t="s">
        <v>779</v>
      </c>
      <c r="AA39" s="276" t="s">
        <v>779</v>
      </c>
      <c r="AB39" s="276" t="s">
        <v>779</v>
      </c>
      <c r="AC39" s="276" t="s">
        <v>779</v>
      </c>
      <c r="AD39" s="276" t="s">
        <v>779</v>
      </c>
      <c r="AE39" s="276" t="s">
        <v>779</v>
      </c>
      <c r="AF39" s="276" t="s">
        <v>779</v>
      </c>
      <c r="AG39" s="276" t="s">
        <v>779</v>
      </c>
      <c r="AH39" s="276" t="s">
        <v>779</v>
      </c>
      <c r="AI39" s="276" t="s">
        <v>779</v>
      </c>
      <c r="AJ39" s="276" t="s">
        <v>779</v>
      </c>
      <c r="AK39" s="276" t="s">
        <v>779</v>
      </c>
      <c r="AL39" s="276" t="s">
        <v>779</v>
      </c>
      <c r="AM39" s="276" t="s">
        <v>779</v>
      </c>
      <c r="AN39" s="276" t="s">
        <v>779</v>
      </c>
      <c r="AO39" s="276" t="s">
        <v>779</v>
      </c>
      <c r="AP39" s="276" t="s">
        <v>779</v>
      </c>
      <c r="AQ39" s="276" t="s">
        <v>779</v>
      </c>
      <c r="AR39" s="276" t="s">
        <v>779</v>
      </c>
      <c r="AS39" s="276" t="s">
        <v>779</v>
      </c>
      <c r="AT39" s="276" t="s">
        <v>779</v>
      </c>
      <c r="AU39" s="276" t="s">
        <v>779</v>
      </c>
      <c r="AV39" s="276" t="s">
        <v>779</v>
      </c>
      <c r="AW39" s="276" t="s">
        <v>779</v>
      </c>
      <c r="AX39" s="276" t="s">
        <v>779</v>
      </c>
      <c r="AY39" s="276" t="s">
        <v>779</v>
      </c>
      <c r="AZ39" s="276" t="s">
        <v>779</v>
      </c>
      <c r="BA39" s="276" t="s">
        <v>779</v>
      </c>
      <c r="BB39" s="276" t="s">
        <v>779</v>
      </c>
      <c r="BC39" s="276" t="s">
        <v>779</v>
      </c>
      <c r="BD39" s="276" t="s">
        <v>779</v>
      </c>
      <c r="BE39" s="276" t="s">
        <v>779</v>
      </c>
      <c r="BF39" s="276" t="s">
        <v>779</v>
      </c>
      <c r="BG39" s="276" t="s">
        <v>779</v>
      </c>
      <c r="BH39" s="276" t="s">
        <v>779</v>
      </c>
      <c r="BI39" s="276" t="s">
        <v>779</v>
      </c>
      <c r="BJ39" s="276" t="s">
        <v>779</v>
      </c>
      <c r="BK39" s="276" t="s">
        <v>779</v>
      </c>
      <c r="BL39" s="276" t="s">
        <v>779</v>
      </c>
      <c r="BM39" s="276" t="s">
        <v>779</v>
      </c>
      <c r="BN39" s="276" t="s">
        <v>779</v>
      </c>
      <c r="BO39" s="276" t="s">
        <v>779</v>
      </c>
      <c r="BP39" s="276" t="s">
        <v>779</v>
      </c>
      <c r="BQ39" s="276" t="s">
        <v>779</v>
      </c>
      <c r="BR39" s="276" t="s">
        <v>779</v>
      </c>
      <c r="BS39" s="276" t="s">
        <v>779</v>
      </c>
      <c r="BT39" s="276" t="s">
        <v>779</v>
      </c>
      <c r="BU39" s="276" t="s">
        <v>779</v>
      </c>
      <c r="BV39" s="276" t="s">
        <v>779</v>
      </c>
      <c r="BW39" s="276" t="s">
        <v>779</v>
      </c>
      <c r="BX39" s="276" t="s">
        <v>779</v>
      </c>
      <c r="BY39" s="276" t="s">
        <v>779</v>
      </c>
      <c r="BZ39" s="276" t="s">
        <v>779</v>
      </c>
      <c r="CA39" s="276" t="s">
        <v>779</v>
      </c>
      <c r="CB39" s="276" t="s">
        <v>779</v>
      </c>
      <c r="CC39" s="276" t="s">
        <v>779</v>
      </c>
      <c r="CD39" s="276" t="s">
        <v>779</v>
      </c>
      <c r="CE39" s="276" t="s">
        <v>779</v>
      </c>
      <c r="CF39" s="276" t="s">
        <v>779</v>
      </c>
      <c r="CG39" s="276" t="s">
        <v>779</v>
      </c>
      <c r="CH39" s="274"/>
      <c r="CI39" s="274"/>
      <c r="CJ39" s="274"/>
      <c r="CK39" s="274"/>
      <c r="CL39" s="274"/>
      <c r="CM39" s="274"/>
      <c r="CN39" s="274"/>
      <c r="CO39" s="274"/>
      <c r="CP39" s="274"/>
      <c r="CQ39" s="274"/>
      <c r="CR39" s="274"/>
      <c r="CS39" s="274"/>
    </row>
    <row r="40" spans="1:97" s="18" customFormat="1" ht="30" customHeight="1" thickTop="1" thickBot="1">
      <c r="A40" s="16"/>
      <c r="B40" s="17"/>
      <c r="C40" s="345"/>
      <c r="D40" s="345"/>
      <c r="E40" s="105"/>
      <c r="F40" s="357"/>
      <c r="G40" s="355"/>
      <c r="H40" s="355"/>
      <c r="I40" s="355"/>
      <c r="J40" s="356"/>
      <c r="K40" s="116" t="str">
        <f t="shared" si="0"/>
        <v/>
      </c>
      <c r="L40" s="274"/>
      <c r="M40" s="274"/>
      <c r="N40" s="274" t="s">
        <v>589</v>
      </c>
      <c r="O40" s="274">
        <v>2019</v>
      </c>
      <c r="P40" s="274" t="s">
        <v>626</v>
      </c>
      <c r="Q40" s="274">
        <v>34</v>
      </c>
      <c r="R40" s="274"/>
      <c r="S40" s="273" t="s">
        <v>778</v>
      </c>
      <c r="T40" s="273" t="s">
        <v>778</v>
      </c>
      <c r="U40" s="273" t="s">
        <v>778</v>
      </c>
      <c r="V40" s="273" t="s">
        <v>778</v>
      </c>
      <c r="W40" s="276" t="s">
        <v>778</v>
      </c>
      <c r="X40" s="274"/>
      <c r="Y40" s="274">
        <v>34</v>
      </c>
      <c r="Z40" s="276" t="s">
        <v>779</v>
      </c>
      <c r="AA40" s="276" t="s">
        <v>779</v>
      </c>
      <c r="AB40" s="276" t="s">
        <v>779</v>
      </c>
      <c r="AC40" s="276" t="s">
        <v>779</v>
      </c>
      <c r="AD40" s="276" t="s">
        <v>779</v>
      </c>
      <c r="AE40" s="276" t="s">
        <v>779</v>
      </c>
      <c r="AF40" s="276" t="s">
        <v>779</v>
      </c>
      <c r="AG40" s="276" t="s">
        <v>779</v>
      </c>
      <c r="AH40" s="276" t="s">
        <v>779</v>
      </c>
      <c r="AI40" s="276" t="s">
        <v>779</v>
      </c>
      <c r="AJ40" s="276" t="s">
        <v>779</v>
      </c>
      <c r="AK40" s="276" t="s">
        <v>779</v>
      </c>
      <c r="AL40" s="276" t="s">
        <v>779</v>
      </c>
      <c r="AM40" s="276" t="s">
        <v>779</v>
      </c>
      <c r="AN40" s="276" t="s">
        <v>779</v>
      </c>
      <c r="AO40" s="276" t="s">
        <v>779</v>
      </c>
      <c r="AP40" s="276" t="s">
        <v>779</v>
      </c>
      <c r="AQ40" s="276" t="s">
        <v>779</v>
      </c>
      <c r="AR40" s="276" t="s">
        <v>779</v>
      </c>
      <c r="AS40" s="276" t="s">
        <v>779</v>
      </c>
      <c r="AT40" s="276" t="s">
        <v>779</v>
      </c>
      <c r="AU40" s="276" t="s">
        <v>779</v>
      </c>
      <c r="AV40" s="276" t="s">
        <v>779</v>
      </c>
      <c r="AW40" s="276" t="s">
        <v>779</v>
      </c>
      <c r="AX40" s="276" t="s">
        <v>779</v>
      </c>
      <c r="AY40" s="276" t="s">
        <v>779</v>
      </c>
      <c r="AZ40" s="276" t="s">
        <v>779</v>
      </c>
      <c r="BA40" s="276" t="s">
        <v>779</v>
      </c>
      <c r="BB40" s="276" t="s">
        <v>779</v>
      </c>
      <c r="BC40" s="276" t="s">
        <v>779</v>
      </c>
      <c r="BD40" s="276" t="s">
        <v>779</v>
      </c>
      <c r="BE40" s="276" t="s">
        <v>779</v>
      </c>
      <c r="BF40" s="276" t="s">
        <v>779</v>
      </c>
      <c r="BG40" s="276" t="s">
        <v>779</v>
      </c>
      <c r="BH40" s="276" t="s">
        <v>779</v>
      </c>
      <c r="BI40" s="276" t="s">
        <v>779</v>
      </c>
      <c r="BJ40" s="276" t="s">
        <v>779</v>
      </c>
      <c r="BK40" s="276" t="s">
        <v>779</v>
      </c>
      <c r="BL40" s="276" t="s">
        <v>779</v>
      </c>
      <c r="BM40" s="276" t="s">
        <v>779</v>
      </c>
      <c r="BN40" s="276" t="s">
        <v>779</v>
      </c>
      <c r="BO40" s="276" t="s">
        <v>779</v>
      </c>
      <c r="BP40" s="276" t="s">
        <v>779</v>
      </c>
      <c r="BQ40" s="276" t="s">
        <v>779</v>
      </c>
      <c r="BR40" s="276" t="s">
        <v>779</v>
      </c>
      <c r="BS40" s="276" t="s">
        <v>779</v>
      </c>
      <c r="BT40" s="276" t="s">
        <v>779</v>
      </c>
      <c r="BU40" s="276" t="s">
        <v>779</v>
      </c>
      <c r="BV40" s="276" t="s">
        <v>779</v>
      </c>
      <c r="BW40" s="276" t="s">
        <v>779</v>
      </c>
      <c r="BX40" s="276" t="s">
        <v>779</v>
      </c>
      <c r="BY40" s="276" t="s">
        <v>779</v>
      </c>
      <c r="BZ40" s="276" t="s">
        <v>779</v>
      </c>
      <c r="CA40" s="276" t="s">
        <v>779</v>
      </c>
      <c r="CB40" s="276" t="s">
        <v>779</v>
      </c>
      <c r="CC40" s="276" t="s">
        <v>779</v>
      </c>
      <c r="CD40" s="276" t="s">
        <v>779</v>
      </c>
      <c r="CE40" s="276" t="s">
        <v>779</v>
      </c>
      <c r="CF40" s="276" t="s">
        <v>779</v>
      </c>
      <c r="CG40" s="276" t="s">
        <v>779</v>
      </c>
      <c r="CH40" s="274"/>
      <c r="CI40" s="274"/>
      <c r="CJ40" s="274"/>
      <c r="CK40" s="274"/>
      <c r="CL40" s="274"/>
      <c r="CM40" s="274"/>
      <c r="CN40" s="274"/>
      <c r="CO40" s="274"/>
      <c r="CP40" s="274"/>
      <c r="CQ40" s="274"/>
      <c r="CR40" s="274"/>
      <c r="CS40" s="274"/>
    </row>
    <row r="41" spans="1:97" s="18" customFormat="1" ht="30" customHeight="1" thickTop="1" thickBot="1">
      <c r="A41" s="16"/>
      <c r="B41" s="17"/>
      <c r="C41" s="345"/>
      <c r="D41" s="345"/>
      <c r="E41" s="105"/>
      <c r="F41" s="357"/>
      <c r="G41" s="355"/>
      <c r="H41" s="355"/>
      <c r="I41" s="355"/>
      <c r="J41" s="356"/>
      <c r="K41" s="116" t="str">
        <f t="shared" si="0"/>
        <v/>
      </c>
      <c r="L41" s="274"/>
      <c r="M41" s="274"/>
      <c r="N41" s="274" t="s">
        <v>590</v>
      </c>
      <c r="O41" s="274">
        <v>2019</v>
      </c>
      <c r="P41" s="274" t="s">
        <v>627</v>
      </c>
      <c r="Q41" s="274">
        <v>35</v>
      </c>
      <c r="R41" s="274"/>
      <c r="S41" s="273" t="s">
        <v>778</v>
      </c>
      <c r="T41" s="273" t="s">
        <v>778</v>
      </c>
      <c r="U41" s="273" t="s">
        <v>778</v>
      </c>
      <c r="V41" s="273" t="s">
        <v>778</v>
      </c>
      <c r="W41" s="276" t="s">
        <v>778</v>
      </c>
      <c r="X41" s="274"/>
      <c r="Y41" s="274">
        <v>35</v>
      </c>
      <c r="Z41" s="276" t="s">
        <v>779</v>
      </c>
      <c r="AA41" s="276" t="s">
        <v>779</v>
      </c>
      <c r="AB41" s="276" t="s">
        <v>779</v>
      </c>
      <c r="AC41" s="276" t="s">
        <v>779</v>
      </c>
      <c r="AD41" s="276" t="s">
        <v>779</v>
      </c>
      <c r="AE41" s="276" t="s">
        <v>779</v>
      </c>
      <c r="AF41" s="276" t="s">
        <v>779</v>
      </c>
      <c r="AG41" s="276" t="s">
        <v>779</v>
      </c>
      <c r="AH41" s="276" t="s">
        <v>779</v>
      </c>
      <c r="AI41" s="276" t="s">
        <v>779</v>
      </c>
      <c r="AJ41" s="276" t="s">
        <v>779</v>
      </c>
      <c r="AK41" s="276" t="s">
        <v>779</v>
      </c>
      <c r="AL41" s="276" t="s">
        <v>779</v>
      </c>
      <c r="AM41" s="276" t="s">
        <v>779</v>
      </c>
      <c r="AN41" s="276" t="s">
        <v>779</v>
      </c>
      <c r="AO41" s="276" t="s">
        <v>779</v>
      </c>
      <c r="AP41" s="276" t="s">
        <v>779</v>
      </c>
      <c r="AQ41" s="276" t="s">
        <v>779</v>
      </c>
      <c r="AR41" s="276" t="s">
        <v>779</v>
      </c>
      <c r="AS41" s="276" t="s">
        <v>779</v>
      </c>
      <c r="AT41" s="276" t="s">
        <v>779</v>
      </c>
      <c r="AU41" s="276" t="s">
        <v>779</v>
      </c>
      <c r="AV41" s="276" t="s">
        <v>779</v>
      </c>
      <c r="AW41" s="276" t="s">
        <v>779</v>
      </c>
      <c r="AX41" s="276" t="s">
        <v>779</v>
      </c>
      <c r="AY41" s="276" t="s">
        <v>779</v>
      </c>
      <c r="AZ41" s="276" t="s">
        <v>779</v>
      </c>
      <c r="BA41" s="276" t="s">
        <v>779</v>
      </c>
      <c r="BB41" s="276" t="s">
        <v>779</v>
      </c>
      <c r="BC41" s="276" t="s">
        <v>779</v>
      </c>
      <c r="BD41" s="276" t="s">
        <v>779</v>
      </c>
      <c r="BE41" s="276" t="s">
        <v>779</v>
      </c>
      <c r="BF41" s="276" t="s">
        <v>779</v>
      </c>
      <c r="BG41" s="276" t="s">
        <v>779</v>
      </c>
      <c r="BH41" s="276" t="s">
        <v>779</v>
      </c>
      <c r="BI41" s="276" t="s">
        <v>779</v>
      </c>
      <c r="BJ41" s="276" t="s">
        <v>779</v>
      </c>
      <c r="BK41" s="276" t="s">
        <v>779</v>
      </c>
      <c r="BL41" s="276" t="s">
        <v>779</v>
      </c>
      <c r="BM41" s="276" t="s">
        <v>779</v>
      </c>
      <c r="BN41" s="276" t="s">
        <v>779</v>
      </c>
      <c r="BO41" s="276" t="s">
        <v>779</v>
      </c>
      <c r="BP41" s="276" t="s">
        <v>779</v>
      </c>
      <c r="BQ41" s="276" t="s">
        <v>779</v>
      </c>
      <c r="BR41" s="276" t="s">
        <v>779</v>
      </c>
      <c r="BS41" s="276" t="s">
        <v>779</v>
      </c>
      <c r="BT41" s="276" t="s">
        <v>779</v>
      </c>
      <c r="BU41" s="276" t="s">
        <v>779</v>
      </c>
      <c r="BV41" s="276" t="s">
        <v>779</v>
      </c>
      <c r="BW41" s="276" t="s">
        <v>779</v>
      </c>
      <c r="BX41" s="276" t="s">
        <v>779</v>
      </c>
      <c r="BY41" s="276" t="s">
        <v>779</v>
      </c>
      <c r="BZ41" s="276" t="s">
        <v>779</v>
      </c>
      <c r="CA41" s="276" t="s">
        <v>779</v>
      </c>
      <c r="CB41" s="276" t="s">
        <v>779</v>
      </c>
      <c r="CC41" s="276" t="s">
        <v>779</v>
      </c>
      <c r="CD41" s="276" t="s">
        <v>779</v>
      </c>
      <c r="CE41" s="276" t="s">
        <v>779</v>
      </c>
      <c r="CF41" s="276" t="s">
        <v>779</v>
      </c>
      <c r="CG41" s="276" t="s">
        <v>779</v>
      </c>
      <c r="CH41" s="274"/>
      <c r="CI41" s="274"/>
      <c r="CJ41" s="274"/>
      <c r="CK41" s="274"/>
      <c r="CL41" s="274"/>
      <c r="CM41" s="274"/>
      <c r="CN41" s="274"/>
      <c r="CO41" s="274"/>
      <c r="CP41" s="274"/>
      <c r="CQ41" s="274"/>
      <c r="CR41" s="274"/>
      <c r="CS41" s="274"/>
    </row>
    <row r="42" spans="1:97" s="18" customFormat="1" ht="30" customHeight="1" thickTop="1" thickBot="1">
      <c r="A42" s="16"/>
      <c r="B42" s="17"/>
      <c r="C42" s="345"/>
      <c r="D42" s="345"/>
      <c r="E42" s="105"/>
      <c r="F42" s="357"/>
      <c r="G42" s="355"/>
      <c r="H42" s="355"/>
      <c r="I42" s="355"/>
      <c r="J42" s="356"/>
      <c r="K42" s="116" t="str">
        <f t="shared" si="0"/>
        <v/>
      </c>
      <c r="L42" s="274"/>
      <c r="M42" s="274"/>
      <c r="N42" s="274" t="s">
        <v>299</v>
      </c>
      <c r="O42" s="274">
        <v>2019</v>
      </c>
      <c r="P42" s="274" t="s">
        <v>628</v>
      </c>
      <c r="Q42" s="274">
        <v>36</v>
      </c>
      <c r="R42" s="274"/>
      <c r="S42" s="273" t="s">
        <v>778</v>
      </c>
      <c r="T42" s="273" t="s">
        <v>778</v>
      </c>
      <c r="U42" s="273" t="s">
        <v>778</v>
      </c>
      <c r="V42" s="273" t="s">
        <v>778</v>
      </c>
      <c r="W42" s="276" t="s">
        <v>778</v>
      </c>
      <c r="X42" s="274"/>
      <c r="Y42" s="274">
        <v>36</v>
      </c>
      <c r="Z42" s="276" t="s">
        <v>779</v>
      </c>
      <c r="AA42" s="276" t="s">
        <v>779</v>
      </c>
      <c r="AB42" s="276" t="s">
        <v>779</v>
      </c>
      <c r="AC42" s="276" t="s">
        <v>779</v>
      </c>
      <c r="AD42" s="276" t="s">
        <v>779</v>
      </c>
      <c r="AE42" s="276" t="s">
        <v>779</v>
      </c>
      <c r="AF42" s="276" t="s">
        <v>779</v>
      </c>
      <c r="AG42" s="276" t="s">
        <v>779</v>
      </c>
      <c r="AH42" s="276" t="s">
        <v>779</v>
      </c>
      <c r="AI42" s="276" t="s">
        <v>779</v>
      </c>
      <c r="AJ42" s="276" t="s">
        <v>779</v>
      </c>
      <c r="AK42" s="276" t="s">
        <v>779</v>
      </c>
      <c r="AL42" s="276" t="s">
        <v>779</v>
      </c>
      <c r="AM42" s="276" t="s">
        <v>779</v>
      </c>
      <c r="AN42" s="276" t="s">
        <v>779</v>
      </c>
      <c r="AO42" s="276" t="s">
        <v>779</v>
      </c>
      <c r="AP42" s="276" t="s">
        <v>779</v>
      </c>
      <c r="AQ42" s="276" t="s">
        <v>779</v>
      </c>
      <c r="AR42" s="276" t="s">
        <v>779</v>
      </c>
      <c r="AS42" s="276" t="s">
        <v>779</v>
      </c>
      <c r="AT42" s="276" t="s">
        <v>779</v>
      </c>
      <c r="AU42" s="276" t="s">
        <v>779</v>
      </c>
      <c r="AV42" s="276" t="s">
        <v>779</v>
      </c>
      <c r="AW42" s="276" t="s">
        <v>779</v>
      </c>
      <c r="AX42" s="276" t="s">
        <v>779</v>
      </c>
      <c r="AY42" s="276" t="s">
        <v>779</v>
      </c>
      <c r="AZ42" s="276" t="s">
        <v>779</v>
      </c>
      <c r="BA42" s="276" t="s">
        <v>779</v>
      </c>
      <c r="BB42" s="276" t="s">
        <v>779</v>
      </c>
      <c r="BC42" s="276" t="s">
        <v>779</v>
      </c>
      <c r="BD42" s="276" t="s">
        <v>779</v>
      </c>
      <c r="BE42" s="276" t="s">
        <v>779</v>
      </c>
      <c r="BF42" s="276" t="s">
        <v>779</v>
      </c>
      <c r="BG42" s="276" t="s">
        <v>779</v>
      </c>
      <c r="BH42" s="276" t="s">
        <v>779</v>
      </c>
      <c r="BI42" s="276" t="s">
        <v>779</v>
      </c>
      <c r="BJ42" s="276" t="s">
        <v>779</v>
      </c>
      <c r="BK42" s="276" t="s">
        <v>779</v>
      </c>
      <c r="BL42" s="276" t="s">
        <v>779</v>
      </c>
      <c r="BM42" s="276" t="s">
        <v>779</v>
      </c>
      <c r="BN42" s="276" t="s">
        <v>779</v>
      </c>
      <c r="BO42" s="276" t="s">
        <v>779</v>
      </c>
      <c r="BP42" s="276" t="s">
        <v>779</v>
      </c>
      <c r="BQ42" s="276" t="s">
        <v>779</v>
      </c>
      <c r="BR42" s="276" t="s">
        <v>779</v>
      </c>
      <c r="BS42" s="276" t="s">
        <v>779</v>
      </c>
      <c r="BT42" s="276" t="s">
        <v>779</v>
      </c>
      <c r="BU42" s="276" t="s">
        <v>779</v>
      </c>
      <c r="BV42" s="276" t="s">
        <v>779</v>
      </c>
      <c r="BW42" s="276" t="s">
        <v>779</v>
      </c>
      <c r="BX42" s="276" t="s">
        <v>779</v>
      </c>
      <c r="BY42" s="276" t="s">
        <v>779</v>
      </c>
      <c r="BZ42" s="276" t="s">
        <v>779</v>
      </c>
      <c r="CA42" s="276" t="s">
        <v>779</v>
      </c>
      <c r="CB42" s="276" t="s">
        <v>779</v>
      </c>
      <c r="CC42" s="276" t="s">
        <v>779</v>
      </c>
      <c r="CD42" s="276" t="s">
        <v>779</v>
      </c>
      <c r="CE42" s="276" t="s">
        <v>779</v>
      </c>
      <c r="CF42" s="276" t="s">
        <v>779</v>
      </c>
      <c r="CG42" s="276" t="s">
        <v>779</v>
      </c>
      <c r="CH42" s="274"/>
      <c r="CI42" s="274"/>
      <c r="CJ42" s="274"/>
      <c r="CK42" s="274"/>
      <c r="CL42" s="274"/>
      <c r="CM42" s="274"/>
      <c r="CN42" s="274"/>
      <c r="CO42" s="274"/>
      <c r="CP42" s="274"/>
      <c r="CQ42" s="274"/>
      <c r="CR42" s="274"/>
      <c r="CS42" s="274"/>
    </row>
    <row r="43" spans="1:97" s="18" customFormat="1" ht="30" customHeight="1" thickTop="1" thickBot="1">
      <c r="A43" s="16"/>
      <c r="B43" s="17"/>
      <c r="C43" s="345"/>
      <c r="D43" s="345"/>
      <c r="E43" s="105"/>
      <c r="F43" s="357"/>
      <c r="G43" s="355"/>
      <c r="H43" s="355"/>
      <c r="I43" s="355"/>
      <c r="J43" s="356"/>
      <c r="K43" s="116" t="str">
        <f t="shared" si="0"/>
        <v/>
      </c>
      <c r="L43" s="274"/>
      <c r="M43" s="274"/>
      <c r="N43" s="274" t="s">
        <v>298</v>
      </c>
      <c r="O43" s="274">
        <v>2020</v>
      </c>
      <c r="P43" s="274" t="s">
        <v>629</v>
      </c>
      <c r="Q43" s="274">
        <v>37</v>
      </c>
      <c r="R43" s="274"/>
      <c r="S43" s="273" t="s">
        <v>778</v>
      </c>
      <c r="T43" s="273" t="s">
        <v>778</v>
      </c>
      <c r="U43" s="273" t="s">
        <v>778</v>
      </c>
      <c r="V43" s="273" t="s">
        <v>778</v>
      </c>
      <c r="W43" s="276" t="s">
        <v>778</v>
      </c>
      <c r="X43" s="274"/>
      <c r="Y43" s="274">
        <v>37</v>
      </c>
      <c r="Z43" s="276" t="s">
        <v>779</v>
      </c>
      <c r="AA43" s="276" t="s">
        <v>779</v>
      </c>
      <c r="AB43" s="276" t="s">
        <v>779</v>
      </c>
      <c r="AC43" s="276" t="s">
        <v>779</v>
      </c>
      <c r="AD43" s="276" t="s">
        <v>779</v>
      </c>
      <c r="AE43" s="276" t="s">
        <v>779</v>
      </c>
      <c r="AF43" s="276" t="s">
        <v>779</v>
      </c>
      <c r="AG43" s="276" t="s">
        <v>779</v>
      </c>
      <c r="AH43" s="276" t="s">
        <v>779</v>
      </c>
      <c r="AI43" s="276" t="s">
        <v>779</v>
      </c>
      <c r="AJ43" s="276" t="s">
        <v>779</v>
      </c>
      <c r="AK43" s="276" t="s">
        <v>779</v>
      </c>
      <c r="AL43" s="276" t="s">
        <v>779</v>
      </c>
      <c r="AM43" s="276" t="s">
        <v>779</v>
      </c>
      <c r="AN43" s="276" t="s">
        <v>779</v>
      </c>
      <c r="AO43" s="276" t="s">
        <v>779</v>
      </c>
      <c r="AP43" s="276" t="s">
        <v>779</v>
      </c>
      <c r="AQ43" s="276" t="s">
        <v>779</v>
      </c>
      <c r="AR43" s="276" t="s">
        <v>779</v>
      </c>
      <c r="AS43" s="276" t="s">
        <v>779</v>
      </c>
      <c r="AT43" s="276" t="s">
        <v>779</v>
      </c>
      <c r="AU43" s="276" t="s">
        <v>779</v>
      </c>
      <c r="AV43" s="276" t="s">
        <v>779</v>
      </c>
      <c r="AW43" s="276" t="s">
        <v>779</v>
      </c>
      <c r="AX43" s="276" t="s">
        <v>779</v>
      </c>
      <c r="AY43" s="276" t="s">
        <v>779</v>
      </c>
      <c r="AZ43" s="276" t="s">
        <v>779</v>
      </c>
      <c r="BA43" s="276" t="s">
        <v>779</v>
      </c>
      <c r="BB43" s="276" t="s">
        <v>779</v>
      </c>
      <c r="BC43" s="276" t="s">
        <v>779</v>
      </c>
      <c r="BD43" s="276" t="s">
        <v>779</v>
      </c>
      <c r="BE43" s="276" t="s">
        <v>779</v>
      </c>
      <c r="BF43" s="276" t="s">
        <v>779</v>
      </c>
      <c r="BG43" s="276" t="s">
        <v>779</v>
      </c>
      <c r="BH43" s="276" t="s">
        <v>779</v>
      </c>
      <c r="BI43" s="276" t="s">
        <v>779</v>
      </c>
      <c r="BJ43" s="276" t="s">
        <v>779</v>
      </c>
      <c r="BK43" s="276" t="s">
        <v>779</v>
      </c>
      <c r="BL43" s="276" t="s">
        <v>779</v>
      </c>
      <c r="BM43" s="276" t="s">
        <v>779</v>
      </c>
      <c r="BN43" s="276" t="s">
        <v>779</v>
      </c>
      <c r="BO43" s="276" t="s">
        <v>779</v>
      </c>
      <c r="BP43" s="276" t="s">
        <v>779</v>
      </c>
      <c r="BQ43" s="276" t="s">
        <v>779</v>
      </c>
      <c r="BR43" s="276" t="s">
        <v>779</v>
      </c>
      <c r="BS43" s="276" t="s">
        <v>779</v>
      </c>
      <c r="BT43" s="276" t="s">
        <v>779</v>
      </c>
      <c r="BU43" s="276" t="s">
        <v>779</v>
      </c>
      <c r="BV43" s="276" t="s">
        <v>779</v>
      </c>
      <c r="BW43" s="276" t="s">
        <v>779</v>
      </c>
      <c r="BX43" s="276" t="s">
        <v>779</v>
      </c>
      <c r="BY43" s="276" t="s">
        <v>779</v>
      </c>
      <c r="BZ43" s="276" t="s">
        <v>779</v>
      </c>
      <c r="CA43" s="276" t="s">
        <v>779</v>
      </c>
      <c r="CB43" s="276" t="s">
        <v>779</v>
      </c>
      <c r="CC43" s="276" t="s">
        <v>779</v>
      </c>
      <c r="CD43" s="276" t="s">
        <v>779</v>
      </c>
      <c r="CE43" s="276" t="s">
        <v>779</v>
      </c>
      <c r="CF43" s="276" t="s">
        <v>779</v>
      </c>
      <c r="CG43" s="276" t="s">
        <v>779</v>
      </c>
      <c r="CH43" s="274"/>
      <c r="CI43" s="274"/>
      <c r="CJ43" s="274"/>
      <c r="CK43" s="274"/>
      <c r="CL43" s="274"/>
      <c r="CM43" s="274"/>
      <c r="CN43" s="274"/>
      <c r="CO43" s="274"/>
      <c r="CP43" s="274"/>
      <c r="CQ43" s="274"/>
      <c r="CR43" s="274"/>
      <c r="CS43" s="274"/>
    </row>
    <row r="44" spans="1:97" s="18" customFormat="1" ht="30" customHeight="1" thickTop="1" thickBot="1">
      <c r="A44" s="16"/>
      <c r="B44" s="17"/>
      <c r="C44" s="345"/>
      <c r="D44" s="345"/>
      <c r="E44" s="105"/>
      <c r="F44" s="357"/>
      <c r="G44" s="355"/>
      <c r="H44" s="355"/>
      <c r="I44" s="355"/>
      <c r="J44" s="356"/>
      <c r="K44" s="116" t="str">
        <f t="shared" si="0"/>
        <v/>
      </c>
      <c r="L44" s="274"/>
      <c r="M44" s="274"/>
      <c r="N44" s="274" t="s">
        <v>581</v>
      </c>
      <c r="O44" s="274">
        <v>2020</v>
      </c>
      <c r="P44" s="274" t="s">
        <v>630</v>
      </c>
      <c r="Q44" s="274">
        <v>38</v>
      </c>
      <c r="R44" s="274"/>
      <c r="S44" s="273" t="s">
        <v>778</v>
      </c>
      <c r="T44" s="273" t="s">
        <v>778</v>
      </c>
      <c r="U44" s="273" t="s">
        <v>778</v>
      </c>
      <c r="V44" s="273" t="s">
        <v>778</v>
      </c>
      <c r="W44" s="276" t="s">
        <v>778</v>
      </c>
      <c r="X44" s="274"/>
      <c r="Y44" s="274">
        <v>38</v>
      </c>
      <c r="Z44" s="276" t="s">
        <v>779</v>
      </c>
      <c r="AA44" s="276" t="s">
        <v>779</v>
      </c>
      <c r="AB44" s="276" t="s">
        <v>779</v>
      </c>
      <c r="AC44" s="276" t="s">
        <v>779</v>
      </c>
      <c r="AD44" s="276" t="s">
        <v>779</v>
      </c>
      <c r="AE44" s="276" t="s">
        <v>779</v>
      </c>
      <c r="AF44" s="276" t="s">
        <v>779</v>
      </c>
      <c r="AG44" s="276" t="s">
        <v>779</v>
      </c>
      <c r="AH44" s="276" t="s">
        <v>779</v>
      </c>
      <c r="AI44" s="276" t="s">
        <v>779</v>
      </c>
      <c r="AJ44" s="276" t="s">
        <v>779</v>
      </c>
      <c r="AK44" s="276" t="s">
        <v>779</v>
      </c>
      <c r="AL44" s="276" t="s">
        <v>779</v>
      </c>
      <c r="AM44" s="276" t="s">
        <v>779</v>
      </c>
      <c r="AN44" s="276" t="s">
        <v>779</v>
      </c>
      <c r="AO44" s="276" t="s">
        <v>779</v>
      </c>
      <c r="AP44" s="276" t="s">
        <v>779</v>
      </c>
      <c r="AQ44" s="276" t="s">
        <v>779</v>
      </c>
      <c r="AR44" s="276" t="s">
        <v>779</v>
      </c>
      <c r="AS44" s="276" t="s">
        <v>779</v>
      </c>
      <c r="AT44" s="276" t="s">
        <v>779</v>
      </c>
      <c r="AU44" s="276" t="s">
        <v>779</v>
      </c>
      <c r="AV44" s="276" t="s">
        <v>779</v>
      </c>
      <c r="AW44" s="276" t="s">
        <v>779</v>
      </c>
      <c r="AX44" s="276" t="s">
        <v>779</v>
      </c>
      <c r="AY44" s="276" t="s">
        <v>779</v>
      </c>
      <c r="AZ44" s="276" t="s">
        <v>779</v>
      </c>
      <c r="BA44" s="276" t="s">
        <v>779</v>
      </c>
      <c r="BB44" s="276" t="s">
        <v>779</v>
      </c>
      <c r="BC44" s="276" t="s">
        <v>779</v>
      </c>
      <c r="BD44" s="276" t="s">
        <v>779</v>
      </c>
      <c r="BE44" s="276" t="s">
        <v>779</v>
      </c>
      <c r="BF44" s="276" t="s">
        <v>779</v>
      </c>
      <c r="BG44" s="276" t="s">
        <v>779</v>
      </c>
      <c r="BH44" s="276" t="s">
        <v>779</v>
      </c>
      <c r="BI44" s="276" t="s">
        <v>779</v>
      </c>
      <c r="BJ44" s="276" t="s">
        <v>779</v>
      </c>
      <c r="BK44" s="276" t="s">
        <v>779</v>
      </c>
      <c r="BL44" s="276" t="s">
        <v>779</v>
      </c>
      <c r="BM44" s="276" t="s">
        <v>779</v>
      </c>
      <c r="BN44" s="276" t="s">
        <v>779</v>
      </c>
      <c r="BO44" s="276" t="s">
        <v>779</v>
      </c>
      <c r="BP44" s="276" t="s">
        <v>779</v>
      </c>
      <c r="BQ44" s="276" t="s">
        <v>779</v>
      </c>
      <c r="BR44" s="276" t="s">
        <v>779</v>
      </c>
      <c r="BS44" s="276" t="s">
        <v>779</v>
      </c>
      <c r="BT44" s="276" t="s">
        <v>779</v>
      </c>
      <c r="BU44" s="276" t="s">
        <v>779</v>
      </c>
      <c r="BV44" s="276" t="s">
        <v>779</v>
      </c>
      <c r="BW44" s="276" t="s">
        <v>779</v>
      </c>
      <c r="BX44" s="276" t="s">
        <v>779</v>
      </c>
      <c r="BY44" s="276" t="s">
        <v>779</v>
      </c>
      <c r="BZ44" s="276" t="s">
        <v>779</v>
      </c>
      <c r="CA44" s="276" t="s">
        <v>779</v>
      </c>
      <c r="CB44" s="276" t="s">
        <v>779</v>
      </c>
      <c r="CC44" s="276" t="s">
        <v>779</v>
      </c>
      <c r="CD44" s="276" t="s">
        <v>779</v>
      </c>
      <c r="CE44" s="276" t="s">
        <v>779</v>
      </c>
      <c r="CF44" s="276" t="s">
        <v>779</v>
      </c>
      <c r="CG44" s="276" t="s">
        <v>779</v>
      </c>
      <c r="CH44" s="274"/>
      <c r="CI44" s="274"/>
      <c r="CJ44" s="274"/>
      <c r="CK44" s="274"/>
      <c r="CL44" s="274"/>
      <c r="CM44" s="274"/>
      <c r="CN44" s="274"/>
      <c r="CO44" s="274"/>
      <c r="CP44" s="274"/>
      <c r="CQ44" s="274"/>
      <c r="CR44" s="274"/>
      <c r="CS44" s="274"/>
    </row>
    <row r="45" spans="1:97" s="18" customFormat="1" ht="30" customHeight="1" thickTop="1" thickBot="1">
      <c r="A45" s="16"/>
      <c r="B45" s="17"/>
      <c r="C45" s="345"/>
      <c r="D45" s="345"/>
      <c r="E45" s="105"/>
      <c r="F45" s="357"/>
      <c r="G45" s="355"/>
      <c r="H45" s="355"/>
      <c r="I45" s="355"/>
      <c r="J45" s="356"/>
      <c r="K45" s="116" t="str">
        <f t="shared" si="0"/>
        <v/>
      </c>
      <c r="L45" s="274"/>
      <c r="M45" s="274"/>
      <c r="N45" s="274" t="s">
        <v>582</v>
      </c>
      <c r="O45" s="274">
        <v>2020</v>
      </c>
      <c r="P45" s="274" t="s">
        <v>631</v>
      </c>
      <c r="Q45" s="274">
        <v>39</v>
      </c>
      <c r="R45" s="274"/>
      <c r="S45" s="273" t="s">
        <v>778</v>
      </c>
      <c r="T45" s="273" t="s">
        <v>778</v>
      </c>
      <c r="U45" s="273" t="s">
        <v>778</v>
      </c>
      <c r="V45" s="273" t="s">
        <v>778</v>
      </c>
      <c r="W45" s="276" t="s">
        <v>778</v>
      </c>
      <c r="X45" s="274"/>
      <c r="Y45" s="274">
        <v>39</v>
      </c>
      <c r="Z45" s="276" t="s">
        <v>779</v>
      </c>
      <c r="AA45" s="276" t="s">
        <v>779</v>
      </c>
      <c r="AB45" s="276" t="s">
        <v>779</v>
      </c>
      <c r="AC45" s="276" t="s">
        <v>779</v>
      </c>
      <c r="AD45" s="276" t="s">
        <v>779</v>
      </c>
      <c r="AE45" s="276" t="s">
        <v>779</v>
      </c>
      <c r="AF45" s="276" t="s">
        <v>779</v>
      </c>
      <c r="AG45" s="276" t="s">
        <v>779</v>
      </c>
      <c r="AH45" s="276" t="s">
        <v>779</v>
      </c>
      <c r="AI45" s="276" t="s">
        <v>779</v>
      </c>
      <c r="AJ45" s="276" t="s">
        <v>779</v>
      </c>
      <c r="AK45" s="276" t="s">
        <v>779</v>
      </c>
      <c r="AL45" s="276" t="s">
        <v>779</v>
      </c>
      <c r="AM45" s="276" t="s">
        <v>779</v>
      </c>
      <c r="AN45" s="276" t="s">
        <v>779</v>
      </c>
      <c r="AO45" s="276" t="s">
        <v>779</v>
      </c>
      <c r="AP45" s="276" t="s">
        <v>779</v>
      </c>
      <c r="AQ45" s="276" t="s">
        <v>779</v>
      </c>
      <c r="AR45" s="276" t="s">
        <v>779</v>
      </c>
      <c r="AS45" s="276" t="s">
        <v>779</v>
      </c>
      <c r="AT45" s="276" t="s">
        <v>779</v>
      </c>
      <c r="AU45" s="276" t="s">
        <v>779</v>
      </c>
      <c r="AV45" s="276" t="s">
        <v>779</v>
      </c>
      <c r="AW45" s="276" t="s">
        <v>779</v>
      </c>
      <c r="AX45" s="276" t="s">
        <v>779</v>
      </c>
      <c r="AY45" s="276" t="s">
        <v>779</v>
      </c>
      <c r="AZ45" s="276" t="s">
        <v>779</v>
      </c>
      <c r="BA45" s="276" t="s">
        <v>779</v>
      </c>
      <c r="BB45" s="276" t="s">
        <v>779</v>
      </c>
      <c r="BC45" s="276" t="s">
        <v>779</v>
      </c>
      <c r="BD45" s="276" t="s">
        <v>779</v>
      </c>
      <c r="BE45" s="276" t="s">
        <v>779</v>
      </c>
      <c r="BF45" s="276" t="s">
        <v>779</v>
      </c>
      <c r="BG45" s="276" t="s">
        <v>779</v>
      </c>
      <c r="BH45" s="276" t="s">
        <v>779</v>
      </c>
      <c r="BI45" s="276" t="s">
        <v>779</v>
      </c>
      <c r="BJ45" s="276" t="s">
        <v>779</v>
      </c>
      <c r="BK45" s="276" t="s">
        <v>779</v>
      </c>
      <c r="BL45" s="276" t="s">
        <v>779</v>
      </c>
      <c r="BM45" s="276" t="s">
        <v>779</v>
      </c>
      <c r="BN45" s="276" t="s">
        <v>779</v>
      </c>
      <c r="BO45" s="276" t="s">
        <v>779</v>
      </c>
      <c r="BP45" s="276" t="s">
        <v>779</v>
      </c>
      <c r="BQ45" s="276" t="s">
        <v>779</v>
      </c>
      <c r="BR45" s="276" t="s">
        <v>779</v>
      </c>
      <c r="BS45" s="276" t="s">
        <v>779</v>
      </c>
      <c r="BT45" s="276" t="s">
        <v>779</v>
      </c>
      <c r="BU45" s="276" t="s">
        <v>779</v>
      </c>
      <c r="BV45" s="276" t="s">
        <v>779</v>
      </c>
      <c r="BW45" s="276" t="s">
        <v>779</v>
      </c>
      <c r="BX45" s="276" t="s">
        <v>779</v>
      </c>
      <c r="BY45" s="276" t="s">
        <v>779</v>
      </c>
      <c r="BZ45" s="276" t="s">
        <v>779</v>
      </c>
      <c r="CA45" s="276" t="s">
        <v>779</v>
      </c>
      <c r="CB45" s="276" t="s">
        <v>779</v>
      </c>
      <c r="CC45" s="276" t="s">
        <v>779</v>
      </c>
      <c r="CD45" s="276" t="s">
        <v>779</v>
      </c>
      <c r="CE45" s="276" t="s">
        <v>779</v>
      </c>
      <c r="CF45" s="276" t="s">
        <v>779</v>
      </c>
      <c r="CG45" s="276" t="s">
        <v>779</v>
      </c>
      <c r="CH45" s="274"/>
      <c r="CI45" s="274"/>
      <c r="CJ45" s="274"/>
      <c r="CK45" s="274"/>
      <c r="CL45" s="274"/>
      <c r="CM45" s="274"/>
      <c r="CN45" s="274"/>
      <c r="CO45" s="274"/>
      <c r="CP45" s="274"/>
      <c r="CQ45" s="274"/>
      <c r="CR45" s="274"/>
      <c r="CS45" s="274"/>
    </row>
    <row r="46" spans="1:97" s="18" customFormat="1" ht="30" customHeight="1" thickTop="1" thickBot="1">
      <c r="A46" s="16"/>
      <c r="B46" s="17"/>
      <c r="C46" s="345"/>
      <c r="D46" s="345"/>
      <c r="E46" s="105"/>
      <c r="F46" s="357"/>
      <c r="G46" s="355"/>
      <c r="H46" s="355"/>
      <c r="I46" s="355"/>
      <c r="J46" s="356"/>
      <c r="K46" s="116" t="str">
        <f t="shared" si="0"/>
        <v/>
      </c>
      <c r="L46" s="274"/>
      <c r="M46" s="274"/>
      <c r="N46" s="274" t="s">
        <v>583</v>
      </c>
      <c r="O46" s="274">
        <v>2020</v>
      </c>
      <c r="P46" s="274" t="s">
        <v>632</v>
      </c>
      <c r="Q46" s="274">
        <v>40</v>
      </c>
      <c r="R46" s="274"/>
      <c r="S46" s="273" t="s">
        <v>778</v>
      </c>
      <c r="T46" s="273" t="s">
        <v>778</v>
      </c>
      <c r="U46" s="273" t="s">
        <v>778</v>
      </c>
      <c r="V46" s="273" t="s">
        <v>778</v>
      </c>
      <c r="W46" s="276" t="s">
        <v>778</v>
      </c>
      <c r="X46" s="274"/>
      <c r="Y46" s="274">
        <v>40</v>
      </c>
      <c r="Z46" s="276" t="s">
        <v>779</v>
      </c>
      <c r="AA46" s="276" t="s">
        <v>779</v>
      </c>
      <c r="AB46" s="276" t="s">
        <v>779</v>
      </c>
      <c r="AC46" s="276" t="s">
        <v>779</v>
      </c>
      <c r="AD46" s="276" t="s">
        <v>779</v>
      </c>
      <c r="AE46" s="276" t="s">
        <v>779</v>
      </c>
      <c r="AF46" s="276" t="s">
        <v>779</v>
      </c>
      <c r="AG46" s="276" t="s">
        <v>779</v>
      </c>
      <c r="AH46" s="276" t="s">
        <v>779</v>
      </c>
      <c r="AI46" s="276" t="s">
        <v>779</v>
      </c>
      <c r="AJ46" s="276" t="s">
        <v>779</v>
      </c>
      <c r="AK46" s="276" t="s">
        <v>779</v>
      </c>
      <c r="AL46" s="276" t="s">
        <v>779</v>
      </c>
      <c r="AM46" s="276" t="s">
        <v>779</v>
      </c>
      <c r="AN46" s="276" t="s">
        <v>779</v>
      </c>
      <c r="AO46" s="276" t="s">
        <v>779</v>
      </c>
      <c r="AP46" s="276" t="s">
        <v>779</v>
      </c>
      <c r="AQ46" s="276" t="s">
        <v>779</v>
      </c>
      <c r="AR46" s="276" t="s">
        <v>779</v>
      </c>
      <c r="AS46" s="276" t="s">
        <v>779</v>
      </c>
      <c r="AT46" s="276" t="s">
        <v>779</v>
      </c>
      <c r="AU46" s="276" t="s">
        <v>779</v>
      </c>
      <c r="AV46" s="276" t="s">
        <v>779</v>
      </c>
      <c r="AW46" s="276" t="s">
        <v>779</v>
      </c>
      <c r="AX46" s="276" t="s">
        <v>779</v>
      </c>
      <c r="AY46" s="276" t="s">
        <v>779</v>
      </c>
      <c r="AZ46" s="276" t="s">
        <v>779</v>
      </c>
      <c r="BA46" s="276" t="s">
        <v>779</v>
      </c>
      <c r="BB46" s="276" t="s">
        <v>779</v>
      </c>
      <c r="BC46" s="276" t="s">
        <v>779</v>
      </c>
      <c r="BD46" s="276" t="s">
        <v>779</v>
      </c>
      <c r="BE46" s="276" t="s">
        <v>779</v>
      </c>
      <c r="BF46" s="276" t="s">
        <v>779</v>
      </c>
      <c r="BG46" s="276" t="s">
        <v>779</v>
      </c>
      <c r="BH46" s="276" t="s">
        <v>779</v>
      </c>
      <c r="BI46" s="276" t="s">
        <v>779</v>
      </c>
      <c r="BJ46" s="276" t="s">
        <v>779</v>
      </c>
      <c r="BK46" s="276" t="s">
        <v>779</v>
      </c>
      <c r="BL46" s="276" t="s">
        <v>779</v>
      </c>
      <c r="BM46" s="276" t="s">
        <v>779</v>
      </c>
      <c r="BN46" s="276" t="s">
        <v>779</v>
      </c>
      <c r="BO46" s="276" t="s">
        <v>779</v>
      </c>
      <c r="BP46" s="276" t="s">
        <v>779</v>
      </c>
      <c r="BQ46" s="276" t="s">
        <v>779</v>
      </c>
      <c r="BR46" s="276" t="s">
        <v>779</v>
      </c>
      <c r="BS46" s="276" t="s">
        <v>779</v>
      </c>
      <c r="BT46" s="276" t="s">
        <v>779</v>
      </c>
      <c r="BU46" s="276" t="s">
        <v>779</v>
      </c>
      <c r="BV46" s="276" t="s">
        <v>779</v>
      </c>
      <c r="BW46" s="276" t="s">
        <v>779</v>
      </c>
      <c r="BX46" s="276" t="s">
        <v>779</v>
      </c>
      <c r="BY46" s="276" t="s">
        <v>779</v>
      </c>
      <c r="BZ46" s="276" t="s">
        <v>779</v>
      </c>
      <c r="CA46" s="276" t="s">
        <v>779</v>
      </c>
      <c r="CB46" s="276" t="s">
        <v>779</v>
      </c>
      <c r="CC46" s="276" t="s">
        <v>779</v>
      </c>
      <c r="CD46" s="276" t="s">
        <v>779</v>
      </c>
      <c r="CE46" s="276" t="s">
        <v>779</v>
      </c>
      <c r="CF46" s="276" t="s">
        <v>779</v>
      </c>
      <c r="CG46" s="276" t="s">
        <v>779</v>
      </c>
      <c r="CH46" s="274"/>
      <c r="CI46" s="274"/>
      <c r="CJ46" s="274"/>
      <c r="CK46" s="274"/>
      <c r="CL46" s="274"/>
      <c r="CM46" s="274"/>
      <c r="CN46" s="274"/>
      <c r="CO46" s="274"/>
      <c r="CP46" s="274"/>
      <c r="CQ46" s="274"/>
      <c r="CR46" s="274"/>
      <c r="CS46" s="274"/>
    </row>
    <row r="47" spans="1:97" s="18" customFormat="1" ht="30" customHeight="1" thickTop="1" thickBot="1">
      <c r="A47" s="16"/>
      <c r="B47" s="17"/>
      <c r="C47" s="345"/>
      <c r="D47" s="345"/>
      <c r="E47" s="105"/>
      <c r="F47" s="357"/>
      <c r="G47" s="355"/>
      <c r="H47" s="355"/>
      <c r="I47" s="355"/>
      <c r="J47" s="356"/>
      <c r="K47" s="116" t="str">
        <f t="shared" si="0"/>
        <v/>
      </c>
      <c r="L47" s="274"/>
      <c r="M47" s="274"/>
      <c r="N47" s="274" t="s">
        <v>584</v>
      </c>
      <c r="O47" s="274">
        <v>2020</v>
      </c>
      <c r="P47" s="274" t="s">
        <v>633</v>
      </c>
      <c r="Q47" s="274">
        <v>41</v>
      </c>
      <c r="R47" s="274"/>
      <c r="S47" s="273" t="s">
        <v>778</v>
      </c>
      <c r="T47" s="273" t="s">
        <v>778</v>
      </c>
      <c r="U47" s="273" t="s">
        <v>778</v>
      </c>
      <c r="V47" s="273" t="s">
        <v>778</v>
      </c>
      <c r="W47" s="276" t="s">
        <v>778</v>
      </c>
      <c r="X47" s="274"/>
      <c r="Y47" s="274">
        <v>41</v>
      </c>
      <c r="Z47" s="276" t="s">
        <v>779</v>
      </c>
      <c r="AA47" s="276" t="s">
        <v>779</v>
      </c>
      <c r="AB47" s="276" t="s">
        <v>779</v>
      </c>
      <c r="AC47" s="276" t="s">
        <v>779</v>
      </c>
      <c r="AD47" s="276" t="s">
        <v>779</v>
      </c>
      <c r="AE47" s="276" t="s">
        <v>779</v>
      </c>
      <c r="AF47" s="276" t="s">
        <v>779</v>
      </c>
      <c r="AG47" s="276" t="s">
        <v>779</v>
      </c>
      <c r="AH47" s="276" t="s">
        <v>779</v>
      </c>
      <c r="AI47" s="276" t="s">
        <v>779</v>
      </c>
      <c r="AJ47" s="276" t="s">
        <v>779</v>
      </c>
      <c r="AK47" s="276" t="s">
        <v>779</v>
      </c>
      <c r="AL47" s="276" t="s">
        <v>779</v>
      </c>
      <c r="AM47" s="276" t="s">
        <v>779</v>
      </c>
      <c r="AN47" s="276" t="s">
        <v>779</v>
      </c>
      <c r="AO47" s="276" t="s">
        <v>779</v>
      </c>
      <c r="AP47" s="276" t="s">
        <v>779</v>
      </c>
      <c r="AQ47" s="276" t="s">
        <v>779</v>
      </c>
      <c r="AR47" s="276" t="s">
        <v>779</v>
      </c>
      <c r="AS47" s="276" t="s">
        <v>779</v>
      </c>
      <c r="AT47" s="276" t="s">
        <v>779</v>
      </c>
      <c r="AU47" s="276" t="s">
        <v>779</v>
      </c>
      <c r="AV47" s="276" t="s">
        <v>779</v>
      </c>
      <c r="AW47" s="276" t="s">
        <v>779</v>
      </c>
      <c r="AX47" s="276" t="s">
        <v>779</v>
      </c>
      <c r="AY47" s="276" t="s">
        <v>779</v>
      </c>
      <c r="AZ47" s="276" t="s">
        <v>779</v>
      </c>
      <c r="BA47" s="276" t="s">
        <v>779</v>
      </c>
      <c r="BB47" s="276" t="s">
        <v>779</v>
      </c>
      <c r="BC47" s="276" t="s">
        <v>779</v>
      </c>
      <c r="BD47" s="276" t="s">
        <v>779</v>
      </c>
      <c r="BE47" s="276" t="s">
        <v>779</v>
      </c>
      <c r="BF47" s="276" t="s">
        <v>779</v>
      </c>
      <c r="BG47" s="276" t="s">
        <v>779</v>
      </c>
      <c r="BH47" s="276" t="s">
        <v>779</v>
      </c>
      <c r="BI47" s="276" t="s">
        <v>779</v>
      </c>
      <c r="BJ47" s="276" t="s">
        <v>779</v>
      </c>
      <c r="BK47" s="276" t="s">
        <v>779</v>
      </c>
      <c r="BL47" s="276" t="s">
        <v>779</v>
      </c>
      <c r="BM47" s="276" t="s">
        <v>779</v>
      </c>
      <c r="BN47" s="276" t="s">
        <v>779</v>
      </c>
      <c r="BO47" s="276" t="s">
        <v>779</v>
      </c>
      <c r="BP47" s="276" t="s">
        <v>779</v>
      </c>
      <c r="BQ47" s="276" t="s">
        <v>779</v>
      </c>
      <c r="BR47" s="276" t="s">
        <v>779</v>
      </c>
      <c r="BS47" s="276" t="s">
        <v>779</v>
      </c>
      <c r="BT47" s="276" t="s">
        <v>779</v>
      </c>
      <c r="BU47" s="276" t="s">
        <v>779</v>
      </c>
      <c r="BV47" s="276" t="s">
        <v>779</v>
      </c>
      <c r="BW47" s="276" t="s">
        <v>779</v>
      </c>
      <c r="BX47" s="276" t="s">
        <v>779</v>
      </c>
      <c r="BY47" s="276" t="s">
        <v>779</v>
      </c>
      <c r="BZ47" s="276" t="s">
        <v>779</v>
      </c>
      <c r="CA47" s="276" t="s">
        <v>779</v>
      </c>
      <c r="CB47" s="276" t="s">
        <v>779</v>
      </c>
      <c r="CC47" s="276" t="s">
        <v>779</v>
      </c>
      <c r="CD47" s="276" t="s">
        <v>779</v>
      </c>
      <c r="CE47" s="276" t="s">
        <v>779</v>
      </c>
      <c r="CF47" s="276" t="s">
        <v>779</v>
      </c>
      <c r="CG47" s="276" t="s">
        <v>779</v>
      </c>
      <c r="CH47" s="274"/>
      <c r="CI47" s="274"/>
      <c r="CJ47" s="274"/>
      <c r="CK47" s="274"/>
      <c r="CL47" s="274"/>
      <c r="CM47" s="274"/>
      <c r="CN47" s="274"/>
      <c r="CO47" s="274"/>
      <c r="CP47" s="274"/>
      <c r="CQ47" s="274"/>
      <c r="CR47" s="274"/>
      <c r="CS47" s="274"/>
    </row>
    <row r="48" spans="1:97" s="18" customFormat="1" ht="30" customHeight="1" thickTop="1" thickBot="1">
      <c r="A48" s="16"/>
      <c r="B48" s="17"/>
      <c r="C48" s="345"/>
      <c r="D48" s="345"/>
      <c r="E48" s="105"/>
      <c r="F48" s="357"/>
      <c r="G48" s="355"/>
      <c r="H48" s="355"/>
      <c r="I48" s="355"/>
      <c r="J48" s="356"/>
      <c r="K48" s="116" t="str">
        <f t="shared" si="0"/>
        <v/>
      </c>
      <c r="L48" s="274"/>
      <c r="M48" s="274"/>
      <c r="N48" s="274" t="s">
        <v>585</v>
      </c>
      <c r="O48" s="274">
        <v>2020</v>
      </c>
      <c r="P48" s="274" t="s">
        <v>634</v>
      </c>
      <c r="Q48" s="274">
        <v>42</v>
      </c>
      <c r="R48" s="274"/>
      <c r="S48" s="273" t="s">
        <v>778</v>
      </c>
      <c r="T48" s="273" t="s">
        <v>778</v>
      </c>
      <c r="U48" s="273" t="s">
        <v>778</v>
      </c>
      <c r="V48" s="273" t="s">
        <v>778</v>
      </c>
      <c r="W48" s="276" t="s">
        <v>778</v>
      </c>
      <c r="X48" s="274"/>
      <c r="Y48" s="274">
        <v>42</v>
      </c>
      <c r="Z48" s="276" t="s">
        <v>779</v>
      </c>
      <c r="AA48" s="276" t="s">
        <v>779</v>
      </c>
      <c r="AB48" s="276" t="s">
        <v>779</v>
      </c>
      <c r="AC48" s="276" t="s">
        <v>779</v>
      </c>
      <c r="AD48" s="276" t="s">
        <v>779</v>
      </c>
      <c r="AE48" s="276" t="s">
        <v>779</v>
      </c>
      <c r="AF48" s="276" t="s">
        <v>779</v>
      </c>
      <c r="AG48" s="276" t="s">
        <v>779</v>
      </c>
      <c r="AH48" s="276" t="s">
        <v>779</v>
      </c>
      <c r="AI48" s="276" t="s">
        <v>779</v>
      </c>
      <c r="AJ48" s="276" t="s">
        <v>779</v>
      </c>
      <c r="AK48" s="276" t="s">
        <v>779</v>
      </c>
      <c r="AL48" s="276" t="s">
        <v>779</v>
      </c>
      <c r="AM48" s="276" t="s">
        <v>779</v>
      </c>
      <c r="AN48" s="276" t="s">
        <v>779</v>
      </c>
      <c r="AO48" s="276" t="s">
        <v>779</v>
      </c>
      <c r="AP48" s="276" t="s">
        <v>779</v>
      </c>
      <c r="AQ48" s="276" t="s">
        <v>779</v>
      </c>
      <c r="AR48" s="276" t="s">
        <v>779</v>
      </c>
      <c r="AS48" s="276" t="s">
        <v>779</v>
      </c>
      <c r="AT48" s="276" t="s">
        <v>779</v>
      </c>
      <c r="AU48" s="276" t="s">
        <v>779</v>
      </c>
      <c r="AV48" s="276" t="s">
        <v>779</v>
      </c>
      <c r="AW48" s="276" t="s">
        <v>779</v>
      </c>
      <c r="AX48" s="276" t="s">
        <v>779</v>
      </c>
      <c r="AY48" s="276" t="s">
        <v>779</v>
      </c>
      <c r="AZ48" s="276" t="s">
        <v>779</v>
      </c>
      <c r="BA48" s="276" t="s">
        <v>779</v>
      </c>
      <c r="BB48" s="276" t="s">
        <v>779</v>
      </c>
      <c r="BC48" s="276" t="s">
        <v>779</v>
      </c>
      <c r="BD48" s="276" t="s">
        <v>779</v>
      </c>
      <c r="BE48" s="276" t="s">
        <v>779</v>
      </c>
      <c r="BF48" s="276" t="s">
        <v>779</v>
      </c>
      <c r="BG48" s="276" t="s">
        <v>779</v>
      </c>
      <c r="BH48" s="276" t="s">
        <v>779</v>
      </c>
      <c r="BI48" s="276" t="s">
        <v>779</v>
      </c>
      <c r="BJ48" s="276" t="s">
        <v>779</v>
      </c>
      <c r="BK48" s="276" t="s">
        <v>779</v>
      </c>
      <c r="BL48" s="276" t="s">
        <v>779</v>
      </c>
      <c r="BM48" s="276" t="s">
        <v>779</v>
      </c>
      <c r="BN48" s="276" t="s">
        <v>779</v>
      </c>
      <c r="BO48" s="276" t="s">
        <v>779</v>
      </c>
      <c r="BP48" s="276" t="s">
        <v>779</v>
      </c>
      <c r="BQ48" s="276" t="s">
        <v>779</v>
      </c>
      <c r="BR48" s="276" t="s">
        <v>779</v>
      </c>
      <c r="BS48" s="276" t="s">
        <v>779</v>
      </c>
      <c r="BT48" s="276" t="s">
        <v>779</v>
      </c>
      <c r="BU48" s="276" t="s">
        <v>779</v>
      </c>
      <c r="BV48" s="276" t="s">
        <v>779</v>
      </c>
      <c r="BW48" s="276" t="s">
        <v>779</v>
      </c>
      <c r="BX48" s="276" t="s">
        <v>779</v>
      </c>
      <c r="BY48" s="276" t="s">
        <v>779</v>
      </c>
      <c r="BZ48" s="276" t="s">
        <v>779</v>
      </c>
      <c r="CA48" s="276" t="s">
        <v>779</v>
      </c>
      <c r="CB48" s="276" t="s">
        <v>779</v>
      </c>
      <c r="CC48" s="276" t="s">
        <v>779</v>
      </c>
      <c r="CD48" s="276" t="s">
        <v>779</v>
      </c>
      <c r="CE48" s="276" t="s">
        <v>779</v>
      </c>
      <c r="CF48" s="276" t="s">
        <v>779</v>
      </c>
      <c r="CG48" s="276" t="s">
        <v>779</v>
      </c>
      <c r="CH48" s="274"/>
      <c r="CI48" s="274"/>
      <c r="CJ48" s="274"/>
      <c r="CK48" s="274"/>
      <c r="CL48" s="274"/>
      <c r="CM48" s="274"/>
      <c r="CN48" s="274"/>
      <c r="CO48" s="274"/>
      <c r="CP48" s="274"/>
      <c r="CQ48" s="274"/>
      <c r="CR48" s="274"/>
      <c r="CS48" s="274"/>
    </row>
    <row r="49" spans="1:97" s="18" customFormat="1" ht="30" customHeight="1" thickTop="1" thickBot="1">
      <c r="A49" s="16"/>
      <c r="B49" s="17"/>
      <c r="C49" s="345"/>
      <c r="D49" s="345"/>
      <c r="E49" s="105"/>
      <c r="F49" s="357"/>
      <c r="G49" s="355"/>
      <c r="H49" s="355"/>
      <c r="I49" s="355"/>
      <c r="J49" s="356"/>
      <c r="K49" s="116" t="str">
        <f t="shared" si="0"/>
        <v/>
      </c>
      <c r="L49" s="274"/>
      <c r="M49" s="274"/>
      <c r="N49" s="274" t="s">
        <v>586</v>
      </c>
      <c r="O49" s="274">
        <v>2020</v>
      </c>
      <c r="P49" s="274" t="s">
        <v>635</v>
      </c>
      <c r="Q49" s="274">
        <v>43</v>
      </c>
      <c r="R49" s="274"/>
      <c r="S49" s="273" t="s">
        <v>778</v>
      </c>
      <c r="T49" s="273" t="s">
        <v>778</v>
      </c>
      <c r="U49" s="273" t="s">
        <v>778</v>
      </c>
      <c r="V49" s="273" t="s">
        <v>778</v>
      </c>
      <c r="W49" s="276" t="s">
        <v>778</v>
      </c>
      <c r="X49" s="274"/>
      <c r="Y49" s="274">
        <v>43</v>
      </c>
      <c r="Z49" s="276" t="s">
        <v>779</v>
      </c>
      <c r="AA49" s="276" t="s">
        <v>779</v>
      </c>
      <c r="AB49" s="276" t="s">
        <v>779</v>
      </c>
      <c r="AC49" s="276" t="s">
        <v>779</v>
      </c>
      <c r="AD49" s="276" t="s">
        <v>779</v>
      </c>
      <c r="AE49" s="276" t="s">
        <v>779</v>
      </c>
      <c r="AF49" s="276" t="s">
        <v>779</v>
      </c>
      <c r="AG49" s="276" t="s">
        <v>779</v>
      </c>
      <c r="AH49" s="276" t="s">
        <v>779</v>
      </c>
      <c r="AI49" s="276" t="s">
        <v>779</v>
      </c>
      <c r="AJ49" s="276" t="s">
        <v>779</v>
      </c>
      <c r="AK49" s="276" t="s">
        <v>779</v>
      </c>
      <c r="AL49" s="276" t="s">
        <v>779</v>
      </c>
      <c r="AM49" s="276" t="s">
        <v>779</v>
      </c>
      <c r="AN49" s="276" t="s">
        <v>779</v>
      </c>
      <c r="AO49" s="276" t="s">
        <v>779</v>
      </c>
      <c r="AP49" s="276" t="s">
        <v>779</v>
      </c>
      <c r="AQ49" s="276" t="s">
        <v>779</v>
      </c>
      <c r="AR49" s="276" t="s">
        <v>779</v>
      </c>
      <c r="AS49" s="276" t="s">
        <v>779</v>
      </c>
      <c r="AT49" s="276" t="s">
        <v>779</v>
      </c>
      <c r="AU49" s="276" t="s">
        <v>779</v>
      </c>
      <c r="AV49" s="276" t="s">
        <v>779</v>
      </c>
      <c r="AW49" s="276" t="s">
        <v>779</v>
      </c>
      <c r="AX49" s="276" t="s">
        <v>779</v>
      </c>
      <c r="AY49" s="276" t="s">
        <v>779</v>
      </c>
      <c r="AZ49" s="276" t="s">
        <v>779</v>
      </c>
      <c r="BA49" s="276" t="s">
        <v>779</v>
      </c>
      <c r="BB49" s="276" t="s">
        <v>779</v>
      </c>
      <c r="BC49" s="276" t="s">
        <v>779</v>
      </c>
      <c r="BD49" s="276" t="s">
        <v>779</v>
      </c>
      <c r="BE49" s="276" t="s">
        <v>779</v>
      </c>
      <c r="BF49" s="276" t="s">
        <v>779</v>
      </c>
      <c r="BG49" s="276" t="s">
        <v>779</v>
      </c>
      <c r="BH49" s="276" t="s">
        <v>779</v>
      </c>
      <c r="BI49" s="276" t="s">
        <v>779</v>
      </c>
      <c r="BJ49" s="276" t="s">
        <v>779</v>
      </c>
      <c r="BK49" s="276" t="s">
        <v>779</v>
      </c>
      <c r="BL49" s="276" t="s">
        <v>779</v>
      </c>
      <c r="BM49" s="276" t="s">
        <v>779</v>
      </c>
      <c r="BN49" s="276" t="s">
        <v>779</v>
      </c>
      <c r="BO49" s="276" t="s">
        <v>779</v>
      </c>
      <c r="BP49" s="276" t="s">
        <v>779</v>
      </c>
      <c r="BQ49" s="276" t="s">
        <v>779</v>
      </c>
      <c r="BR49" s="276" t="s">
        <v>779</v>
      </c>
      <c r="BS49" s="276" t="s">
        <v>779</v>
      </c>
      <c r="BT49" s="276" t="s">
        <v>779</v>
      </c>
      <c r="BU49" s="276" t="s">
        <v>779</v>
      </c>
      <c r="BV49" s="276" t="s">
        <v>779</v>
      </c>
      <c r="BW49" s="276" t="s">
        <v>779</v>
      </c>
      <c r="BX49" s="276" t="s">
        <v>779</v>
      </c>
      <c r="BY49" s="276" t="s">
        <v>779</v>
      </c>
      <c r="BZ49" s="276" t="s">
        <v>779</v>
      </c>
      <c r="CA49" s="276" t="s">
        <v>779</v>
      </c>
      <c r="CB49" s="276" t="s">
        <v>779</v>
      </c>
      <c r="CC49" s="276" t="s">
        <v>779</v>
      </c>
      <c r="CD49" s="276" t="s">
        <v>779</v>
      </c>
      <c r="CE49" s="276" t="s">
        <v>779</v>
      </c>
      <c r="CF49" s="276" t="s">
        <v>779</v>
      </c>
      <c r="CG49" s="276" t="s">
        <v>779</v>
      </c>
      <c r="CH49" s="274"/>
      <c r="CI49" s="274"/>
      <c r="CJ49" s="274"/>
      <c r="CK49" s="274"/>
      <c r="CL49" s="274"/>
      <c r="CM49" s="274"/>
      <c r="CN49" s="274"/>
      <c r="CO49" s="274"/>
      <c r="CP49" s="274"/>
      <c r="CQ49" s="274"/>
      <c r="CR49" s="274"/>
      <c r="CS49" s="274"/>
    </row>
    <row r="50" spans="1:97" s="18" customFormat="1" ht="30" customHeight="1" thickTop="1" thickBot="1">
      <c r="A50" s="16"/>
      <c r="B50" s="17"/>
      <c r="C50" s="345"/>
      <c r="D50" s="345"/>
      <c r="E50" s="105"/>
      <c r="F50" s="357"/>
      <c r="G50" s="355"/>
      <c r="H50" s="355"/>
      <c r="I50" s="355"/>
      <c r="J50" s="356"/>
      <c r="K50" s="116" t="str">
        <f t="shared" si="0"/>
        <v/>
      </c>
      <c r="L50" s="274"/>
      <c r="M50" s="274"/>
      <c r="N50" s="274" t="s">
        <v>587</v>
      </c>
      <c r="O50" s="274">
        <v>2020</v>
      </c>
      <c r="P50" s="274" t="s">
        <v>636</v>
      </c>
      <c r="Q50" s="274">
        <v>44</v>
      </c>
      <c r="R50" s="274"/>
      <c r="S50" s="273" t="s">
        <v>778</v>
      </c>
      <c r="T50" s="273" t="s">
        <v>778</v>
      </c>
      <c r="U50" s="273" t="s">
        <v>778</v>
      </c>
      <c r="V50" s="273" t="s">
        <v>778</v>
      </c>
      <c r="W50" s="276" t="s">
        <v>778</v>
      </c>
      <c r="X50" s="274"/>
      <c r="Y50" s="274">
        <v>44</v>
      </c>
      <c r="Z50" s="276" t="s">
        <v>779</v>
      </c>
      <c r="AA50" s="276" t="s">
        <v>779</v>
      </c>
      <c r="AB50" s="276" t="s">
        <v>779</v>
      </c>
      <c r="AC50" s="276" t="s">
        <v>779</v>
      </c>
      <c r="AD50" s="276" t="s">
        <v>779</v>
      </c>
      <c r="AE50" s="276" t="s">
        <v>779</v>
      </c>
      <c r="AF50" s="276" t="s">
        <v>779</v>
      </c>
      <c r="AG50" s="276" t="s">
        <v>779</v>
      </c>
      <c r="AH50" s="276" t="s">
        <v>779</v>
      </c>
      <c r="AI50" s="276" t="s">
        <v>779</v>
      </c>
      <c r="AJ50" s="276" t="s">
        <v>779</v>
      </c>
      <c r="AK50" s="276" t="s">
        <v>779</v>
      </c>
      <c r="AL50" s="276" t="s">
        <v>779</v>
      </c>
      <c r="AM50" s="276" t="s">
        <v>779</v>
      </c>
      <c r="AN50" s="276" t="s">
        <v>779</v>
      </c>
      <c r="AO50" s="276" t="s">
        <v>779</v>
      </c>
      <c r="AP50" s="276" t="s">
        <v>779</v>
      </c>
      <c r="AQ50" s="276" t="s">
        <v>779</v>
      </c>
      <c r="AR50" s="276" t="s">
        <v>779</v>
      </c>
      <c r="AS50" s="276" t="s">
        <v>779</v>
      </c>
      <c r="AT50" s="276" t="s">
        <v>779</v>
      </c>
      <c r="AU50" s="276" t="s">
        <v>779</v>
      </c>
      <c r="AV50" s="276" t="s">
        <v>779</v>
      </c>
      <c r="AW50" s="276" t="s">
        <v>779</v>
      </c>
      <c r="AX50" s="276" t="s">
        <v>779</v>
      </c>
      <c r="AY50" s="276" t="s">
        <v>779</v>
      </c>
      <c r="AZ50" s="276" t="s">
        <v>779</v>
      </c>
      <c r="BA50" s="276" t="s">
        <v>779</v>
      </c>
      <c r="BB50" s="276" t="s">
        <v>779</v>
      </c>
      <c r="BC50" s="276" t="s">
        <v>779</v>
      </c>
      <c r="BD50" s="276" t="s">
        <v>779</v>
      </c>
      <c r="BE50" s="276" t="s">
        <v>779</v>
      </c>
      <c r="BF50" s="276" t="s">
        <v>779</v>
      </c>
      <c r="BG50" s="276" t="s">
        <v>779</v>
      </c>
      <c r="BH50" s="276" t="s">
        <v>779</v>
      </c>
      <c r="BI50" s="276" t="s">
        <v>779</v>
      </c>
      <c r="BJ50" s="276" t="s">
        <v>779</v>
      </c>
      <c r="BK50" s="276" t="s">
        <v>779</v>
      </c>
      <c r="BL50" s="276" t="s">
        <v>779</v>
      </c>
      <c r="BM50" s="276" t="s">
        <v>779</v>
      </c>
      <c r="BN50" s="276" t="s">
        <v>779</v>
      </c>
      <c r="BO50" s="276" t="s">
        <v>779</v>
      </c>
      <c r="BP50" s="276" t="s">
        <v>779</v>
      </c>
      <c r="BQ50" s="276" t="s">
        <v>779</v>
      </c>
      <c r="BR50" s="276" t="s">
        <v>779</v>
      </c>
      <c r="BS50" s="276" t="s">
        <v>779</v>
      </c>
      <c r="BT50" s="276" t="s">
        <v>779</v>
      </c>
      <c r="BU50" s="276" t="s">
        <v>779</v>
      </c>
      <c r="BV50" s="276" t="s">
        <v>779</v>
      </c>
      <c r="BW50" s="276" t="s">
        <v>779</v>
      </c>
      <c r="BX50" s="276" t="s">
        <v>779</v>
      </c>
      <c r="BY50" s="276" t="s">
        <v>779</v>
      </c>
      <c r="BZ50" s="276" t="s">
        <v>779</v>
      </c>
      <c r="CA50" s="276" t="s">
        <v>779</v>
      </c>
      <c r="CB50" s="276" t="s">
        <v>779</v>
      </c>
      <c r="CC50" s="276" t="s">
        <v>779</v>
      </c>
      <c r="CD50" s="276" t="s">
        <v>779</v>
      </c>
      <c r="CE50" s="276" t="s">
        <v>779</v>
      </c>
      <c r="CF50" s="276" t="s">
        <v>779</v>
      </c>
      <c r="CG50" s="276" t="s">
        <v>779</v>
      </c>
      <c r="CH50" s="274"/>
      <c r="CI50" s="274"/>
      <c r="CJ50" s="274"/>
      <c r="CK50" s="274"/>
      <c r="CL50" s="274"/>
      <c r="CM50" s="274"/>
      <c r="CN50" s="274"/>
      <c r="CO50" s="274"/>
      <c r="CP50" s="274"/>
      <c r="CQ50" s="274"/>
      <c r="CR50" s="274"/>
      <c r="CS50" s="274"/>
    </row>
    <row r="51" spans="1:97" s="18" customFormat="1" ht="30" customHeight="1" thickTop="1" thickBot="1">
      <c r="A51" s="16"/>
      <c r="B51" s="17"/>
      <c r="C51" s="345"/>
      <c r="D51" s="345"/>
      <c r="E51" s="105"/>
      <c r="F51" s="357"/>
      <c r="G51" s="355"/>
      <c r="H51" s="355"/>
      <c r="I51" s="355"/>
      <c r="J51" s="356"/>
      <c r="K51" s="116" t="str">
        <f t="shared" si="0"/>
        <v/>
      </c>
      <c r="L51" s="274"/>
      <c r="M51" s="274"/>
      <c r="N51" s="274" t="s">
        <v>588</v>
      </c>
      <c r="O51" s="274">
        <v>2020</v>
      </c>
      <c r="P51" s="274" t="s">
        <v>637</v>
      </c>
      <c r="Q51" s="274">
        <v>45</v>
      </c>
      <c r="R51" s="274"/>
      <c r="S51" s="273" t="s">
        <v>778</v>
      </c>
      <c r="T51" s="273" t="s">
        <v>778</v>
      </c>
      <c r="U51" s="273" t="s">
        <v>778</v>
      </c>
      <c r="V51" s="273" t="s">
        <v>778</v>
      </c>
      <c r="W51" s="276" t="s">
        <v>778</v>
      </c>
      <c r="X51" s="274"/>
      <c r="Y51" s="274">
        <v>45</v>
      </c>
      <c r="Z51" s="276" t="s">
        <v>779</v>
      </c>
      <c r="AA51" s="276" t="s">
        <v>779</v>
      </c>
      <c r="AB51" s="276" t="s">
        <v>779</v>
      </c>
      <c r="AC51" s="276" t="s">
        <v>779</v>
      </c>
      <c r="AD51" s="276" t="s">
        <v>779</v>
      </c>
      <c r="AE51" s="276" t="s">
        <v>779</v>
      </c>
      <c r="AF51" s="276" t="s">
        <v>779</v>
      </c>
      <c r="AG51" s="276" t="s">
        <v>779</v>
      </c>
      <c r="AH51" s="276" t="s">
        <v>779</v>
      </c>
      <c r="AI51" s="276" t="s">
        <v>779</v>
      </c>
      <c r="AJ51" s="276" t="s">
        <v>779</v>
      </c>
      <c r="AK51" s="276" t="s">
        <v>779</v>
      </c>
      <c r="AL51" s="276" t="s">
        <v>779</v>
      </c>
      <c r="AM51" s="276" t="s">
        <v>779</v>
      </c>
      <c r="AN51" s="276" t="s">
        <v>779</v>
      </c>
      <c r="AO51" s="276" t="s">
        <v>779</v>
      </c>
      <c r="AP51" s="276" t="s">
        <v>779</v>
      </c>
      <c r="AQ51" s="276" t="s">
        <v>779</v>
      </c>
      <c r="AR51" s="276" t="s">
        <v>779</v>
      </c>
      <c r="AS51" s="276" t="s">
        <v>779</v>
      </c>
      <c r="AT51" s="276" t="s">
        <v>779</v>
      </c>
      <c r="AU51" s="276" t="s">
        <v>779</v>
      </c>
      <c r="AV51" s="276" t="s">
        <v>779</v>
      </c>
      <c r="AW51" s="276" t="s">
        <v>779</v>
      </c>
      <c r="AX51" s="276" t="s">
        <v>779</v>
      </c>
      <c r="AY51" s="276" t="s">
        <v>779</v>
      </c>
      <c r="AZ51" s="276" t="s">
        <v>779</v>
      </c>
      <c r="BA51" s="276" t="s">
        <v>779</v>
      </c>
      <c r="BB51" s="276" t="s">
        <v>779</v>
      </c>
      <c r="BC51" s="276" t="s">
        <v>779</v>
      </c>
      <c r="BD51" s="276" t="s">
        <v>779</v>
      </c>
      <c r="BE51" s="276" t="s">
        <v>779</v>
      </c>
      <c r="BF51" s="276" t="s">
        <v>779</v>
      </c>
      <c r="BG51" s="276" t="s">
        <v>779</v>
      </c>
      <c r="BH51" s="276" t="s">
        <v>779</v>
      </c>
      <c r="BI51" s="276" t="s">
        <v>779</v>
      </c>
      <c r="BJ51" s="276" t="s">
        <v>779</v>
      </c>
      <c r="BK51" s="276" t="s">
        <v>779</v>
      </c>
      <c r="BL51" s="276" t="s">
        <v>779</v>
      </c>
      <c r="BM51" s="276" t="s">
        <v>779</v>
      </c>
      <c r="BN51" s="276" t="s">
        <v>779</v>
      </c>
      <c r="BO51" s="276" t="s">
        <v>779</v>
      </c>
      <c r="BP51" s="276" t="s">
        <v>779</v>
      </c>
      <c r="BQ51" s="276" t="s">
        <v>779</v>
      </c>
      <c r="BR51" s="276" t="s">
        <v>779</v>
      </c>
      <c r="BS51" s="276" t="s">
        <v>779</v>
      </c>
      <c r="BT51" s="276" t="s">
        <v>779</v>
      </c>
      <c r="BU51" s="276" t="s">
        <v>779</v>
      </c>
      <c r="BV51" s="276" t="s">
        <v>779</v>
      </c>
      <c r="BW51" s="276" t="s">
        <v>779</v>
      </c>
      <c r="BX51" s="276" t="s">
        <v>779</v>
      </c>
      <c r="BY51" s="276" t="s">
        <v>779</v>
      </c>
      <c r="BZ51" s="276" t="s">
        <v>779</v>
      </c>
      <c r="CA51" s="276" t="s">
        <v>779</v>
      </c>
      <c r="CB51" s="276" t="s">
        <v>779</v>
      </c>
      <c r="CC51" s="276" t="s">
        <v>779</v>
      </c>
      <c r="CD51" s="276" t="s">
        <v>779</v>
      </c>
      <c r="CE51" s="276" t="s">
        <v>779</v>
      </c>
      <c r="CF51" s="276" t="s">
        <v>779</v>
      </c>
      <c r="CG51" s="276" t="s">
        <v>779</v>
      </c>
      <c r="CH51" s="274"/>
      <c r="CI51" s="274"/>
      <c r="CJ51" s="274"/>
      <c r="CK51" s="274"/>
      <c r="CL51" s="274"/>
      <c r="CM51" s="274"/>
      <c r="CN51" s="274"/>
      <c r="CO51" s="274"/>
      <c r="CP51" s="274"/>
      <c r="CQ51" s="274"/>
      <c r="CR51" s="274"/>
      <c r="CS51" s="274"/>
    </row>
    <row r="52" spans="1:97" s="18" customFormat="1" ht="30" customHeight="1" thickTop="1" thickBot="1">
      <c r="A52" s="16"/>
      <c r="B52" s="17"/>
      <c r="C52" s="345"/>
      <c r="D52" s="345"/>
      <c r="E52" s="105"/>
      <c r="F52" s="357"/>
      <c r="G52" s="355"/>
      <c r="H52" s="355"/>
      <c r="I52" s="355"/>
      <c r="J52" s="356"/>
      <c r="K52" s="116" t="str">
        <f t="shared" si="0"/>
        <v/>
      </c>
      <c r="L52" s="274"/>
      <c r="M52" s="274"/>
      <c r="N52" s="274" t="s">
        <v>589</v>
      </c>
      <c r="O52" s="274">
        <v>2020</v>
      </c>
      <c r="P52" s="274" t="s">
        <v>638</v>
      </c>
      <c r="Q52" s="274">
        <v>46</v>
      </c>
      <c r="R52" s="274"/>
      <c r="S52" s="273" t="s">
        <v>778</v>
      </c>
      <c r="T52" s="273" t="s">
        <v>778</v>
      </c>
      <c r="U52" s="273" t="s">
        <v>778</v>
      </c>
      <c r="V52" s="273" t="s">
        <v>778</v>
      </c>
      <c r="W52" s="276" t="s">
        <v>778</v>
      </c>
      <c r="X52" s="274"/>
      <c r="Y52" s="274">
        <v>46</v>
      </c>
      <c r="Z52" s="276" t="s">
        <v>779</v>
      </c>
      <c r="AA52" s="276" t="s">
        <v>779</v>
      </c>
      <c r="AB52" s="276" t="s">
        <v>779</v>
      </c>
      <c r="AC52" s="276" t="s">
        <v>779</v>
      </c>
      <c r="AD52" s="276" t="s">
        <v>779</v>
      </c>
      <c r="AE52" s="276" t="s">
        <v>779</v>
      </c>
      <c r="AF52" s="276" t="s">
        <v>779</v>
      </c>
      <c r="AG52" s="276" t="s">
        <v>779</v>
      </c>
      <c r="AH52" s="276" t="s">
        <v>779</v>
      </c>
      <c r="AI52" s="276" t="s">
        <v>779</v>
      </c>
      <c r="AJ52" s="276" t="s">
        <v>779</v>
      </c>
      <c r="AK52" s="276" t="s">
        <v>779</v>
      </c>
      <c r="AL52" s="276" t="s">
        <v>779</v>
      </c>
      <c r="AM52" s="276" t="s">
        <v>779</v>
      </c>
      <c r="AN52" s="276" t="s">
        <v>779</v>
      </c>
      <c r="AO52" s="276" t="s">
        <v>779</v>
      </c>
      <c r="AP52" s="276" t="s">
        <v>779</v>
      </c>
      <c r="AQ52" s="276" t="s">
        <v>779</v>
      </c>
      <c r="AR52" s="276" t="s">
        <v>779</v>
      </c>
      <c r="AS52" s="276" t="s">
        <v>779</v>
      </c>
      <c r="AT52" s="276" t="s">
        <v>779</v>
      </c>
      <c r="AU52" s="276" t="s">
        <v>779</v>
      </c>
      <c r="AV52" s="276" t="s">
        <v>779</v>
      </c>
      <c r="AW52" s="276" t="s">
        <v>779</v>
      </c>
      <c r="AX52" s="276" t="s">
        <v>779</v>
      </c>
      <c r="AY52" s="276" t="s">
        <v>779</v>
      </c>
      <c r="AZ52" s="276" t="s">
        <v>779</v>
      </c>
      <c r="BA52" s="276" t="s">
        <v>779</v>
      </c>
      <c r="BB52" s="276" t="s">
        <v>779</v>
      </c>
      <c r="BC52" s="276" t="s">
        <v>779</v>
      </c>
      <c r="BD52" s="276" t="s">
        <v>779</v>
      </c>
      <c r="BE52" s="276" t="s">
        <v>779</v>
      </c>
      <c r="BF52" s="276" t="s">
        <v>779</v>
      </c>
      <c r="BG52" s="276" t="s">
        <v>779</v>
      </c>
      <c r="BH52" s="276" t="s">
        <v>779</v>
      </c>
      <c r="BI52" s="276" t="s">
        <v>779</v>
      </c>
      <c r="BJ52" s="276" t="s">
        <v>779</v>
      </c>
      <c r="BK52" s="276" t="s">
        <v>779</v>
      </c>
      <c r="BL52" s="276" t="s">
        <v>779</v>
      </c>
      <c r="BM52" s="276" t="s">
        <v>779</v>
      </c>
      <c r="BN52" s="276" t="s">
        <v>779</v>
      </c>
      <c r="BO52" s="276" t="s">
        <v>779</v>
      </c>
      <c r="BP52" s="276" t="s">
        <v>779</v>
      </c>
      <c r="BQ52" s="276" t="s">
        <v>779</v>
      </c>
      <c r="BR52" s="276" t="s">
        <v>779</v>
      </c>
      <c r="BS52" s="276" t="s">
        <v>779</v>
      </c>
      <c r="BT52" s="276" t="s">
        <v>779</v>
      </c>
      <c r="BU52" s="276" t="s">
        <v>779</v>
      </c>
      <c r="BV52" s="276" t="s">
        <v>779</v>
      </c>
      <c r="BW52" s="276" t="s">
        <v>779</v>
      </c>
      <c r="BX52" s="276" t="s">
        <v>779</v>
      </c>
      <c r="BY52" s="276" t="s">
        <v>779</v>
      </c>
      <c r="BZ52" s="276" t="s">
        <v>779</v>
      </c>
      <c r="CA52" s="276" t="s">
        <v>779</v>
      </c>
      <c r="CB52" s="276" t="s">
        <v>779</v>
      </c>
      <c r="CC52" s="276" t="s">
        <v>779</v>
      </c>
      <c r="CD52" s="276" t="s">
        <v>779</v>
      </c>
      <c r="CE52" s="276" t="s">
        <v>779</v>
      </c>
      <c r="CF52" s="276" t="s">
        <v>779</v>
      </c>
      <c r="CG52" s="276" t="s">
        <v>779</v>
      </c>
      <c r="CH52" s="274"/>
      <c r="CI52" s="274"/>
      <c r="CJ52" s="274"/>
      <c r="CK52" s="274"/>
      <c r="CL52" s="274"/>
      <c r="CM52" s="274"/>
      <c r="CN52" s="274"/>
      <c r="CO52" s="274"/>
      <c r="CP52" s="274"/>
      <c r="CQ52" s="274"/>
      <c r="CR52" s="274"/>
      <c r="CS52" s="274"/>
    </row>
    <row r="53" spans="1:97" s="18" customFormat="1" ht="30" customHeight="1" thickTop="1" thickBot="1">
      <c r="A53" s="16"/>
      <c r="B53" s="17"/>
      <c r="C53" s="345"/>
      <c r="D53" s="345"/>
      <c r="E53" s="105"/>
      <c r="F53" s="357"/>
      <c r="G53" s="355"/>
      <c r="H53" s="355"/>
      <c r="I53" s="355"/>
      <c r="J53" s="356"/>
      <c r="K53" s="116" t="str">
        <f t="shared" si="0"/>
        <v/>
      </c>
      <c r="L53" s="274"/>
      <c r="M53" s="274"/>
      <c r="N53" s="274" t="s">
        <v>590</v>
      </c>
      <c r="O53" s="274">
        <v>2020</v>
      </c>
      <c r="P53" s="274" t="s">
        <v>639</v>
      </c>
      <c r="Q53" s="274">
        <v>47</v>
      </c>
      <c r="R53" s="274"/>
      <c r="S53" s="273" t="s">
        <v>778</v>
      </c>
      <c r="T53" s="273" t="s">
        <v>778</v>
      </c>
      <c r="U53" s="273" t="s">
        <v>778</v>
      </c>
      <c r="V53" s="273" t="s">
        <v>778</v>
      </c>
      <c r="W53" s="276" t="s">
        <v>778</v>
      </c>
      <c r="X53" s="274"/>
      <c r="Y53" s="274">
        <v>47</v>
      </c>
      <c r="Z53" s="276" t="s">
        <v>779</v>
      </c>
      <c r="AA53" s="276" t="s">
        <v>779</v>
      </c>
      <c r="AB53" s="276" t="s">
        <v>779</v>
      </c>
      <c r="AC53" s="276" t="s">
        <v>779</v>
      </c>
      <c r="AD53" s="276" t="s">
        <v>779</v>
      </c>
      <c r="AE53" s="276" t="s">
        <v>779</v>
      </c>
      <c r="AF53" s="276" t="s">
        <v>779</v>
      </c>
      <c r="AG53" s="276" t="s">
        <v>779</v>
      </c>
      <c r="AH53" s="276" t="s">
        <v>779</v>
      </c>
      <c r="AI53" s="276" t="s">
        <v>779</v>
      </c>
      <c r="AJ53" s="276" t="s">
        <v>779</v>
      </c>
      <c r="AK53" s="276" t="s">
        <v>779</v>
      </c>
      <c r="AL53" s="276" t="s">
        <v>779</v>
      </c>
      <c r="AM53" s="276" t="s">
        <v>779</v>
      </c>
      <c r="AN53" s="276" t="s">
        <v>779</v>
      </c>
      <c r="AO53" s="276" t="s">
        <v>779</v>
      </c>
      <c r="AP53" s="276" t="s">
        <v>779</v>
      </c>
      <c r="AQ53" s="276" t="s">
        <v>779</v>
      </c>
      <c r="AR53" s="276" t="s">
        <v>779</v>
      </c>
      <c r="AS53" s="276" t="s">
        <v>779</v>
      </c>
      <c r="AT53" s="276" t="s">
        <v>779</v>
      </c>
      <c r="AU53" s="276" t="s">
        <v>779</v>
      </c>
      <c r="AV53" s="276" t="s">
        <v>779</v>
      </c>
      <c r="AW53" s="276" t="s">
        <v>779</v>
      </c>
      <c r="AX53" s="276" t="s">
        <v>779</v>
      </c>
      <c r="AY53" s="276" t="s">
        <v>779</v>
      </c>
      <c r="AZ53" s="276" t="s">
        <v>779</v>
      </c>
      <c r="BA53" s="276" t="s">
        <v>779</v>
      </c>
      <c r="BB53" s="276" t="s">
        <v>779</v>
      </c>
      <c r="BC53" s="276" t="s">
        <v>779</v>
      </c>
      <c r="BD53" s="276" t="s">
        <v>779</v>
      </c>
      <c r="BE53" s="276" t="s">
        <v>779</v>
      </c>
      <c r="BF53" s="276" t="s">
        <v>779</v>
      </c>
      <c r="BG53" s="276" t="s">
        <v>779</v>
      </c>
      <c r="BH53" s="276" t="s">
        <v>779</v>
      </c>
      <c r="BI53" s="276" t="s">
        <v>779</v>
      </c>
      <c r="BJ53" s="276" t="s">
        <v>779</v>
      </c>
      <c r="BK53" s="276" t="s">
        <v>779</v>
      </c>
      <c r="BL53" s="276" t="s">
        <v>779</v>
      </c>
      <c r="BM53" s="276" t="s">
        <v>779</v>
      </c>
      <c r="BN53" s="276" t="s">
        <v>779</v>
      </c>
      <c r="BO53" s="276" t="s">
        <v>779</v>
      </c>
      <c r="BP53" s="276" t="s">
        <v>779</v>
      </c>
      <c r="BQ53" s="276" t="s">
        <v>779</v>
      </c>
      <c r="BR53" s="276" t="s">
        <v>779</v>
      </c>
      <c r="BS53" s="276" t="s">
        <v>779</v>
      </c>
      <c r="BT53" s="276" t="s">
        <v>779</v>
      </c>
      <c r="BU53" s="276" t="s">
        <v>779</v>
      </c>
      <c r="BV53" s="276" t="s">
        <v>779</v>
      </c>
      <c r="BW53" s="276" t="s">
        <v>779</v>
      </c>
      <c r="BX53" s="276" t="s">
        <v>779</v>
      </c>
      <c r="BY53" s="276" t="s">
        <v>779</v>
      </c>
      <c r="BZ53" s="276" t="s">
        <v>779</v>
      </c>
      <c r="CA53" s="276" t="s">
        <v>779</v>
      </c>
      <c r="CB53" s="276" t="s">
        <v>779</v>
      </c>
      <c r="CC53" s="276" t="s">
        <v>779</v>
      </c>
      <c r="CD53" s="276" t="s">
        <v>779</v>
      </c>
      <c r="CE53" s="276" t="s">
        <v>779</v>
      </c>
      <c r="CF53" s="276" t="s">
        <v>779</v>
      </c>
      <c r="CG53" s="276" t="s">
        <v>779</v>
      </c>
      <c r="CH53" s="274"/>
      <c r="CI53" s="274"/>
      <c r="CJ53" s="274"/>
      <c r="CK53" s="274"/>
      <c r="CL53" s="274"/>
      <c r="CM53" s="274"/>
      <c r="CN53" s="274"/>
      <c r="CO53" s="274"/>
      <c r="CP53" s="274"/>
      <c r="CQ53" s="274"/>
      <c r="CR53" s="274"/>
      <c r="CS53" s="274"/>
    </row>
    <row r="54" spans="1:97" s="18" customFormat="1" ht="30" customHeight="1" thickTop="1" thickBot="1">
      <c r="A54" s="16"/>
      <c r="B54" s="17"/>
      <c r="C54" s="345"/>
      <c r="D54" s="345"/>
      <c r="E54" s="105"/>
      <c r="F54" s="357"/>
      <c r="G54" s="355"/>
      <c r="H54" s="355"/>
      <c r="I54" s="355"/>
      <c r="J54" s="356"/>
      <c r="K54" s="116" t="str">
        <f t="shared" si="0"/>
        <v/>
      </c>
      <c r="L54" s="274"/>
      <c r="M54" s="274"/>
      <c r="N54" s="274" t="s">
        <v>299</v>
      </c>
      <c r="O54" s="274">
        <v>2020</v>
      </c>
      <c r="P54" s="274" t="s">
        <v>640</v>
      </c>
      <c r="Q54" s="274">
        <v>48</v>
      </c>
      <c r="R54" s="274"/>
      <c r="S54" s="273" t="s">
        <v>778</v>
      </c>
      <c r="T54" s="273" t="s">
        <v>778</v>
      </c>
      <c r="U54" s="273" t="s">
        <v>778</v>
      </c>
      <c r="V54" s="273" t="s">
        <v>778</v>
      </c>
      <c r="W54" s="276" t="s">
        <v>778</v>
      </c>
      <c r="X54" s="274"/>
      <c r="Y54" s="274">
        <v>48</v>
      </c>
      <c r="Z54" s="276" t="s">
        <v>779</v>
      </c>
      <c r="AA54" s="276" t="s">
        <v>779</v>
      </c>
      <c r="AB54" s="276" t="s">
        <v>779</v>
      </c>
      <c r="AC54" s="276" t="s">
        <v>779</v>
      </c>
      <c r="AD54" s="276" t="s">
        <v>779</v>
      </c>
      <c r="AE54" s="276" t="s">
        <v>779</v>
      </c>
      <c r="AF54" s="276" t="s">
        <v>779</v>
      </c>
      <c r="AG54" s="276" t="s">
        <v>779</v>
      </c>
      <c r="AH54" s="276" t="s">
        <v>779</v>
      </c>
      <c r="AI54" s="276" t="s">
        <v>779</v>
      </c>
      <c r="AJ54" s="276" t="s">
        <v>779</v>
      </c>
      <c r="AK54" s="276" t="s">
        <v>779</v>
      </c>
      <c r="AL54" s="276" t="s">
        <v>779</v>
      </c>
      <c r="AM54" s="276" t="s">
        <v>779</v>
      </c>
      <c r="AN54" s="276" t="s">
        <v>779</v>
      </c>
      <c r="AO54" s="276" t="s">
        <v>779</v>
      </c>
      <c r="AP54" s="276" t="s">
        <v>779</v>
      </c>
      <c r="AQ54" s="276" t="s">
        <v>779</v>
      </c>
      <c r="AR54" s="276" t="s">
        <v>779</v>
      </c>
      <c r="AS54" s="276" t="s">
        <v>779</v>
      </c>
      <c r="AT54" s="276" t="s">
        <v>779</v>
      </c>
      <c r="AU54" s="276" t="s">
        <v>779</v>
      </c>
      <c r="AV54" s="276" t="s">
        <v>779</v>
      </c>
      <c r="AW54" s="276" t="s">
        <v>779</v>
      </c>
      <c r="AX54" s="276" t="s">
        <v>779</v>
      </c>
      <c r="AY54" s="276" t="s">
        <v>779</v>
      </c>
      <c r="AZ54" s="276" t="s">
        <v>779</v>
      </c>
      <c r="BA54" s="276" t="s">
        <v>779</v>
      </c>
      <c r="BB54" s="276" t="s">
        <v>779</v>
      </c>
      <c r="BC54" s="276" t="s">
        <v>779</v>
      </c>
      <c r="BD54" s="276" t="s">
        <v>779</v>
      </c>
      <c r="BE54" s="276" t="s">
        <v>779</v>
      </c>
      <c r="BF54" s="276" t="s">
        <v>779</v>
      </c>
      <c r="BG54" s="276" t="s">
        <v>779</v>
      </c>
      <c r="BH54" s="276" t="s">
        <v>779</v>
      </c>
      <c r="BI54" s="276" t="s">
        <v>779</v>
      </c>
      <c r="BJ54" s="276" t="s">
        <v>779</v>
      </c>
      <c r="BK54" s="276" t="s">
        <v>779</v>
      </c>
      <c r="BL54" s="276" t="s">
        <v>779</v>
      </c>
      <c r="BM54" s="276" t="s">
        <v>779</v>
      </c>
      <c r="BN54" s="276" t="s">
        <v>779</v>
      </c>
      <c r="BO54" s="276" t="s">
        <v>779</v>
      </c>
      <c r="BP54" s="276" t="s">
        <v>779</v>
      </c>
      <c r="BQ54" s="276" t="s">
        <v>779</v>
      </c>
      <c r="BR54" s="276" t="s">
        <v>779</v>
      </c>
      <c r="BS54" s="276" t="s">
        <v>779</v>
      </c>
      <c r="BT54" s="276" t="s">
        <v>779</v>
      </c>
      <c r="BU54" s="276" t="s">
        <v>779</v>
      </c>
      <c r="BV54" s="276" t="s">
        <v>779</v>
      </c>
      <c r="BW54" s="276" t="s">
        <v>779</v>
      </c>
      <c r="BX54" s="276" t="s">
        <v>779</v>
      </c>
      <c r="BY54" s="276" t="s">
        <v>779</v>
      </c>
      <c r="BZ54" s="276" t="s">
        <v>779</v>
      </c>
      <c r="CA54" s="276" t="s">
        <v>779</v>
      </c>
      <c r="CB54" s="276" t="s">
        <v>779</v>
      </c>
      <c r="CC54" s="276" t="s">
        <v>779</v>
      </c>
      <c r="CD54" s="276" t="s">
        <v>779</v>
      </c>
      <c r="CE54" s="276" t="s">
        <v>779</v>
      </c>
      <c r="CF54" s="276" t="s">
        <v>779</v>
      </c>
      <c r="CG54" s="276" t="s">
        <v>779</v>
      </c>
      <c r="CH54" s="274"/>
      <c r="CI54" s="274"/>
      <c r="CJ54" s="274"/>
      <c r="CK54" s="274"/>
      <c r="CL54" s="274"/>
      <c r="CM54" s="274"/>
      <c r="CN54" s="274"/>
      <c r="CO54" s="274"/>
      <c r="CP54" s="274"/>
      <c r="CQ54" s="274"/>
      <c r="CR54" s="274"/>
      <c r="CS54" s="274"/>
    </row>
    <row r="55" spans="1:97" s="18" customFormat="1" ht="30" customHeight="1" thickTop="1" thickBot="1">
      <c r="A55" s="16"/>
      <c r="B55" s="17"/>
      <c r="C55" s="345"/>
      <c r="D55" s="345"/>
      <c r="E55" s="105"/>
      <c r="F55" s="357"/>
      <c r="G55" s="355"/>
      <c r="H55" s="355"/>
      <c r="I55" s="355"/>
      <c r="J55" s="356"/>
      <c r="K55" s="116" t="str">
        <f t="shared" si="0"/>
        <v/>
      </c>
      <c r="L55" s="274"/>
      <c r="M55" s="274"/>
      <c r="N55" s="274" t="s">
        <v>298</v>
      </c>
      <c r="O55" s="274">
        <v>2021</v>
      </c>
      <c r="P55" s="274" t="s">
        <v>641</v>
      </c>
      <c r="Q55" s="274">
        <v>49</v>
      </c>
      <c r="R55" s="274"/>
      <c r="S55" s="273" t="s">
        <v>778</v>
      </c>
      <c r="T55" s="273" t="s">
        <v>778</v>
      </c>
      <c r="U55" s="273" t="s">
        <v>778</v>
      </c>
      <c r="V55" s="273" t="s">
        <v>778</v>
      </c>
      <c r="W55" s="276" t="s">
        <v>778</v>
      </c>
      <c r="X55" s="274"/>
      <c r="Y55" s="274">
        <v>49</v>
      </c>
      <c r="Z55" s="276" t="s">
        <v>779</v>
      </c>
      <c r="AA55" s="276" t="s">
        <v>779</v>
      </c>
      <c r="AB55" s="276" t="s">
        <v>779</v>
      </c>
      <c r="AC55" s="276" t="s">
        <v>779</v>
      </c>
      <c r="AD55" s="276" t="s">
        <v>779</v>
      </c>
      <c r="AE55" s="276" t="s">
        <v>779</v>
      </c>
      <c r="AF55" s="276" t="s">
        <v>779</v>
      </c>
      <c r="AG55" s="276" t="s">
        <v>779</v>
      </c>
      <c r="AH55" s="276" t="s">
        <v>779</v>
      </c>
      <c r="AI55" s="276" t="s">
        <v>779</v>
      </c>
      <c r="AJ55" s="276" t="s">
        <v>779</v>
      </c>
      <c r="AK55" s="276" t="s">
        <v>779</v>
      </c>
      <c r="AL55" s="276" t="s">
        <v>779</v>
      </c>
      <c r="AM55" s="276" t="s">
        <v>779</v>
      </c>
      <c r="AN55" s="276" t="s">
        <v>779</v>
      </c>
      <c r="AO55" s="276" t="s">
        <v>779</v>
      </c>
      <c r="AP55" s="276" t="s">
        <v>779</v>
      </c>
      <c r="AQ55" s="276" t="s">
        <v>779</v>
      </c>
      <c r="AR55" s="276" t="s">
        <v>779</v>
      </c>
      <c r="AS55" s="276" t="s">
        <v>779</v>
      </c>
      <c r="AT55" s="276" t="s">
        <v>779</v>
      </c>
      <c r="AU55" s="276" t="s">
        <v>779</v>
      </c>
      <c r="AV55" s="276" t="s">
        <v>779</v>
      </c>
      <c r="AW55" s="276" t="s">
        <v>779</v>
      </c>
      <c r="AX55" s="276" t="s">
        <v>779</v>
      </c>
      <c r="AY55" s="276" t="s">
        <v>779</v>
      </c>
      <c r="AZ55" s="276" t="s">
        <v>779</v>
      </c>
      <c r="BA55" s="276" t="s">
        <v>779</v>
      </c>
      <c r="BB55" s="276" t="s">
        <v>779</v>
      </c>
      <c r="BC55" s="276" t="s">
        <v>779</v>
      </c>
      <c r="BD55" s="276" t="s">
        <v>779</v>
      </c>
      <c r="BE55" s="276" t="s">
        <v>779</v>
      </c>
      <c r="BF55" s="276" t="s">
        <v>779</v>
      </c>
      <c r="BG55" s="276" t="s">
        <v>779</v>
      </c>
      <c r="BH55" s="276" t="s">
        <v>779</v>
      </c>
      <c r="BI55" s="276" t="s">
        <v>779</v>
      </c>
      <c r="BJ55" s="276" t="s">
        <v>779</v>
      </c>
      <c r="BK55" s="276" t="s">
        <v>779</v>
      </c>
      <c r="BL55" s="276" t="s">
        <v>779</v>
      </c>
      <c r="BM55" s="276" t="s">
        <v>779</v>
      </c>
      <c r="BN55" s="276" t="s">
        <v>779</v>
      </c>
      <c r="BO55" s="276" t="s">
        <v>779</v>
      </c>
      <c r="BP55" s="276" t="s">
        <v>779</v>
      </c>
      <c r="BQ55" s="276" t="s">
        <v>779</v>
      </c>
      <c r="BR55" s="276" t="s">
        <v>779</v>
      </c>
      <c r="BS55" s="276" t="s">
        <v>779</v>
      </c>
      <c r="BT55" s="276" t="s">
        <v>779</v>
      </c>
      <c r="BU55" s="276" t="s">
        <v>779</v>
      </c>
      <c r="BV55" s="276" t="s">
        <v>779</v>
      </c>
      <c r="BW55" s="276" t="s">
        <v>779</v>
      </c>
      <c r="BX55" s="276" t="s">
        <v>779</v>
      </c>
      <c r="BY55" s="276" t="s">
        <v>779</v>
      </c>
      <c r="BZ55" s="276" t="s">
        <v>779</v>
      </c>
      <c r="CA55" s="276" t="s">
        <v>779</v>
      </c>
      <c r="CB55" s="276" t="s">
        <v>779</v>
      </c>
      <c r="CC55" s="276" t="s">
        <v>779</v>
      </c>
      <c r="CD55" s="276" t="s">
        <v>779</v>
      </c>
      <c r="CE55" s="276" t="s">
        <v>779</v>
      </c>
      <c r="CF55" s="276" t="s">
        <v>779</v>
      </c>
      <c r="CG55" s="276" t="s">
        <v>779</v>
      </c>
      <c r="CH55" s="274"/>
      <c r="CI55" s="274"/>
      <c r="CJ55" s="274"/>
      <c r="CK55" s="274"/>
      <c r="CL55" s="274"/>
      <c r="CM55" s="274"/>
      <c r="CN55" s="274"/>
      <c r="CO55" s="274"/>
      <c r="CP55" s="274"/>
      <c r="CQ55" s="274"/>
      <c r="CR55" s="274"/>
      <c r="CS55" s="274"/>
    </row>
    <row r="56" spans="1:97" s="18" customFormat="1" ht="30" customHeight="1" thickTop="1" thickBot="1">
      <c r="A56" s="16"/>
      <c r="B56" s="17"/>
      <c r="C56" s="345"/>
      <c r="D56" s="345"/>
      <c r="E56" s="105"/>
      <c r="F56" s="357"/>
      <c r="G56" s="355"/>
      <c r="H56" s="355"/>
      <c r="I56" s="355"/>
      <c r="J56" s="356"/>
      <c r="K56" s="116" t="str">
        <f t="shared" si="0"/>
        <v/>
      </c>
      <c r="L56" s="274"/>
      <c r="M56" s="274"/>
      <c r="N56" s="274" t="s">
        <v>581</v>
      </c>
      <c r="O56" s="274">
        <v>2021</v>
      </c>
      <c r="P56" s="274" t="s">
        <v>642</v>
      </c>
      <c r="Q56" s="274">
        <v>50</v>
      </c>
      <c r="R56" s="274"/>
      <c r="S56" s="273" t="s">
        <v>778</v>
      </c>
      <c r="T56" s="273" t="s">
        <v>778</v>
      </c>
      <c r="U56" s="273" t="s">
        <v>778</v>
      </c>
      <c r="V56" s="273" t="s">
        <v>778</v>
      </c>
      <c r="W56" s="276" t="s">
        <v>778</v>
      </c>
      <c r="X56" s="274"/>
      <c r="Y56" s="274">
        <v>50</v>
      </c>
      <c r="Z56" s="276" t="s">
        <v>779</v>
      </c>
      <c r="AA56" s="276" t="s">
        <v>779</v>
      </c>
      <c r="AB56" s="276" t="s">
        <v>779</v>
      </c>
      <c r="AC56" s="276" t="s">
        <v>779</v>
      </c>
      <c r="AD56" s="276" t="s">
        <v>779</v>
      </c>
      <c r="AE56" s="276" t="s">
        <v>779</v>
      </c>
      <c r="AF56" s="276" t="s">
        <v>779</v>
      </c>
      <c r="AG56" s="276" t="s">
        <v>779</v>
      </c>
      <c r="AH56" s="276" t="s">
        <v>779</v>
      </c>
      <c r="AI56" s="276" t="s">
        <v>779</v>
      </c>
      <c r="AJ56" s="276" t="s">
        <v>779</v>
      </c>
      <c r="AK56" s="276" t="s">
        <v>779</v>
      </c>
      <c r="AL56" s="276" t="s">
        <v>779</v>
      </c>
      <c r="AM56" s="276" t="s">
        <v>779</v>
      </c>
      <c r="AN56" s="276" t="s">
        <v>779</v>
      </c>
      <c r="AO56" s="276" t="s">
        <v>779</v>
      </c>
      <c r="AP56" s="276" t="s">
        <v>779</v>
      </c>
      <c r="AQ56" s="276" t="s">
        <v>779</v>
      </c>
      <c r="AR56" s="276" t="s">
        <v>779</v>
      </c>
      <c r="AS56" s="276" t="s">
        <v>779</v>
      </c>
      <c r="AT56" s="276" t="s">
        <v>779</v>
      </c>
      <c r="AU56" s="276" t="s">
        <v>779</v>
      </c>
      <c r="AV56" s="276" t="s">
        <v>779</v>
      </c>
      <c r="AW56" s="276" t="s">
        <v>779</v>
      </c>
      <c r="AX56" s="276" t="s">
        <v>779</v>
      </c>
      <c r="AY56" s="276" t="s">
        <v>779</v>
      </c>
      <c r="AZ56" s="276" t="s">
        <v>779</v>
      </c>
      <c r="BA56" s="276" t="s">
        <v>779</v>
      </c>
      <c r="BB56" s="276" t="s">
        <v>779</v>
      </c>
      <c r="BC56" s="276" t="s">
        <v>779</v>
      </c>
      <c r="BD56" s="276" t="s">
        <v>779</v>
      </c>
      <c r="BE56" s="276" t="s">
        <v>779</v>
      </c>
      <c r="BF56" s="276" t="s">
        <v>779</v>
      </c>
      <c r="BG56" s="276" t="s">
        <v>779</v>
      </c>
      <c r="BH56" s="276" t="s">
        <v>779</v>
      </c>
      <c r="BI56" s="276" t="s">
        <v>779</v>
      </c>
      <c r="BJ56" s="276" t="s">
        <v>779</v>
      </c>
      <c r="BK56" s="276" t="s">
        <v>779</v>
      </c>
      <c r="BL56" s="276" t="s">
        <v>779</v>
      </c>
      <c r="BM56" s="276" t="s">
        <v>779</v>
      </c>
      <c r="BN56" s="276" t="s">
        <v>779</v>
      </c>
      <c r="BO56" s="276" t="s">
        <v>779</v>
      </c>
      <c r="BP56" s="276" t="s">
        <v>779</v>
      </c>
      <c r="BQ56" s="276" t="s">
        <v>779</v>
      </c>
      <c r="BR56" s="276" t="s">
        <v>779</v>
      </c>
      <c r="BS56" s="276" t="s">
        <v>779</v>
      </c>
      <c r="BT56" s="276" t="s">
        <v>779</v>
      </c>
      <c r="BU56" s="276" t="s">
        <v>779</v>
      </c>
      <c r="BV56" s="276" t="s">
        <v>779</v>
      </c>
      <c r="BW56" s="276" t="s">
        <v>779</v>
      </c>
      <c r="BX56" s="276" t="s">
        <v>779</v>
      </c>
      <c r="BY56" s="276" t="s">
        <v>779</v>
      </c>
      <c r="BZ56" s="276" t="s">
        <v>779</v>
      </c>
      <c r="CA56" s="276" t="s">
        <v>779</v>
      </c>
      <c r="CB56" s="276" t="s">
        <v>779</v>
      </c>
      <c r="CC56" s="276" t="s">
        <v>779</v>
      </c>
      <c r="CD56" s="276" t="s">
        <v>779</v>
      </c>
      <c r="CE56" s="276" t="s">
        <v>779</v>
      </c>
      <c r="CF56" s="276" t="s">
        <v>779</v>
      </c>
      <c r="CG56" s="276" t="s">
        <v>779</v>
      </c>
      <c r="CH56" s="274"/>
      <c r="CI56" s="274"/>
      <c r="CJ56" s="274"/>
      <c r="CK56" s="274"/>
      <c r="CL56" s="274"/>
      <c r="CM56" s="274"/>
      <c r="CN56" s="274"/>
      <c r="CO56" s="274"/>
      <c r="CP56" s="274"/>
      <c r="CQ56" s="274"/>
      <c r="CR56" s="274"/>
      <c r="CS56" s="274"/>
    </row>
    <row r="57" spans="1:97" s="18" customFormat="1" ht="30" customHeight="1" thickTop="1" thickBot="1">
      <c r="A57" s="16"/>
      <c r="B57" s="17"/>
      <c r="C57" s="345"/>
      <c r="D57" s="345"/>
      <c r="E57" s="105"/>
      <c r="F57" s="357"/>
      <c r="G57" s="355"/>
      <c r="H57" s="355"/>
      <c r="I57" s="355"/>
      <c r="J57" s="356"/>
      <c r="K57" s="116" t="str">
        <f t="shared" si="0"/>
        <v/>
      </c>
      <c r="L57" s="274"/>
      <c r="M57" s="274"/>
      <c r="N57" s="274" t="s">
        <v>582</v>
      </c>
      <c r="O57" s="274">
        <v>2021</v>
      </c>
      <c r="P57" s="274" t="s">
        <v>643</v>
      </c>
      <c r="Q57" s="274">
        <v>51</v>
      </c>
      <c r="R57" s="274"/>
      <c r="S57" s="273" t="s">
        <v>778</v>
      </c>
      <c r="T57" s="273" t="s">
        <v>778</v>
      </c>
      <c r="U57" s="273" t="s">
        <v>778</v>
      </c>
      <c r="V57" s="273" t="s">
        <v>778</v>
      </c>
      <c r="W57" s="276" t="s">
        <v>778</v>
      </c>
      <c r="X57" s="274"/>
      <c r="Y57" s="274">
        <v>51</v>
      </c>
      <c r="Z57" s="276" t="s">
        <v>779</v>
      </c>
      <c r="AA57" s="276" t="s">
        <v>779</v>
      </c>
      <c r="AB57" s="276" t="s">
        <v>779</v>
      </c>
      <c r="AC57" s="276" t="s">
        <v>779</v>
      </c>
      <c r="AD57" s="276" t="s">
        <v>779</v>
      </c>
      <c r="AE57" s="276" t="s">
        <v>779</v>
      </c>
      <c r="AF57" s="276" t="s">
        <v>779</v>
      </c>
      <c r="AG57" s="276" t="s">
        <v>779</v>
      </c>
      <c r="AH57" s="276" t="s">
        <v>779</v>
      </c>
      <c r="AI57" s="276" t="s">
        <v>779</v>
      </c>
      <c r="AJ57" s="276" t="s">
        <v>779</v>
      </c>
      <c r="AK57" s="276" t="s">
        <v>779</v>
      </c>
      <c r="AL57" s="276" t="s">
        <v>779</v>
      </c>
      <c r="AM57" s="276" t="s">
        <v>779</v>
      </c>
      <c r="AN57" s="276" t="s">
        <v>779</v>
      </c>
      <c r="AO57" s="276" t="s">
        <v>779</v>
      </c>
      <c r="AP57" s="276" t="s">
        <v>779</v>
      </c>
      <c r="AQ57" s="276" t="s">
        <v>779</v>
      </c>
      <c r="AR57" s="276" t="s">
        <v>779</v>
      </c>
      <c r="AS57" s="276" t="s">
        <v>779</v>
      </c>
      <c r="AT57" s="276" t="s">
        <v>779</v>
      </c>
      <c r="AU57" s="276" t="s">
        <v>779</v>
      </c>
      <c r="AV57" s="276" t="s">
        <v>779</v>
      </c>
      <c r="AW57" s="276" t="s">
        <v>779</v>
      </c>
      <c r="AX57" s="276" t="s">
        <v>779</v>
      </c>
      <c r="AY57" s="276" t="s">
        <v>779</v>
      </c>
      <c r="AZ57" s="276" t="s">
        <v>779</v>
      </c>
      <c r="BA57" s="276" t="s">
        <v>779</v>
      </c>
      <c r="BB57" s="276" t="s">
        <v>779</v>
      </c>
      <c r="BC57" s="276" t="s">
        <v>779</v>
      </c>
      <c r="BD57" s="276" t="s">
        <v>779</v>
      </c>
      <c r="BE57" s="276" t="s">
        <v>779</v>
      </c>
      <c r="BF57" s="276" t="s">
        <v>779</v>
      </c>
      <c r="BG57" s="276" t="s">
        <v>779</v>
      </c>
      <c r="BH57" s="276" t="s">
        <v>779</v>
      </c>
      <c r="BI57" s="276" t="s">
        <v>779</v>
      </c>
      <c r="BJ57" s="276" t="s">
        <v>779</v>
      </c>
      <c r="BK57" s="276" t="s">
        <v>779</v>
      </c>
      <c r="BL57" s="276" t="s">
        <v>779</v>
      </c>
      <c r="BM57" s="276" t="s">
        <v>779</v>
      </c>
      <c r="BN57" s="276" t="s">
        <v>779</v>
      </c>
      <c r="BO57" s="276" t="s">
        <v>779</v>
      </c>
      <c r="BP57" s="276" t="s">
        <v>779</v>
      </c>
      <c r="BQ57" s="276" t="s">
        <v>779</v>
      </c>
      <c r="BR57" s="276" t="s">
        <v>779</v>
      </c>
      <c r="BS57" s="276" t="s">
        <v>779</v>
      </c>
      <c r="BT57" s="276" t="s">
        <v>779</v>
      </c>
      <c r="BU57" s="276" t="s">
        <v>779</v>
      </c>
      <c r="BV57" s="276" t="s">
        <v>779</v>
      </c>
      <c r="BW57" s="276" t="s">
        <v>779</v>
      </c>
      <c r="BX57" s="276" t="s">
        <v>779</v>
      </c>
      <c r="BY57" s="276" t="s">
        <v>779</v>
      </c>
      <c r="BZ57" s="276" t="s">
        <v>779</v>
      </c>
      <c r="CA57" s="276" t="s">
        <v>779</v>
      </c>
      <c r="CB57" s="276" t="s">
        <v>779</v>
      </c>
      <c r="CC57" s="276" t="s">
        <v>779</v>
      </c>
      <c r="CD57" s="276" t="s">
        <v>779</v>
      </c>
      <c r="CE57" s="276" t="s">
        <v>779</v>
      </c>
      <c r="CF57" s="276" t="s">
        <v>779</v>
      </c>
      <c r="CG57" s="276" t="s">
        <v>779</v>
      </c>
      <c r="CH57" s="274"/>
      <c r="CI57" s="274"/>
      <c r="CJ57" s="274"/>
      <c r="CK57" s="274"/>
      <c r="CL57" s="274"/>
      <c r="CM57" s="274"/>
      <c r="CN57" s="274"/>
      <c r="CO57" s="274"/>
      <c r="CP57" s="274"/>
      <c r="CQ57" s="274"/>
      <c r="CR57" s="274"/>
      <c r="CS57" s="274"/>
    </row>
    <row r="58" spans="1:97" s="18" customFormat="1" ht="30" customHeight="1" thickTop="1" thickBot="1">
      <c r="A58" s="16"/>
      <c r="B58" s="17"/>
      <c r="C58" s="345"/>
      <c r="D58" s="345"/>
      <c r="E58" s="105"/>
      <c r="F58" s="357"/>
      <c r="G58" s="355"/>
      <c r="H58" s="355"/>
      <c r="I58" s="355"/>
      <c r="J58" s="356"/>
      <c r="K58" s="116" t="str">
        <f t="shared" si="0"/>
        <v/>
      </c>
      <c r="L58" s="274"/>
      <c r="M58" s="274"/>
      <c r="N58" s="274" t="s">
        <v>583</v>
      </c>
      <c r="O58" s="274">
        <v>2021</v>
      </c>
      <c r="P58" s="274" t="s">
        <v>644</v>
      </c>
      <c r="Q58" s="274">
        <v>52</v>
      </c>
      <c r="R58" s="274"/>
      <c r="S58" s="273" t="s">
        <v>778</v>
      </c>
      <c r="T58" s="273" t="s">
        <v>778</v>
      </c>
      <c r="U58" s="273" t="s">
        <v>778</v>
      </c>
      <c r="V58" s="273" t="s">
        <v>778</v>
      </c>
      <c r="W58" s="276" t="s">
        <v>778</v>
      </c>
      <c r="X58" s="274"/>
      <c r="Y58" s="274">
        <v>52</v>
      </c>
      <c r="Z58" s="276" t="s">
        <v>779</v>
      </c>
      <c r="AA58" s="276" t="s">
        <v>779</v>
      </c>
      <c r="AB58" s="276" t="s">
        <v>779</v>
      </c>
      <c r="AC58" s="276" t="s">
        <v>779</v>
      </c>
      <c r="AD58" s="276" t="s">
        <v>779</v>
      </c>
      <c r="AE58" s="276" t="s">
        <v>779</v>
      </c>
      <c r="AF58" s="276" t="s">
        <v>779</v>
      </c>
      <c r="AG58" s="276" t="s">
        <v>779</v>
      </c>
      <c r="AH58" s="276" t="s">
        <v>779</v>
      </c>
      <c r="AI58" s="276" t="s">
        <v>779</v>
      </c>
      <c r="AJ58" s="276" t="s">
        <v>779</v>
      </c>
      <c r="AK58" s="276" t="s">
        <v>779</v>
      </c>
      <c r="AL58" s="276" t="s">
        <v>779</v>
      </c>
      <c r="AM58" s="276" t="s">
        <v>779</v>
      </c>
      <c r="AN58" s="276" t="s">
        <v>779</v>
      </c>
      <c r="AO58" s="276" t="s">
        <v>779</v>
      </c>
      <c r="AP58" s="276" t="s">
        <v>779</v>
      </c>
      <c r="AQ58" s="276" t="s">
        <v>779</v>
      </c>
      <c r="AR58" s="276" t="s">
        <v>779</v>
      </c>
      <c r="AS58" s="276" t="s">
        <v>779</v>
      </c>
      <c r="AT58" s="276" t="s">
        <v>779</v>
      </c>
      <c r="AU58" s="276" t="s">
        <v>779</v>
      </c>
      <c r="AV58" s="276" t="s">
        <v>779</v>
      </c>
      <c r="AW58" s="276" t="s">
        <v>779</v>
      </c>
      <c r="AX58" s="276" t="s">
        <v>779</v>
      </c>
      <c r="AY58" s="276" t="s">
        <v>779</v>
      </c>
      <c r="AZ58" s="276" t="s">
        <v>779</v>
      </c>
      <c r="BA58" s="276" t="s">
        <v>779</v>
      </c>
      <c r="BB58" s="276" t="s">
        <v>779</v>
      </c>
      <c r="BC58" s="276" t="s">
        <v>779</v>
      </c>
      <c r="BD58" s="276" t="s">
        <v>779</v>
      </c>
      <c r="BE58" s="276" t="s">
        <v>779</v>
      </c>
      <c r="BF58" s="276" t="s">
        <v>779</v>
      </c>
      <c r="BG58" s="276" t="s">
        <v>779</v>
      </c>
      <c r="BH58" s="276" t="s">
        <v>779</v>
      </c>
      <c r="BI58" s="276" t="s">
        <v>779</v>
      </c>
      <c r="BJ58" s="276" t="s">
        <v>779</v>
      </c>
      <c r="BK58" s="276" t="s">
        <v>779</v>
      </c>
      <c r="BL58" s="276" t="s">
        <v>779</v>
      </c>
      <c r="BM58" s="276" t="s">
        <v>779</v>
      </c>
      <c r="BN58" s="276" t="s">
        <v>779</v>
      </c>
      <c r="BO58" s="276" t="s">
        <v>779</v>
      </c>
      <c r="BP58" s="276" t="s">
        <v>779</v>
      </c>
      <c r="BQ58" s="276" t="s">
        <v>779</v>
      </c>
      <c r="BR58" s="276" t="s">
        <v>779</v>
      </c>
      <c r="BS58" s="276" t="s">
        <v>779</v>
      </c>
      <c r="BT58" s="276" t="s">
        <v>779</v>
      </c>
      <c r="BU58" s="276" t="s">
        <v>779</v>
      </c>
      <c r="BV58" s="276" t="s">
        <v>779</v>
      </c>
      <c r="BW58" s="276" t="s">
        <v>779</v>
      </c>
      <c r="BX58" s="276" t="s">
        <v>779</v>
      </c>
      <c r="BY58" s="276" t="s">
        <v>779</v>
      </c>
      <c r="BZ58" s="276" t="s">
        <v>779</v>
      </c>
      <c r="CA58" s="276" t="s">
        <v>779</v>
      </c>
      <c r="CB58" s="276" t="s">
        <v>779</v>
      </c>
      <c r="CC58" s="276" t="s">
        <v>779</v>
      </c>
      <c r="CD58" s="276" t="s">
        <v>779</v>
      </c>
      <c r="CE58" s="276" t="s">
        <v>779</v>
      </c>
      <c r="CF58" s="276" t="s">
        <v>779</v>
      </c>
      <c r="CG58" s="276" t="s">
        <v>779</v>
      </c>
      <c r="CH58" s="274"/>
      <c r="CI58" s="274"/>
      <c r="CJ58" s="274"/>
      <c r="CK58" s="274"/>
      <c r="CL58" s="274"/>
      <c r="CM58" s="274"/>
      <c r="CN58" s="274"/>
      <c r="CO58" s="274"/>
      <c r="CP58" s="274"/>
      <c r="CQ58" s="274"/>
      <c r="CR58" s="274"/>
      <c r="CS58" s="274"/>
    </row>
    <row r="59" spans="1:97" s="18" customFormat="1" ht="30" customHeight="1" thickTop="1" thickBot="1">
      <c r="A59" s="16"/>
      <c r="B59" s="17"/>
      <c r="C59" s="345"/>
      <c r="D59" s="345"/>
      <c r="E59" s="105"/>
      <c r="F59" s="357"/>
      <c r="G59" s="355"/>
      <c r="H59" s="355"/>
      <c r="I59" s="355"/>
      <c r="J59" s="356"/>
      <c r="K59" s="116" t="str">
        <f t="shared" si="0"/>
        <v/>
      </c>
      <c r="L59" s="274"/>
      <c r="M59" s="274"/>
      <c r="N59" s="274" t="s">
        <v>584</v>
      </c>
      <c r="O59" s="274">
        <v>2021</v>
      </c>
      <c r="P59" s="274" t="s">
        <v>645</v>
      </c>
      <c r="Q59" s="274">
        <v>53</v>
      </c>
      <c r="R59" s="274"/>
      <c r="S59" s="273" t="s">
        <v>778</v>
      </c>
      <c r="T59" s="273" t="s">
        <v>778</v>
      </c>
      <c r="U59" s="273" t="s">
        <v>778</v>
      </c>
      <c r="V59" s="273" t="s">
        <v>778</v>
      </c>
      <c r="W59" s="276" t="s">
        <v>778</v>
      </c>
      <c r="X59" s="274"/>
      <c r="Y59" s="274">
        <v>53</v>
      </c>
      <c r="Z59" s="276" t="s">
        <v>779</v>
      </c>
      <c r="AA59" s="276" t="s">
        <v>779</v>
      </c>
      <c r="AB59" s="276" t="s">
        <v>779</v>
      </c>
      <c r="AC59" s="276" t="s">
        <v>779</v>
      </c>
      <c r="AD59" s="276" t="s">
        <v>779</v>
      </c>
      <c r="AE59" s="276" t="s">
        <v>779</v>
      </c>
      <c r="AF59" s="276" t="s">
        <v>779</v>
      </c>
      <c r="AG59" s="276" t="s">
        <v>779</v>
      </c>
      <c r="AH59" s="276" t="s">
        <v>779</v>
      </c>
      <c r="AI59" s="276" t="s">
        <v>779</v>
      </c>
      <c r="AJ59" s="276" t="s">
        <v>779</v>
      </c>
      <c r="AK59" s="276" t="s">
        <v>779</v>
      </c>
      <c r="AL59" s="276" t="s">
        <v>779</v>
      </c>
      <c r="AM59" s="276" t="s">
        <v>779</v>
      </c>
      <c r="AN59" s="276" t="s">
        <v>779</v>
      </c>
      <c r="AO59" s="276" t="s">
        <v>779</v>
      </c>
      <c r="AP59" s="276" t="s">
        <v>779</v>
      </c>
      <c r="AQ59" s="276" t="s">
        <v>779</v>
      </c>
      <c r="AR59" s="276" t="s">
        <v>779</v>
      </c>
      <c r="AS59" s="276" t="s">
        <v>779</v>
      </c>
      <c r="AT59" s="276" t="s">
        <v>779</v>
      </c>
      <c r="AU59" s="276" t="s">
        <v>779</v>
      </c>
      <c r="AV59" s="276" t="s">
        <v>779</v>
      </c>
      <c r="AW59" s="276" t="s">
        <v>779</v>
      </c>
      <c r="AX59" s="276" t="s">
        <v>779</v>
      </c>
      <c r="AY59" s="276" t="s">
        <v>779</v>
      </c>
      <c r="AZ59" s="276" t="s">
        <v>779</v>
      </c>
      <c r="BA59" s="276" t="s">
        <v>779</v>
      </c>
      <c r="BB59" s="276" t="s">
        <v>779</v>
      </c>
      <c r="BC59" s="276" t="s">
        <v>779</v>
      </c>
      <c r="BD59" s="276" t="s">
        <v>779</v>
      </c>
      <c r="BE59" s="276" t="s">
        <v>779</v>
      </c>
      <c r="BF59" s="276" t="s">
        <v>779</v>
      </c>
      <c r="BG59" s="276" t="s">
        <v>779</v>
      </c>
      <c r="BH59" s="276" t="s">
        <v>779</v>
      </c>
      <c r="BI59" s="276" t="s">
        <v>779</v>
      </c>
      <c r="BJ59" s="276" t="s">
        <v>779</v>
      </c>
      <c r="BK59" s="276" t="s">
        <v>779</v>
      </c>
      <c r="BL59" s="276" t="s">
        <v>779</v>
      </c>
      <c r="BM59" s="276" t="s">
        <v>779</v>
      </c>
      <c r="BN59" s="276" t="s">
        <v>779</v>
      </c>
      <c r="BO59" s="276" t="s">
        <v>779</v>
      </c>
      <c r="BP59" s="276" t="s">
        <v>779</v>
      </c>
      <c r="BQ59" s="276" t="s">
        <v>779</v>
      </c>
      <c r="BR59" s="276" t="s">
        <v>779</v>
      </c>
      <c r="BS59" s="276" t="s">
        <v>779</v>
      </c>
      <c r="BT59" s="276" t="s">
        <v>779</v>
      </c>
      <c r="BU59" s="276" t="s">
        <v>779</v>
      </c>
      <c r="BV59" s="276" t="s">
        <v>779</v>
      </c>
      <c r="BW59" s="276" t="s">
        <v>779</v>
      </c>
      <c r="BX59" s="276" t="s">
        <v>779</v>
      </c>
      <c r="BY59" s="276" t="s">
        <v>779</v>
      </c>
      <c r="BZ59" s="276" t="s">
        <v>779</v>
      </c>
      <c r="CA59" s="276" t="s">
        <v>779</v>
      </c>
      <c r="CB59" s="276" t="s">
        <v>779</v>
      </c>
      <c r="CC59" s="276" t="s">
        <v>779</v>
      </c>
      <c r="CD59" s="276" t="s">
        <v>779</v>
      </c>
      <c r="CE59" s="276" t="s">
        <v>779</v>
      </c>
      <c r="CF59" s="276" t="s">
        <v>779</v>
      </c>
      <c r="CG59" s="276" t="s">
        <v>779</v>
      </c>
      <c r="CH59" s="274"/>
      <c r="CI59" s="274"/>
      <c r="CJ59" s="274"/>
      <c r="CK59" s="274"/>
      <c r="CL59" s="274"/>
      <c r="CM59" s="274"/>
      <c r="CN59" s="274"/>
      <c r="CO59" s="274"/>
      <c r="CP59" s="274"/>
      <c r="CQ59" s="274"/>
      <c r="CR59" s="274"/>
      <c r="CS59" s="274"/>
    </row>
    <row r="60" spans="1:97" s="18" customFormat="1" ht="30" customHeight="1" thickTop="1" thickBot="1">
      <c r="A60" s="16"/>
      <c r="B60" s="17"/>
      <c r="C60" s="345"/>
      <c r="D60" s="345"/>
      <c r="E60" s="105"/>
      <c r="F60" s="357"/>
      <c r="G60" s="355"/>
      <c r="H60" s="355"/>
      <c r="I60" s="355"/>
      <c r="J60" s="356"/>
      <c r="K60" s="116" t="str">
        <f t="shared" si="0"/>
        <v/>
      </c>
      <c r="L60" s="274"/>
      <c r="M60" s="274"/>
      <c r="N60" s="274" t="s">
        <v>585</v>
      </c>
      <c r="O60" s="274">
        <v>2021</v>
      </c>
      <c r="P60" s="274" t="s">
        <v>646</v>
      </c>
      <c r="Q60" s="274">
        <v>54</v>
      </c>
      <c r="R60" s="274"/>
      <c r="S60" s="273" t="s">
        <v>778</v>
      </c>
      <c r="T60" s="273" t="s">
        <v>778</v>
      </c>
      <c r="U60" s="273" t="s">
        <v>778</v>
      </c>
      <c r="V60" s="273" t="s">
        <v>778</v>
      </c>
      <c r="W60" s="276" t="s">
        <v>778</v>
      </c>
      <c r="X60" s="274"/>
      <c r="Y60" s="274">
        <v>54</v>
      </c>
      <c r="Z60" s="276" t="s">
        <v>779</v>
      </c>
      <c r="AA60" s="276" t="s">
        <v>779</v>
      </c>
      <c r="AB60" s="276" t="s">
        <v>779</v>
      </c>
      <c r="AC60" s="276" t="s">
        <v>779</v>
      </c>
      <c r="AD60" s="276" t="s">
        <v>779</v>
      </c>
      <c r="AE60" s="276" t="s">
        <v>779</v>
      </c>
      <c r="AF60" s="276" t="s">
        <v>779</v>
      </c>
      <c r="AG60" s="276" t="s">
        <v>779</v>
      </c>
      <c r="AH60" s="276" t="s">
        <v>779</v>
      </c>
      <c r="AI60" s="276" t="s">
        <v>779</v>
      </c>
      <c r="AJ60" s="276" t="s">
        <v>779</v>
      </c>
      <c r="AK60" s="276" t="s">
        <v>779</v>
      </c>
      <c r="AL60" s="276" t="s">
        <v>779</v>
      </c>
      <c r="AM60" s="276" t="s">
        <v>779</v>
      </c>
      <c r="AN60" s="276" t="s">
        <v>779</v>
      </c>
      <c r="AO60" s="276" t="s">
        <v>779</v>
      </c>
      <c r="AP60" s="276" t="s">
        <v>779</v>
      </c>
      <c r="AQ60" s="276" t="s">
        <v>779</v>
      </c>
      <c r="AR60" s="276" t="s">
        <v>779</v>
      </c>
      <c r="AS60" s="276" t="s">
        <v>779</v>
      </c>
      <c r="AT60" s="276" t="s">
        <v>779</v>
      </c>
      <c r="AU60" s="276" t="s">
        <v>779</v>
      </c>
      <c r="AV60" s="276" t="s">
        <v>779</v>
      </c>
      <c r="AW60" s="276" t="s">
        <v>779</v>
      </c>
      <c r="AX60" s="276" t="s">
        <v>779</v>
      </c>
      <c r="AY60" s="276" t="s">
        <v>779</v>
      </c>
      <c r="AZ60" s="276" t="s">
        <v>779</v>
      </c>
      <c r="BA60" s="276" t="s">
        <v>779</v>
      </c>
      <c r="BB60" s="276" t="s">
        <v>779</v>
      </c>
      <c r="BC60" s="276" t="s">
        <v>779</v>
      </c>
      <c r="BD60" s="276" t="s">
        <v>779</v>
      </c>
      <c r="BE60" s="276" t="s">
        <v>779</v>
      </c>
      <c r="BF60" s="276" t="s">
        <v>779</v>
      </c>
      <c r="BG60" s="276" t="s">
        <v>779</v>
      </c>
      <c r="BH60" s="276" t="s">
        <v>779</v>
      </c>
      <c r="BI60" s="276" t="s">
        <v>779</v>
      </c>
      <c r="BJ60" s="276" t="s">
        <v>779</v>
      </c>
      <c r="BK60" s="276" t="s">
        <v>779</v>
      </c>
      <c r="BL60" s="276" t="s">
        <v>779</v>
      </c>
      <c r="BM60" s="276" t="s">
        <v>779</v>
      </c>
      <c r="BN60" s="276" t="s">
        <v>779</v>
      </c>
      <c r="BO60" s="276" t="s">
        <v>779</v>
      </c>
      <c r="BP60" s="276" t="s">
        <v>779</v>
      </c>
      <c r="BQ60" s="276" t="s">
        <v>779</v>
      </c>
      <c r="BR60" s="276" t="s">
        <v>779</v>
      </c>
      <c r="BS60" s="276" t="s">
        <v>779</v>
      </c>
      <c r="BT60" s="276" t="s">
        <v>779</v>
      </c>
      <c r="BU60" s="276" t="s">
        <v>779</v>
      </c>
      <c r="BV60" s="276" t="s">
        <v>779</v>
      </c>
      <c r="BW60" s="276" t="s">
        <v>779</v>
      </c>
      <c r="BX60" s="276" t="s">
        <v>779</v>
      </c>
      <c r="BY60" s="276" t="s">
        <v>779</v>
      </c>
      <c r="BZ60" s="276" t="s">
        <v>779</v>
      </c>
      <c r="CA60" s="276" t="s">
        <v>779</v>
      </c>
      <c r="CB60" s="276" t="s">
        <v>779</v>
      </c>
      <c r="CC60" s="276" t="s">
        <v>779</v>
      </c>
      <c r="CD60" s="276" t="s">
        <v>779</v>
      </c>
      <c r="CE60" s="276" t="s">
        <v>779</v>
      </c>
      <c r="CF60" s="276" t="s">
        <v>779</v>
      </c>
      <c r="CG60" s="276" t="s">
        <v>779</v>
      </c>
      <c r="CH60" s="274"/>
      <c r="CI60" s="274"/>
      <c r="CJ60" s="274"/>
      <c r="CK60" s="274"/>
      <c r="CL60" s="274"/>
      <c r="CM60" s="274"/>
      <c r="CN60" s="274"/>
      <c r="CO60" s="274"/>
      <c r="CP60" s="274"/>
      <c r="CQ60" s="274"/>
      <c r="CR60" s="274"/>
      <c r="CS60" s="274"/>
    </row>
    <row r="61" spans="1:97" s="18" customFormat="1" ht="30" customHeight="1" thickTop="1" thickBot="1">
      <c r="A61" s="16"/>
      <c r="B61" s="17"/>
      <c r="C61" s="345"/>
      <c r="D61" s="345"/>
      <c r="E61" s="105"/>
      <c r="F61" s="357"/>
      <c r="G61" s="355"/>
      <c r="H61" s="355"/>
      <c r="I61" s="355"/>
      <c r="J61" s="356"/>
      <c r="K61" s="116" t="str">
        <f t="shared" si="0"/>
        <v/>
      </c>
      <c r="L61" s="274"/>
      <c r="M61" s="274"/>
      <c r="N61" s="274" t="s">
        <v>586</v>
      </c>
      <c r="O61" s="274">
        <v>2021</v>
      </c>
      <c r="P61" s="274" t="s">
        <v>647</v>
      </c>
      <c r="Q61" s="274">
        <v>55</v>
      </c>
      <c r="R61" s="274"/>
      <c r="S61" s="273" t="s">
        <v>778</v>
      </c>
      <c r="T61" s="273" t="s">
        <v>778</v>
      </c>
      <c r="U61" s="273" t="s">
        <v>778</v>
      </c>
      <c r="V61" s="273" t="s">
        <v>778</v>
      </c>
      <c r="W61" s="276" t="s">
        <v>778</v>
      </c>
      <c r="X61" s="274"/>
      <c r="Y61" s="274">
        <v>55</v>
      </c>
      <c r="Z61" s="276" t="s">
        <v>779</v>
      </c>
      <c r="AA61" s="276" t="s">
        <v>779</v>
      </c>
      <c r="AB61" s="276" t="s">
        <v>779</v>
      </c>
      <c r="AC61" s="276" t="s">
        <v>779</v>
      </c>
      <c r="AD61" s="276" t="s">
        <v>779</v>
      </c>
      <c r="AE61" s="276" t="s">
        <v>779</v>
      </c>
      <c r="AF61" s="276" t="s">
        <v>779</v>
      </c>
      <c r="AG61" s="276" t="s">
        <v>779</v>
      </c>
      <c r="AH61" s="276" t="s">
        <v>779</v>
      </c>
      <c r="AI61" s="276" t="s">
        <v>779</v>
      </c>
      <c r="AJ61" s="276" t="s">
        <v>779</v>
      </c>
      <c r="AK61" s="276" t="s">
        <v>779</v>
      </c>
      <c r="AL61" s="276" t="s">
        <v>779</v>
      </c>
      <c r="AM61" s="276" t="s">
        <v>779</v>
      </c>
      <c r="AN61" s="276" t="s">
        <v>779</v>
      </c>
      <c r="AO61" s="276" t="s">
        <v>779</v>
      </c>
      <c r="AP61" s="276" t="s">
        <v>779</v>
      </c>
      <c r="AQ61" s="276" t="s">
        <v>779</v>
      </c>
      <c r="AR61" s="276" t="s">
        <v>779</v>
      </c>
      <c r="AS61" s="276" t="s">
        <v>779</v>
      </c>
      <c r="AT61" s="276" t="s">
        <v>779</v>
      </c>
      <c r="AU61" s="276" t="s">
        <v>779</v>
      </c>
      <c r="AV61" s="276" t="s">
        <v>779</v>
      </c>
      <c r="AW61" s="276" t="s">
        <v>779</v>
      </c>
      <c r="AX61" s="276" t="s">
        <v>779</v>
      </c>
      <c r="AY61" s="276" t="s">
        <v>779</v>
      </c>
      <c r="AZ61" s="276" t="s">
        <v>779</v>
      </c>
      <c r="BA61" s="276" t="s">
        <v>779</v>
      </c>
      <c r="BB61" s="276" t="s">
        <v>779</v>
      </c>
      <c r="BC61" s="276" t="s">
        <v>779</v>
      </c>
      <c r="BD61" s="276" t="s">
        <v>779</v>
      </c>
      <c r="BE61" s="276" t="s">
        <v>779</v>
      </c>
      <c r="BF61" s="276" t="s">
        <v>779</v>
      </c>
      <c r="BG61" s="276" t="s">
        <v>779</v>
      </c>
      <c r="BH61" s="276" t="s">
        <v>779</v>
      </c>
      <c r="BI61" s="276" t="s">
        <v>779</v>
      </c>
      <c r="BJ61" s="276" t="s">
        <v>779</v>
      </c>
      <c r="BK61" s="276" t="s">
        <v>779</v>
      </c>
      <c r="BL61" s="276" t="s">
        <v>779</v>
      </c>
      <c r="BM61" s="276" t="s">
        <v>779</v>
      </c>
      <c r="BN61" s="276" t="s">
        <v>779</v>
      </c>
      <c r="BO61" s="276" t="s">
        <v>779</v>
      </c>
      <c r="BP61" s="276" t="s">
        <v>779</v>
      </c>
      <c r="BQ61" s="276" t="s">
        <v>779</v>
      </c>
      <c r="BR61" s="276" t="s">
        <v>779</v>
      </c>
      <c r="BS61" s="276" t="s">
        <v>779</v>
      </c>
      <c r="BT61" s="276" t="s">
        <v>779</v>
      </c>
      <c r="BU61" s="276" t="s">
        <v>779</v>
      </c>
      <c r="BV61" s="276" t="s">
        <v>779</v>
      </c>
      <c r="BW61" s="276" t="s">
        <v>779</v>
      </c>
      <c r="BX61" s="276" t="s">
        <v>779</v>
      </c>
      <c r="BY61" s="276" t="s">
        <v>779</v>
      </c>
      <c r="BZ61" s="276" t="s">
        <v>779</v>
      </c>
      <c r="CA61" s="276" t="s">
        <v>779</v>
      </c>
      <c r="CB61" s="276" t="s">
        <v>779</v>
      </c>
      <c r="CC61" s="276" t="s">
        <v>779</v>
      </c>
      <c r="CD61" s="276" t="s">
        <v>779</v>
      </c>
      <c r="CE61" s="276" t="s">
        <v>779</v>
      </c>
      <c r="CF61" s="276" t="s">
        <v>779</v>
      </c>
      <c r="CG61" s="276" t="s">
        <v>779</v>
      </c>
      <c r="CH61" s="274"/>
      <c r="CI61" s="274"/>
      <c r="CJ61" s="274"/>
      <c r="CK61" s="274"/>
      <c r="CL61" s="274"/>
      <c r="CM61" s="274"/>
      <c r="CN61" s="274"/>
      <c r="CO61" s="274"/>
      <c r="CP61" s="274"/>
      <c r="CQ61" s="274"/>
      <c r="CR61" s="274"/>
      <c r="CS61" s="274"/>
    </row>
    <row r="62" spans="1:97" s="18" customFormat="1" ht="30" customHeight="1" thickTop="1" thickBot="1">
      <c r="A62" s="16"/>
      <c r="B62" s="17"/>
      <c r="C62" s="345"/>
      <c r="D62" s="345"/>
      <c r="E62" s="105"/>
      <c r="F62" s="357"/>
      <c r="G62" s="355"/>
      <c r="H62" s="355"/>
      <c r="I62" s="355"/>
      <c r="J62" s="356"/>
      <c r="K62" s="116" t="str">
        <f t="shared" si="0"/>
        <v/>
      </c>
      <c r="L62" s="274"/>
      <c r="M62" s="274"/>
      <c r="N62" s="274" t="s">
        <v>587</v>
      </c>
      <c r="O62" s="274">
        <v>2021</v>
      </c>
      <c r="P62" s="274" t="s">
        <v>648</v>
      </c>
      <c r="Q62" s="274">
        <v>56</v>
      </c>
      <c r="R62" s="274"/>
      <c r="S62" s="273" t="s">
        <v>778</v>
      </c>
      <c r="T62" s="273" t="s">
        <v>778</v>
      </c>
      <c r="U62" s="273" t="s">
        <v>778</v>
      </c>
      <c r="V62" s="273" t="s">
        <v>778</v>
      </c>
      <c r="W62" s="276" t="s">
        <v>778</v>
      </c>
      <c r="X62" s="274"/>
      <c r="Y62" s="274">
        <v>56</v>
      </c>
      <c r="Z62" s="276" t="s">
        <v>779</v>
      </c>
      <c r="AA62" s="276" t="s">
        <v>779</v>
      </c>
      <c r="AB62" s="276" t="s">
        <v>779</v>
      </c>
      <c r="AC62" s="276" t="s">
        <v>779</v>
      </c>
      <c r="AD62" s="276" t="s">
        <v>779</v>
      </c>
      <c r="AE62" s="276" t="s">
        <v>779</v>
      </c>
      <c r="AF62" s="276" t="s">
        <v>779</v>
      </c>
      <c r="AG62" s="276" t="s">
        <v>779</v>
      </c>
      <c r="AH62" s="276" t="s">
        <v>779</v>
      </c>
      <c r="AI62" s="276" t="s">
        <v>779</v>
      </c>
      <c r="AJ62" s="276" t="s">
        <v>779</v>
      </c>
      <c r="AK62" s="276" t="s">
        <v>779</v>
      </c>
      <c r="AL62" s="276" t="s">
        <v>779</v>
      </c>
      <c r="AM62" s="276" t="s">
        <v>779</v>
      </c>
      <c r="AN62" s="276" t="s">
        <v>779</v>
      </c>
      <c r="AO62" s="276" t="s">
        <v>779</v>
      </c>
      <c r="AP62" s="276" t="s">
        <v>779</v>
      </c>
      <c r="AQ62" s="276" t="s">
        <v>779</v>
      </c>
      <c r="AR62" s="276" t="s">
        <v>779</v>
      </c>
      <c r="AS62" s="276" t="s">
        <v>779</v>
      </c>
      <c r="AT62" s="276" t="s">
        <v>779</v>
      </c>
      <c r="AU62" s="276" t="s">
        <v>779</v>
      </c>
      <c r="AV62" s="276" t="s">
        <v>779</v>
      </c>
      <c r="AW62" s="276" t="s">
        <v>779</v>
      </c>
      <c r="AX62" s="276" t="s">
        <v>779</v>
      </c>
      <c r="AY62" s="276" t="s">
        <v>779</v>
      </c>
      <c r="AZ62" s="276" t="s">
        <v>779</v>
      </c>
      <c r="BA62" s="276" t="s">
        <v>779</v>
      </c>
      <c r="BB62" s="276" t="s">
        <v>779</v>
      </c>
      <c r="BC62" s="276" t="s">
        <v>779</v>
      </c>
      <c r="BD62" s="276" t="s">
        <v>779</v>
      </c>
      <c r="BE62" s="276" t="s">
        <v>779</v>
      </c>
      <c r="BF62" s="276" t="s">
        <v>779</v>
      </c>
      <c r="BG62" s="276" t="s">
        <v>779</v>
      </c>
      <c r="BH62" s="276" t="s">
        <v>779</v>
      </c>
      <c r="BI62" s="276" t="s">
        <v>779</v>
      </c>
      <c r="BJ62" s="276" t="s">
        <v>779</v>
      </c>
      <c r="BK62" s="276" t="s">
        <v>779</v>
      </c>
      <c r="BL62" s="276" t="s">
        <v>779</v>
      </c>
      <c r="BM62" s="276" t="s">
        <v>779</v>
      </c>
      <c r="BN62" s="276" t="s">
        <v>779</v>
      </c>
      <c r="BO62" s="276" t="s">
        <v>779</v>
      </c>
      <c r="BP62" s="276" t="s">
        <v>779</v>
      </c>
      <c r="BQ62" s="276" t="s">
        <v>779</v>
      </c>
      <c r="BR62" s="276" t="s">
        <v>779</v>
      </c>
      <c r="BS62" s="276" t="s">
        <v>779</v>
      </c>
      <c r="BT62" s="276" t="s">
        <v>779</v>
      </c>
      <c r="BU62" s="276" t="s">
        <v>779</v>
      </c>
      <c r="BV62" s="276" t="s">
        <v>779</v>
      </c>
      <c r="BW62" s="276" t="s">
        <v>779</v>
      </c>
      <c r="BX62" s="276" t="s">
        <v>779</v>
      </c>
      <c r="BY62" s="276" t="s">
        <v>779</v>
      </c>
      <c r="BZ62" s="276" t="s">
        <v>779</v>
      </c>
      <c r="CA62" s="276" t="s">
        <v>779</v>
      </c>
      <c r="CB62" s="276" t="s">
        <v>779</v>
      </c>
      <c r="CC62" s="276" t="s">
        <v>779</v>
      </c>
      <c r="CD62" s="276" t="s">
        <v>779</v>
      </c>
      <c r="CE62" s="276" t="s">
        <v>779</v>
      </c>
      <c r="CF62" s="276" t="s">
        <v>779</v>
      </c>
      <c r="CG62" s="276" t="s">
        <v>779</v>
      </c>
      <c r="CH62" s="274"/>
      <c r="CI62" s="274"/>
      <c r="CJ62" s="274"/>
      <c r="CK62" s="274"/>
      <c r="CL62" s="274"/>
      <c r="CM62" s="274"/>
      <c r="CN62" s="274"/>
      <c r="CO62" s="274"/>
      <c r="CP62" s="274"/>
      <c r="CQ62" s="274"/>
      <c r="CR62" s="274"/>
      <c r="CS62" s="274"/>
    </row>
    <row r="63" spans="1:97" s="18" customFormat="1" ht="30" customHeight="1" thickTop="1" thickBot="1">
      <c r="A63" s="16"/>
      <c r="B63" s="17"/>
      <c r="C63" s="345"/>
      <c r="D63" s="345"/>
      <c r="E63" s="105"/>
      <c r="F63" s="357"/>
      <c r="G63" s="355"/>
      <c r="H63" s="355"/>
      <c r="I63" s="355"/>
      <c r="J63" s="356"/>
      <c r="K63" s="116" t="str">
        <f t="shared" si="0"/>
        <v/>
      </c>
      <c r="L63" s="274"/>
      <c r="M63" s="274"/>
      <c r="N63" s="274" t="s">
        <v>588</v>
      </c>
      <c r="O63" s="274">
        <v>2021</v>
      </c>
      <c r="P63" s="274" t="s">
        <v>649</v>
      </c>
      <c r="Q63" s="274">
        <v>57</v>
      </c>
      <c r="R63" s="274"/>
      <c r="S63" s="273" t="s">
        <v>778</v>
      </c>
      <c r="T63" s="273" t="s">
        <v>778</v>
      </c>
      <c r="U63" s="273" t="s">
        <v>778</v>
      </c>
      <c r="V63" s="273" t="s">
        <v>778</v>
      </c>
      <c r="W63" s="276" t="s">
        <v>778</v>
      </c>
      <c r="X63" s="274"/>
      <c r="Y63" s="274">
        <v>57</v>
      </c>
      <c r="Z63" s="276" t="s">
        <v>779</v>
      </c>
      <c r="AA63" s="276" t="s">
        <v>779</v>
      </c>
      <c r="AB63" s="276" t="s">
        <v>779</v>
      </c>
      <c r="AC63" s="276" t="s">
        <v>779</v>
      </c>
      <c r="AD63" s="276" t="s">
        <v>779</v>
      </c>
      <c r="AE63" s="276" t="s">
        <v>779</v>
      </c>
      <c r="AF63" s="276" t="s">
        <v>779</v>
      </c>
      <c r="AG63" s="276" t="s">
        <v>779</v>
      </c>
      <c r="AH63" s="276" t="s">
        <v>779</v>
      </c>
      <c r="AI63" s="276" t="s">
        <v>779</v>
      </c>
      <c r="AJ63" s="276" t="s">
        <v>779</v>
      </c>
      <c r="AK63" s="276" t="s">
        <v>779</v>
      </c>
      <c r="AL63" s="276" t="s">
        <v>779</v>
      </c>
      <c r="AM63" s="276" t="s">
        <v>779</v>
      </c>
      <c r="AN63" s="276" t="s">
        <v>779</v>
      </c>
      <c r="AO63" s="276" t="s">
        <v>779</v>
      </c>
      <c r="AP63" s="276" t="s">
        <v>779</v>
      </c>
      <c r="AQ63" s="276" t="s">
        <v>779</v>
      </c>
      <c r="AR63" s="276" t="s">
        <v>779</v>
      </c>
      <c r="AS63" s="276" t="s">
        <v>779</v>
      </c>
      <c r="AT63" s="276" t="s">
        <v>779</v>
      </c>
      <c r="AU63" s="276" t="s">
        <v>779</v>
      </c>
      <c r="AV63" s="276" t="s">
        <v>779</v>
      </c>
      <c r="AW63" s="276" t="s">
        <v>779</v>
      </c>
      <c r="AX63" s="276" t="s">
        <v>779</v>
      </c>
      <c r="AY63" s="276" t="s">
        <v>779</v>
      </c>
      <c r="AZ63" s="276" t="s">
        <v>779</v>
      </c>
      <c r="BA63" s="276" t="s">
        <v>779</v>
      </c>
      <c r="BB63" s="276" t="s">
        <v>779</v>
      </c>
      <c r="BC63" s="276" t="s">
        <v>779</v>
      </c>
      <c r="BD63" s="276" t="s">
        <v>779</v>
      </c>
      <c r="BE63" s="276" t="s">
        <v>779</v>
      </c>
      <c r="BF63" s="276" t="s">
        <v>779</v>
      </c>
      <c r="BG63" s="276" t="s">
        <v>779</v>
      </c>
      <c r="BH63" s="276" t="s">
        <v>779</v>
      </c>
      <c r="BI63" s="276" t="s">
        <v>779</v>
      </c>
      <c r="BJ63" s="276" t="s">
        <v>779</v>
      </c>
      <c r="BK63" s="276" t="s">
        <v>779</v>
      </c>
      <c r="BL63" s="276" t="s">
        <v>779</v>
      </c>
      <c r="BM63" s="276" t="s">
        <v>779</v>
      </c>
      <c r="BN63" s="276" t="s">
        <v>779</v>
      </c>
      <c r="BO63" s="276" t="s">
        <v>779</v>
      </c>
      <c r="BP63" s="276" t="s">
        <v>779</v>
      </c>
      <c r="BQ63" s="276" t="s">
        <v>779</v>
      </c>
      <c r="BR63" s="276" t="s">
        <v>779</v>
      </c>
      <c r="BS63" s="276" t="s">
        <v>779</v>
      </c>
      <c r="BT63" s="276" t="s">
        <v>779</v>
      </c>
      <c r="BU63" s="276" t="s">
        <v>779</v>
      </c>
      <c r="BV63" s="276" t="s">
        <v>779</v>
      </c>
      <c r="BW63" s="276" t="s">
        <v>779</v>
      </c>
      <c r="BX63" s="276" t="s">
        <v>779</v>
      </c>
      <c r="BY63" s="276" t="s">
        <v>779</v>
      </c>
      <c r="BZ63" s="276" t="s">
        <v>779</v>
      </c>
      <c r="CA63" s="276" t="s">
        <v>779</v>
      </c>
      <c r="CB63" s="276" t="s">
        <v>779</v>
      </c>
      <c r="CC63" s="276" t="s">
        <v>779</v>
      </c>
      <c r="CD63" s="276" t="s">
        <v>779</v>
      </c>
      <c r="CE63" s="276" t="s">
        <v>779</v>
      </c>
      <c r="CF63" s="276" t="s">
        <v>779</v>
      </c>
      <c r="CG63" s="276" t="s">
        <v>779</v>
      </c>
      <c r="CH63" s="274"/>
      <c r="CI63" s="274"/>
      <c r="CJ63" s="274"/>
      <c r="CK63" s="274"/>
      <c r="CL63" s="274"/>
      <c r="CM63" s="274"/>
      <c r="CN63" s="274"/>
      <c r="CO63" s="274"/>
      <c r="CP63" s="274"/>
      <c r="CQ63" s="274"/>
      <c r="CR63" s="274"/>
      <c r="CS63" s="274"/>
    </row>
    <row r="64" spans="1:97" s="18" customFormat="1" ht="30" customHeight="1" thickTop="1" thickBot="1">
      <c r="A64" s="16"/>
      <c r="B64" s="17"/>
      <c r="C64" s="345"/>
      <c r="D64" s="345"/>
      <c r="E64" s="105"/>
      <c r="F64" s="357"/>
      <c r="G64" s="355"/>
      <c r="H64" s="355"/>
      <c r="I64" s="355"/>
      <c r="J64" s="356"/>
      <c r="K64" s="116" t="str">
        <f t="shared" si="0"/>
        <v/>
      </c>
      <c r="L64" s="274"/>
      <c r="M64" s="274"/>
      <c r="N64" s="274" t="s">
        <v>589</v>
      </c>
      <c r="O64" s="274">
        <v>2021</v>
      </c>
      <c r="P64" s="274" t="s">
        <v>650</v>
      </c>
      <c r="Q64" s="274">
        <v>58</v>
      </c>
      <c r="R64" s="274"/>
      <c r="S64" s="273" t="s">
        <v>778</v>
      </c>
      <c r="T64" s="273" t="s">
        <v>778</v>
      </c>
      <c r="U64" s="273" t="s">
        <v>778</v>
      </c>
      <c r="V64" s="273" t="s">
        <v>778</v>
      </c>
      <c r="W64" s="276" t="s">
        <v>778</v>
      </c>
      <c r="X64" s="274"/>
      <c r="Y64" s="274">
        <v>58</v>
      </c>
      <c r="Z64" s="276" t="s">
        <v>779</v>
      </c>
      <c r="AA64" s="276" t="s">
        <v>779</v>
      </c>
      <c r="AB64" s="276" t="s">
        <v>779</v>
      </c>
      <c r="AC64" s="276" t="s">
        <v>779</v>
      </c>
      <c r="AD64" s="276" t="s">
        <v>779</v>
      </c>
      <c r="AE64" s="276" t="s">
        <v>779</v>
      </c>
      <c r="AF64" s="276" t="s">
        <v>779</v>
      </c>
      <c r="AG64" s="276" t="s">
        <v>779</v>
      </c>
      <c r="AH64" s="276" t="s">
        <v>779</v>
      </c>
      <c r="AI64" s="276" t="s">
        <v>779</v>
      </c>
      <c r="AJ64" s="276" t="s">
        <v>779</v>
      </c>
      <c r="AK64" s="276" t="s">
        <v>779</v>
      </c>
      <c r="AL64" s="276" t="s">
        <v>779</v>
      </c>
      <c r="AM64" s="276" t="s">
        <v>779</v>
      </c>
      <c r="AN64" s="276" t="s">
        <v>779</v>
      </c>
      <c r="AO64" s="276" t="s">
        <v>779</v>
      </c>
      <c r="AP64" s="276" t="s">
        <v>779</v>
      </c>
      <c r="AQ64" s="276" t="s">
        <v>779</v>
      </c>
      <c r="AR64" s="276" t="s">
        <v>779</v>
      </c>
      <c r="AS64" s="276" t="s">
        <v>779</v>
      </c>
      <c r="AT64" s="276" t="s">
        <v>779</v>
      </c>
      <c r="AU64" s="276" t="s">
        <v>779</v>
      </c>
      <c r="AV64" s="276" t="s">
        <v>779</v>
      </c>
      <c r="AW64" s="276" t="s">
        <v>779</v>
      </c>
      <c r="AX64" s="276" t="s">
        <v>779</v>
      </c>
      <c r="AY64" s="276" t="s">
        <v>779</v>
      </c>
      <c r="AZ64" s="276" t="s">
        <v>779</v>
      </c>
      <c r="BA64" s="276" t="s">
        <v>779</v>
      </c>
      <c r="BB64" s="276" t="s">
        <v>779</v>
      </c>
      <c r="BC64" s="276" t="s">
        <v>779</v>
      </c>
      <c r="BD64" s="276" t="s">
        <v>779</v>
      </c>
      <c r="BE64" s="276" t="s">
        <v>779</v>
      </c>
      <c r="BF64" s="276" t="s">
        <v>779</v>
      </c>
      <c r="BG64" s="276" t="s">
        <v>779</v>
      </c>
      <c r="BH64" s="276" t="s">
        <v>779</v>
      </c>
      <c r="BI64" s="276" t="s">
        <v>779</v>
      </c>
      <c r="BJ64" s="276" t="s">
        <v>779</v>
      </c>
      <c r="BK64" s="276" t="s">
        <v>779</v>
      </c>
      <c r="BL64" s="276" t="s">
        <v>779</v>
      </c>
      <c r="BM64" s="276" t="s">
        <v>779</v>
      </c>
      <c r="BN64" s="276" t="s">
        <v>779</v>
      </c>
      <c r="BO64" s="276" t="s">
        <v>779</v>
      </c>
      <c r="BP64" s="276" t="s">
        <v>779</v>
      </c>
      <c r="BQ64" s="276" t="s">
        <v>779</v>
      </c>
      <c r="BR64" s="276" t="s">
        <v>779</v>
      </c>
      <c r="BS64" s="276" t="s">
        <v>779</v>
      </c>
      <c r="BT64" s="276" t="s">
        <v>779</v>
      </c>
      <c r="BU64" s="276" t="s">
        <v>779</v>
      </c>
      <c r="BV64" s="276" t="s">
        <v>779</v>
      </c>
      <c r="BW64" s="276" t="s">
        <v>779</v>
      </c>
      <c r="BX64" s="276" t="s">
        <v>779</v>
      </c>
      <c r="BY64" s="276" t="s">
        <v>779</v>
      </c>
      <c r="BZ64" s="276" t="s">
        <v>779</v>
      </c>
      <c r="CA64" s="276" t="s">
        <v>779</v>
      </c>
      <c r="CB64" s="276" t="s">
        <v>779</v>
      </c>
      <c r="CC64" s="276" t="s">
        <v>779</v>
      </c>
      <c r="CD64" s="276" t="s">
        <v>779</v>
      </c>
      <c r="CE64" s="276" t="s">
        <v>779</v>
      </c>
      <c r="CF64" s="276" t="s">
        <v>779</v>
      </c>
      <c r="CG64" s="276" t="s">
        <v>779</v>
      </c>
      <c r="CH64" s="274"/>
      <c r="CI64" s="274"/>
      <c r="CJ64" s="274"/>
      <c r="CK64" s="274"/>
      <c r="CL64" s="274"/>
      <c r="CM64" s="274"/>
      <c r="CN64" s="274"/>
      <c r="CO64" s="274"/>
      <c r="CP64" s="274"/>
      <c r="CQ64" s="274"/>
      <c r="CR64" s="274"/>
      <c r="CS64" s="274"/>
    </row>
    <row r="65" spans="1:97" s="18" customFormat="1" ht="30" customHeight="1" thickTop="1" thickBot="1">
      <c r="A65" s="16"/>
      <c r="B65" s="17"/>
      <c r="C65" s="345"/>
      <c r="D65" s="345"/>
      <c r="E65" s="105"/>
      <c r="F65" s="357"/>
      <c r="G65" s="355"/>
      <c r="H65" s="355"/>
      <c r="I65" s="355"/>
      <c r="J65" s="356"/>
      <c r="K65" s="116" t="str">
        <f t="shared" si="0"/>
        <v/>
      </c>
      <c r="L65" s="274"/>
      <c r="M65" s="274"/>
      <c r="N65" s="274" t="s">
        <v>590</v>
      </c>
      <c r="O65" s="274">
        <v>2021</v>
      </c>
      <c r="P65" s="274" t="s">
        <v>651</v>
      </c>
      <c r="Q65" s="274">
        <v>59</v>
      </c>
      <c r="R65" s="274"/>
      <c r="S65" s="273" t="s">
        <v>778</v>
      </c>
      <c r="T65" s="273" t="s">
        <v>778</v>
      </c>
      <c r="U65" s="273" t="s">
        <v>778</v>
      </c>
      <c r="V65" s="273" t="s">
        <v>778</v>
      </c>
      <c r="W65" s="276" t="s">
        <v>778</v>
      </c>
      <c r="X65" s="274"/>
      <c r="Y65" s="274">
        <v>59</v>
      </c>
      <c r="Z65" s="276" t="s">
        <v>779</v>
      </c>
      <c r="AA65" s="276" t="s">
        <v>779</v>
      </c>
      <c r="AB65" s="276" t="s">
        <v>779</v>
      </c>
      <c r="AC65" s="276" t="s">
        <v>779</v>
      </c>
      <c r="AD65" s="276" t="s">
        <v>779</v>
      </c>
      <c r="AE65" s="276" t="s">
        <v>779</v>
      </c>
      <c r="AF65" s="276" t="s">
        <v>779</v>
      </c>
      <c r="AG65" s="276" t="s">
        <v>779</v>
      </c>
      <c r="AH65" s="276" t="s">
        <v>779</v>
      </c>
      <c r="AI65" s="276" t="s">
        <v>779</v>
      </c>
      <c r="AJ65" s="276" t="s">
        <v>779</v>
      </c>
      <c r="AK65" s="276" t="s">
        <v>779</v>
      </c>
      <c r="AL65" s="276" t="s">
        <v>779</v>
      </c>
      <c r="AM65" s="276" t="s">
        <v>779</v>
      </c>
      <c r="AN65" s="276" t="s">
        <v>779</v>
      </c>
      <c r="AO65" s="276" t="s">
        <v>779</v>
      </c>
      <c r="AP65" s="276" t="s">
        <v>779</v>
      </c>
      <c r="AQ65" s="276" t="s">
        <v>779</v>
      </c>
      <c r="AR65" s="276" t="s">
        <v>779</v>
      </c>
      <c r="AS65" s="276" t="s">
        <v>779</v>
      </c>
      <c r="AT65" s="276" t="s">
        <v>779</v>
      </c>
      <c r="AU65" s="276" t="s">
        <v>779</v>
      </c>
      <c r="AV65" s="276" t="s">
        <v>779</v>
      </c>
      <c r="AW65" s="276" t="s">
        <v>779</v>
      </c>
      <c r="AX65" s="276" t="s">
        <v>779</v>
      </c>
      <c r="AY65" s="276" t="s">
        <v>779</v>
      </c>
      <c r="AZ65" s="276" t="s">
        <v>779</v>
      </c>
      <c r="BA65" s="276" t="s">
        <v>779</v>
      </c>
      <c r="BB65" s="276" t="s">
        <v>779</v>
      </c>
      <c r="BC65" s="276" t="s">
        <v>779</v>
      </c>
      <c r="BD65" s="276" t="s">
        <v>779</v>
      </c>
      <c r="BE65" s="276" t="s">
        <v>779</v>
      </c>
      <c r="BF65" s="276" t="s">
        <v>779</v>
      </c>
      <c r="BG65" s="276" t="s">
        <v>779</v>
      </c>
      <c r="BH65" s="276" t="s">
        <v>779</v>
      </c>
      <c r="BI65" s="276" t="s">
        <v>779</v>
      </c>
      <c r="BJ65" s="276" t="s">
        <v>779</v>
      </c>
      <c r="BK65" s="276" t="s">
        <v>779</v>
      </c>
      <c r="BL65" s="276" t="s">
        <v>779</v>
      </c>
      <c r="BM65" s="276" t="s">
        <v>779</v>
      </c>
      <c r="BN65" s="276" t="s">
        <v>779</v>
      </c>
      <c r="BO65" s="276" t="s">
        <v>779</v>
      </c>
      <c r="BP65" s="276" t="s">
        <v>779</v>
      </c>
      <c r="BQ65" s="276" t="s">
        <v>779</v>
      </c>
      <c r="BR65" s="276" t="s">
        <v>779</v>
      </c>
      <c r="BS65" s="276" t="s">
        <v>779</v>
      </c>
      <c r="BT65" s="276" t="s">
        <v>779</v>
      </c>
      <c r="BU65" s="276" t="s">
        <v>779</v>
      </c>
      <c r="BV65" s="276" t="s">
        <v>779</v>
      </c>
      <c r="BW65" s="276" t="s">
        <v>779</v>
      </c>
      <c r="BX65" s="276" t="s">
        <v>779</v>
      </c>
      <c r="BY65" s="276" t="s">
        <v>779</v>
      </c>
      <c r="BZ65" s="276" t="s">
        <v>779</v>
      </c>
      <c r="CA65" s="276" t="s">
        <v>779</v>
      </c>
      <c r="CB65" s="276" t="s">
        <v>779</v>
      </c>
      <c r="CC65" s="276" t="s">
        <v>779</v>
      </c>
      <c r="CD65" s="276" t="s">
        <v>779</v>
      </c>
      <c r="CE65" s="276" t="s">
        <v>779</v>
      </c>
      <c r="CF65" s="276" t="s">
        <v>779</v>
      </c>
      <c r="CG65" s="276" t="s">
        <v>779</v>
      </c>
      <c r="CH65" s="274"/>
      <c r="CI65" s="274"/>
      <c r="CJ65" s="274"/>
      <c r="CK65" s="274"/>
      <c r="CL65" s="274"/>
      <c r="CM65" s="274"/>
      <c r="CN65" s="274"/>
      <c r="CO65" s="274"/>
      <c r="CP65" s="274"/>
      <c r="CQ65" s="274"/>
      <c r="CR65" s="274"/>
      <c r="CS65" s="274"/>
    </row>
    <row r="66" spans="1:97" s="18" customFormat="1" ht="30" customHeight="1" thickTop="1" thickBot="1">
      <c r="A66" s="16"/>
      <c r="B66" s="17"/>
      <c r="C66" s="345"/>
      <c r="D66" s="345"/>
      <c r="E66" s="105"/>
      <c r="F66" s="357"/>
      <c r="G66" s="355"/>
      <c r="H66" s="355"/>
      <c r="I66" s="355"/>
      <c r="J66" s="356"/>
      <c r="K66" s="116" t="str">
        <f t="shared" si="0"/>
        <v/>
      </c>
      <c r="L66" s="274"/>
      <c r="M66" s="274"/>
      <c r="N66" s="274" t="s">
        <v>299</v>
      </c>
      <c r="O66" s="274">
        <v>2021</v>
      </c>
      <c r="P66" s="274" t="s">
        <v>652</v>
      </c>
      <c r="Q66" s="274">
        <v>60</v>
      </c>
      <c r="R66" s="274"/>
      <c r="S66" s="273" t="s">
        <v>778</v>
      </c>
      <c r="T66" s="273" t="s">
        <v>778</v>
      </c>
      <c r="U66" s="273" t="s">
        <v>778</v>
      </c>
      <c r="V66" s="273" t="s">
        <v>778</v>
      </c>
      <c r="W66" s="276" t="s">
        <v>778</v>
      </c>
      <c r="X66" s="274"/>
      <c r="Y66" s="274">
        <v>60</v>
      </c>
      <c r="Z66" s="276" t="s">
        <v>779</v>
      </c>
      <c r="AA66" s="276" t="s">
        <v>779</v>
      </c>
      <c r="AB66" s="276" t="s">
        <v>779</v>
      </c>
      <c r="AC66" s="276" t="s">
        <v>779</v>
      </c>
      <c r="AD66" s="276" t="s">
        <v>779</v>
      </c>
      <c r="AE66" s="276" t="s">
        <v>779</v>
      </c>
      <c r="AF66" s="276" t="s">
        <v>779</v>
      </c>
      <c r="AG66" s="276" t="s">
        <v>779</v>
      </c>
      <c r="AH66" s="276" t="s">
        <v>779</v>
      </c>
      <c r="AI66" s="276" t="s">
        <v>779</v>
      </c>
      <c r="AJ66" s="276" t="s">
        <v>779</v>
      </c>
      <c r="AK66" s="276" t="s">
        <v>779</v>
      </c>
      <c r="AL66" s="276" t="s">
        <v>779</v>
      </c>
      <c r="AM66" s="276" t="s">
        <v>779</v>
      </c>
      <c r="AN66" s="276" t="s">
        <v>779</v>
      </c>
      <c r="AO66" s="276" t="s">
        <v>779</v>
      </c>
      <c r="AP66" s="276" t="s">
        <v>779</v>
      </c>
      <c r="AQ66" s="276" t="s">
        <v>779</v>
      </c>
      <c r="AR66" s="276" t="s">
        <v>779</v>
      </c>
      <c r="AS66" s="276" t="s">
        <v>779</v>
      </c>
      <c r="AT66" s="276" t="s">
        <v>779</v>
      </c>
      <c r="AU66" s="276" t="s">
        <v>779</v>
      </c>
      <c r="AV66" s="276" t="s">
        <v>779</v>
      </c>
      <c r="AW66" s="276" t="s">
        <v>779</v>
      </c>
      <c r="AX66" s="276" t="s">
        <v>779</v>
      </c>
      <c r="AY66" s="276" t="s">
        <v>779</v>
      </c>
      <c r="AZ66" s="276" t="s">
        <v>779</v>
      </c>
      <c r="BA66" s="276" t="s">
        <v>779</v>
      </c>
      <c r="BB66" s="276" t="s">
        <v>779</v>
      </c>
      <c r="BC66" s="276" t="s">
        <v>779</v>
      </c>
      <c r="BD66" s="276" t="s">
        <v>779</v>
      </c>
      <c r="BE66" s="276" t="s">
        <v>779</v>
      </c>
      <c r="BF66" s="276" t="s">
        <v>779</v>
      </c>
      <c r="BG66" s="276" t="s">
        <v>779</v>
      </c>
      <c r="BH66" s="276" t="s">
        <v>779</v>
      </c>
      <c r="BI66" s="276" t="s">
        <v>779</v>
      </c>
      <c r="BJ66" s="276" t="s">
        <v>779</v>
      </c>
      <c r="BK66" s="276" t="s">
        <v>779</v>
      </c>
      <c r="BL66" s="276" t="s">
        <v>779</v>
      </c>
      <c r="BM66" s="276" t="s">
        <v>779</v>
      </c>
      <c r="BN66" s="276" t="s">
        <v>779</v>
      </c>
      <c r="BO66" s="276" t="s">
        <v>779</v>
      </c>
      <c r="BP66" s="276" t="s">
        <v>779</v>
      </c>
      <c r="BQ66" s="276" t="s">
        <v>779</v>
      </c>
      <c r="BR66" s="276" t="s">
        <v>779</v>
      </c>
      <c r="BS66" s="276" t="s">
        <v>779</v>
      </c>
      <c r="BT66" s="276" t="s">
        <v>779</v>
      </c>
      <c r="BU66" s="276" t="s">
        <v>779</v>
      </c>
      <c r="BV66" s="276" t="s">
        <v>779</v>
      </c>
      <c r="BW66" s="276" t="s">
        <v>779</v>
      </c>
      <c r="BX66" s="276" t="s">
        <v>779</v>
      </c>
      <c r="BY66" s="276" t="s">
        <v>779</v>
      </c>
      <c r="BZ66" s="276" t="s">
        <v>779</v>
      </c>
      <c r="CA66" s="276" t="s">
        <v>779</v>
      </c>
      <c r="CB66" s="276" t="s">
        <v>779</v>
      </c>
      <c r="CC66" s="276" t="s">
        <v>779</v>
      </c>
      <c r="CD66" s="276" t="s">
        <v>779</v>
      </c>
      <c r="CE66" s="276" t="s">
        <v>779</v>
      </c>
      <c r="CF66" s="276" t="s">
        <v>779</v>
      </c>
      <c r="CG66" s="276" t="s">
        <v>779</v>
      </c>
      <c r="CH66" s="274"/>
      <c r="CI66" s="274"/>
      <c r="CJ66" s="274"/>
      <c r="CK66" s="274"/>
      <c r="CL66" s="274"/>
      <c r="CM66" s="274"/>
      <c r="CN66" s="274"/>
      <c r="CO66" s="274"/>
      <c r="CP66" s="274"/>
      <c r="CQ66" s="274"/>
      <c r="CR66" s="274"/>
      <c r="CS66" s="274"/>
    </row>
    <row r="67" spans="1:97" s="18" customFormat="1" ht="30" customHeight="1" thickTop="1" thickBot="1">
      <c r="A67" s="16"/>
      <c r="B67" s="17"/>
      <c r="C67" s="345"/>
      <c r="D67" s="345"/>
      <c r="E67" s="105"/>
      <c r="F67" s="357"/>
      <c r="G67" s="355"/>
      <c r="H67" s="355"/>
      <c r="I67" s="355"/>
      <c r="J67" s="356"/>
      <c r="K67" s="116" t="str">
        <f t="shared" si="0"/>
        <v/>
      </c>
      <c r="L67" s="274"/>
      <c r="M67" s="274"/>
      <c r="N67" s="274"/>
      <c r="O67" s="274"/>
      <c r="P67" s="274"/>
      <c r="Q67" s="274"/>
      <c r="R67" s="274"/>
      <c r="S67" s="273" t="s">
        <v>778</v>
      </c>
      <c r="T67" s="273" t="s">
        <v>778</v>
      </c>
      <c r="U67" s="273" t="s">
        <v>778</v>
      </c>
      <c r="V67" s="273" t="s">
        <v>778</v>
      </c>
      <c r="W67" s="276" t="s">
        <v>778</v>
      </c>
      <c r="X67" s="274"/>
      <c r="Y67" s="274">
        <v>61</v>
      </c>
      <c r="Z67" s="276" t="s">
        <v>779</v>
      </c>
      <c r="AA67" s="276" t="s">
        <v>779</v>
      </c>
      <c r="AB67" s="276" t="s">
        <v>779</v>
      </c>
      <c r="AC67" s="276" t="s">
        <v>779</v>
      </c>
      <c r="AD67" s="276" t="s">
        <v>779</v>
      </c>
      <c r="AE67" s="276" t="s">
        <v>779</v>
      </c>
      <c r="AF67" s="276" t="s">
        <v>779</v>
      </c>
      <c r="AG67" s="276" t="s">
        <v>779</v>
      </c>
      <c r="AH67" s="276" t="s">
        <v>779</v>
      </c>
      <c r="AI67" s="276" t="s">
        <v>779</v>
      </c>
      <c r="AJ67" s="276" t="s">
        <v>779</v>
      </c>
      <c r="AK67" s="276" t="s">
        <v>779</v>
      </c>
      <c r="AL67" s="276" t="s">
        <v>779</v>
      </c>
      <c r="AM67" s="276" t="s">
        <v>779</v>
      </c>
      <c r="AN67" s="276" t="s">
        <v>779</v>
      </c>
      <c r="AO67" s="276" t="s">
        <v>779</v>
      </c>
      <c r="AP67" s="276" t="s">
        <v>779</v>
      </c>
      <c r="AQ67" s="276" t="s">
        <v>779</v>
      </c>
      <c r="AR67" s="276" t="s">
        <v>779</v>
      </c>
      <c r="AS67" s="276" t="s">
        <v>779</v>
      </c>
      <c r="AT67" s="276" t="s">
        <v>779</v>
      </c>
      <c r="AU67" s="276" t="s">
        <v>779</v>
      </c>
      <c r="AV67" s="276" t="s">
        <v>779</v>
      </c>
      <c r="AW67" s="276" t="s">
        <v>779</v>
      </c>
      <c r="AX67" s="276" t="s">
        <v>779</v>
      </c>
      <c r="AY67" s="276" t="s">
        <v>779</v>
      </c>
      <c r="AZ67" s="276" t="s">
        <v>779</v>
      </c>
      <c r="BA67" s="276" t="s">
        <v>779</v>
      </c>
      <c r="BB67" s="276" t="s">
        <v>779</v>
      </c>
      <c r="BC67" s="276" t="s">
        <v>779</v>
      </c>
      <c r="BD67" s="276" t="s">
        <v>779</v>
      </c>
      <c r="BE67" s="276" t="s">
        <v>779</v>
      </c>
      <c r="BF67" s="276" t="s">
        <v>779</v>
      </c>
      <c r="BG67" s="276" t="s">
        <v>779</v>
      </c>
      <c r="BH67" s="276" t="s">
        <v>779</v>
      </c>
      <c r="BI67" s="276" t="s">
        <v>779</v>
      </c>
      <c r="BJ67" s="276" t="s">
        <v>779</v>
      </c>
      <c r="BK67" s="276" t="s">
        <v>779</v>
      </c>
      <c r="BL67" s="276" t="s">
        <v>779</v>
      </c>
      <c r="BM67" s="276" t="s">
        <v>779</v>
      </c>
      <c r="BN67" s="276" t="s">
        <v>779</v>
      </c>
      <c r="BO67" s="276" t="s">
        <v>779</v>
      </c>
      <c r="BP67" s="276" t="s">
        <v>779</v>
      </c>
      <c r="BQ67" s="276" t="s">
        <v>779</v>
      </c>
      <c r="BR67" s="276" t="s">
        <v>779</v>
      </c>
      <c r="BS67" s="276" t="s">
        <v>779</v>
      </c>
      <c r="BT67" s="276" t="s">
        <v>779</v>
      </c>
      <c r="BU67" s="276" t="s">
        <v>779</v>
      </c>
      <c r="BV67" s="276" t="s">
        <v>779</v>
      </c>
      <c r="BW67" s="276" t="s">
        <v>779</v>
      </c>
      <c r="BX67" s="276" t="s">
        <v>779</v>
      </c>
      <c r="BY67" s="276" t="s">
        <v>779</v>
      </c>
      <c r="BZ67" s="276" t="s">
        <v>779</v>
      </c>
      <c r="CA67" s="276" t="s">
        <v>779</v>
      </c>
      <c r="CB67" s="276" t="s">
        <v>779</v>
      </c>
      <c r="CC67" s="276" t="s">
        <v>779</v>
      </c>
      <c r="CD67" s="276" t="s">
        <v>779</v>
      </c>
      <c r="CE67" s="276" t="s">
        <v>779</v>
      </c>
      <c r="CF67" s="276" t="s">
        <v>779</v>
      </c>
      <c r="CG67" s="276" t="s">
        <v>779</v>
      </c>
      <c r="CH67" s="274"/>
      <c r="CI67" s="274"/>
      <c r="CJ67" s="274"/>
      <c r="CK67" s="274"/>
      <c r="CL67" s="274"/>
      <c r="CM67" s="274"/>
      <c r="CN67" s="274"/>
      <c r="CO67" s="274"/>
      <c r="CP67" s="274"/>
      <c r="CQ67" s="274"/>
      <c r="CR67" s="274"/>
      <c r="CS67" s="274"/>
    </row>
    <row r="68" spans="1:97" s="18" customFormat="1" ht="30" customHeight="1" thickTop="1" thickBot="1">
      <c r="A68" s="16"/>
      <c r="B68" s="17"/>
      <c r="C68" s="345"/>
      <c r="D68" s="345"/>
      <c r="E68" s="105"/>
      <c r="F68" s="357"/>
      <c r="G68" s="355"/>
      <c r="H68" s="355"/>
      <c r="I68" s="355"/>
      <c r="J68" s="356"/>
      <c r="K68" s="116" t="str">
        <f t="shared" si="0"/>
        <v/>
      </c>
      <c r="L68" s="274"/>
      <c r="M68" s="274"/>
      <c r="N68" s="274"/>
      <c r="O68" s="274"/>
      <c r="P68" s="274"/>
      <c r="Q68" s="274"/>
      <c r="R68" s="274"/>
      <c r="S68" s="273" t="s">
        <v>778</v>
      </c>
      <c r="T68" s="273" t="s">
        <v>778</v>
      </c>
      <c r="U68" s="273" t="s">
        <v>778</v>
      </c>
      <c r="V68" s="273" t="s">
        <v>778</v>
      </c>
      <c r="W68" s="276" t="s">
        <v>778</v>
      </c>
      <c r="X68" s="274"/>
      <c r="Y68" s="274">
        <v>62</v>
      </c>
      <c r="Z68" s="276" t="s">
        <v>779</v>
      </c>
      <c r="AA68" s="276" t="s">
        <v>779</v>
      </c>
      <c r="AB68" s="276" t="s">
        <v>779</v>
      </c>
      <c r="AC68" s="276" t="s">
        <v>779</v>
      </c>
      <c r="AD68" s="276" t="s">
        <v>779</v>
      </c>
      <c r="AE68" s="276" t="s">
        <v>779</v>
      </c>
      <c r="AF68" s="276" t="s">
        <v>779</v>
      </c>
      <c r="AG68" s="276" t="s">
        <v>779</v>
      </c>
      <c r="AH68" s="276" t="s">
        <v>779</v>
      </c>
      <c r="AI68" s="276" t="s">
        <v>779</v>
      </c>
      <c r="AJ68" s="276" t="s">
        <v>779</v>
      </c>
      <c r="AK68" s="276" t="s">
        <v>779</v>
      </c>
      <c r="AL68" s="276" t="s">
        <v>779</v>
      </c>
      <c r="AM68" s="276" t="s">
        <v>779</v>
      </c>
      <c r="AN68" s="276" t="s">
        <v>779</v>
      </c>
      <c r="AO68" s="276" t="s">
        <v>779</v>
      </c>
      <c r="AP68" s="276" t="s">
        <v>779</v>
      </c>
      <c r="AQ68" s="276" t="s">
        <v>779</v>
      </c>
      <c r="AR68" s="276" t="s">
        <v>779</v>
      </c>
      <c r="AS68" s="276" t="s">
        <v>779</v>
      </c>
      <c r="AT68" s="276" t="s">
        <v>779</v>
      </c>
      <c r="AU68" s="276" t="s">
        <v>779</v>
      </c>
      <c r="AV68" s="276" t="s">
        <v>779</v>
      </c>
      <c r="AW68" s="276" t="s">
        <v>779</v>
      </c>
      <c r="AX68" s="276" t="s">
        <v>779</v>
      </c>
      <c r="AY68" s="276" t="s">
        <v>779</v>
      </c>
      <c r="AZ68" s="276" t="s">
        <v>779</v>
      </c>
      <c r="BA68" s="276" t="s">
        <v>779</v>
      </c>
      <c r="BB68" s="276" t="s">
        <v>779</v>
      </c>
      <c r="BC68" s="276" t="s">
        <v>779</v>
      </c>
      <c r="BD68" s="276" t="s">
        <v>779</v>
      </c>
      <c r="BE68" s="276" t="s">
        <v>779</v>
      </c>
      <c r="BF68" s="276" t="s">
        <v>779</v>
      </c>
      <c r="BG68" s="276" t="s">
        <v>779</v>
      </c>
      <c r="BH68" s="276" t="s">
        <v>779</v>
      </c>
      <c r="BI68" s="276" t="s">
        <v>779</v>
      </c>
      <c r="BJ68" s="276" t="s">
        <v>779</v>
      </c>
      <c r="BK68" s="276" t="s">
        <v>779</v>
      </c>
      <c r="BL68" s="276" t="s">
        <v>779</v>
      </c>
      <c r="BM68" s="276" t="s">
        <v>779</v>
      </c>
      <c r="BN68" s="276" t="s">
        <v>779</v>
      </c>
      <c r="BO68" s="276" t="s">
        <v>779</v>
      </c>
      <c r="BP68" s="276" t="s">
        <v>779</v>
      </c>
      <c r="BQ68" s="276" t="s">
        <v>779</v>
      </c>
      <c r="BR68" s="276" t="s">
        <v>779</v>
      </c>
      <c r="BS68" s="276" t="s">
        <v>779</v>
      </c>
      <c r="BT68" s="276" t="s">
        <v>779</v>
      </c>
      <c r="BU68" s="276" t="s">
        <v>779</v>
      </c>
      <c r="BV68" s="276" t="s">
        <v>779</v>
      </c>
      <c r="BW68" s="276" t="s">
        <v>779</v>
      </c>
      <c r="BX68" s="276" t="s">
        <v>779</v>
      </c>
      <c r="BY68" s="276" t="s">
        <v>779</v>
      </c>
      <c r="BZ68" s="276" t="s">
        <v>779</v>
      </c>
      <c r="CA68" s="276" t="s">
        <v>779</v>
      </c>
      <c r="CB68" s="276" t="s">
        <v>779</v>
      </c>
      <c r="CC68" s="276" t="s">
        <v>779</v>
      </c>
      <c r="CD68" s="276" t="s">
        <v>779</v>
      </c>
      <c r="CE68" s="276" t="s">
        <v>779</v>
      </c>
      <c r="CF68" s="276" t="s">
        <v>779</v>
      </c>
      <c r="CG68" s="276" t="s">
        <v>779</v>
      </c>
      <c r="CH68" s="274"/>
      <c r="CI68" s="274"/>
      <c r="CJ68" s="274"/>
      <c r="CK68" s="274"/>
      <c r="CL68" s="274"/>
      <c r="CM68" s="274"/>
      <c r="CN68" s="274"/>
      <c r="CO68" s="274"/>
      <c r="CP68" s="274"/>
      <c r="CQ68" s="274"/>
      <c r="CR68" s="274"/>
      <c r="CS68" s="274"/>
    </row>
    <row r="69" spans="1:97" s="18" customFormat="1" ht="30" customHeight="1" thickTop="1" thickBot="1">
      <c r="A69" s="16"/>
      <c r="B69" s="17"/>
      <c r="C69" s="345"/>
      <c r="D69" s="345"/>
      <c r="E69" s="105"/>
      <c r="F69" s="357"/>
      <c r="G69" s="355"/>
      <c r="H69" s="355"/>
      <c r="I69" s="355"/>
      <c r="J69" s="356"/>
      <c r="K69" s="116" t="str">
        <f t="shared" si="0"/>
        <v/>
      </c>
      <c r="L69" s="274"/>
      <c r="M69" s="274"/>
      <c r="N69" s="274"/>
      <c r="O69" s="274"/>
      <c r="P69" s="274"/>
      <c r="Q69" s="274"/>
      <c r="R69" s="274"/>
      <c r="S69" s="273" t="s">
        <v>778</v>
      </c>
      <c r="T69" s="273" t="s">
        <v>778</v>
      </c>
      <c r="U69" s="273" t="s">
        <v>778</v>
      </c>
      <c r="V69" s="273" t="s">
        <v>778</v>
      </c>
      <c r="W69" s="276" t="s">
        <v>778</v>
      </c>
      <c r="X69" s="274"/>
      <c r="Y69" s="274">
        <v>63</v>
      </c>
      <c r="Z69" s="276" t="s">
        <v>779</v>
      </c>
      <c r="AA69" s="276" t="s">
        <v>779</v>
      </c>
      <c r="AB69" s="276" t="s">
        <v>779</v>
      </c>
      <c r="AC69" s="276" t="s">
        <v>779</v>
      </c>
      <c r="AD69" s="276" t="s">
        <v>779</v>
      </c>
      <c r="AE69" s="276" t="s">
        <v>779</v>
      </c>
      <c r="AF69" s="276" t="s">
        <v>779</v>
      </c>
      <c r="AG69" s="276" t="s">
        <v>779</v>
      </c>
      <c r="AH69" s="276" t="s">
        <v>779</v>
      </c>
      <c r="AI69" s="276" t="s">
        <v>779</v>
      </c>
      <c r="AJ69" s="276" t="s">
        <v>779</v>
      </c>
      <c r="AK69" s="276" t="s">
        <v>779</v>
      </c>
      <c r="AL69" s="276" t="s">
        <v>779</v>
      </c>
      <c r="AM69" s="276" t="s">
        <v>779</v>
      </c>
      <c r="AN69" s="276" t="s">
        <v>779</v>
      </c>
      <c r="AO69" s="276" t="s">
        <v>779</v>
      </c>
      <c r="AP69" s="276" t="s">
        <v>779</v>
      </c>
      <c r="AQ69" s="276" t="s">
        <v>779</v>
      </c>
      <c r="AR69" s="276" t="s">
        <v>779</v>
      </c>
      <c r="AS69" s="276" t="s">
        <v>779</v>
      </c>
      <c r="AT69" s="276" t="s">
        <v>779</v>
      </c>
      <c r="AU69" s="276" t="s">
        <v>779</v>
      </c>
      <c r="AV69" s="276" t="s">
        <v>779</v>
      </c>
      <c r="AW69" s="276" t="s">
        <v>779</v>
      </c>
      <c r="AX69" s="276" t="s">
        <v>779</v>
      </c>
      <c r="AY69" s="276" t="s">
        <v>779</v>
      </c>
      <c r="AZ69" s="276" t="s">
        <v>779</v>
      </c>
      <c r="BA69" s="276" t="s">
        <v>779</v>
      </c>
      <c r="BB69" s="276" t="s">
        <v>779</v>
      </c>
      <c r="BC69" s="276" t="s">
        <v>779</v>
      </c>
      <c r="BD69" s="276" t="s">
        <v>779</v>
      </c>
      <c r="BE69" s="276" t="s">
        <v>779</v>
      </c>
      <c r="BF69" s="276" t="s">
        <v>779</v>
      </c>
      <c r="BG69" s="276" t="s">
        <v>779</v>
      </c>
      <c r="BH69" s="276" t="s">
        <v>779</v>
      </c>
      <c r="BI69" s="276" t="s">
        <v>779</v>
      </c>
      <c r="BJ69" s="276" t="s">
        <v>779</v>
      </c>
      <c r="BK69" s="276" t="s">
        <v>779</v>
      </c>
      <c r="BL69" s="276" t="s">
        <v>779</v>
      </c>
      <c r="BM69" s="276" t="s">
        <v>779</v>
      </c>
      <c r="BN69" s="276" t="s">
        <v>779</v>
      </c>
      <c r="BO69" s="276" t="s">
        <v>779</v>
      </c>
      <c r="BP69" s="276" t="s">
        <v>779</v>
      </c>
      <c r="BQ69" s="276" t="s">
        <v>779</v>
      </c>
      <c r="BR69" s="276" t="s">
        <v>779</v>
      </c>
      <c r="BS69" s="276" t="s">
        <v>779</v>
      </c>
      <c r="BT69" s="276" t="s">
        <v>779</v>
      </c>
      <c r="BU69" s="276" t="s">
        <v>779</v>
      </c>
      <c r="BV69" s="276" t="s">
        <v>779</v>
      </c>
      <c r="BW69" s="276" t="s">
        <v>779</v>
      </c>
      <c r="BX69" s="276" t="s">
        <v>779</v>
      </c>
      <c r="BY69" s="276" t="s">
        <v>779</v>
      </c>
      <c r="BZ69" s="276" t="s">
        <v>779</v>
      </c>
      <c r="CA69" s="276" t="s">
        <v>779</v>
      </c>
      <c r="CB69" s="276" t="s">
        <v>779</v>
      </c>
      <c r="CC69" s="276" t="s">
        <v>779</v>
      </c>
      <c r="CD69" s="276" t="s">
        <v>779</v>
      </c>
      <c r="CE69" s="276" t="s">
        <v>779</v>
      </c>
      <c r="CF69" s="276" t="s">
        <v>779</v>
      </c>
      <c r="CG69" s="276" t="s">
        <v>779</v>
      </c>
      <c r="CH69" s="274"/>
      <c r="CI69" s="274"/>
      <c r="CJ69" s="274"/>
      <c r="CK69" s="274"/>
      <c r="CL69" s="274"/>
      <c r="CM69" s="274"/>
      <c r="CN69" s="274"/>
      <c r="CO69" s="274"/>
      <c r="CP69" s="274"/>
      <c r="CQ69" s="274"/>
      <c r="CR69" s="274"/>
      <c r="CS69" s="274"/>
    </row>
    <row r="70" spans="1:97" s="18" customFormat="1" ht="30" customHeight="1" thickTop="1" thickBot="1">
      <c r="A70" s="16"/>
      <c r="B70" s="17"/>
      <c r="C70" s="345"/>
      <c r="D70" s="345"/>
      <c r="E70" s="105"/>
      <c r="F70" s="357"/>
      <c r="G70" s="355"/>
      <c r="H70" s="355"/>
      <c r="I70" s="355"/>
      <c r="J70" s="356"/>
      <c r="K70" s="116" t="str">
        <f t="shared" si="0"/>
        <v/>
      </c>
      <c r="L70" s="274"/>
      <c r="M70" s="274"/>
      <c r="N70" s="274"/>
      <c r="O70" s="274"/>
      <c r="P70" s="274"/>
      <c r="Q70" s="274"/>
      <c r="R70" s="274"/>
      <c r="S70" s="273" t="s">
        <v>778</v>
      </c>
      <c r="T70" s="273" t="s">
        <v>778</v>
      </c>
      <c r="U70" s="273" t="s">
        <v>778</v>
      </c>
      <c r="V70" s="273" t="s">
        <v>778</v>
      </c>
      <c r="W70" s="276" t="s">
        <v>778</v>
      </c>
      <c r="X70" s="274"/>
      <c r="Y70" s="274">
        <v>64</v>
      </c>
      <c r="Z70" s="276" t="s">
        <v>779</v>
      </c>
      <c r="AA70" s="276" t="s">
        <v>779</v>
      </c>
      <c r="AB70" s="276" t="s">
        <v>779</v>
      </c>
      <c r="AC70" s="276" t="s">
        <v>779</v>
      </c>
      <c r="AD70" s="276" t="s">
        <v>779</v>
      </c>
      <c r="AE70" s="276" t="s">
        <v>779</v>
      </c>
      <c r="AF70" s="276" t="s">
        <v>779</v>
      </c>
      <c r="AG70" s="276" t="s">
        <v>779</v>
      </c>
      <c r="AH70" s="276" t="s">
        <v>779</v>
      </c>
      <c r="AI70" s="276" t="s">
        <v>779</v>
      </c>
      <c r="AJ70" s="276" t="s">
        <v>779</v>
      </c>
      <c r="AK70" s="276" t="s">
        <v>779</v>
      </c>
      <c r="AL70" s="276" t="s">
        <v>779</v>
      </c>
      <c r="AM70" s="276" t="s">
        <v>779</v>
      </c>
      <c r="AN70" s="276" t="s">
        <v>779</v>
      </c>
      <c r="AO70" s="276" t="s">
        <v>779</v>
      </c>
      <c r="AP70" s="276" t="s">
        <v>779</v>
      </c>
      <c r="AQ70" s="276" t="s">
        <v>779</v>
      </c>
      <c r="AR70" s="276" t="s">
        <v>779</v>
      </c>
      <c r="AS70" s="276" t="s">
        <v>779</v>
      </c>
      <c r="AT70" s="276" t="s">
        <v>779</v>
      </c>
      <c r="AU70" s="276" t="s">
        <v>779</v>
      </c>
      <c r="AV70" s="276" t="s">
        <v>779</v>
      </c>
      <c r="AW70" s="276" t="s">
        <v>779</v>
      </c>
      <c r="AX70" s="276" t="s">
        <v>779</v>
      </c>
      <c r="AY70" s="276" t="s">
        <v>779</v>
      </c>
      <c r="AZ70" s="276" t="s">
        <v>779</v>
      </c>
      <c r="BA70" s="276" t="s">
        <v>779</v>
      </c>
      <c r="BB70" s="276" t="s">
        <v>779</v>
      </c>
      <c r="BC70" s="276" t="s">
        <v>779</v>
      </c>
      <c r="BD70" s="276" t="s">
        <v>779</v>
      </c>
      <c r="BE70" s="276" t="s">
        <v>779</v>
      </c>
      <c r="BF70" s="276" t="s">
        <v>779</v>
      </c>
      <c r="BG70" s="276" t="s">
        <v>779</v>
      </c>
      <c r="BH70" s="276" t="s">
        <v>779</v>
      </c>
      <c r="BI70" s="276" t="s">
        <v>779</v>
      </c>
      <c r="BJ70" s="276" t="s">
        <v>779</v>
      </c>
      <c r="BK70" s="276" t="s">
        <v>779</v>
      </c>
      <c r="BL70" s="276" t="s">
        <v>779</v>
      </c>
      <c r="BM70" s="276" t="s">
        <v>779</v>
      </c>
      <c r="BN70" s="276" t="s">
        <v>779</v>
      </c>
      <c r="BO70" s="276" t="s">
        <v>779</v>
      </c>
      <c r="BP70" s="276" t="s">
        <v>779</v>
      </c>
      <c r="BQ70" s="276" t="s">
        <v>779</v>
      </c>
      <c r="BR70" s="276" t="s">
        <v>779</v>
      </c>
      <c r="BS70" s="276" t="s">
        <v>779</v>
      </c>
      <c r="BT70" s="276" t="s">
        <v>779</v>
      </c>
      <c r="BU70" s="276" t="s">
        <v>779</v>
      </c>
      <c r="BV70" s="276" t="s">
        <v>779</v>
      </c>
      <c r="BW70" s="276" t="s">
        <v>779</v>
      </c>
      <c r="BX70" s="276" t="s">
        <v>779</v>
      </c>
      <c r="BY70" s="276" t="s">
        <v>779</v>
      </c>
      <c r="BZ70" s="276" t="s">
        <v>779</v>
      </c>
      <c r="CA70" s="276" t="s">
        <v>779</v>
      </c>
      <c r="CB70" s="276" t="s">
        <v>779</v>
      </c>
      <c r="CC70" s="276" t="s">
        <v>779</v>
      </c>
      <c r="CD70" s="276" t="s">
        <v>779</v>
      </c>
      <c r="CE70" s="276" t="s">
        <v>779</v>
      </c>
      <c r="CF70" s="276" t="s">
        <v>779</v>
      </c>
      <c r="CG70" s="276" t="s">
        <v>779</v>
      </c>
      <c r="CH70" s="274"/>
      <c r="CI70" s="274"/>
      <c r="CJ70" s="274"/>
      <c r="CK70" s="274"/>
      <c r="CL70" s="274"/>
      <c r="CM70" s="274"/>
      <c r="CN70" s="274"/>
      <c r="CO70" s="274"/>
      <c r="CP70" s="274"/>
      <c r="CQ70" s="274"/>
      <c r="CR70" s="274"/>
      <c r="CS70" s="274"/>
    </row>
    <row r="71" spans="1:97" s="18" customFormat="1" ht="30" customHeight="1" thickTop="1" thickBot="1">
      <c r="A71" s="16"/>
      <c r="B71" s="17"/>
      <c r="C71" s="345"/>
      <c r="D71" s="345"/>
      <c r="E71" s="105"/>
      <c r="F71" s="357"/>
      <c r="G71" s="355"/>
      <c r="H71" s="355"/>
      <c r="I71" s="355"/>
      <c r="J71" s="356"/>
      <c r="K71" s="116" t="str">
        <f t="shared" si="0"/>
        <v/>
      </c>
      <c r="L71" s="274"/>
      <c r="M71" s="274"/>
      <c r="N71" s="274"/>
      <c r="O71" s="274"/>
      <c r="P71" s="274"/>
      <c r="Q71" s="274"/>
      <c r="R71" s="274"/>
      <c r="S71" s="273" t="s">
        <v>778</v>
      </c>
      <c r="T71" s="273" t="s">
        <v>778</v>
      </c>
      <c r="U71" s="273" t="s">
        <v>778</v>
      </c>
      <c r="V71" s="273" t="s">
        <v>778</v>
      </c>
      <c r="W71" s="276" t="s">
        <v>778</v>
      </c>
      <c r="X71" s="274"/>
      <c r="Y71" s="274">
        <v>65</v>
      </c>
      <c r="Z71" s="276" t="s">
        <v>779</v>
      </c>
      <c r="AA71" s="276" t="s">
        <v>779</v>
      </c>
      <c r="AB71" s="276" t="s">
        <v>779</v>
      </c>
      <c r="AC71" s="276" t="s">
        <v>779</v>
      </c>
      <c r="AD71" s="276" t="s">
        <v>779</v>
      </c>
      <c r="AE71" s="276" t="s">
        <v>779</v>
      </c>
      <c r="AF71" s="276" t="s">
        <v>779</v>
      </c>
      <c r="AG71" s="276" t="s">
        <v>779</v>
      </c>
      <c r="AH71" s="276" t="s">
        <v>779</v>
      </c>
      <c r="AI71" s="276" t="s">
        <v>779</v>
      </c>
      <c r="AJ71" s="276" t="s">
        <v>779</v>
      </c>
      <c r="AK71" s="276" t="s">
        <v>779</v>
      </c>
      <c r="AL71" s="276" t="s">
        <v>779</v>
      </c>
      <c r="AM71" s="276" t="s">
        <v>779</v>
      </c>
      <c r="AN71" s="276" t="s">
        <v>779</v>
      </c>
      <c r="AO71" s="276" t="s">
        <v>779</v>
      </c>
      <c r="AP71" s="276" t="s">
        <v>779</v>
      </c>
      <c r="AQ71" s="276" t="s">
        <v>779</v>
      </c>
      <c r="AR71" s="276" t="s">
        <v>779</v>
      </c>
      <c r="AS71" s="276" t="s">
        <v>779</v>
      </c>
      <c r="AT71" s="276" t="s">
        <v>779</v>
      </c>
      <c r="AU71" s="276" t="s">
        <v>779</v>
      </c>
      <c r="AV71" s="276" t="s">
        <v>779</v>
      </c>
      <c r="AW71" s="276" t="s">
        <v>779</v>
      </c>
      <c r="AX71" s="276" t="s">
        <v>779</v>
      </c>
      <c r="AY71" s="276" t="s">
        <v>779</v>
      </c>
      <c r="AZ71" s="276" t="s">
        <v>779</v>
      </c>
      <c r="BA71" s="276" t="s">
        <v>779</v>
      </c>
      <c r="BB71" s="276" t="s">
        <v>779</v>
      </c>
      <c r="BC71" s="276" t="s">
        <v>779</v>
      </c>
      <c r="BD71" s="276" t="s">
        <v>779</v>
      </c>
      <c r="BE71" s="276" t="s">
        <v>779</v>
      </c>
      <c r="BF71" s="276" t="s">
        <v>779</v>
      </c>
      <c r="BG71" s="276" t="s">
        <v>779</v>
      </c>
      <c r="BH71" s="276" t="s">
        <v>779</v>
      </c>
      <c r="BI71" s="276" t="s">
        <v>779</v>
      </c>
      <c r="BJ71" s="276" t="s">
        <v>779</v>
      </c>
      <c r="BK71" s="276" t="s">
        <v>779</v>
      </c>
      <c r="BL71" s="276" t="s">
        <v>779</v>
      </c>
      <c r="BM71" s="276" t="s">
        <v>779</v>
      </c>
      <c r="BN71" s="276" t="s">
        <v>779</v>
      </c>
      <c r="BO71" s="276" t="s">
        <v>779</v>
      </c>
      <c r="BP71" s="276" t="s">
        <v>779</v>
      </c>
      <c r="BQ71" s="276" t="s">
        <v>779</v>
      </c>
      <c r="BR71" s="276" t="s">
        <v>779</v>
      </c>
      <c r="BS71" s="276" t="s">
        <v>779</v>
      </c>
      <c r="BT71" s="276" t="s">
        <v>779</v>
      </c>
      <c r="BU71" s="276" t="s">
        <v>779</v>
      </c>
      <c r="BV71" s="276" t="s">
        <v>779</v>
      </c>
      <c r="BW71" s="276" t="s">
        <v>779</v>
      </c>
      <c r="BX71" s="276" t="s">
        <v>779</v>
      </c>
      <c r="BY71" s="276" t="s">
        <v>779</v>
      </c>
      <c r="BZ71" s="276" t="s">
        <v>779</v>
      </c>
      <c r="CA71" s="276" t="s">
        <v>779</v>
      </c>
      <c r="CB71" s="276" t="s">
        <v>779</v>
      </c>
      <c r="CC71" s="276" t="s">
        <v>779</v>
      </c>
      <c r="CD71" s="276" t="s">
        <v>779</v>
      </c>
      <c r="CE71" s="276" t="s">
        <v>779</v>
      </c>
      <c r="CF71" s="276" t="s">
        <v>779</v>
      </c>
      <c r="CG71" s="276" t="s">
        <v>779</v>
      </c>
      <c r="CH71" s="274"/>
      <c r="CI71" s="274"/>
      <c r="CJ71" s="274"/>
      <c r="CK71" s="274"/>
      <c r="CL71" s="274"/>
      <c r="CM71" s="274"/>
      <c r="CN71" s="274"/>
      <c r="CO71" s="274"/>
      <c r="CP71" s="274"/>
      <c r="CQ71" s="274"/>
      <c r="CR71" s="274"/>
      <c r="CS71" s="274"/>
    </row>
    <row r="72" spans="1:97" s="18" customFormat="1" ht="30" customHeight="1" thickTop="1" thickBot="1">
      <c r="A72" s="16"/>
      <c r="B72" s="17"/>
      <c r="C72" s="345"/>
      <c r="D72" s="345"/>
      <c r="E72" s="105"/>
      <c r="F72" s="357"/>
      <c r="G72" s="355"/>
      <c r="H72" s="355"/>
      <c r="I72" s="355"/>
      <c r="J72" s="356"/>
      <c r="K72" s="116" t="str">
        <f t="shared" ref="K72:K106" si="1">W72</f>
        <v/>
      </c>
      <c r="L72" s="274"/>
      <c r="M72" s="274"/>
      <c r="N72" s="274"/>
      <c r="O72" s="274"/>
      <c r="P72" s="274"/>
      <c r="Q72" s="274"/>
      <c r="R72" s="274"/>
      <c r="S72" s="273" t="s">
        <v>778</v>
      </c>
      <c r="T72" s="273" t="s">
        <v>778</v>
      </c>
      <c r="U72" s="273" t="s">
        <v>778</v>
      </c>
      <c r="V72" s="273" t="s">
        <v>778</v>
      </c>
      <c r="W72" s="276" t="s">
        <v>778</v>
      </c>
      <c r="X72" s="274"/>
      <c r="Y72" s="274">
        <v>66</v>
      </c>
      <c r="Z72" s="276" t="s">
        <v>779</v>
      </c>
      <c r="AA72" s="276" t="s">
        <v>779</v>
      </c>
      <c r="AB72" s="276" t="s">
        <v>779</v>
      </c>
      <c r="AC72" s="276" t="s">
        <v>779</v>
      </c>
      <c r="AD72" s="276" t="s">
        <v>779</v>
      </c>
      <c r="AE72" s="276" t="s">
        <v>779</v>
      </c>
      <c r="AF72" s="276" t="s">
        <v>779</v>
      </c>
      <c r="AG72" s="276" t="s">
        <v>779</v>
      </c>
      <c r="AH72" s="276" t="s">
        <v>779</v>
      </c>
      <c r="AI72" s="276" t="s">
        <v>779</v>
      </c>
      <c r="AJ72" s="276" t="s">
        <v>779</v>
      </c>
      <c r="AK72" s="276" t="s">
        <v>779</v>
      </c>
      <c r="AL72" s="276" t="s">
        <v>779</v>
      </c>
      <c r="AM72" s="276" t="s">
        <v>779</v>
      </c>
      <c r="AN72" s="276" t="s">
        <v>779</v>
      </c>
      <c r="AO72" s="276" t="s">
        <v>779</v>
      </c>
      <c r="AP72" s="276" t="s">
        <v>779</v>
      </c>
      <c r="AQ72" s="276" t="s">
        <v>779</v>
      </c>
      <c r="AR72" s="276" t="s">
        <v>779</v>
      </c>
      <c r="AS72" s="276" t="s">
        <v>779</v>
      </c>
      <c r="AT72" s="276" t="s">
        <v>779</v>
      </c>
      <c r="AU72" s="276" t="s">
        <v>779</v>
      </c>
      <c r="AV72" s="276" t="s">
        <v>779</v>
      </c>
      <c r="AW72" s="276" t="s">
        <v>779</v>
      </c>
      <c r="AX72" s="276" t="s">
        <v>779</v>
      </c>
      <c r="AY72" s="276" t="s">
        <v>779</v>
      </c>
      <c r="AZ72" s="276" t="s">
        <v>779</v>
      </c>
      <c r="BA72" s="276" t="s">
        <v>779</v>
      </c>
      <c r="BB72" s="276" t="s">
        <v>779</v>
      </c>
      <c r="BC72" s="276" t="s">
        <v>779</v>
      </c>
      <c r="BD72" s="276" t="s">
        <v>779</v>
      </c>
      <c r="BE72" s="276" t="s">
        <v>779</v>
      </c>
      <c r="BF72" s="276" t="s">
        <v>779</v>
      </c>
      <c r="BG72" s="276" t="s">
        <v>779</v>
      </c>
      <c r="BH72" s="276" t="s">
        <v>779</v>
      </c>
      <c r="BI72" s="276" t="s">
        <v>779</v>
      </c>
      <c r="BJ72" s="276" t="s">
        <v>779</v>
      </c>
      <c r="BK72" s="276" t="s">
        <v>779</v>
      </c>
      <c r="BL72" s="276" t="s">
        <v>779</v>
      </c>
      <c r="BM72" s="276" t="s">
        <v>779</v>
      </c>
      <c r="BN72" s="276" t="s">
        <v>779</v>
      </c>
      <c r="BO72" s="276" t="s">
        <v>779</v>
      </c>
      <c r="BP72" s="276" t="s">
        <v>779</v>
      </c>
      <c r="BQ72" s="276" t="s">
        <v>779</v>
      </c>
      <c r="BR72" s="276" t="s">
        <v>779</v>
      </c>
      <c r="BS72" s="276" t="s">
        <v>779</v>
      </c>
      <c r="BT72" s="276" t="s">
        <v>779</v>
      </c>
      <c r="BU72" s="276" t="s">
        <v>779</v>
      </c>
      <c r="BV72" s="276" t="s">
        <v>779</v>
      </c>
      <c r="BW72" s="276" t="s">
        <v>779</v>
      </c>
      <c r="BX72" s="276" t="s">
        <v>779</v>
      </c>
      <c r="BY72" s="276" t="s">
        <v>779</v>
      </c>
      <c r="BZ72" s="276" t="s">
        <v>779</v>
      </c>
      <c r="CA72" s="276" t="s">
        <v>779</v>
      </c>
      <c r="CB72" s="276" t="s">
        <v>779</v>
      </c>
      <c r="CC72" s="276" t="s">
        <v>779</v>
      </c>
      <c r="CD72" s="276" t="s">
        <v>779</v>
      </c>
      <c r="CE72" s="276" t="s">
        <v>779</v>
      </c>
      <c r="CF72" s="276" t="s">
        <v>779</v>
      </c>
      <c r="CG72" s="276" t="s">
        <v>779</v>
      </c>
      <c r="CH72" s="274"/>
      <c r="CI72" s="274"/>
      <c r="CJ72" s="274"/>
      <c r="CK72" s="274"/>
      <c r="CL72" s="274"/>
      <c r="CM72" s="274"/>
      <c r="CN72" s="274"/>
      <c r="CO72" s="274"/>
      <c r="CP72" s="274"/>
      <c r="CQ72" s="274"/>
      <c r="CR72" s="274"/>
      <c r="CS72" s="274"/>
    </row>
    <row r="73" spans="1:97" s="18" customFormat="1" ht="30" customHeight="1" thickTop="1" thickBot="1">
      <c r="A73" s="16"/>
      <c r="B73" s="17"/>
      <c r="C73" s="345"/>
      <c r="D73" s="345"/>
      <c r="E73" s="105"/>
      <c r="F73" s="357"/>
      <c r="G73" s="355"/>
      <c r="H73" s="355"/>
      <c r="I73" s="355"/>
      <c r="J73" s="356"/>
      <c r="K73" s="116" t="str">
        <f t="shared" si="1"/>
        <v/>
      </c>
      <c r="L73" s="274"/>
      <c r="M73" s="274"/>
      <c r="N73" s="274"/>
      <c r="O73" s="274"/>
      <c r="P73" s="274"/>
      <c r="Q73" s="274"/>
      <c r="R73" s="274"/>
      <c r="S73" s="273" t="s">
        <v>778</v>
      </c>
      <c r="T73" s="273" t="s">
        <v>778</v>
      </c>
      <c r="U73" s="273" t="s">
        <v>778</v>
      </c>
      <c r="V73" s="273" t="s">
        <v>778</v>
      </c>
      <c r="W73" s="276" t="s">
        <v>778</v>
      </c>
      <c r="X73" s="274"/>
      <c r="Y73" s="274">
        <v>67</v>
      </c>
      <c r="Z73" s="276" t="s">
        <v>779</v>
      </c>
      <c r="AA73" s="276" t="s">
        <v>779</v>
      </c>
      <c r="AB73" s="276" t="s">
        <v>779</v>
      </c>
      <c r="AC73" s="276" t="s">
        <v>779</v>
      </c>
      <c r="AD73" s="276" t="s">
        <v>779</v>
      </c>
      <c r="AE73" s="276" t="s">
        <v>779</v>
      </c>
      <c r="AF73" s="276" t="s">
        <v>779</v>
      </c>
      <c r="AG73" s="276" t="s">
        <v>779</v>
      </c>
      <c r="AH73" s="276" t="s">
        <v>779</v>
      </c>
      <c r="AI73" s="276" t="s">
        <v>779</v>
      </c>
      <c r="AJ73" s="276" t="s">
        <v>779</v>
      </c>
      <c r="AK73" s="276" t="s">
        <v>779</v>
      </c>
      <c r="AL73" s="276" t="s">
        <v>779</v>
      </c>
      <c r="AM73" s="276" t="s">
        <v>779</v>
      </c>
      <c r="AN73" s="276" t="s">
        <v>779</v>
      </c>
      <c r="AO73" s="276" t="s">
        <v>779</v>
      </c>
      <c r="AP73" s="276" t="s">
        <v>779</v>
      </c>
      <c r="AQ73" s="276" t="s">
        <v>779</v>
      </c>
      <c r="AR73" s="276" t="s">
        <v>779</v>
      </c>
      <c r="AS73" s="276" t="s">
        <v>779</v>
      </c>
      <c r="AT73" s="276" t="s">
        <v>779</v>
      </c>
      <c r="AU73" s="276" t="s">
        <v>779</v>
      </c>
      <c r="AV73" s="276" t="s">
        <v>779</v>
      </c>
      <c r="AW73" s="276" t="s">
        <v>779</v>
      </c>
      <c r="AX73" s="276" t="s">
        <v>779</v>
      </c>
      <c r="AY73" s="276" t="s">
        <v>779</v>
      </c>
      <c r="AZ73" s="276" t="s">
        <v>779</v>
      </c>
      <c r="BA73" s="276" t="s">
        <v>779</v>
      </c>
      <c r="BB73" s="276" t="s">
        <v>779</v>
      </c>
      <c r="BC73" s="276" t="s">
        <v>779</v>
      </c>
      <c r="BD73" s="276" t="s">
        <v>779</v>
      </c>
      <c r="BE73" s="276" t="s">
        <v>779</v>
      </c>
      <c r="BF73" s="276" t="s">
        <v>779</v>
      </c>
      <c r="BG73" s="276" t="s">
        <v>779</v>
      </c>
      <c r="BH73" s="276" t="s">
        <v>779</v>
      </c>
      <c r="BI73" s="276" t="s">
        <v>779</v>
      </c>
      <c r="BJ73" s="276" t="s">
        <v>779</v>
      </c>
      <c r="BK73" s="276" t="s">
        <v>779</v>
      </c>
      <c r="BL73" s="276" t="s">
        <v>779</v>
      </c>
      <c r="BM73" s="276" t="s">
        <v>779</v>
      </c>
      <c r="BN73" s="276" t="s">
        <v>779</v>
      </c>
      <c r="BO73" s="276" t="s">
        <v>779</v>
      </c>
      <c r="BP73" s="276" t="s">
        <v>779</v>
      </c>
      <c r="BQ73" s="276" t="s">
        <v>779</v>
      </c>
      <c r="BR73" s="276" t="s">
        <v>779</v>
      </c>
      <c r="BS73" s="276" t="s">
        <v>779</v>
      </c>
      <c r="BT73" s="276" t="s">
        <v>779</v>
      </c>
      <c r="BU73" s="276" t="s">
        <v>779</v>
      </c>
      <c r="BV73" s="276" t="s">
        <v>779</v>
      </c>
      <c r="BW73" s="276" t="s">
        <v>779</v>
      </c>
      <c r="BX73" s="276" t="s">
        <v>779</v>
      </c>
      <c r="BY73" s="276" t="s">
        <v>779</v>
      </c>
      <c r="BZ73" s="276" t="s">
        <v>779</v>
      </c>
      <c r="CA73" s="276" t="s">
        <v>779</v>
      </c>
      <c r="CB73" s="276" t="s">
        <v>779</v>
      </c>
      <c r="CC73" s="276" t="s">
        <v>779</v>
      </c>
      <c r="CD73" s="276" t="s">
        <v>779</v>
      </c>
      <c r="CE73" s="276" t="s">
        <v>779</v>
      </c>
      <c r="CF73" s="276" t="s">
        <v>779</v>
      </c>
      <c r="CG73" s="276" t="s">
        <v>779</v>
      </c>
      <c r="CH73" s="274"/>
      <c r="CI73" s="274"/>
      <c r="CJ73" s="274"/>
      <c r="CK73" s="274"/>
      <c r="CL73" s="274"/>
      <c r="CM73" s="274"/>
      <c r="CN73" s="274"/>
      <c r="CO73" s="274"/>
      <c r="CP73" s="274"/>
      <c r="CQ73" s="274"/>
      <c r="CR73" s="274"/>
      <c r="CS73" s="274"/>
    </row>
    <row r="74" spans="1:97" s="18" customFormat="1" ht="30" customHeight="1" thickTop="1" thickBot="1">
      <c r="A74" s="16"/>
      <c r="B74" s="17"/>
      <c r="C74" s="345"/>
      <c r="D74" s="345"/>
      <c r="E74" s="105"/>
      <c r="F74" s="357"/>
      <c r="G74" s="355"/>
      <c r="H74" s="355"/>
      <c r="I74" s="355"/>
      <c r="J74" s="356"/>
      <c r="K74" s="116" t="str">
        <f t="shared" si="1"/>
        <v/>
      </c>
      <c r="L74" s="274"/>
      <c r="M74" s="274"/>
      <c r="N74" s="274"/>
      <c r="O74" s="274"/>
      <c r="P74" s="274"/>
      <c r="Q74" s="274"/>
      <c r="R74" s="274"/>
      <c r="S74" s="273" t="s">
        <v>778</v>
      </c>
      <c r="T74" s="273" t="s">
        <v>778</v>
      </c>
      <c r="U74" s="273" t="s">
        <v>778</v>
      </c>
      <c r="V74" s="273" t="s">
        <v>778</v>
      </c>
      <c r="W74" s="276" t="s">
        <v>778</v>
      </c>
      <c r="X74" s="274"/>
      <c r="Y74" s="274">
        <v>68</v>
      </c>
      <c r="Z74" s="276" t="s">
        <v>779</v>
      </c>
      <c r="AA74" s="276" t="s">
        <v>779</v>
      </c>
      <c r="AB74" s="276" t="s">
        <v>779</v>
      </c>
      <c r="AC74" s="276" t="s">
        <v>779</v>
      </c>
      <c r="AD74" s="276" t="s">
        <v>779</v>
      </c>
      <c r="AE74" s="276" t="s">
        <v>779</v>
      </c>
      <c r="AF74" s="276" t="s">
        <v>779</v>
      </c>
      <c r="AG74" s="276" t="s">
        <v>779</v>
      </c>
      <c r="AH74" s="276" t="s">
        <v>779</v>
      </c>
      <c r="AI74" s="276" t="s">
        <v>779</v>
      </c>
      <c r="AJ74" s="276" t="s">
        <v>779</v>
      </c>
      <c r="AK74" s="276" t="s">
        <v>779</v>
      </c>
      <c r="AL74" s="276" t="s">
        <v>779</v>
      </c>
      <c r="AM74" s="276" t="s">
        <v>779</v>
      </c>
      <c r="AN74" s="276" t="s">
        <v>779</v>
      </c>
      <c r="AO74" s="276" t="s">
        <v>779</v>
      </c>
      <c r="AP74" s="276" t="s">
        <v>779</v>
      </c>
      <c r="AQ74" s="276" t="s">
        <v>779</v>
      </c>
      <c r="AR74" s="276" t="s">
        <v>779</v>
      </c>
      <c r="AS74" s="276" t="s">
        <v>779</v>
      </c>
      <c r="AT74" s="276" t="s">
        <v>779</v>
      </c>
      <c r="AU74" s="276" t="s">
        <v>779</v>
      </c>
      <c r="AV74" s="276" t="s">
        <v>779</v>
      </c>
      <c r="AW74" s="276" t="s">
        <v>779</v>
      </c>
      <c r="AX74" s="276" t="s">
        <v>779</v>
      </c>
      <c r="AY74" s="276" t="s">
        <v>779</v>
      </c>
      <c r="AZ74" s="276" t="s">
        <v>779</v>
      </c>
      <c r="BA74" s="276" t="s">
        <v>779</v>
      </c>
      <c r="BB74" s="276" t="s">
        <v>779</v>
      </c>
      <c r="BC74" s="276" t="s">
        <v>779</v>
      </c>
      <c r="BD74" s="276" t="s">
        <v>779</v>
      </c>
      <c r="BE74" s="276" t="s">
        <v>779</v>
      </c>
      <c r="BF74" s="276" t="s">
        <v>779</v>
      </c>
      <c r="BG74" s="276" t="s">
        <v>779</v>
      </c>
      <c r="BH74" s="276" t="s">
        <v>779</v>
      </c>
      <c r="BI74" s="276" t="s">
        <v>779</v>
      </c>
      <c r="BJ74" s="276" t="s">
        <v>779</v>
      </c>
      <c r="BK74" s="276" t="s">
        <v>779</v>
      </c>
      <c r="BL74" s="276" t="s">
        <v>779</v>
      </c>
      <c r="BM74" s="276" t="s">
        <v>779</v>
      </c>
      <c r="BN74" s="276" t="s">
        <v>779</v>
      </c>
      <c r="BO74" s="276" t="s">
        <v>779</v>
      </c>
      <c r="BP74" s="276" t="s">
        <v>779</v>
      </c>
      <c r="BQ74" s="276" t="s">
        <v>779</v>
      </c>
      <c r="BR74" s="276" t="s">
        <v>779</v>
      </c>
      <c r="BS74" s="276" t="s">
        <v>779</v>
      </c>
      <c r="BT74" s="276" t="s">
        <v>779</v>
      </c>
      <c r="BU74" s="276" t="s">
        <v>779</v>
      </c>
      <c r="BV74" s="276" t="s">
        <v>779</v>
      </c>
      <c r="BW74" s="276" t="s">
        <v>779</v>
      </c>
      <c r="BX74" s="276" t="s">
        <v>779</v>
      </c>
      <c r="BY74" s="276" t="s">
        <v>779</v>
      </c>
      <c r="BZ74" s="276" t="s">
        <v>779</v>
      </c>
      <c r="CA74" s="276" t="s">
        <v>779</v>
      </c>
      <c r="CB74" s="276" t="s">
        <v>779</v>
      </c>
      <c r="CC74" s="276" t="s">
        <v>779</v>
      </c>
      <c r="CD74" s="276" t="s">
        <v>779</v>
      </c>
      <c r="CE74" s="276" t="s">
        <v>779</v>
      </c>
      <c r="CF74" s="276" t="s">
        <v>779</v>
      </c>
      <c r="CG74" s="276" t="s">
        <v>779</v>
      </c>
      <c r="CH74" s="274"/>
      <c r="CI74" s="274"/>
      <c r="CJ74" s="274"/>
      <c r="CK74" s="274"/>
      <c r="CL74" s="274"/>
      <c r="CM74" s="274"/>
      <c r="CN74" s="274"/>
      <c r="CO74" s="274"/>
      <c r="CP74" s="274"/>
      <c r="CQ74" s="274"/>
      <c r="CR74" s="274"/>
      <c r="CS74" s="274"/>
    </row>
    <row r="75" spans="1:97" s="18" customFormat="1" ht="30" customHeight="1" thickTop="1" thickBot="1">
      <c r="A75" s="16"/>
      <c r="B75" s="17"/>
      <c r="C75" s="345"/>
      <c r="D75" s="345"/>
      <c r="E75" s="105"/>
      <c r="F75" s="357"/>
      <c r="G75" s="355"/>
      <c r="H75" s="355"/>
      <c r="I75" s="355"/>
      <c r="J75" s="356"/>
      <c r="K75" s="116" t="str">
        <f t="shared" si="1"/>
        <v/>
      </c>
      <c r="L75" s="274"/>
      <c r="M75" s="274"/>
      <c r="N75" s="274"/>
      <c r="O75" s="274"/>
      <c r="P75" s="274"/>
      <c r="Q75" s="274"/>
      <c r="R75" s="274"/>
      <c r="S75" s="273" t="s">
        <v>778</v>
      </c>
      <c r="T75" s="273" t="s">
        <v>778</v>
      </c>
      <c r="U75" s="273" t="s">
        <v>778</v>
      </c>
      <c r="V75" s="273" t="s">
        <v>778</v>
      </c>
      <c r="W75" s="276" t="s">
        <v>778</v>
      </c>
      <c r="X75" s="274"/>
      <c r="Y75" s="274">
        <v>69</v>
      </c>
      <c r="Z75" s="276" t="s">
        <v>779</v>
      </c>
      <c r="AA75" s="276" t="s">
        <v>779</v>
      </c>
      <c r="AB75" s="276" t="s">
        <v>779</v>
      </c>
      <c r="AC75" s="276" t="s">
        <v>779</v>
      </c>
      <c r="AD75" s="276" t="s">
        <v>779</v>
      </c>
      <c r="AE75" s="276" t="s">
        <v>779</v>
      </c>
      <c r="AF75" s="276" t="s">
        <v>779</v>
      </c>
      <c r="AG75" s="276" t="s">
        <v>779</v>
      </c>
      <c r="AH75" s="276" t="s">
        <v>779</v>
      </c>
      <c r="AI75" s="276" t="s">
        <v>779</v>
      </c>
      <c r="AJ75" s="276" t="s">
        <v>779</v>
      </c>
      <c r="AK75" s="276" t="s">
        <v>779</v>
      </c>
      <c r="AL75" s="276" t="s">
        <v>779</v>
      </c>
      <c r="AM75" s="276" t="s">
        <v>779</v>
      </c>
      <c r="AN75" s="276" t="s">
        <v>779</v>
      </c>
      <c r="AO75" s="276" t="s">
        <v>779</v>
      </c>
      <c r="AP75" s="276" t="s">
        <v>779</v>
      </c>
      <c r="AQ75" s="276" t="s">
        <v>779</v>
      </c>
      <c r="AR75" s="276" t="s">
        <v>779</v>
      </c>
      <c r="AS75" s="276" t="s">
        <v>779</v>
      </c>
      <c r="AT75" s="276" t="s">
        <v>779</v>
      </c>
      <c r="AU75" s="276" t="s">
        <v>779</v>
      </c>
      <c r="AV75" s="276" t="s">
        <v>779</v>
      </c>
      <c r="AW75" s="276" t="s">
        <v>779</v>
      </c>
      <c r="AX75" s="276" t="s">
        <v>779</v>
      </c>
      <c r="AY75" s="276" t="s">
        <v>779</v>
      </c>
      <c r="AZ75" s="276" t="s">
        <v>779</v>
      </c>
      <c r="BA75" s="276" t="s">
        <v>779</v>
      </c>
      <c r="BB75" s="276" t="s">
        <v>779</v>
      </c>
      <c r="BC75" s="276" t="s">
        <v>779</v>
      </c>
      <c r="BD75" s="276" t="s">
        <v>779</v>
      </c>
      <c r="BE75" s="276" t="s">
        <v>779</v>
      </c>
      <c r="BF75" s="276" t="s">
        <v>779</v>
      </c>
      <c r="BG75" s="276" t="s">
        <v>779</v>
      </c>
      <c r="BH75" s="276" t="s">
        <v>779</v>
      </c>
      <c r="BI75" s="276" t="s">
        <v>779</v>
      </c>
      <c r="BJ75" s="276" t="s">
        <v>779</v>
      </c>
      <c r="BK75" s="276" t="s">
        <v>779</v>
      </c>
      <c r="BL75" s="276" t="s">
        <v>779</v>
      </c>
      <c r="BM75" s="276" t="s">
        <v>779</v>
      </c>
      <c r="BN75" s="276" t="s">
        <v>779</v>
      </c>
      <c r="BO75" s="276" t="s">
        <v>779</v>
      </c>
      <c r="BP75" s="276" t="s">
        <v>779</v>
      </c>
      <c r="BQ75" s="276" t="s">
        <v>779</v>
      </c>
      <c r="BR75" s="276" t="s">
        <v>779</v>
      </c>
      <c r="BS75" s="276" t="s">
        <v>779</v>
      </c>
      <c r="BT75" s="276" t="s">
        <v>779</v>
      </c>
      <c r="BU75" s="276" t="s">
        <v>779</v>
      </c>
      <c r="BV75" s="276" t="s">
        <v>779</v>
      </c>
      <c r="BW75" s="276" t="s">
        <v>779</v>
      </c>
      <c r="BX75" s="276" t="s">
        <v>779</v>
      </c>
      <c r="BY75" s="276" t="s">
        <v>779</v>
      </c>
      <c r="BZ75" s="276" t="s">
        <v>779</v>
      </c>
      <c r="CA75" s="276" t="s">
        <v>779</v>
      </c>
      <c r="CB75" s="276" t="s">
        <v>779</v>
      </c>
      <c r="CC75" s="276" t="s">
        <v>779</v>
      </c>
      <c r="CD75" s="276" t="s">
        <v>779</v>
      </c>
      <c r="CE75" s="276" t="s">
        <v>779</v>
      </c>
      <c r="CF75" s="276" t="s">
        <v>779</v>
      </c>
      <c r="CG75" s="276" t="s">
        <v>779</v>
      </c>
      <c r="CH75" s="274"/>
      <c r="CI75" s="274"/>
      <c r="CJ75" s="274"/>
      <c r="CK75" s="274"/>
      <c r="CL75" s="274"/>
      <c r="CM75" s="274"/>
      <c r="CN75" s="274"/>
      <c r="CO75" s="274"/>
      <c r="CP75" s="274"/>
      <c r="CQ75" s="274"/>
      <c r="CR75" s="274"/>
      <c r="CS75" s="274"/>
    </row>
    <row r="76" spans="1:97" s="18" customFormat="1" ht="30" customHeight="1" thickTop="1" thickBot="1">
      <c r="A76" s="16"/>
      <c r="B76" s="17"/>
      <c r="C76" s="345"/>
      <c r="D76" s="345"/>
      <c r="E76" s="105"/>
      <c r="F76" s="357"/>
      <c r="G76" s="355"/>
      <c r="H76" s="355"/>
      <c r="I76" s="355"/>
      <c r="J76" s="356"/>
      <c r="K76" s="116" t="str">
        <f t="shared" si="1"/>
        <v/>
      </c>
      <c r="L76" s="274"/>
      <c r="M76" s="274"/>
      <c r="N76" s="274"/>
      <c r="O76" s="274"/>
      <c r="P76" s="274"/>
      <c r="Q76" s="274"/>
      <c r="R76" s="274"/>
      <c r="S76" s="273" t="s">
        <v>778</v>
      </c>
      <c r="T76" s="273" t="s">
        <v>778</v>
      </c>
      <c r="U76" s="273" t="s">
        <v>778</v>
      </c>
      <c r="V76" s="273" t="s">
        <v>778</v>
      </c>
      <c r="W76" s="276" t="s">
        <v>778</v>
      </c>
      <c r="X76" s="274"/>
      <c r="Y76" s="274">
        <v>70</v>
      </c>
      <c r="Z76" s="276" t="s">
        <v>779</v>
      </c>
      <c r="AA76" s="276" t="s">
        <v>779</v>
      </c>
      <c r="AB76" s="276" t="s">
        <v>779</v>
      </c>
      <c r="AC76" s="276" t="s">
        <v>779</v>
      </c>
      <c r="AD76" s="276" t="s">
        <v>779</v>
      </c>
      <c r="AE76" s="276" t="s">
        <v>779</v>
      </c>
      <c r="AF76" s="276" t="s">
        <v>779</v>
      </c>
      <c r="AG76" s="276" t="s">
        <v>779</v>
      </c>
      <c r="AH76" s="276" t="s">
        <v>779</v>
      </c>
      <c r="AI76" s="276" t="s">
        <v>779</v>
      </c>
      <c r="AJ76" s="276" t="s">
        <v>779</v>
      </c>
      <c r="AK76" s="276" t="s">
        <v>779</v>
      </c>
      <c r="AL76" s="276" t="s">
        <v>779</v>
      </c>
      <c r="AM76" s="276" t="s">
        <v>779</v>
      </c>
      <c r="AN76" s="276" t="s">
        <v>779</v>
      </c>
      <c r="AO76" s="276" t="s">
        <v>779</v>
      </c>
      <c r="AP76" s="276" t="s">
        <v>779</v>
      </c>
      <c r="AQ76" s="276" t="s">
        <v>779</v>
      </c>
      <c r="AR76" s="276" t="s">
        <v>779</v>
      </c>
      <c r="AS76" s="276" t="s">
        <v>779</v>
      </c>
      <c r="AT76" s="276" t="s">
        <v>779</v>
      </c>
      <c r="AU76" s="276" t="s">
        <v>779</v>
      </c>
      <c r="AV76" s="276" t="s">
        <v>779</v>
      </c>
      <c r="AW76" s="276" t="s">
        <v>779</v>
      </c>
      <c r="AX76" s="276" t="s">
        <v>779</v>
      </c>
      <c r="AY76" s="276" t="s">
        <v>779</v>
      </c>
      <c r="AZ76" s="276" t="s">
        <v>779</v>
      </c>
      <c r="BA76" s="276" t="s">
        <v>779</v>
      </c>
      <c r="BB76" s="276" t="s">
        <v>779</v>
      </c>
      <c r="BC76" s="276" t="s">
        <v>779</v>
      </c>
      <c r="BD76" s="276" t="s">
        <v>779</v>
      </c>
      <c r="BE76" s="276" t="s">
        <v>779</v>
      </c>
      <c r="BF76" s="276" t="s">
        <v>779</v>
      </c>
      <c r="BG76" s="276" t="s">
        <v>779</v>
      </c>
      <c r="BH76" s="276" t="s">
        <v>779</v>
      </c>
      <c r="BI76" s="276" t="s">
        <v>779</v>
      </c>
      <c r="BJ76" s="276" t="s">
        <v>779</v>
      </c>
      <c r="BK76" s="276" t="s">
        <v>779</v>
      </c>
      <c r="BL76" s="276" t="s">
        <v>779</v>
      </c>
      <c r="BM76" s="276" t="s">
        <v>779</v>
      </c>
      <c r="BN76" s="276" t="s">
        <v>779</v>
      </c>
      <c r="BO76" s="276" t="s">
        <v>779</v>
      </c>
      <c r="BP76" s="276" t="s">
        <v>779</v>
      </c>
      <c r="BQ76" s="276" t="s">
        <v>779</v>
      </c>
      <c r="BR76" s="276" t="s">
        <v>779</v>
      </c>
      <c r="BS76" s="276" t="s">
        <v>779</v>
      </c>
      <c r="BT76" s="276" t="s">
        <v>779</v>
      </c>
      <c r="BU76" s="276" t="s">
        <v>779</v>
      </c>
      <c r="BV76" s="276" t="s">
        <v>779</v>
      </c>
      <c r="BW76" s="276" t="s">
        <v>779</v>
      </c>
      <c r="BX76" s="276" t="s">
        <v>779</v>
      </c>
      <c r="BY76" s="276" t="s">
        <v>779</v>
      </c>
      <c r="BZ76" s="276" t="s">
        <v>779</v>
      </c>
      <c r="CA76" s="276" t="s">
        <v>779</v>
      </c>
      <c r="CB76" s="276" t="s">
        <v>779</v>
      </c>
      <c r="CC76" s="276" t="s">
        <v>779</v>
      </c>
      <c r="CD76" s="276" t="s">
        <v>779</v>
      </c>
      <c r="CE76" s="276" t="s">
        <v>779</v>
      </c>
      <c r="CF76" s="276" t="s">
        <v>779</v>
      </c>
      <c r="CG76" s="276" t="s">
        <v>779</v>
      </c>
      <c r="CH76" s="274"/>
      <c r="CI76" s="274"/>
      <c r="CJ76" s="274"/>
      <c r="CK76" s="274"/>
      <c r="CL76" s="274"/>
      <c r="CM76" s="274"/>
      <c r="CN76" s="274"/>
      <c r="CO76" s="274"/>
      <c r="CP76" s="274"/>
      <c r="CQ76" s="274"/>
      <c r="CR76" s="274"/>
      <c r="CS76" s="274"/>
    </row>
    <row r="77" spans="1:97" s="18" customFormat="1" ht="30" customHeight="1" thickTop="1" thickBot="1">
      <c r="A77" s="16"/>
      <c r="B77" s="17"/>
      <c r="C77" s="345"/>
      <c r="D77" s="345"/>
      <c r="E77" s="105"/>
      <c r="F77" s="357"/>
      <c r="G77" s="355"/>
      <c r="H77" s="355"/>
      <c r="I77" s="355"/>
      <c r="J77" s="356"/>
      <c r="K77" s="116" t="str">
        <f t="shared" si="1"/>
        <v/>
      </c>
      <c r="L77" s="274"/>
      <c r="M77" s="274"/>
      <c r="N77" s="274"/>
      <c r="O77" s="274"/>
      <c r="P77" s="274"/>
      <c r="Q77" s="274"/>
      <c r="R77" s="274"/>
      <c r="S77" s="273" t="s">
        <v>778</v>
      </c>
      <c r="T77" s="273" t="s">
        <v>778</v>
      </c>
      <c r="U77" s="273" t="s">
        <v>778</v>
      </c>
      <c r="V77" s="273" t="s">
        <v>778</v>
      </c>
      <c r="W77" s="276" t="s">
        <v>778</v>
      </c>
      <c r="X77" s="274"/>
      <c r="Y77" s="274">
        <v>71</v>
      </c>
      <c r="Z77" s="276" t="s">
        <v>779</v>
      </c>
      <c r="AA77" s="276" t="s">
        <v>779</v>
      </c>
      <c r="AB77" s="276" t="s">
        <v>779</v>
      </c>
      <c r="AC77" s="276" t="s">
        <v>779</v>
      </c>
      <c r="AD77" s="276" t="s">
        <v>779</v>
      </c>
      <c r="AE77" s="276" t="s">
        <v>779</v>
      </c>
      <c r="AF77" s="276" t="s">
        <v>779</v>
      </c>
      <c r="AG77" s="276" t="s">
        <v>779</v>
      </c>
      <c r="AH77" s="276" t="s">
        <v>779</v>
      </c>
      <c r="AI77" s="276" t="s">
        <v>779</v>
      </c>
      <c r="AJ77" s="276" t="s">
        <v>779</v>
      </c>
      <c r="AK77" s="276" t="s">
        <v>779</v>
      </c>
      <c r="AL77" s="276" t="s">
        <v>779</v>
      </c>
      <c r="AM77" s="276" t="s">
        <v>779</v>
      </c>
      <c r="AN77" s="276" t="s">
        <v>779</v>
      </c>
      <c r="AO77" s="276" t="s">
        <v>779</v>
      </c>
      <c r="AP77" s="276" t="s">
        <v>779</v>
      </c>
      <c r="AQ77" s="276" t="s">
        <v>779</v>
      </c>
      <c r="AR77" s="276" t="s">
        <v>779</v>
      </c>
      <c r="AS77" s="276" t="s">
        <v>779</v>
      </c>
      <c r="AT77" s="276" t="s">
        <v>779</v>
      </c>
      <c r="AU77" s="276" t="s">
        <v>779</v>
      </c>
      <c r="AV77" s="276" t="s">
        <v>779</v>
      </c>
      <c r="AW77" s="276" t="s">
        <v>779</v>
      </c>
      <c r="AX77" s="276" t="s">
        <v>779</v>
      </c>
      <c r="AY77" s="276" t="s">
        <v>779</v>
      </c>
      <c r="AZ77" s="276" t="s">
        <v>779</v>
      </c>
      <c r="BA77" s="276" t="s">
        <v>779</v>
      </c>
      <c r="BB77" s="276" t="s">
        <v>779</v>
      </c>
      <c r="BC77" s="276" t="s">
        <v>779</v>
      </c>
      <c r="BD77" s="276" t="s">
        <v>779</v>
      </c>
      <c r="BE77" s="276" t="s">
        <v>779</v>
      </c>
      <c r="BF77" s="276" t="s">
        <v>779</v>
      </c>
      <c r="BG77" s="276" t="s">
        <v>779</v>
      </c>
      <c r="BH77" s="276" t="s">
        <v>779</v>
      </c>
      <c r="BI77" s="276" t="s">
        <v>779</v>
      </c>
      <c r="BJ77" s="276" t="s">
        <v>779</v>
      </c>
      <c r="BK77" s="276" t="s">
        <v>779</v>
      </c>
      <c r="BL77" s="276" t="s">
        <v>779</v>
      </c>
      <c r="BM77" s="276" t="s">
        <v>779</v>
      </c>
      <c r="BN77" s="276" t="s">
        <v>779</v>
      </c>
      <c r="BO77" s="276" t="s">
        <v>779</v>
      </c>
      <c r="BP77" s="276" t="s">
        <v>779</v>
      </c>
      <c r="BQ77" s="276" t="s">
        <v>779</v>
      </c>
      <c r="BR77" s="276" t="s">
        <v>779</v>
      </c>
      <c r="BS77" s="276" t="s">
        <v>779</v>
      </c>
      <c r="BT77" s="276" t="s">
        <v>779</v>
      </c>
      <c r="BU77" s="276" t="s">
        <v>779</v>
      </c>
      <c r="BV77" s="276" t="s">
        <v>779</v>
      </c>
      <c r="BW77" s="276" t="s">
        <v>779</v>
      </c>
      <c r="BX77" s="276" t="s">
        <v>779</v>
      </c>
      <c r="BY77" s="276" t="s">
        <v>779</v>
      </c>
      <c r="BZ77" s="276" t="s">
        <v>779</v>
      </c>
      <c r="CA77" s="276" t="s">
        <v>779</v>
      </c>
      <c r="CB77" s="276" t="s">
        <v>779</v>
      </c>
      <c r="CC77" s="276" t="s">
        <v>779</v>
      </c>
      <c r="CD77" s="276" t="s">
        <v>779</v>
      </c>
      <c r="CE77" s="276" t="s">
        <v>779</v>
      </c>
      <c r="CF77" s="276" t="s">
        <v>779</v>
      </c>
      <c r="CG77" s="276" t="s">
        <v>779</v>
      </c>
      <c r="CH77" s="274"/>
      <c r="CI77" s="274"/>
      <c r="CJ77" s="274"/>
      <c r="CK77" s="274"/>
      <c r="CL77" s="274"/>
      <c r="CM77" s="274"/>
      <c r="CN77" s="274"/>
      <c r="CO77" s="274"/>
      <c r="CP77" s="274"/>
      <c r="CQ77" s="274"/>
      <c r="CR77" s="274"/>
      <c r="CS77" s="274"/>
    </row>
    <row r="78" spans="1:97" s="18" customFormat="1" ht="30" customHeight="1" thickTop="1" thickBot="1">
      <c r="A78" s="16"/>
      <c r="B78" s="17"/>
      <c r="C78" s="345"/>
      <c r="D78" s="345"/>
      <c r="E78" s="105"/>
      <c r="F78" s="357"/>
      <c r="G78" s="355"/>
      <c r="H78" s="355"/>
      <c r="I78" s="355"/>
      <c r="J78" s="356"/>
      <c r="K78" s="116" t="str">
        <f t="shared" si="1"/>
        <v/>
      </c>
      <c r="L78" s="274"/>
      <c r="M78" s="274"/>
      <c r="N78" s="274"/>
      <c r="O78" s="274"/>
      <c r="P78" s="274"/>
      <c r="Q78" s="274"/>
      <c r="R78" s="274"/>
      <c r="S78" s="273" t="s">
        <v>778</v>
      </c>
      <c r="T78" s="273" t="s">
        <v>778</v>
      </c>
      <c r="U78" s="273" t="s">
        <v>778</v>
      </c>
      <c r="V78" s="273" t="s">
        <v>778</v>
      </c>
      <c r="W78" s="276" t="s">
        <v>778</v>
      </c>
      <c r="X78" s="274"/>
      <c r="Y78" s="274">
        <v>72</v>
      </c>
      <c r="Z78" s="276" t="s">
        <v>779</v>
      </c>
      <c r="AA78" s="276" t="s">
        <v>779</v>
      </c>
      <c r="AB78" s="276" t="s">
        <v>779</v>
      </c>
      <c r="AC78" s="276" t="s">
        <v>779</v>
      </c>
      <c r="AD78" s="276" t="s">
        <v>779</v>
      </c>
      <c r="AE78" s="276" t="s">
        <v>779</v>
      </c>
      <c r="AF78" s="276" t="s">
        <v>779</v>
      </c>
      <c r="AG78" s="276" t="s">
        <v>779</v>
      </c>
      <c r="AH78" s="276" t="s">
        <v>779</v>
      </c>
      <c r="AI78" s="276" t="s">
        <v>779</v>
      </c>
      <c r="AJ78" s="276" t="s">
        <v>779</v>
      </c>
      <c r="AK78" s="276" t="s">
        <v>779</v>
      </c>
      <c r="AL78" s="276" t="s">
        <v>779</v>
      </c>
      <c r="AM78" s="276" t="s">
        <v>779</v>
      </c>
      <c r="AN78" s="276" t="s">
        <v>779</v>
      </c>
      <c r="AO78" s="276" t="s">
        <v>779</v>
      </c>
      <c r="AP78" s="276" t="s">
        <v>779</v>
      </c>
      <c r="AQ78" s="276" t="s">
        <v>779</v>
      </c>
      <c r="AR78" s="276" t="s">
        <v>779</v>
      </c>
      <c r="AS78" s="276" t="s">
        <v>779</v>
      </c>
      <c r="AT78" s="276" t="s">
        <v>779</v>
      </c>
      <c r="AU78" s="276" t="s">
        <v>779</v>
      </c>
      <c r="AV78" s="276" t="s">
        <v>779</v>
      </c>
      <c r="AW78" s="276" t="s">
        <v>779</v>
      </c>
      <c r="AX78" s="276" t="s">
        <v>779</v>
      </c>
      <c r="AY78" s="276" t="s">
        <v>779</v>
      </c>
      <c r="AZ78" s="276" t="s">
        <v>779</v>
      </c>
      <c r="BA78" s="276" t="s">
        <v>779</v>
      </c>
      <c r="BB78" s="276" t="s">
        <v>779</v>
      </c>
      <c r="BC78" s="276" t="s">
        <v>779</v>
      </c>
      <c r="BD78" s="276" t="s">
        <v>779</v>
      </c>
      <c r="BE78" s="276" t="s">
        <v>779</v>
      </c>
      <c r="BF78" s="276" t="s">
        <v>779</v>
      </c>
      <c r="BG78" s="276" t="s">
        <v>779</v>
      </c>
      <c r="BH78" s="276" t="s">
        <v>779</v>
      </c>
      <c r="BI78" s="276" t="s">
        <v>779</v>
      </c>
      <c r="BJ78" s="276" t="s">
        <v>779</v>
      </c>
      <c r="BK78" s="276" t="s">
        <v>779</v>
      </c>
      <c r="BL78" s="276" t="s">
        <v>779</v>
      </c>
      <c r="BM78" s="276" t="s">
        <v>779</v>
      </c>
      <c r="BN78" s="276" t="s">
        <v>779</v>
      </c>
      <c r="BO78" s="276" t="s">
        <v>779</v>
      </c>
      <c r="BP78" s="276" t="s">
        <v>779</v>
      </c>
      <c r="BQ78" s="276" t="s">
        <v>779</v>
      </c>
      <c r="BR78" s="276" t="s">
        <v>779</v>
      </c>
      <c r="BS78" s="276" t="s">
        <v>779</v>
      </c>
      <c r="BT78" s="276" t="s">
        <v>779</v>
      </c>
      <c r="BU78" s="276" t="s">
        <v>779</v>
      </c>
      <c r="BV78" s="276" t="s">
        <v>779</v>
      </c>
      <c r="BW78" s="276" t="s">
        <v>779</v>
      </c>
      <c r="BX78" s="276" t="s">
        <v>779</v>
      </c>
      <c r="BY78" s="276" t="s">
        <v>779</v>
      </c>
      <c r="BZ78" s="276" t="s">
        <v>779</v>
      </c>
      <c r="CA78" s="276" t="s">
        <v>779</v>
      </c>
      <c r="CB78" s="276" t="s">
        <v>779</v>
      </c>
      <c r="CC78" s="276" t="s">
        <v>779</v>
      </c>
      <c r="CD78" s="276" t="s">
        <v>779</v>
      </c>
      <c r="CE78" s="276" t="s">
        <v>779</v>
      </c>
      <c r="CF78" s="276" t="s">
        <v>779</v>
      </c>
      <c r="CG78" s="276" t="s">
        <v>779</v>
      </c>
      <c r="CH78" s="274"/>
      <c r="CI78" s="274"/>
      <c r="CJ78" s="274"/>
      <c r="CK78" s="274"/>
      <c r="CL78" s="274"/>
      <c r="CM78" s="274"/>
      <c r="CN78" s="274"/>
      <c r="CO78" s="274"/>
      <c r="CP78" s="274"/>
      <c r="CQ78" s="274"/>
      <c r="CR78" s="274"/>
      <c r="CS78" s="274"/>
    </row>
    <row r="79" spans="1:97" s="18" customFormat="1" ht="30" customHeight="1" thickTop="1" thickBot="1">
      <c r="A79" s="16"/>
      <c r="B79" s="17"/>
      <c r="C79" s="345"/>
      <c r="D79" s="345"/>
      <c r="E79" s="105"/>
      <c r="F79" s="357"/>
      <c r="G79" s="355"/>
      <c r="H79" s="355"/>
      <c r="I79" s="355"/>
      <c r="J79" s="356"/>
      <c r="K79" s="116" t="str">
        <f t="shared" si="1"/>
        <v/>
      </c>
      <c r="L79" s="274"/>
      <c r="M79" s="274"/>
      <c r="N79" s="274"/>
      <c r="O79" s="274"/>
      <c r="P79" s="274"/>
      <c r="Q79" s="274"/>
      <c r="R79" s="274"/>
      <c r="S79" s="273" t="s">
        <v>778</v>
      </c>
      <c r="T79" s="273" t="s">
        <v>778</v>
      </c>
      <c r="U79" s="273" t="s">
        <v>778</v>
      </c>
      <c r="V79" s="273" t="s">
        <v>778</v>
      </c>
      <c r="W79" s="276" t="s">
        <v>778</v>
      </c>
      <c r="X79" s="274"/>
      <c r="Y79" s="274">
        <v>73</v>
      </c>
      <c r="Z79" s="276" t="s">
        <v>779</v>
      </c>
      <c r="AA79" s="276" t="s">
        <v>779</v>
      </c>
      <c r="AB79" s="276" t="s">
        <v>779</v>
      </c>
      <c r="AC79" s="276" t="s">
        <v>779</v>
      </c>
      <c r="AD79" s="276" t="s">
        <v>779</v>
      </c>
      <c r="AE79" s="276" t="s">
        <v>779</v>
      </c>
      <c r="AF79" s="276" t="s">
        <v>779</v>
      </c>
      <c r="AG79" s="276" t="s">
        <v>779</v>
      </c>
      <c r="AH79" s="276" t="s">
        <v>779</v>
      </c>
      <c r="AI79" s="276" t="s">
        <v>779</v>
      </c>
      <c r="AJ79" s="276" t="s">
        <v>779</v>
      </c>
      <c r="AK79" s="276" t="s">
        <v>779</v>
      </c>
      <c r="AL79" s="276" t="s">
        <v>779</v>
      </c>
      <c r="AM79" s="276" t="s">
        <v>779</v>
      </c>
      <c r="AN79" s="276" t="s">
        <v>779</v>
      </c>
      <c r="AO79" s="276" t="s">
        <v>779</v>
      </c>
      <c r="AP79" s="276" t="s">
        <v>779</v>
      </c>
      <c r="AQ79" s="276" t="s">
        <v>779</v>
      </c>
      <c r="AR79" s="276" t="s">
        <v>779</v>
      </c>
      <c r="AS79" s="276" t="s">
        <v>779</v>
      </c>
      <c r="AT79" s="276" t="s">
        <v>779</v>
      </c>
      <c r="AU79" s="276" t="s">
        <v>779</v>
      </c>
      <c r="AV79" s="276" t="s">
        <v>779</v>
      </c>
      <c r="AW79" s="276" t="s">
        <v>779</v>
      </c>
      <c r="AX79" s="276" t="s">
        <v>779</v>
      </c>
      <c r="AY79" s="276" t="s">
        <v>779</v>
      </c>
      <c r="AZ79" s="276" t="s">
        <v>779</v>
      </c>
      <c r="BA79" s="276" t="s">
        <v>779</v>
      </c>
      <c r="BB79" s="276" t="s">
        <v>779</v>
      </c>
      <c r="BC79" s="276" t="s">
        <v>779</v>
      </c>
      <c r="BD79" s="276" t="s">
        <v>779</v>
      </c>
      <c r="BE79" s="276" t="s">
        <v>779</v>
      </c>
      <c r="BF79" s="276" t="s">
        <v>779</v>
      </c>
      <c r="BG79" s="276" t="s">
        <v>779</v>
      </c>
      <c r="BH79" s="276" t="s">
        <v>779</v>
      </c>
      <c r="BI79" s="276" t="s">
        <v>779</v>
      </c>
      <c r="BJ79" s="276" t="s">
        <v>779</v>
      </c>
      <c r="BK79" s="276" t="s">
        <v>779</v>
      </c>
      <c r="BL79" s="276" t="s">
        <v>779</v>
      </c>
      <c r="BM79" s="276" t="s">
        <v>779</v>
      </c>
      <c r="BN79" s="276" t="s">
        <v>779</v>
      </c>
      <c r="BO79" s="276" t="s">
        <v>779</v>
      </c>
      <c r="BP79" s="276" t="s">
        <v>779</v>
      </c>
      <c r="BQ79" s="276" t="s">
        <v>779</v>
      </c>
      <c r="BR79" s="276" t="s">
        <v>779</v>
      </c>
      <c r="BS79" s="276" t="s">
        <v>779</v>
      </c>
      <c r="BT79" s="276" t="s">
        <v>779</v>
      </c>
      <c r="BU79" s="276" t="s">
        <v>779</v>
      </c>
      <c r="BV79" s="276" t="s">
        <v>779</v>
      </c>
      <c r="BW79" s="276" t="s">
        <v>779</v>
      </c>
      <c r="BX79" s="276" t="s">
        <v>779</v>
      </c>
      <c r="BY79" s="276" t="s">
        <v>779</v>
      </c>
      <c r="BZ79" s="276" t="s">
        <v>779</v>
      </c>
      <c r="CA79" s="276" t="s">
        <v>779</v>
      </c>
      <c r="CB79" s="276" t="s">
        <v>779</v>
      </c>
      <c r="CC79" s="276" t="s">
        <v>779</v>
      </c>
      <c r="CD79" s="276" t="s">
        <v>779</v>
      </c>
      <c r="CE79" s="276" t="s">
        <v>779</v>
      </c>
      <c r="CF79" s="276" t="s">
        <v>779</v>
      </c>
      <c r="CG79" s="276" t="s">
        <v>779</v>
      </c>
      <c r="CH79" s="274"/>
      <c r="CI79" s="274"/>
      <c r="CJ79" s="274"/>
      <c r="CK79" s="274"/>
      <c r="CL79" s="274"/>
      <c r="CM79" s="274"/>
      <c r="CN79" s="274"/>
      <c r="CO79" s="274"/>
      <c r="CP79" s="274"/>
      <c r="CQ79" s="274"/>
      <c r="CR79" s="274"/>
      <c r="CS79" s="274"/>
    </row>
    <row r="80" spans="1:97" s="18" customFormat="1" ht="30" customHeight="1" thickTop="1" thickBot="1">
      <c r="A80" s="16"/>
      <c r="B80" s="17"/>
      <c r="C80" s="345"/>
      <c r="D80" s="345"/>
      <c r="E80" s="105"/>
      <c r="F80" s="357"/>
      <c r="G80" s="355"/>
      <c r="H80" s="355"/>
      <c r="I80" s="355"/>
      <c r="J80" s="356"/>
      <c r="K80" s="116" t="str">
        <f t="shared" si="1"/>
        <v/>
      </c>
      <c r="L80" s="274"/>
      <c r="M80" s="274"/>
      <c r="N80" s="274"/>
      <c r="O80" s="274"/>
      <c r="P80" s="274"/>
      <c r="Q80" s="274"/>
      <c r="R80" s="274"/>
      <c r="S80" s="273" t="s">
        <v>778</v>
      </c>
      <c r="T80" s="273" t="s">
        <v>778</v>
      </c>
      <c r="U80" s="273" t="s">
        <v>778</v>
      </c>
      <c r="V80" s="273" t="s">
        <v>778</v>
      </c>
      <c r="W80" s="276" t="s">
        <v>778</v>
      </c>
      <c r="X80" s="274"/>
      <c r="Y80" s="274">
        <v>74</v>
      </c>
      <c r="Z80" s="276" t="s">
        <v>779</v>
      </c>
      <c r="AA80" s="276" t="s">
        <v>779</v>
      </c>
      <c r="AB80" s="276" t="s">
        <v>779</v>
      </c>
      <c r="AC80" s="276" t="s">
        <v>779</v>
      </c>
      <c r="AD80" s="276" t="s">
        <v>779</v>
      </c>
      <c r="AE80" s="276" t="s">
        <v>779</v>
      </c>
      <c r="AF80" s="276" t="s">
        <v>779</v>
      </c>
      <c r="AG80" s="276" t="s">
        <v>779</v>
      </c>
      <c r="AH80" s="276" t="s">
        <v>779</v>
      </c>
      <c r="AI80" s="276" t="s">
        <v>779</v>
      </c>
      <c r="AJ80" s="276" t="s">
        <v>779</v>
      </c>
      <c r="AK80" s="276" t="s">
        <v>779</v>
      </c>
      <c r="AL80" s="276" t="s">
        <v>779</v>
      </c>
      <c r="AM80" s="276" t="s">
        <v>779</v>
      </c>
      <c r="AN80" s="276" t="s">
        <v>779</v>
      </c>
      <c r="AO80" s="276" t="s">
        <v>779</v>
      </c>
      <c r="AP80" s="276" t="s">
        <v>779</v>
      </c>
      <c r="AQ80" s="276" t="s">
        <v>779</v>
      </c>
      <c r="AR80" s="276" t="s">
        <v>779</v>
      </c>
      <c r="AS80" s="276" t="s">
        <v>779</v>
      </c>
      <c r="AT80" s="276" t="s">
        <v>779</v>
      </c>
      <c r="AU80" s="276" t="s">
        <v>779</v>
      </c>
      <c r="AV80" s="276" t="s">
        <v>779</v>
      </c>
      <c r="AW80" s="276" t="s">
        <v>779</v>
      </c>
      <c r="AX80" s="276" t="s">
        <v>779</v>
      </c>
      <c r="AY80" s="276" t="s">
        <v>779</v>
      </c>
      <c r="AZ80" s="276" t="s">
        <v>779</v>
      </c>
      <c r="BA80" s="276" t="s">
        <v>779</v>
      </c>
      <c r="BB80" s="276" t="s">
        <v>779</v>
      </c>
      <c r="BC80" s="276" t="s">
        <v>779</v>
      </c>
      <c r="BD80" s="276" t="s">
        <v>779</v>
      </c>
      <c r="BE80" s="276" t="s">
        <v>779</v>
      </c>
      <c r="BF80" s="276" t="s">
        <v>779</v>
      </c>
      <c r="BG80" s="276" t="s">
        <v>779</v>
      </c>
      <c r="BH80" s="276" t="s">
        <v>779</v>
      </c>
      <c r="BI80" s="276" t="s">
        <v>779</v>
      </c>
      <c r="BJ80" s="276" t="s">
        <v>779</v>
      </c>
      <c r="BK80" s="276" t="s">
        <v>779</v>
      </c>
      <c r="BL80" s="276" t="s">
        <v>779</v>
      </c>
      <c r="BM80" s="276" t="s">
        <v>779</v>
      </c>
      <c r="BN80" s="276" t="s">
        <v>779</v>
      </c>
      <c r="BO80" s="276" t="s">
        <v>779</v>
      </c>
      <c r="BP80" s="276" t="s">
        <v>779</v>
      </c>
      <c r="BQ80" s="276" t="s">
        <v>779</v>
      </c>
      <c r="BR80" s="276" t="s">
        <v>779</v>
      </c>
      <c r="BS80" s="276" t="s">
        <v>779</v>
      </c>
      <c r="BT80" s="276" t="s">
        <v>779</v>
      </c>
      <c r="BU80" s="276" t="s">
        <v>779</v>
      </c>
      <c r="BV80" s="276" t="s">
        <v>779</v>
      </c>
      <c r="BW80" s="276" t="s">
        <v>779</v>
      </c>
      <c r="BX80" s="276" t="s">
        <v>779</v>
      </c>
      <c r="BY80" s="276" t="s">
        <v>779</v>
      </c>
      <c r="BZ80" s="276" t="s">
        <v>779</v>
      </c>
      <c r="CA80" s="276" t="s">
        <v>779</v>
      </c>
      <c r="CB80" s="276" t="s">
        <v>779</v>
      </c>
      <c r="CC80" s="276" t="s">
        <v>779</v>
      </c>
      <c r="CD80" s="276" t="s">
        <v>779</v>
      </c>
      <c r="CE80" s="276" t="s">
        <v>779</v>
      </c>
      <c r="CF80" s="276" t="s">
        <v>779</v>
      </c>
      <c r="CG80" s="276" t="s">
        <v>779</v>
      </c>
      <c r="CH80" s="274"/>
      <c r="CI80" s="274"/>
      <c r="CJ80" s="274"/>
      <c r="CK80" s="274"/>
      <c r="CL80" s="274"/>
      <c r="CM80" s="274"/>
      <c r="CN80" s="274"/>
      <c r="CO80" s="274"/>
      <c r="CP80" s="274"/>
      <c r="CQ80" s="274"/>
      <c r="CR80" s="274"/>
      <c r="CS80" s="274"/>
    </row>
    <row r="81" spans="1:97" s="18" customFormat="1" ht="30" customHeight="1" thickTop="1" thickBot="1">
      <c r="A81" s="16"/>
      <c r="B81" s="17"/>
      <c r="C81" s="345"/>
      <c r="D81" s="345"/>
      <c r="E81" s="105"/>
      <c r="F81" s="357"/>
      <c r="G81" s="355"/>
      <c r="H81" s="355"/>
      <c r="I81" s="355"/>
      <c r="J81" s="356"/>
      <c r="K81" s="116" t="str">
        <f t="shared" si="1"/>
        <v/>
      </c>
      <c r="L81" s="274"/>
      <c r="M81" s="274"/>
      <c r="N81" s="274"/>
      <c r="O81" s="274"/>
      <c r="P81" s="274"/>
      <c r="Q81" s="274"/>
      <c r="R81" s="274"/>
      <c r="S81" s="273" t="s">
        <v>778</v>
      </c>
      <c r="T81" s="273" t="s">
        <v>778</v>
      </c>
      <c r="U81" s="273" t="s">
        <v>778</v>
      </c>
      <c r="V81" s="273" t="s">
        <v>778</v>
      </c>
      <c r="W81" s="276" t="s">
        <v>778</v>
      </c>
      <c r="X81" s="274"/>
      <c r="Y81" s="274">
        <v>75</v>
      </c>
      <c r="Z81" s="276" t="s">
        <v>779</v>
      </c>
      <c r="AA81" s="276" t="s">
        <v>779</v>
      </c>
      <c r="AB81" s="276" t="s">
        <v>779</v>
      </c>
      <c r="AC81" s="276" t="s">
        <v>779</v>
      </c>
      <c r="AD81" s="276" t="s">
        <v>779</v>
      </c>
      <c r="AE81" s="276" t="s">
        <v>779</v>
      </c>
      <c r="AF81" s="276" t="s">
        <v>779</v>
      </c>
      <c r="AG81" s="276" t="s">
        <v>779</v>
      </c>
      <c r="AH81" s="276" t="s">
        <v>779</v>
      </c>
      <c r="AI81" s="276" t="s">
        <v>779</v>
      </c>
      <c r="AJ81" s="276" t="s">
        <v>779</v>
      </c>
      <c r="AK81" s="276" t="s">
        <v>779</v>
      </c>
      <c r="AL81" s="276" t="s">
        <v>779</v>
      </c>
      <c r="AM81" s="276" t="s">
        <v>779</v>
      </c>
      <c r="AN81" s="276" t="s">
        <v>779</v>
      </c>
      <c r="AO81" s="276" t="s">
        <v>779</v>
      </c>
      <c r="AP81" s="276" t="s">
        <v>779</v>
      </c>
      <c r="AQ81" s="276" t="s">
        <v>779</v>
      </c>
      <c r="AR81" s="276" t="s">
        <v>779</v>
      </c>
      <c r="AS81" s="276" t="s">
        <v>779</v>
      </c>
      <c r="AT81" s="276" t="s">
        <v>779</v>
      </c>
      <c r="AU81" s="276" t="s">
        <v>779</v>
      </c>
      <c r="AV81" s="276" t="s">
        <v>779</v>
      </c>
      <c r="AW81" s="276" t="s">
        <v>779</v>
      </c>
      <c r="AX81" s="276" t="s">
        <v>779</v>
      </c>
      <c r="AY81" s="276" t="s">
        <v>779</v>
      </c>
      <c r="AZ81" s="276" t="s">
        <v>779</v>
      </c>
      <c r="BA81" s="276" t="s">
        <v>779</v>
      </c>
      <c r="BB81" s="276" t="s">
        <v>779</v>
      </c>
      <c r="BC81" s="276" t="s">
        <v>779</v>
      </c>
      <c r="BD81" s="276" t="s">
        <v>779</v>
      </c>
      <c r="BE81" s="276" t="s">
        <v>779</v>
      </c>
      <c r="BF81" s="276" t="s">
        <v>779</v>
      </c>
      <c r="BG81" s="276" t="s">
        <v>779</v>
      </c>
      <c r="BH81" s="276" t="s">
        <v>779</v>
      </c>
      <c r="BI81" s="276" t="s">
        <v>779</v>
      </c>
      <c r="BJ81" s="276" t="s">
        <v>779</v>
      </c>
      <c r="BK81" s="276" t="s">
        <v>779</v>
      </c>
      <c r="BL81" s="276" t="s">
        <v>779</v>
      </c>
      <c r="BM81" s="276" t="s">
        <v>779</v>
      </c>
      <c r="BN81" s="276" t="s">
        <v>779</v>
      </c>
      <c r="BO81" s="276" t="s">
        <v>779</v>
      </c>
      <c r="BP81" s="276" t="s">
        <v>779</v>
      </c>
      <c r="BQ81" s="276" t="s">
        <v>779</v>
      </c>
      <c r="BR81" s="276" t="s">
        <v>779</v>
      </c>
      <c r="BS81" s="276" t="s">
        <v>779</v>
      </c>
      <c r="BT81" s="276" t="s">
        <v>779</v>
      </c>
      <c r="BU81" s="276" t="s">
        <v>779</v>
      </c>
      <c r="BV81" s="276" t="s">
        <v>779</v>
      </c>
      <c r="BW81" s="276" t="s">
        <v>779</v>
      </c>
      <c r="BX81" s="276" t="s">
        <v>779</v>
      </c>
      <c r="BY81" s="276" t="s">
        <v>779</v>
      </c>
      <c r="BZ81" s="276" t="s">
        <v>779</v>
      </c>
      <c r="CA81" s="276" t="s">
        <v>779</v>
      </c>
      <c r="CB81" s="276" t="s">
        <v>779</v>
      </c>
      <c r="CC81" s="276" t="s">
        <v>779</v>
      </c>
      <c r="CD81" s="276" t="s">
        <v>779</v>
      </c>
      <c r="CE81" s="276" t="s">
        <v>779</v>
      </c>
      <c r="CF81" s="276" t="s">
        <v>779</v>
      </c>
      <c r="CG81" s="276" t="s">
        <v>779</v>
      </c>
      <c r="CH81" s="274"/>
      <c r="CI81" s="274"/>
      <c r="CJ81" s="274"/>
      <c r="CK81" s="274"/>
      <c r="CL81" s="274"/>
      <c r="CM81" s="274"/>
      <c r="CN81" s="274"/>
      <c r="CO81" s="274"/>
      <c r="CP81" s="274"/>
      <c r="CQ81" s="274"/>
      <c r="CR81" s="274"/>
      <c r="CS81" s="274"/>
    </row>
    <row r="82" spans="1:97" s="18" customFormat="1" ht="30" customHeight="1" thickTop="1" thickBot="1">
      <c r="A82" s="16"/>
      <c r="B82" s="17"/>
      <c r="C82" s="345"/>
      <c r="D82" s="345"/>
      <c r="E82" s="105"/>
      <c r="F82" s="357"/>
      <c r="G82" s="355"/>
      <c r="H82" s="355"/>
      <c r="I82" s="355"/>
      <c r="J82" s="356"/>
      <c r="K82" s="116" t="str">
        <f t="shared" si="1"/>
        <v/>
      </c>
      <c r="L82" s="274"/>
      <c r="M82" s="274"/>
      <c r="N82" s="274"/>
      <c r="O82" s="274"/>
      <c r="P82" s="274"/>
      <c r="Q82" s="274"/>
      <c r="R82" s="274"/>
      <c r="S82" s="273" t="s">
        <v>778</v>
      </c>
      <c r="T82" s="273" t="s">
        <v>778</v>
      </c>
      <c r="U82" s="273" t="s">
        <v>778</v>
      </c>
      <c r="V82" s="273" t="s">
        <v>778</v>
      </c>
      <c r="W82" s="276" t="s">
        <v>778</v>
      </c>
      <c r="X82" s="274"/>
      <c r="Y82" s="274">
        <v>76</v>
      </c>
      <c r="Z82" s="276" t="s">
        <v>779</v>
      </c>
      <c r="AA82" s="276" t="s">
        <v>779</v>
      </c>
      <c r="AB82" s="276" t="s">
        <v>779</v>
      </c>
      <c r="AC82" s="276" t="s">
        <v>779</v>
      </c>
      <c r="AD82" s="276" t="s">
        <v>779</v>
      </c>
      <c r="AE82" s="276" t="s">
        <v>779</v>
      </c>
      <c r="AF82" s="276" t="s">
        <v>779</v>
      </c>
      <c r="AG82" s="276" t="s">
        <v>779</v>
      </c>
      <c r="AH82" s="276" t="s">
        <v>779</v>
      </c>
      <c r="AI82" s="276" t="s">
        <v>779</v>
      </c>
      <c r="AJ82" s="276" t="s">
        <v>779</v>
      </c>
      <c r="AK82" s="276" t="s">
        <v>779</v>
      </c>
      <c r="AL82" s="276" t="s">
        <v>779</v>
      </c>
      <c r="AM82" s="276" t="s">
        <v>779</v>
      </c>
      <c r="AN82" s="276" t="s">
        <v>779</v>
      </c>
      <c r="AO82" s="276" t="s">
        <v>779</v>
      </c>
      <c r="AP82" s="276" t="s">
        <v>779</v>
      </c>
      <c r="AQ82" s="276" t="s">
        <v>779</v>
      </c>
      <c r="AR82" s="276" t="s">
        <v>779</v>
      </c>
      <c r="AS82" s="276" t="s">
        <v>779</v>
      </c>
      <c r="AT82" s="276" t="s">
        <v>779</v>
      </c>
      <c r="AU82" s="276" t="s">
        <v>779</v>
      </c>
      <c r="AV82" s="276" t="s">
        <v>779</v>
      </c>
      <c r="AW82" s="276" t="s">
        <v>779</v>
      </c>
      <c r="AX82" s="276" t="s">
        <v>779</v>
      </c>
      <c r="AY82" s="276" t="s">
        <v>779</v>
      </c>
      <c r="AZ82" s="276" t="s">
        <v>779</v>
      </c>
      <c r="BA82" s="276" t="s">
        <v>779</v>
      </c>
      <c r="BB82" s="276" t="s">
        <v>779</v>
      </c>
      <c r="BC82" s="276" t="s">
        <v>779</v>
      </c>
      <c r="BD82" s="276" t="s">
        <v>779</v>
      </c>
      <c r="BE82" s="276" t="s">
        <v>779</v>
      </c>
      <c r="BF82" s="276" t="s">
        <v>779</v>
      </c>
      <c r="BG82" s="276" t="s">
        <v>779</v>
      </c>
      <c r="BH82" s="276" t="s">
        <v>779</v>
      </c>
      <c r="BI82" s="276" t="s">
        <v>779</v>
      </c>
      <c r="BJ82" s="276" t="s">
        <v>779</v>
      </c>
      <c r="BK82" s="276" t="s">
        <v>779</v>
      </c>
      <c r="BL82" s="276" t="s">
        <v>779</v>
      </c>
      <c r="BM82" s="276" t="s">
        <v>779</v>
      </c>
      <c r="BN82" s="276" t="s">
        <v>779</v>
      </c>
      <c r="BO82" s="276" t="s">
        <v>779</v>
      </c>
      <c r="BP82" s="276" t="s">
        <v>779</v>
      </c>
      <c r="BQ82" s="276" t="s">
        <v>779</v>
      </c>
      <c r="BR82" s="276" t="s">
        <v>779</v>
      </c>
      <c r="BS82" s="276" t="s">
        <v>779</v>
      </c>
      <c r="BT82" s="276" t="s">
        <v>779</v>
      </c>
      <c r="BU82" s="276" t="s">
        <v>779</v>
      </c>
      <c r="BV82" s="276" t="s">
        <v>779</v>
      </c>
      <c r="BW82" s="276" t="s">
        <v>779</v>
      </c>
      <c r="BX82" s="276" t="s">
        <v>779</v>
      </c>
      <c r="BY82" s="276" t="s">
        <v>779</v>
      </c>
      <c r="BZ82" s="276" t="s">
        <v>779</v>
      </c>
      <c r="CA82" s="276" t="s">
        <v>779</v>
      </c>
      <c r="CB82" s="276" t="s">
        <v>779</v>
      </c>
      <c r="CC82" s="276" t="s">
        <v>779</v>
      </c>
      <c r="CD82" s="276" t="s">
        <v>779</v>
      </c>
      <c r="CE82" s="276" t="s">
        <v>779</v>
      </c>
      <c r="CF82" s="276" t="s">
        <v>779</v>
      </c>
      <c r="CG82" s="276" t="s">
        <v>779</v>
      </c>
      <c r="CH82" s="274"/>
      <c r="CI82" s="274"/>
      <c r="CJ82" s="274"/>
      <c r="CK82" s="274"/>
      <c r="CL82" s="274"/>
      <c r="CM82" s="274"/>
      <c r="CN82" s="274"/>
      <c r="CO82" s="274"/>
      <c r="CP82" s="274"/>
      <c r="CQ82" s="274"/>
      <c r="CR82" s="274"/>
      <c r="CS82" s="274"/>
    </row>
    <row r="83" spans="1:97" s="18" customFormat="1" ht="30" customHeight="1" thickTop="1" thickBot="1">
      <c r="A83" s="16"/>
      <c r="B83" s="17"/>
      <c r="C83" s="345"/>
      <c r="D83" s="345"/>
      <c r="E83" s="105"/>
      <c r="F83" s="357"/>
      <c r="G83" s="355"/>
      <c r="H83" s="355"/>
      <c r="I83" s="355"/>
      <c r="J83" s="356"/>
      <c r="K83" s="116" t="str">
        <f t="shared" si="1"/>
        <v/>
      </c>
      <c r="L83" s="274"/>
      <c r="M83" s="274"/>
      <c r="N83" s="274"/>
      <c r="O83" s="274"/>
      <c r="P83" s="274"/>
      <c r="Q83" s="274"/>
      <c r="R83" s="274"/>
      <c r="S83" s="273" t="s">
        <v>778</v>
      </c>
      <c r="T83" s="273" t="s">
        <v>778</v>
      </c>
      <c r="U83" s="273" t="s">
        <v>778</v>
      </c>
      <c r="V83" s="273" t="s">
        <v>778</v>
      </c>
      <c r="W83" s="276" t="s">
        <v>778</v>
      </c>
      <c r="X83" s="274"/>
      <c r="Y83" s="274">
        <v>77</v>
      </c>
      <c r="Z83" s="276" t="s">
        <v>779</v>
      </c>
      <c r="AA83" s="276" t="s">
        <v>779</v>
      </c>
      <c r="AB83" s="276" t="s">
        <v>779</v>
      </c>
      <c r="AC83" s="276" t="s">
        <v>779</v>
      </c>
      <c r="AD83" s="276" t="s">
        <v>779</v>
      </c>
      <c r="AE83" s="276" t="s">
        <v>779</v>
      </c>
      <c r="AF83" s="276" t="s">
        <v>779</v>
      </c>
      <c r="AG83" s="276" t="s">
        <v>779</v>
      </c>
      <c r="AH83" s="276" t="s">
        <v>779</v>
      </c>
      <c r="AI83" s="276" t="s">
        <v>779</v>
      </c>
      <c r="AJ83" s="276" t="s">
        <v>779</v>
      </c>
      <c r="AK83" s="276" t="s">
        <v>779</v>
      </c>
      <c r="AL83" s="276" t="s">
        <v>779</v>
      </c>
      <c r="AM83" s="276" t="s">
        <v>779</v>
      </c>
      <c r="AN83" s="276" t="s">
        <v>779</v>
      </c>
      <c r="AO83" s="276" t="s">
        <v>779</v>
      </c>
      <c r="AP83" s="276" t="s">
        <v>779</v>
      </c>
      <c r="AQ83" s="276" t="s">
        <v>779</v>
      </c>
      <c r="AR83" s="276" t="s">
        <v>779</v>
      </c>
      <c r="AS83" s="276" t="s">
        <v>779</v>
      </c>
      <c r="AT83" s="276" t="s">
        <v>779</v>
      </c>
      <c r="AU83" s="276" t="s">
        <v>779</v>
      </c>
      <c r="AV83" s="276" t="s">
        <v>779</v>
      </c>
      <c r="AW83" s="276" t="s">
        <v>779</v>
      </c>
      <c r="AX83" s="276" t="s">
        <v>779</v>
      </c>
      <c r="AY83" s="276" t="s">
        <v>779</v>
      </c>
      <c r="AZ83" s="276" t="s">
        <v>779</v>
      </c>
      <c r="BA83" s="276" t="s">
        <v>779</v>
      </c>
      <c r="BB83" s="276" t="s">
        <v>779</v>
      </c>
      <c r="BC83" s="276" t="s">
        <v>779</v>
      </c>
      <c r="BD83" s="276" t="s">
        <v>779</v>
      </c>
      <c r="BE83" s="276" t="s">
        <v>779</v>
      </c>
      <c r="BF83" s="276" t="s">
        <v>779</v>
      </c>
      <c r="BG83" s="276" t="s">
        <v>779</v>
      </c>
      <c r="BH83" s="276" t="s">
        <v>779</v>
      </c>
      <c r="BI83" s="276" t="s">
        <v>779</v>
      </c>
      <c r="BJ83" s="276" t="s">
        <v>779</v>
      </c>
      <c r="BK83" s="276" t="s">
        <v>779</v>
      </c>
      <c r="BL83" s="276" t="s">
        <v>779</v>
      </c>
      <c r="BM83" s="276" t="s">
        <v>779</v>
      </c>
      <c r="BN83" s="276" t="s">
        <v>779</v>
      </c>
      <c r="BO83" s="276" t="s">
        <v>779</v>
      </c>
      <c r="BP83" s="276" t="s">
        <v>779</v>
      </c>
      <c r="BQ83" s="276" t="s">
        <v>779</v>
      </c>
      <c r="BR83" s="276" t="s">
        <v>779</v>
      </c>
      <c r="BS83" s="276" t="s">
        <v>779</v>
      </c>
      <c r="BT83" s="276" t="s">
        <v>779</v>
      </c>
      <c r="BU83" s="276" t="s">
        <v>779</v>
      </c>
      <c r="BV83" s="276" t="s">
        <v>779</v>
      </c>
      <c r="BW83" s="276" t="s">
        <v>779</v>
      </c>
      <c r="BX83" s="276" t="s">
        <v>779</v>
      </c>
      <c r="BY83" s="276" t="s">
        <v>779</v>
      </c>
      <c r="BZ83" s="276" t="s">
        <v>779</v>
      </c>
      <c r="CA83" s="276" t="s">
        <v>779</v>
      </c>
      <c r="CB83" s="276" t="s">
        <v>779</v>
      </c>
      <c r="CC83" s="276" t="s">
        <v>779</v>
      </c>
      <c r="CD83" s="276" t="s">
        <v>779</v>
      </c>
      <c r="CE83" s="276" t="s">
        <v>779</v>
      </c>
      <c r="CF83" s="276" t="s">
        <v>779</v>
      </c>
      <c r="CG83" s="276" t="s">
        <v>779</v>
      </c>
      <c r="CH83" s="274"/>
      <c r="CI83" s="274"/>
      <c r="CJ83" s="274"/>
      <c r="CK83" s="274"/>
      <c r="CL83" s="274"/>
      <c r="CM83" s="274"/>
      <c r="CN83" s="274"/>
      <c r="CO83" s="274"/>
      <c r="CP83" s="274"/>
      <c r="CQ83" s="274"/>
      <c r="CR83" s="274"/>
      <c r="CS83" s="274"/>
    </row>
    <row r="84" spans="1:97" s="18" customFormat="1" ht="30" customHeight="1" thickTop="1" thickBot="1">
      <c r="A84" s="16"/>
      <c r="B84" s="17"/>
      <c r="C84" s="345"/>
      <c r="D84" s="345"/>
      <c r="E84" s="105"/>
      <c r="F84" s="357"/>
      <c r="G84" s="355"/>
      <c r="H84" s="355"/>
      <c r="I84" s="355"/>
      <c r="J84" s="356"/>
      <c r="K84" s="116" t="str">
        <f t="shared" si="1"/>
        <v/>
      </c>
      <c r="L84" s="274"/>
      <c r="M84" s="274"/>
      <c r="N84" s="274"/>
      <c r="O84" s="274"/>
      <c r="P84" s="274"/>
      <c r="Q84" s="274"/>
      <c r="R84" s="274"/>
      <c r="S84" s="273" t="s">
        <v>778</v>
      </c>
      <c r="T84" s="273" t="s">
        <v>778</v>
      </c>
      <c r="U84" s="273" t="s">
        <v>778</v>
      </c>
      <c r="V84" s="273" t="s">
        <v>778</v>
      </c>
      <c r="W84" s="276" t="s">
        <v>778</v>
      </c>
      <c r="X84" s="274"/>
      <c r="Y84" s="274">
        <v>78</v>
      </c>
      <c r="Z84" s="276" t="s">
        <v>779</v>
      </c>
      <c r="AA84" s="276" t="s">
        <v>779</v>
      </c>
      <c r="AB84" s="276" t="s">
        <v>779</v>
      </c>
      <c r="AC84" s="276" t="s">
        <v>779</v>
      </c>
      <c r="AD84" s="276" t="s">
        <v>779</v>
      </c>
      <c r="AE84" s="276" t="s">
        <v>779</v>
      </c>
      <c r="AF84" s="276" t="s">
        <v>779</v>
      </c>
      <c r="AG84" s="276" t="s">
        <v>779</v>
      </c>
      <c r="AH84" s="276" t="s">
        <v>779</v>
      </c>
      <c r="AI84" s="276" t="s">
        <v>779</v>
      </c>
      <c r="AJ84" s="276" t="s">
        <v>779</v>
      </c>
      <c r="AK84" s="276" t="s">
        <v>779</v>
      </c>
      <c r="AL84" s="276" t="s">
        <v>779</v>
      </c>
      <c r="AM84" s="276" t="s">
        <v>779</v>
      </c>
      <c r="AN84" s="276" t="s">
        <v>779</v>
      </c>
      <c r="AO84" s="276" t="s">
        <v>779</v>
      </c>
      <c r="AP84" s="276" t="s">
        <v>779</v>
      </c>
      <c r="AQ84" s="276" t="s">
        <v>779</v>
      </c>
      <c r="AR84" s="276" t="s">
        <v>779</v>
      </c>
      <c r="AS84" s="276" t="s">
        <v>779</v>
      </c>
      <c r="AT84" s="276" t="s">
        <v>779</v>
      </c>
      <c r="AU84" s="276" t="s">
        <v>779</v>
      </c>
      <c r="AV84" s="276" t="s">
        <v>779</v>
      </c>
      <c r="AW84" s="276" t="s">
        <v>779</v>
      </c>
      <c r="AX84" s="276" t="s">
        <v>779</v>
      </c>
      <c r="AY84" s="276" t="s">
        <v>779</v>
      </c>
      <c r="AZ84" s="276" t="s">
        <v>779</v>
      </c>
      <c r="BA84" s="276" t="s">
        <v>779</v>
      </c>
      <c r="BB84" s="276" t="s">
        <v>779</v>
      </c>
      <c r="BC84" s="276" t="s">
        <v>779</v>
      </c>
      <c r="BD84" s="276" t="s">
        <v>779</v>
      </c>
      <c r="BE84" s="276" t="s">
        <v>779</v>
      </c>
      <c r="BF84" s="276" t="s">
        <v>779</v>
      </c>
      <c r="BG84" s="276" t="s">
        <v>779</v>
      </c>
      <c r="BH84" s="276" t="s">
        <v>779</v>
      </c>
      <c r="BI84" s="276" t="s">
        <v>779</v>
      </c>
      <c r="BJ84" s="276" t="s">
        <v>779</v>
      </c>
      <c r="BK84" s="276" t="s">
        <v>779</v>
      </c>
      <c r="BL84" s="276" t="s">
        <v>779</v>
      </c>
      <c r="BM84" s="276" t="s">
        <v>779</v>
      </c>
      <c r="BN84" s="276" t="s">
        <v>779</v>
      </c>
      <c r="BO84" s="276" t="s">
        <v>779</v>
      </c>
      <c r="BP84" s="276" t="s">
        <v>779</v>
      </c>
      <c r="BQ84" s="276" t="s">
        <v>779</v>
      </c>
      <c r="BR84" s="276" t="s">
        <v>779</v>
      </c>
      <c r="BS84" s="276" t="s">
        <v>779</v>
      </c>
      <c r="BT84" s="276" t="s">
        <v>779</v>
      </c>
      <c r="BU84" s="276" t="s">
        <v>779</v>
      </c>
      <c r="BV84" s="276" t="s">
        <v>779</v>
      </c>
      <c r="BW84" s="276" t="s">
        <v>779</v>
      </c>
      <c r="BX84" s="276" t="s">
        <v>779</v>
      </c>
      <c r="BY84" s="276" t="s">
        <v>779</v>
      </c>
      <c r="BZ84" s="276" t="s">
        <v>779</v>
      </c>
      <c r="CA84" s="276" t="s">
        <v>779</v>
      </c>
      <c r="CB84" s="276" t="s">
        <v>779</v>
      </c>
      <c r="CC84" s="276" t="s">
        <v>779</v>
      </c>
      <c r="CD84" s="276" t="s">
        <v>779</v>
      </c>
      <c r="CE84" s="276" t="s">
        <v>779</v>
      </c>
      <c r="CF84" s="276" t="s">
        <v>779</v>
      </c>
      <c r="CG84" s="276" t="s">
        <v>779</v>
      </c>
      <c r="CH84" s="274"/>
      <c r="CI84" s="274"/>
      <c r="CJ84" s="274"/>
      <c r="CK84" s="274"/>
      <c r="CL84" s="274"/>
      <c r="CM84" s="274"/>
      <c r="CN84" s="274"/>
      <c r="CO84" s="274"/>
      <c r="CP84" s="274"/>
      <c r="CQ84" s="274"/>
      <c r="CR84" s="274"/>
      <c r="CS84" s="274"/>
    </row>
    <row r="85" spans="1:97" s="18" customFormat="1" ht="30" customHeight="1" thickTop="1" thickBot="1">
      <c r="A85" s="16"/>
      <c r="B85" s="17"/>
      <c r="C85" s="345"/>
      <c r="D85" s="345"/>
      <c r="E85" s="105"/>
      <c r="F85" s="357"/>
      <c r="G85" s="355"/>
      <c r="H85" s="355"/>
      <c r="I85" s="355"/>
      <c r="J85" s="356"/>
      <c r="K85" s="116" t="str">
        <f t="shared" si="1"/>
        <v/>
      </c>
      <c r="L85" s="274"/>
      <c r="M85" s="274"/>
      <c r="N85" s="274"/>
      <c r="O85" s="274"/>
      <c r="P85" s="274"/>
      <c r="Q85" s="274"/>
      <c r="R85" s="274"/>
      <c r="S85" s="273" t="s">
        <v>778</v>
      </c>
      <c r="T85" s="273" t="s">
        <v>778</v>
      </c>
      <c r="U85" s="273" t="s">
        <v>778</v>
      </c>
      <c r="V85" s="273" t="s">
        <v>778</v>
      </c>
      <c r="W85" s="276" t="s">
        <v>778</v>
      </c>
      <c r="X85" s="274"/>
      <c r="Y85" s="274">
        <v>79</v>
      </c>
      <c r="Z85" s="276" t="s">
        <v>779</v>
      </c>
      <c r="AA85" s="276" t="s">
        <v>779</v>
      </c>
      <c r="AB85" s="276" t="s">
        <v>779</v>
      </c>
      <c r="AC85" s="276" t="s">
        <v>779</v>
      </c>
      <c r="AD85" s="276" t="s">
        <v>779</v>
      </c>
      <c r="AE85" s="276" t="s">
        <v>779</v>
      </c>
      <c r="AF85" s="276" t="s">
        <v>779</v>
      </c>
      <c r="AG85" s="276" t="s">
        <v>779</v>
      </c>
      <c r="AH85" s="276" t="s">
        <v>779</v>
      </c>
      <c r="AI85" s="276" t="s">
        <v>779</v>
      </c>
      <c r="AJ85" s="276" t="s">
        <v>779</v>
      </c>
      <c r="AK85" s="276" t="s">
        <v>779</v>
      </c>
      <c r="AL85" s="276" t="s">
        <v>779</v>
      </c>
      <c r="AM85" s="276" t="s">
        <v>779</v>
      </c>
      <c r="AN85" s="276" t="s">
        <v>779</v>
      </c>
      <c r="AO85" s="276" t="s">
        <v>779</v>
      </c>
      <c r="AP85" s="276" t="s">
        <v>779</v>
      </c>
      <c r="AQ85" s="276" t="s">
        <v>779</v>
      </c>
      <c r="AR85" s="276" t="s">
        <v>779</v>
      </c>
      <c r="AS85" s="276" t="s">
        <v>779</v>
      </c>
      <c r="AT85" s="276" t="s">
        <v>779</v>
      </c>
      <c r="AU85" s="276" t="s">
        <v>779</v>
      </c>
      <c r="AV85" s="276" t="s">
        <v>779</v>
      </c>
      <c r="AW85" s="276" t="s">
        <v>779</v>
      </c>
      <c r="AX85" s="276" t="s">
        <v>779</v>
      </c>
      <c r="AY85" s="276" t="s">
        <v>779</v>
      </c>
      <c r="AZ85" s="276" t="s">
        <v>779</v>
      </c>
      <c r="BA85" s="276" t="s">
        <v>779</v>
      </c>
      <c r="BB85" s="276" t="s">
        <v>779</v>
      </c>
      <c r="BC85" s="276" t="s">
        <v>779</v>
      </c>
      <c r="BD85" s="276" t="s">
        <v>779</v>
      </c>
      <c r="BE85" s="276" t="s">
        <v>779</v>
      </c>
      <c r="BF85" s="276" t="s">
        <v>779</v>
      </c>
      <c r="BG85" s="276" t="s">
        <v>779</v>
      </c>
      <c r="BH85" s="276" t="s">
        <v>779</v>
      </c>
      <c r="BI85" s="276" t="s">
        <v>779</v>
      </c>
      <c r="BJ85" s="276" t="s">
        <v>779</v>
      </c>
      <c r="BK85" s="276" t="s">
        <v>779</v>
      </c>
      <c r="BL85" s="276" t="s">
        <v>779</v>
      </c>
      <c r="BM85" s="276" t="s">
        <v>779</v>
      </c>
      <c r="BN85" s="276" t="s">
        <v>779</v>
      </c>
      <c r="BO85" s="276" t="s">
        <v>779</v>
      </c>
      <c r="BP85" s="276" t="s">
        <v>779</v>
      </c>
      <c r="BQ85" s="276" t="s">
        <v>779</v>
      </c>
      <c r="BR85" s="276" t="s">
        <v>779</v>
      </c>
      <c r="BS85" s="276" t="s">
        <v>779</v>
      </c>
      <c r="BT85" s="276" t="s">
        <v>779</v>
      </c>
      <c r="BU85" s="276" t="s">
        <v>779</v>
      </c>
      <c r="BV85" s="276" t="s">
        <v>779</v>
      </c>
      <c r="BW85" s="276" t="s">
        <v>779</v>
      </c>
      <c r="BX85" s="276" t="s">
        <v>779</v>
      </c>
      <c r="BY85" s="276" t="s">
        <v>779</v>
      </c>
      <c r="BZ85" s="276" t="s">
        <v>779</v>
      </c>
      <c r="CA85" s="276" t="s">
        <v>779</v>
      </c>
      <c r="CB85" s="276" t="s">
        <v>779</v>
      </c>
      <c r="CC85" s="276" t="s">
        <v>779</v>
      </c>
      <c r="CD85" s="276" t="s">
        <v>779</v>
      </c>
      <c r="CE85" s="276" t="s">
        <v>779</v>
      </c>
      <c r="CF85" s="276" t="s">
        <v>779</v>
      </c>
      <c r="CG85" s="276" t="s">
        <v>779</v>
      </c>
      <c r="CH85" s="274"/>
      <c r="CI85" s="274"/>
      <c r="CJ85" s="274"/>
      <c r="CK85" s="274"/>
      <c r="CL85" s="274"/>
      <c r="CM85" s="274"/>
      <c r="CN85" s="274"/>
      <c r="CO85" s="274"/>
      <c r="CP85" s="274"/>
      <c r="CQ85" s="274"/>
      <c r="CR85" s="274"/>
      <c r="CS85" s="274"/>
    </row>
    <row r="86" spans="1:97" s="18" customFormat="1" ht="30" customHeight="1" thickTop="1" thickBot="1">
      <c r="A86" s="16"/>
      <c r="B86" s="17"/>
      <c r="C86" s="345"/>
      <c r="D86" s="345"/>
      <c r="E86" s="105"/>
      <c r="F86" s="357"/>
      <c r="G86" s="355"/>
      <c r="H86" s="355"/>
      <c r="I86" s="355"/>
      <c r="J86" s="356"/>
      <c r="K86" s="116" t="str">
        <f t="shared" si="1"/>
        <v/>
      </c>
      <c r="L86" s="274"/>
      <c r="M86" s="274"/>
      <c r="N86" s="274"/>
      <c r="O86" s="274"/>
      <c r="P86" s="274"/>
      <c r="Q86" s="274"/>
      <c r="R86" s="274"/>
      <c r="S86" s="273" t="s">
        <v>778</v>
      </c>
      <c r="T86" s="273" t="s">
        <v>778</v>
      </c>
      <c r="U86" s="273" t="s">
        <v>778</v>
      </c>
      <c r="V86" s="273" t="s">
        <v>778</v>
      </c>
      <c r="W86" s="276" t="s">
        <v>778</v>
      </c>
      <c r="X86" s="274"/>
      <c r="Y86" s="274">
        <v>80</v>
      </c>
      <c r="Z86" s="276" t="s">
        <v>779</v>
      </c>
      <c r="AA86" s="276" t="s">
        <v>779</v>
      </c>
      <c r="AB86" s="276" t="s">
        <v>779</v>
      </c>
      <c r="AC86" s="276" t="s">
        <v>779</v>
      </c>
      <c r="AD86" s="276" t="s">
        <v>779</v>
      </c>
      <c r="AE86" s="276" t="s">
        <v>779</v>
      </c>
      <c r="AF86" s="276" t="s">
        <v>779</v>
      </c>
      <c r="AG86" s="276" t="s">
        <v>779</v>
      </c>
      <c r="AH86" s="276" t="s">
        <v>779</v>
      </c>
      <c r="AI86" s="276" t="s">
        <v>779</v>
      </c>
      <c r="AJ86" s="276" t="s">
        <v>779</v>
      </c>
      <c r="AK86" s="276" t="s">
        <v>779</v>
      </c>
      <c r="AL86" s="276" t="s">
        <v>779</v>
      </c>
      <c r="AM86" s="276" t="s">
        <v>779</v>
      </c>
      <c r="AN86" s="276" t="s">
        <v>779</v>
      </c>
      <c r="AO86" s="276" t="s">
        <v>779</v>
      </c>
      <c r="AP86" s="276" t="s">
        <v>779</v>
      </c>
      <c r="AQ86" s="276" t="s">
        <v>779</v>
      </c>
      <c r="AR86" s="276" t="s">
        <v>779</v>
      </c>
      <c r="AS86" s="276" t="s">
        <v>779</v>
      </c>
      <c r="AT86" s="276" t="s">
        <v>779</v>
      </c>
      <c r="AU86" s="276" t="s">
        <v>779</v>
      </c>
      <c r="AV86" s="276" t="s">
        <v>779</v>
      </c>
      <c r="AW86" s="276" t="s">
        <v>779</v>
      </c>
      <c r="AX86" s="276" t="s">
        <v>779</v>
      </c>
      <c r="AY86" s="276" t="s">
        <v>779</v>
      </c>
      <c r="AZ86" s="276" t="s">
        <v>779</v>
      </c>
      <c r="BA86" s="276" t="s">
        <v>779</v>
      </c>
      <c r="BB86" s="276" t="s">
        <v>779</v>
      </c>
      <c r="BC86" s="276" t="s">
        <v>779</v>
      </c>
      <c r="BD86" s="276" t="s">
        <v>779</v>
      </c>
      <c r="BE86" s="276" t="s">
        <v>779</v>
      </c>
      <c r="BF86" s="276" t="s">
        <v>779</v>
      </c>
      <c r="BG86" s="276" t="s">
        <v>779</v>
      </c>
      <c r="BH86" s="276" t="s">
        <v>779</v>
      </c>
      <c r="BI86" s="276" t="s">
        <v>779</v>
      </c>
      <c r="BJ86" s="276" t="s">
        <v>779</v>
      </c>
      <c r="BK86" s="276" t="s">
        <v>779</v>
      </c>
      <c r="BL86" s="276" t="s">
        <v>779</v>
      </c>
      <c r="BM86" s="276" t="s">
        <v>779</v>
      </c>
      <c r="BN86" s="276" t="s">
        <v>779</v>
      </c>
      <c r="BO86" s="276" t="s">
        <v>779</v>
      </c>
      <c r="BP86" s="276" t="s">
        <v>779</v>
      </c>
      <c r="BQ86" s="276" t="s">
        <v>779</v>
      </c>
      <c r="BR86" s="276" t="s">
        <v>779</v>
      </c>
      <c r="BS86" s="276" t="s">
        <v>779</v>
      </c>
      <c r="BT86" s="276" t="s">
        <v>779</v>
      </c>
      <c r="BU86" s="276" t="s">
        <v>779</v>
      </c>
      <c r="BV86" s="276" t="s">
        <v>779</v>
      </c>
      <c r="BW86" s="276" t="s">
        <v>779</v>
      </c>
      <c r="BX86" s="276" t="s">
        <v>779</v>
      </c>
      <c r="BY86" s="276" t="s">
        <v>779</v>
      </c>
      <c r="BZ86" s="276" t="s">
        <v>779</v>
      </c>
      <c r="CA86" s="276" t="s">
        <v>779</v>
      </c>
      <c r="CB86" s="276" t="s">
        <v>779</v>
      </c>
      <c r="CC86" s="276" t="s">
        <v>779</v>
      </c>
      <c r="CD86" s="276" t="s">
        <v>779</v>
      </c>
      <c r="CE86" s="276" t="s">
        <v>779</v>
      </c>
      <c r="CF86" s="276" t="s">
        <v>779</v>
      </c>
      <c r="CG86" s="276" t="s">
        <v>779</v>
      </c>
      <c r="CH86" s="274"/>
      <c r="CI86" s="274"/>
      <c r="CJ86" s="274"/>
      <c r="CK86" s="274"/>
      <c r="CL86" s="274"/>
      <c r="CM86" s="274"/>
      <c r="CN86" s="274"/>
      <c r="CO86" s="274"/>
      <c r="CP86" s="274"/>
      <c r="CQ86" s="274"/>
      <c r="CR86" s="274"/>
      <c r="CS86" s="274"/>
    </row>
    <row r="87" spans="1:97" s="18" customFormat="1" ht="30" customHeight="1" thickTop="1" thickBot="1">
      <c r="A87" s="16"/>
      <c r="B87" s="17"/>
      <c r="C87" s="345"/>
      <c r="D87" s="345"/>
      <c r="E87" s="105"/>
      <c r="F87" s="357"/>
      <c r="G87" s="355"/>
      <c r="H87" s="355"/>
      <c r="I87" s="355"/>
      <c r="J87" s="356"/>
      <c r="K87" s="116" t="str">
        <f t="shared" si="1"/>
        <v/>
      </c>
      <c r="L87" s="274"/>
      <c r="M87" s="274"/>
      <c r="N87" s="274"/>
      <c r="O87" s="274"/>
      <c r="P87" s="274"/>
      <c r="Q87" s="274"/>
      <c r="R87" s="274"/>
      <c r="S87" s="273" t="s">
        <v>778</v>
      </c>
      <c r="T87" s="273" t="s">
        <v>778</v>
      </c>
      <c r="U87" s="273" t="s">
        <v>778</v>
      </c>
      <c r="V87" s="273" t="s">
        <v>778</v>
      </c>
      <c r="W87" s="276" t="s">
        <v>778</v>
      </c>
      <c r="X87" s="274"/>
      <c r="Y87" s="274">
        <v>81</v>
      </c>
      <c r="Z87" s="276" t="s">
        <v>779</v>
      </c>
      <c r="AA87" s="276" t="s">
        <v>779</v>
      </c>
      <c r="AB87" s="276" t="s">
        <v>779</v>
      </c>
      <c r="AC87" s="276" t="s">
        <v>779</v>
      </c>
      <c r="AD87" s="276" t="s">
        <v>779</v>
      </c>
      <c r="AE87" s="276" t="s">
        <v>779</v>
      </c>
      <c r="AF87" s="276" t="s">
        <v>779</v>
      </c>
      <c r="AG87" s="276" t="s">
        <v>779</v>
      </c>
      <c r="AH87" s="276" t="s">
        <v>779</v>
      </c>
      <c r="AI87" s="276" t="s">
        <v>779</v>
      </c>
      <c r="AJ87" s="276" t="s">
        <v>779</v>
      </c>
      <c r="AK87" s="276" t="s">
        <v>779</v>
      </c>
      <c r="AL87" s="276" t="s">
        <v>779</v>
      </c>
      <c r="AM87" s="276" t="s">
        <v>779</v>
      </c>
      <c r="AN87" s="276" t="s">
        <v>779</v>
      </c>
      <c r="AO87" s="276" t="s">
        <v>779</v>
      </c>
      <c r="AP87" s="276" t="s">
        <v>779</v>
      </c>
      <c r="AQ87" s="276" t="s">
        <v>779</v>
      </c>
      <c r="AR87" s="276" t="s">
        <v>779</v>
      </c>
      <c r="AS87" s="276" t="s">
        <v>779</v>
      </c>
      <c r="AT87" s="276" t="s">
        <v>779</v>
      </c>
      <c r="AU87" s="276" t="s">
        <v>779</v>
      </c>
      <c r="AV87" s="276" t="s">
        <v>779</v>
      </c>
      <c r="AW87" s="276" t="s">
        <v>779</v>
      </c>
      <c r="AX87" s="276" t="s">
        <v>779</v>
      </c>
      <c r="AY87" s="276" t="s">
        <v>779</v>
      </c>
      <c r="AZ87" s="276" t="s">
        <v>779</v>
      </c>
      <c r="BA87" s="276" t="s">
        <v>779</v>
      </c>
      <c r="BB87" s="276" t="s">
        <v>779</v>
      </c>
      <c r="BC87" s="276" t="s">
        <v>779</v>
      </c>
      <c r="BD87" s="276" t="s">
        <v>779</v>
      </c>
      <c r="BE87" s="276" t="s">
        <v>779</v>
      </c>
      <c r="BF87" s="276" t="s">
        <v>779</v>
      </c>
      <c r="BG87" s="276" t="s">
        <v>779</v>
      </c>
      <c r="BH87" s="276" t="s">
        <v>779</v>
      </c>
      <c r="BI87" s="276" t="s">
        <v>779</v>
      </c>
      <c r="BJ87" s="276" t="s">
        <v>779</v>
      </c>
      <c r="BK87" s="276" t="s">
        <v>779</v>
      </c>
      <c r="BL87" s="276" t="s">
        <v>779</v>
      </c>
      <c r="BM87" s="276" t="s">
        <v>779</v>
      </c>
      <c r="BN87" s="276" t="s">
        <v>779</v>
      </c>
      <c r="BO87" s="276" t="s">
        <v>779</v>
      </c>
      <c r="BP87" s="276" t="s">
        <v>779</v>
      </c>
      <c r="BQ87" s="276" t="s">
        <v>779</v>
      </c>
      <c r="BR87" s="276" t="s">
        <v>779</v>
      </c>
      <c r="BS87" s="276" t="s">
        <v>779</v>
      </c>
      <c r="BT87" s="276" t="s">
        <v>779</v>
      </c>
      <c r="BU87" s="276" t="s">
        <v>779</v>
      </c>
      <c r="BV87" s="276" t="s">
        <v>779</v>
      </c>
      <c r="BW87" s="276" t="s">
        <v>779</v>
      </c>
      <c r="BX87" s="276" t="s">
        <v>779</v>
      </c>
      <c r="BY87" s="276" t="s">
        <v>779</v>
      </c>
      <c r="BZ87" s="276" t="s">
        <v>779</v>
      </c>
      <c r="CA87" s="276" t="s">
        <v>779</v>
      </c>
      <c r="CB87" s="276" t="s">
        <v>779</v>
      </c>
      <c r="CC87" s="276" t="s">
        <v>779</v>
      </c>
      <c r="CD87" s="276" t="s">
        <v>779</v>
      </c>
      <c r="CE87" s="276" t="s">
        <v>779</v>
      </c>
      <c r="CF87" s="276" t="s">
        <v>779</v>
      </c>
      <c r="CG87" s="276" t="s">
        <v>779</v>
      </c>
      <c r="CH87" s="274"/>
      <c r="CI87" s="274"/>
      <c r="CJ87" s="274"/>
      <c r="CK87" s="274"/>
      <c r="CL87" s="274"/>
      <c r="CM87" s="274"/>
      <c r="CN87" s="274"/>
      <c r="CO87" s="274"/>
      <c r="CP87" s="274"/>
      <c r="CQ87" s="274"/>
      <c r="CR87" s="274"/>
      <c r="CS87" s="274"/>
    </row>
    <row r="88" spans="1:97" s="18" customFormat="1" ht="30" customHeight="1" thickTop="1" thickBot="1">
      <c r="A88" s="16"/>
      <c r="B88" s="17"/>
      <c r="C88" s="345"/>
      <c r="D88" s="345"/>
      <c r="E88" s="105"/>
      <c r="F88" s="357"/>
      <c r="G88" s="355"/>
      <c r="H88" s="355"/>
      <c r="I88" s="355"/>
      <c r="J88" s="356"/>
      <c r="K88" s="116" t="str">
        <f t="shared" si="1"/>
        <v/>
      </c>
      <c r="L88" s="274"/>
      <c r="M88" s="274"/>
      <c r="N88" s="274"/>
      <c r="O88" s="274"/>
      <c r="P88" s="274"/>
      <c r="Q88" s="274"/>
      <c r="R88" s="274"/>
      <c r="S88" s="273" t="s">
        <v>778</v>
      </c>
      <c r="T88" s="273" t="s">
        <v>778</v>
      </c>
      <c r="U88" s="273" t="s">
        <v>778</v>
      </c>
      <c r="V88" s="273" t="s">
        <v>778</v>
      </c>
      <c r="W88" s="276" t="s">
        <v>778</v>
      </c>
      <c r="X88" s="274"/>
      <c r="Y88" s="274">
        <v>82</v>
      </c>
      <c r="Z88" s="276" t="s">
        <v>779</v>
      </c>
      <c r="AA88" s="276" t="s">
        <v>779</v>
      </c>
      <c r="AB88" s="276" t="s">
        <v>779</v>
      </c>
      <c r="AC88" s="276" t="s">
        <v>779</v>
      </c>
      <c r="AD88" s="276" t="s">
        <v>779</v>
      </c>
      <c r="AE88" s="276" t="s">
        <v>779</v>
      </c>
      <c r="AF88" s="276" t="s">
        <v>779</v>
      </c>
      <c r="AG88" s="276" t="s">
        <v>779</v>
      </c>
      <c r="AH88" s="276" t="s">
        <v>779</v>
      </c>
      <c r="AI88" s="276" t="s">
        <v>779</v>
      </c>
      <c r="AJ88" s="276" t="s">
        <v>779</v>
      </c>
      <c r="AK88" s="276" t="s">
        <v>779</v>
      </c>
      <c r="AL88" s="276" t="s">
        <v>779</v>
      </c>
      <c r="AM88" s="276" t="s">
        <v>779</v>
      </c>
      <c r="AN88" s="276" t="s">
        <v>779</v>
      </c>
      <c r="AO88" s="276" t="s">
        <v>779</v>
      </c>
      <c r="AP88" s="276" t="s">
        <v>779</v>
      </c>
      <c r="AQ88" s="276" t="s">
        <v>779</v>
      </c>
      <c r="AR88" s="276" t="s">
        <v>779</v>
      </c>
      <c r="AS88" s="276" t="s">
        <v>779</v>
      </c>
      <c r="AT88" s="276" t="s">
        <v>779</v>
      </c>
      <c r="AU88" s="276" t="s">
        <v>779</v>
      </c>
      <c r="AV88" s="276" t="s">
        <v>779</v>
      </c>
      <c r="AW88" s="276" t="s">
        <v>779</v>
      </c>
      <c r="AX88" s="276" t="s">
        <v>779</v>
      </c>
      <c r="AY88" s="276" t="s">
        <v>779</v>
      </c>
      <c r="AZ88" s="276" t="s">
        <v>779</v>
      </c>
      <c r="BA88" s="276" t="s">
        <v>779</v>
      </c>
      <c r="BB88" s="276" t="s">
        <v>779</v>
      </c>
      <c r="BC88" s="276" t="s">
        <v>779</v>
      </c>
      <c r="BD88" s="276" t="s">
        <v>779</v>
      </c>
      <c r="BE88" s="276" t="s">
        <v>779</v>
      </c>
      <c r="BF88" s="276" t="s">
        <v>779</v>
      </c>
      <c r="BG88" s="276" t="s">
        <v>779</v>
      </c>
      <c r="BH88" s="276" t="s">
        <v>779</v>
      </c>
      <c r="BI88" s="276" t="s">
        <v>779</v>
      </c>
      <c r="BJ88" s="276" t="s">
        <v>779</v>
      </c>
      <c r="BK88" s="276" t="s">
        <v>779</v>
      </c>
      <c r="BL88" s="276" t="s">
        <v>779</v>
      </c>
      <c r="BM88" s="276" t="s">
        <v>779</v>
      </c>
      <c r="BN88" s="276" t="s">
        <v>779</v>
      </c>
      <c r="BO88" s="276" t="s">
        <v>779</v>
      </c>
      <c r="BP88" s="276" t="s">
        <v>779</v>
      </c>
      <c r="BQ88" s="276" t="s">
        <v>779</v>
      </c>
      <c r="BR88" s="276" t="s">
        <v>779</v>
      </c>
      <c r="BS88" s="276" t="s">
        <v>779</v>
      </c>
      <c r="BT88" s="276" t="s">
        <v>779</v>
      </c>
      <c r="BU88" s="276" t="s">
        <v>779</v>
      </c>
      <c r="BV88" s="276" t="s">
        <v>779</v>
      </c>
      <c r="BW88" s="276" t="s">
        <v>779</v>
      </c>
      <c r="BX88" s="276" t="s">
        <v>779</v>
      </c>
      <c r="BY88" s="276" t="s">
        <v>779</v>
      </c>
      <c r="BZ88" s="276" t="s">
        <v>779</v>
      </c>
      <c r="CA88" s="276" t="s">
        <v>779</v>
      </c>
      <c r="CB88" s="276" t="s">
        <v>779</v>
      </c>
      <c r="CC88" s="276" t="s">
        <v>779</v>
      </c>
      <c r="CD88" s="276" t="s">
        <v>779</v>
      </c>
      <c r="CE88" s="276" t="s">
        <v>779</v>
      </c>
      <c r="CF88" s="276" t="s">
        <v>779</v>
      </c>
      <c r="CG88" s="276" t="s">
        <v>779</v>
      </c>
      <c r="CH88" s="274"/>
      <c r="CI88" s="274"/>
      <c r="CJ88" s="274"/>
      <c r="CK88" s="274"/>
      <c r="CL88" s="274"/>
      <c r="CM88" s="274"/>
      <c r="CN88" s="274"/>
      <c r="CO88" s="274"/>
      <c r="CP88" s="274"/>
      <c r="CQ88" s="274"/>
      <c r="CR88" s="274"/>
      <c r="CS88" s="274"/>
    </row>
    <row r="89" spans="1:97" s="18" customFormat="1" ht="30" customHeight="1" thickTop="1" thickBot="1">
      <c r="A89" s="16"/>
      <c r="B89" s="17"/>
      <c r="C89" s="345"/>
      <c r="D89" s="345"/>
      <c r="E89" s="105"/>
      <c r="F89" s="357"/>
      <c r="G89" s="355"/>
      <c r="H89" s="355"/>
      <c r="I89" s="355"/>
      <c r="J89" s="356"/>
      <c r="K89" s="116" t="str">
        <f t="shared" si="1"/>
        <v/>
      </c>
      <c r="L89" s="274"/>
      <c r="M89" s="274"/>
      <c r="N89" s="274"/>
      <c r="O89" s="274"/>
      <c r="P89" s="274"/>
      <c r="Q89" s="274"/>
      <c r="R89" s="274"/>
      <c r="S89" s="273" t="s">
        <v>778</v>
      </c>
      <c r="T89" s="273" t="s">
        <v>778</v>
      </c>
      <c r="U89" s="273" t="s">
        <v>778</v>
      </c>
      <c r="V89" s="273" t="s">
        <v>778</v>
      </c>
      <c r="W89" s="276" t="s">
        <v>778</v>
      </c>
      <c r="X89" s="274"/>
      <c r="Y89" s="274">
        <v>83</v>
      </c>
      <c r="Z89" s="276" t="s">
        <v>779</v>
      </c>
      <c r="AA89" s="276" t="s">
        <v>779</v>
      </c>
      <c r="AB89" s="276" t="s">
        <v>779</v>
      </c>
      <c r="AC89" s="276" t="s">
        <v>779</v>
      </c>
      <c r="AD89" s="276" t="s">
        <v>779</v>
      </c>
      <c r="AE89" s="276" t="s">
        <v>779</v>
      </c>
      <c r="AF89" s="276" t="s">
        <v>779</v>
      </c>
      <c r="AG89" s="276" t="s">
        <v>779</v>
      </c>
      <c r="AH89" s="276" t="s">
        <v>779</v>
      </c>
      <c r="AI89" s="276" t="s">
        <v>779</v>
      </c>
      <c r="AJ89" s="276" t="s">
        <v>779</v>
      </c>
      <c r="AK89" s="276" t="s">
        <v>779</v>
      </c>
      <c r="AL89" s="276" t="s">
        <v>779</v>
      </c>
      <c r="AM89" s="276" t="s">
        <v>779</v>
      </c>
      <c r="AN89" s="276" t="s">
        <v>779</v>
      </c>
      <c r="AO89" s="276" t="s">
        <v>779</v>
      </c>
      <c r="AP89" s="276" t="s">
        <v>779</v>
      </c>
      <c r="AQ89" s="276" t="s">
        <v>779</v>
      </c>
      <c r="AR89" s="276" t="s">
        <v>779</v>
      </c>
      <c r="AS89" s="276" t="s">
        <v>779</v>
      </c>
      <c r="AT89" s="276" t="s">
        <v>779</v>
      </c>
      <c r="AU89" s="276" t="s">
        <v>779</v>
      </c>
      <c r="AV89" s="276" t="s">
        <v>779</v>
      </c>
      <c r="AW89" s="276" t="s">
        <v>779</v>
      </c>
      <c r="AX89" s="276" t="s">
        <v>779</v>
      </c>
      <c r="AY89" s="276" t="s">
        <v>779</v>
      </c>
      <c r="AZ89" s="276" t="s">
        <v>779</v>
      </c>
      <c r="BA89" s="276" t="s">
        <v>779</v>
      </c>
      <c r="BB89" s="276" t="s">
        <v>779</v>
      </c>
      <c r="BC89" s="276" t="s">
        <v>779</v>
      </c>
      <c r="BD89" s="276" t="s">
        <v>779</v>
      </c>
      <c r="BE89" s="276" t="s">
        <v>779</v>
      </c>
      <c r="BF89" s="276" t="s">
        <v>779</v>
      </c>
      <c r="BG89" s="276" t="s">
        <v>779</v>
      </c>
      <c r="BH89" s="276" t="s">
        <v>779</v>
      </c>
      <c r="BI89" s="276" t="s">
        <v>779</v>
      </c>
      <c r="BJ89" s="276" t="s">
        <v>779</v>
      </c>
      <c r="BK89" s="276" t="s">
        <v>779</v>
      </c>
      <c r="BL89" s="276" t="s">
        <v>779</v>
      </c>
      <c r="BM89" s="276" t="s">
        <v>779</v>
      </c>
      <c r="BN89" s="276" t="s">
        <v>779</v>
      </c>
      <c r="BO89" s="276" t="s">
        <v>779</v>
      </c>
      <c r="BP89" s="276" t="s">
        <v>779</v>
      </c>
      <c r="BQ89" s="276" t="s">
        <v>779</v>
      </c>
      <c r="BR89" s="276" t="s">
        <v>779</v>
      </c>
      <c r="BS89" s="276" t="s">
        <v>779</v>
      </c>
      <c r="BT89" s="276" t="s">
        <v>779</v>
      </c>
      <c r="BU89" s="276" t="s">
        <v>779</v>
      </c>
      <c r="BV89" s="276" t="s">
        <v>779</v>
      </c>
      <c r="BW89" s="276" t="s">
        <v>779</v>
      </c>
      <c r="BX89" s="276" t="s">
        <v>779</v>
      </c>
      <c r="BY89" s="276" t="s">
        <v>779</v>
      </c>
      <c r="BZ89" s="276" t="s">
        <v>779</v>
      </c>
      <c r="CA89" s="276" t="s">
        <v>779</v>
      </c>
      <c r="CB89" s="276" t="s">
        <v>779</v>
      </c>
      <c r="CC89" s="276" t="s">
        <v>779</v>
      </c>
      <c r="CD89" s="276" t="s">
        <v>779</v>
      </c>
      <c r="CE89" s="276" t="s">
        <v>779</v>
      </c>
      <c r="CF89" s="276" t="s">
        <v>779</v>
      </c>
      <c r="CG89" s="276" t="s">
        <v>779</v>
      </c>
      <c r="CH89" s="274"/>
      <c r="CI89" s="274"/>
      <c r="CJ89" s="274"/>
      <c r="CK89" s="274"/>
      <c r="CL89" s="274"/>
      <c r="CM89" s="274"/>
      <c r="CN89" s="274"/>
      <c r="CO89" s="274"/>
      <c r="CP89" s="274"/>
      <c r="CQ89" s="274"/>
      <c r="CR89" s="274"/>
      <c r="CS89" s="274"/>
    </row>
    <row r="90" spans="1:97" s="18" customFormat="1" ht="30" customHeight="1" thickTop="1" thickBot="1">
      <c r="A90" s="16"/>
      <c r="B90" s="17"/>
      <c r="C90" s="345"/>
      <c r="D90" s="345"/>
      <c r="E90" s="105"/>
      <c r="F90" s="357"/>
      <c r="G90" s="355"/>
      <c r="H90" s="355"/>
      <c r="I90" s="355"/>
      <c r="J90" s="356"/>
      <c r="K90" s="116" t="str">
        <f t="shared" si="1"/>
        <v/>
      </c>
      <c r="L90" s="274"/>
      <c r="M90" s="274"/>
      <c r="N90" s="274"/>
      <c r="O90" s="274"/>
      <c r="P90" s="274"/>
      <c r="Q90" s="274"/>
      <c r="R90" s="274"/>
      <c r="S90" s="273" t="s">
        <v>778</v>
      </c>
      <c r="T90" s="273" t="s">
        <v>778</v>
      </c>
      <c r="U90" s="273" t="s">
        <v>778</v>
      </c>
      <c r="V90" s="273" t="s">
        <v>778</v>
      </c>
      <c r="W90" s="276" t="s">
        <v>778</v>
      </c>
      <c r="X90" s="274"/>
      <c r="Y90" s="274">
        <v>84</v>
      </c>
      <c r="Z90" s="276" t="s">
        <v>779</v>
      </c>
      <c r="AA90" s="276" t="s">
        <v>779</v>
      </c>
      <c r="AB90" s="276" t="s">
        <v>779</v>
      </c>
      <c r="AC90" s="276" t="s">
        <v>779</v>
      </c>
      <c r="AD90" s="276" t="s">
        <v>779</v>
      </c>
      <c r="AE90" s="276" t="s">
        <v>779</v>
      </c>
      <c r="AF90" s="276" t="s">
        <v>779</v>
      </c>
      <c r="AG90" s="276" t="s">
        <v>779</v>
      </c>
      <c r="AH90" s="276" t="s">
        <v>779</v>
      </c>
      <c r="AI90" s="276" t="s">
        <v>779</v>
      </c>
      <c r="AJ90" s="276" t="s">
        <v>779</v>
      </c>
      <c r="AK90" s="276" t="s">
        <v>779</v>
      </c>
      <c r="AL90" s="276" t="s">
        <v>779</v>
      </c>
      <c r="AM90" s="276" t="s">
        <v>779</v>
      </c>
      <c r="AN90" s="276" t="s">
        <v>779</v>
      </c>
      <c r="AO90" s="276" t="s">
        <v>779</v>
      </c>
      <c r="AP90" s="276" t="s">
        <v>779</v>
      </c>
      <c r="AQ90" s="276" t="s">
        <v>779</v>
      </c>
      <c r="AR90" s="276" t="s">
        <v>779</v>
      </c>
      <c r="AS90" s="276" t="s">
        <v>779</v>
      </c>
      <c r="AT90" s="276" t="s">
        <v>779</v>
      </c>
      <c r="AU90" s="276" t="s">
        <v>779</v>
      </c>
      <c r="AV90" s="276" t="s">
        <v>779</v>
      </c>
      <c r="AW90" s="276" t="s">
        <v>779</v>
      </c>
      <c r="AX90" s="276" t="s">
        <v>779</v>
      </c>
      <c r="AY90" s="276" t="s">
        <v>779</v>
      </c>
      <c r="AZ90" s="276" t="s">
        <v>779</v>
      </c>
      <c r="BA90" s="276" t="s">
        <v>779</v>
      </c>
      <c r="BB90" s="276" t="s">
        <v>779</v>
      </c>
      <c r="BC90" s="276" t="s">
        <v>779</v>
      </c>
      <c r="BD90" s="276" t="s">
        <v>779</v>
      </c>
      <c r="BE90" s="276" t="s">
        <v>779</v>
      </c>
      <c r="BF90" s="276" t="s">
        <v>779</v>
      </c>
      <c r="BG90" s="276" t="s">
        <v>779</v>
      </c>
      <c r="BH90" s="276" t="s">
        <v>779</v>
      </c>
      <c r="BI90" s="276" t="s">
        <v>779</v>
      </c>
      <c r="BJ90" s="276" t="s">
        <v>779</v>
      </c>
      <c r="BK90" s="276" t="s">
        <v>779</v>
      </c>
      <c r="BL90" s="276" t="s">
        <v>779</v>
      </c>
      <c r="BM90" s="276" t="s">
        <v>779</v>
      </c>
      <c r="BN90" s="276" t="s">
        <v>779</v>
      </c>
      <c r="BO90" s="276" t="s">
        <v>779</v>
      </c>
      <c r="BP90" s="276" t="s">
        <v>779</v>
      </c>
      <c r="BQ90" s="276" t="s">
        <v>779</v>
      </c>
      <c r="BR90" s="276" t="s">
        <v>779</v>
      </c>
      <c r="BS90" s="276" t="s">
        <v>779</v>
      </c>
      <c r="BT90" s="276" t="s">
        <v>779</v>
      </c>
      <c r="BU90" s="276" t="s">
        <v>779</v>
      </c>
      <c r="BV90" s="276" t="s">
        <v>779</v>
      </c>
      <c r="BW90" s="276" t="s">
        <v>779</v>
      </c>
      <c r="BX90" s="276" t="s">
        <v>779</v>
      </c>
      <c r="BY90" s="276" t="s">
        <v>779</v>
      </c>
      <c r="BZ90" s="276" t="s">
        <v>779</v>
      </c>
      <c r="CA90" s="276" t="s">
        <v>779</v>
      </c>
      <c r="CB90" s="276" t="s">
        <v>779</v>
      </c>
      <c r="CC90" s="276" t="s">
        <v>779</v>
      </c>
      <c r="CD90" s="276" t="s">
        <v>779</v>
      </c>
      <c r="CE90" s="276" t="s">
        <v>779</v>
      </c>
      <c r="CF90" s="276" t="s">
        <v>779</v>
      </c>
      <c r="CG90" s="276" t="s">
        <v>779</v>
      </c>
      <c r="CH90" s="274"/>
      <c r="CI90" s="274"/>
      <c r="CJ90" s="274"/>
      <c r="CK90" s="274"/>
      <c r="CL90" s="274"/>
      <c r="CM90" s="274"/>
      <c r="CN90" s="274"/>
      <c r="CO90" s="274"/>
      <c r="CP90" s="274"/>
      <c r="CQ90" s="274"/>
      <c r="CR90" s="274"/>
      <c r="CS90" s="274"/>
    </row>
    <row r="91" spans="1:97" s="18" customFormat="1" ht="30" customHeight="1" thickTop="1" thickBot="1">
      <c r="A91" s="16"/>
      <c r="B91" s="17"/>
      <c r="C91" s="345"/>
      <c r="D91" s="345"/>
      <c r="E91" s="105"/>
      <c r="F91" s="357"/>
      <c r="G91" s="355"/>
      <c r="H91" s="355"/>
      <c r="I91" s="355"/>
      <c r="J91" s="356"/>
      <c r="K91" s="116" t="str">
        <f t="shared" si="1"/>
        <v/>
      </c>
      <c r="L91" s="274"/>
      <c r="M91" s="274"/>
      <c r="N91" s="274"/>
      <c r="O91" s="274"/>
      <c r="P91" s="274"/>
      <c r="Q91" s="274"/>
      <c r="R91" s="274"/>
      <c r="S91" s="273" t="s">
        <v>778</v>
      </c>
      <c r="T91" s="273" t="s">
        <v>778</v>
      </c>
      <c r="U91" s="273" t="s">
        <v>778</v>
      </c>
      <c r="V91" s="273" t="s">
        <v>778</v>
      </c>
      <c r="W91" s="276" t="s">
        <v>778</v>
      </c>
      <c r="X91" s="274"/>
      <c r="Y91" s="274">
        <v>85</v>
      </c>
      <c r="Z91" s="276" t="s">
        <v>779</v>
      </c>
      <c r="AA91" s="276" t="s">
        <v>779</v>
      </c>
      <c r="AB91" s="276" t="s">
        <v>779</v>
      </c>
      <c r="AC91" s="276" t="s">
        <v>779</v>
      </c>
      <c r="AD91" s="276" t="s">
        <v>779</v>
      </c>
      <c r="AE91" s="276" t="s">
        <v>779</v>
      </c>
      <c r="AF91" s="276" t="s">
        <v>779</v>
      </c>
      <c r="AG91" s="276" t="s">
        <v>779</v>
      </c>
      <c r="AH91" s="276" t="s">
        <v>779</v>
      </c>
      <c r="AI91" s="276" t="s">
        <v>779</v>
      </c>
      <c r="AJ91" s="276" t="s">
        <v>779</v>
      </c>
      <c r="AK91" s="276" t="s">
        <v>779</v>
      </c>
      <c r="AL91" s="276" t="s">
        <v>779</v>
      </c>
      <c r="AM91" s="276" t="s">
        <v>779</v>
      </c>
      <c r="AN91" s="276" t="s">
        <v>779</v>
      </c>
      <c r="AO91" s="276" t="s">
        <v>779</v>
      </c>
      <c r="AP91" s="276" t="s">
        <v>779</v>
      </c>
      <c r="AQ91" s="276" t="s">
        <v>779</v>
      </c>
      <c r="AR91" s="276" t="s">
        <v>779</v>
      </c>
      <c r="AS91" s="276" t="s">
        <v>779</v>
      </c>
      <c r="AT91" s="276" t="s">
        <v>779</v>
      </c>
      <c r="AU91" s="276" t="s">
        <v>779</v>
      </c>
      <c r="AV91" s="276" t="s">
        <v>779</v>
      </c>
      <c r="AW91" s="276" t="s">
        <v>779</v>
      </c>
      <c r="AX91" s="276" t="s">
        <v>779</v>
      </c>
      <c r="AY91" s="276" t="s">
        <v>779</v>
      </c>
      <c r="AZ91" s="276" t="s">
        <v>779</v>
      </c>
      <c r="BA91" s="276" t="s">
        <v>779</v>
      </c>
      <c r="BB91" s="276" t="s">
        <v>779</v>
      </c>
      <c r="BC91" s="276" t="s">
        <v>779</v>
      </c>
      <c r="BD91" s="276" t="s">
        <v>779</v>
      </c>
      <c r="BE91" s="276" t="s">
        <v>779</v>
      </c>
      <c r="BF91" s="276" t="s">
        <v>779</v>
      </c>
      <c r="BG91" s="276" t="s">
        <v>779</v>
      </c>
      <c r="BH91" s="276" t="s">
        <v>779</v>
      </c>
      <c r="BI91" s="276" t="s">
        <v>779</v>
      </c>
      <c r="BJ91" s="276" t="s">
        <v>779</v>
      </c>
      <c r="BK91" s="276" t="s">
        <v>779</v>
      </c>
      <c r="BL91" s="276" t="s">
        <v>779</v>
      </c>
      <c r="BM91" s="276" t="s">
        <v>779</v>
      </c>
      <c r="BN91" s="276" t="s">
        <v>779</v>
      </c>
      <c r="BO91" s="276" t="s">
        <v>779</v>
      </c>
      <c r="BP91" s="276" t="s">
        <v>779</v>
      </c>
      <c r="BQ91" s="276" t="s">
        <v>779</v>
      </c>
      <c r="BR91" s="276" t="s">
        <v>779</v>
      </c>
      <c r="BS91" s="276" t="s">
        <v>779</v>
      </c>
      <c r="BT91" s="276" t="s">
        <v>779</v>
      </c>
      <c r="BU91" s="276" t="s">
        <v>779</v>
      </c>
      <c r="BV91" s="276" t="s">
        <v>779</v>
      </c>
      <c r="BW91" s="276" t="s">
        <v>779</v>
      </c>
      <c r="BX91" s="276" t="s">
        <v>779</v>
      </c>
      <c r="BY91" s="276" t="s">
        <v>779</v>
      </c>
      <c r="BZ91" s="276" t="s">
        <v>779</v>
      </c>
      <c r="CA91" s="276" t="s">
        <v>779</v>
      </c>
      <c r="CB91" s="276" t="s">
        <v>779</v>
      </c>
      <c r="CC91" s="276" t="s">
        <v>779</v>
      </c>
      <c r="CD91" s="276" t="s">
        <v>779</v>
      </c>
      <c r="CE91" s="276" t="s">
        <v>779</v>
      </c>
      <c r="CF91" s="276" t="s">
        <v>779</v>
      </c>
      <c r="CG91" s="276" t="s">
        <v>779</v>
      </c>
      <c r="CH91" s="274"/>
      <c r="CI91" s="274"/>
      <c r="CJ91" s="274"/>
      <c r="CK91" s="274"/>
      <c r="CL91" s="274"/>
      <c r="CM91" s="274"/>
      <c r="CN91" s="274"/>
      <c r="CO91" s="274"/>
      <c r="CP91" s="274"/>
      <c r="CQ91" s="274"/>
      <c r="CR91" s="274"/>
      <c r="CS91" s="274"/>
    </row>
    <row r="92" spans="1:97" s="18" customFormat="1" ht="30" customHeight="1" thickTop="1" thickBot="1">
      <c r="A92" s="16"/>
      <c r="B92" s="17"/>
      <c r="C92" s="345"/>
      <c r="D92" s="345"/>
      <c r="E92" s="105"/>
      <c r="F92" s="357"/>
      <c r="G92" s="355"/>
      <c r="H92" s="355"/>
      <c r="I92" s="355"/>
      <c r="J92" s="356"/>
      <c r="K92" s="116" t="str">
        <f t="shared" si="1"/>
        <v/>
      </c>
      <c r="L92" s="274"/>
      <c r="M92" s="274"/>
      <c r="N92" s="274"/>
      <c r="O92" s="274"/>
      <c r="P92" s="274"/>
      <c r="Q92" s="274"/>
      <c r="R92" s="274"/>
      <c r="S92" s="273" t="s">
        <v>778</v>
      </c>
      <c r="T92" s="273" t="s">
        <v>778</v>
      </c>
      <c r="U92" s="273" t="s">
        <v>778</v>
      </c>
      <c r="V92" s="273" t="s">
        <v>778</v>
      </c>
      <c r="W92" s="276" t="s">
        <v>778</v>
      </c>
      <c r="X92" s="274"/>
      <c r="Y92" s="274">
        <v>86</v>
      </c>
      <c r="Z92" s="276" t="s">
        <v>779</v>
      </c>
      <c r="AA92" s="276" t="s">
        <v>779</v>
      </c>
      <c r="AB92" s="276" t="s">
        <v>779</v>
      </c>
      <c r="AC92" s="276" t="s">
        <v>779</v>
      </c>
      <c r="AD92" s="276" t="s">
        <v>779</v>
      </c>
      <c r="AE92" s="276" t="s">
        <v>779</v>
      </c>
      <c r="AF92" s="276" t="s">
        <v>779</v>
      </c>
      <c r="AG92" s="276" t="s">
        <v>779</v>
      </c>
      <c r="AH92" s="276" t="s">
        <v>779</v>
      </c>
      <c r="AI92" s="276" t="s">
        <v>779</v>
      </c>
      <c r="AJ92" s="276" t="s">
        <v>779</v>
      </c>
      <c r="AK92" s="276" t="s">
        <v>779</v>
      </c>
      <c r="AL92" s="276" t="s">
        <v>779</v>
      </c>
      <c r="AM92" s="276" t="s">
        <v>779</v>
      </c>
      <c r="AN92" s="276" t="s">
        <v>779</v>
      </c>
      <c r="AO92" s="276" t="s">
        <v>779</v>
      </c>
      <c r="AP92" s="276" t="s">
        <v>779</v>
      </c>
      <c r="AQ92" s="276" t="s">
        <v>779</v>
      </c>
      <c r="AR92" s="276" t="s">
        <v>779</v>
      </c>
      <c r="AS92" s="276" t="s">
        <v>779</v>
      </c>
      <c r="AT92" s="276" t="s">
        <v>779</v>
      </c>
      <c r="AU92" s="276" t="s">
        <v>779</v>
      </c>
      <c r="AV92" s="276" t="s">
        <v>779</v>
      </c>
      <c r="AW92" s="276" t="s">
        <v>779</v>
      </c>
      <c r="AX92" s="276" t="s">
        <v>779</v>
      </c>
      <c r="AY92" s="276" t="s">
        <v>779</v>
      </c>
      <c r="AZ92" s="276" t="s">
        <v>779</v>
      </c>
      <c r="BA92" s="276" t="s">
        <v>779</v>
      </c>
      <c r="BB92" s="276" t="s">
        <v>779</v>
      </c>
      <c r="BC92" s="276" t="s">
        <v>779</v>
      </c>
      <c r="BD92" s="276" t="s">
        <v>779</v>
      </c>
      <c r="BE92" s="276" t="s">
        <v>779</v>
      </c>
      <c r="BF92" s="276" t="s">
        <v>779</v>
      </c>
      <c r="BG92" s="276" t="s">
        <v>779</v>
      </c>
      <c r="BH92" s="276" t="s">
        <v>779</v>
      </c>
      <c r="BI92" s="276" t="s">
        <v>779</v>
      </c>
      <c r="BJ92" s="276" t="s">
        <v>779</v>
      </c>
      <c r="BK92" s="276" t="s">
        <v>779</v>
      </c>
      <c r="BL92" s="276" t="s">
        <v>779</v>
      </c>
      <c r="BM92" s="276" t="s">
        <v>779</v>
      </c>
      <c r="BN92" s="276" t="s">
        <v>779</v>
      </c>
      <c r="BO92" s="276" t="s">
        <v>779</v>
      </c>
      <c r="BP92" s="276" t="s">
        <v>779</v>
      </c>
      <c r="BQ92" s="276" t="s">
        <v>779</v>
      </c>
      <c r="BR92" s="276" t="s">
        <v>779</v>
      </c>
      <c r="BS92" s="276" t="s">
        <v>779</v>
      </c>
      <c r="BT92" s="276" t="s">
        <v>779</v>
      </c>
      <c r="BU92" s="276" t="s">
        <v>779</v>
      </c>
      <c r="BV92" s="276" t="s">
        <v>779</v>
      </c>
      <c r="BW92" s="276" t="s">
        <v>779</v>
      </c>
      <c r="BX92" s="276" t="s">
        <v>779</v>
      </c>
      <c r="BY92" s="276" t="s">
        <v>779</v>
      </c>
      <c r="BZ92" s="276" t="s">
        <v>779</v>
      </c>
      <c r="CA92" s="276" t="s">
        <v>779</v>
      </c>
      <c r="CB92" s="276" t="s">
        <v>779</v>
      </c>
      <c r="CC92" s="276" t="s">
        <v>779</v>
      </c>
      <c r="CD92" s="276" t="s">
        <v>779</v>
      </c>
      <c r="CE92" s="276" t="s">
        <v>779</v>
      </c>
      <c r="CF92" s="276" t="s">
        <v>779</v>
      </c>
      <c r="CG92" s="276" t="s">
        <v>779</v>
      </c>
      <c r="CH92" s="274"/>
      <c r="CI92" s="274"/>
      <c r="CJ92" s="274"/>
      <c r="CK92" s="274"/>
      <c r="CL92" s="274"/>
      <c r="CM92" s="274"/>
      <c r="CN92" s="274"/>
      <c r="CO92" s="274"/>
      <c r="CP92" s="274"/>
      <c r="CQ92" s="274"/>
      <c r="CR92" s="274"/>
      <c r="CS92" s="274"/>
    </row>
    <row r="93" spans="1:97" s="18" customFormat="1" ht="30" customHeight="1" thickTop="1" thickBot="1">
      <c r="A93" s="16"/>
      <c r="B93" s="17"/>
      <c r="C93" s="345"/>
      <c r="D93" s="345"/>
      <c r="E93" s="105"/>
      <c r="F93" s="357"/>
      <c r="G93" s="355"/>
      <c r="H93" s="355"/>
      <c r="I93" s="355"/>
      <c r="J93" s="356"/>
      <c r="K93" s="116" t="str">
        <f t="shared" si="1"/>
        <v/>
      </c>
      <c r="L93" s="274"/>
      <c r="M93" s="274"/>
      <c r="N93" s="274"/>
      <c r="O93" s="274"/>
      <c r="P93" s="274"/>
      <c r="Q93" s="274"/>
      <c r="R93" s="274"/>
      <c r="S93" s="273" t="s">
        <v>778</v>
      </c>
      <c r="T93" s="273" t="s">
        <v>778</v>
      </c>
      <c r="U93" s="273" t="s">
        <v>778</v>
      </c>
      <c r="V93" s="273" t="s">
        <v>778</v>
      </c>
      <c r="W93" s="276" t="s">
        <v>778</v>
      </c>
      <c r="X93" s="274"/>
      <c r="Y93" s="274">
        <v>87</v>
      </c>
      <c r="Z93" s="276" t="s">
        <v>779</v>
      </c>
      <c r="AA93" s="276" t="s">
        <v>779</v>
      </c>
      <c r="AB93" s="276" t="s">
        <v>779</v>
      </c>
      <c r="AC93" s="276" t="s">
        <v>779</v>
      </c>
      <c r="AD93" s="276" t="s">
        <v>779</v>
      </c>
      <c r="AE93" s="276" t="s">
        <v>779</v>
      </c>
      <c r="AF93" s="276" t="s">
        <v>779</v>
      </c>
      <c r="AG93" s="276" t="s">
        <v>779</v>
      </c>
      <c r="AH93" s="276" t="s">
        <v>779</v>
      </c>
      <c r="AI93" s="276" t="s">
        <v>779</v>
      </c>
      <c r="AJ93" s="276" t="s">
        <v>779</v>
      </c>
      <c r="AK93" s="276" t="s">
        <v>779</v>
      </c>
      <c r="AL93" s="276" t="s">
        <v>779</v>
      </c>
      <c r="AM93" s="276" t="s">
        <v>779</v>
      </c>
      <c r="AN93" s="276" t="s">
        <v>779</v>
      </c>
      <c r="AO93" s="276" t="s">
        <v>779</v>
      </c>
      <c r="AP93" s="276" t="s">
        <v>779</v>
      </c>
      <c r="AQ93" s="276" t="s">
        <v>779</v>
      </c>
      <c r="AR93" s="276" t="s">
        <v>779</v>
      </c>
      <c r="AS93" s="276" t="s">
        <v>779</v>
      </c>
      <c r="AT93" s="276" t="s">
        <v>779</v>
      </c>
      <c r="AU93" s="276" t="s">
        <v>779</v>
      </c>
      <c r="AV93" s="276" t="s">
        <v>779</v>
      </c>
      <c r="AW93" s="276" t="s">
        <v>779</v>
      </c>
      <c r="AX93" s="276" t="s">
        <v>779</v>
      </c>
      <c r="AY93" s="276" t="s">
        <v>779</v>
      </c>
      <c r="AZ93" s="276" t="s">
        <v>779</v>
      </c>
      <c r="BA93" s="276" t="s">
        <v>779</v>
      </c>
      <c r="BB93" s="276" t="s">
        <v>779</v>
      </c>
      <c r="BC93" s="276" t="s">
        <v>779</v>
      </c>
      <c r="BD93" s="276" t="s">
        <v>779</v>
      </c>
      <c r="BE93" s="276" t="s">
        <v>779</v>
      </c>
      <c r="BF93" s="276" t="s">
        <v>779</v>
      </c>
      <c r="BG93" s="276" t="s">
        <v>779</v>
      </c>
      <c r="BH93" s="276" t="s">
        <v>779</v>
      </c>
      <c r="BI93" s="276" t="s">
        <v>779</v>
      </c>
      <c r="BJ93" s="276" t="s">
        <v>779</v>
      </c>
      <c r="BK93" s="276" t="s">
        <v>779</v>
      </c>
      <c r="BL93" s="276" t="s">
        <v>779</v>
      </c>
      <c r="BM93" s="276" t="s">
        <v>779</v>
      </c>
      <c r="BN93" s="276" t="s">
        <v>779</v>
      </c>
      <c r="BO93" s="276" t="s">
        <v>779</v>
      </c>
      <c r="BP93" s="276" t="s">
        <v>779</v>
      </c>
      <c r="BQ93" s="276" t="s">
        <v>779</v>
      </c>
      <c r="BR93" s="276" t="s">
        <v>779</v>
      </c>
      <c r="BS93" s="276" t="s">
        <v>779</v>
      </c>
      <c r="BT93" s="276" t="s">
        <v>779</v>
      </c>
      <c r="BU93" s="276" t="s">
        <v>779</v>
      </c>
      <c r="BV93" s="276" t="s">
        <v>779</v>
      </c>
      <c r="BW93" s="276" t="s">
        <v>779</v>
      </c>
      <c r="BX93" s="276" t="s">
        <v>779</v>
      </c>
      <c r="BY93" s="276" t="s">
        <v>779</v>
      </c>
      <c r="BZ93" s="276" t="s">
        <v>779</v>
      </c>
      <c r="CA93" s="276" t="s">
        <v>779</v>
      </c>
      <c r="CB93" s="276" t="s">
        <v>779</v>
      </c>
      <c r="CC93" s="276" t="s">
        <v>779</v>
      </c>
      <c r="CD93" s="276" t="s">
        <v>779</v>
      </c>
      <c r="CE93" s="276" t="s">
        <v>779</v>
      </c>
      <c r="CF93" s="276" t="s">
        <v>779</v>
      </c>
      <c r="CG93" s="276" t="s">
        <v>779</v>
      </c>
      <c r="CH93" s="274"/>
      <c r="CI93" s="274"/>
      <c r="CJ93" s="274"/>
      <c r="CK93" s="274"/>
      <c r="CL93" s="274"/>
      <c r="CM93" s="274"/>
      <c r="CN93" s="274"/>
      <c r="CO93" s="274"/>
      <c r="CP93" s="274"/>
      <c r="CQ93" s="274"/>
      <c r="CR93" s="274"/>
      <c r="CS93" s="274"/>
    </row>
    <row r="94" spans="1:97" s="18" customFormat="1" ht="30" customHeight="1" thickTop="1" thickBot="1">
      <c r="A94" s="16"/>
      <c r="B94" s="17"/>
      <c r="C94" s="345"/>
      <c r="D94" s="345"/>
      <c r="E94" s="105"/>
      <c r="F94" s="357"/>
      <c r="G94" s="355"/>
      <c r="H94" s="355"/>
      <c r="I94" s="355"/>
      <c r="J94" s="356"/>
      <c r="K94" s="116" t="str">
        <f t="shared" si="1"/>
        <v/>
      </c>
      <c r="L94" s="274"/>
      <c r="M94" s="274"/>
      <c r="N94" s="274"/>
      <c r="O94" s="274"/>
      <c r="P94" s="274"/>
      <c r="Q94" s="274"/>
      <c r="R94" s="274"/>
      <c r="S94" s="273" t="s">
        <v>778</v>
      </c>
      <c r="T94" s="273" t="s">
        <v>778</v>
      </c>
      <c r="U94" s="273" t="s">
        <v>778</v>
      </c>
      <c r="V94" s="273" t="s">
        <v>778</v>
      </c>
      <c r="W94" s="276" t="s">
        <v>778</v>
      </c>
      <c r="X94" s="274"/>
      <c r="Y94" s="274">
        <v>88</v>
      </c>
      <c r="Z94" s="276" t="s">
        <v>779</v>
      </c>
      <c r="AA94" s="276" t="s">
        <v>779</v>
      </c>
      <c r="AB94" s="276" t="s">
        <v>779</v>
      </c>
      <c r="AC94" s="276" t="s">
        <v>779</v>
      </c>
      <c r="AD94" s="276" t="s">
        <v>779</v>
      </c>
      <c r="AE94" s="276" t="s">
        <v>779</v>
      </c>
      <c r="AF94" s="276" t="s">
        <v>779</v>
      </c>
      <c r="AG94" s="276" t="s">
        <v>779</v>
      </c>
      <c r="AH94" s="276" t="s">
        <v>779</v>
      </c>
      <c r="AI94" s="276" t="s">
        <v>779</v>
      </c>
      <c r="AJ94" s="276" t="s">
        <v>779</v>
      </c>
      <c r="AK94" s="276" t="s">
        <v>779</v>
      </c>
      <c r="AL94" s="276" t="s">
        <v>779</v>
      </c>
      <c r="AM94" s="276" t="s">
        <v>779</v>
      </c>
      <c r="AN94" s="276" t="s">
        <v>779</v>
      </c>
      <c r="AO94" s="276" t="s">
        <v>779</v>
      </c>
      <c r="AP94" s="276" t="s">
        <v>779</v>
      </c>
      <c r="AQ94" s="276" t="s">
        <v>779</v>
      </c>
      <c r="AR94" s="276" t="s">
        <v>779</v>
      </c>
      <c r="AS94" s="276" t="s">
        <v>779</v>
      </c>
      <c r="AT94" s="276" t="s">
        <v>779</v>
      </c>
      <c r="AU94" s="276" t="s">
        <v>779</v>
      </c>
      <c r="AV94" s="276" t="s">
        <v>779</v>
      </c>
      <c r="AW94" s="276" t="s">
        <v>779</v>
      </c>
      <c r="AX94" s="276" t="s">
        <v>779</v>
      </c>
      <c r="AY94" s="276" t="s">
        <v>779</v>
      </c>
      <c r="AZ94" s="276" t="s">
        <v>779</v>
      </c>
      <c r="BA94" s="276" t="s">
        <v>779</v>
      </c>
      <c r="BB94" s="276" t="s">
        <v>779</v>
      </c>
      <c r="BC94" s="276" t="s">
        <v>779</v>
      </c>
      <c r="BD94" s="276" t="s">
        <v>779</v>
      </c>
      <c r="BE94" s="276" t="s">
        <v>779</v>
      </c>
      <c r="BF94" s="276" t="s">
        <v>779</v>
      </c>
      <c r="BG94" s="276" t="s">
        <v>779</v>
      </c>
      <c r="BH94" s="276" t="s">
        <v>779</v>
      </c>
      <c r="BI94" s="276" t="s">
        <v>779</v>
      </c>
      <c r="BJ94" s="276" t="s">
        <v>779</v>
      </c>
      <c r="BK94" s="276" t="s">
        <v>779</v>
      </c>
      <c r="BL94" s="276" t="s">
        <v>779</v>
      </c>
      <c r="BM94" s="276" t="s">
        <v>779</v>
      </c>
      <c r="BN94" s="276" t="s">
        <v>779</v>
      </c>
      <c r="BO94" s="276" t="s">
        <v>779</v>
      </c>
      <c r="BP94" s="276" t="s">
        <v>779</v>
      </c>
      <c r="BQ94" s="276" t="s">
        <v>779</v>
      </c>
      <c r="BR94" s="276" t="s">
        <v>779</v>
      </c>
      <c r="BS94" s="276" t="s">
        <v>779</v>
      </c>
      <c r="BT94" s="276" t="s">
        <v>779</v>
      </c>
      <c r="BU94" s="276" t="s">
        <v>779</v>
      </c>
      <c r="BV94" s="276" t="s">
        <v>779</v>
      </c>
      <c r="BW94" s="276" t="s">
        <v>779</v>
      </c>
      <c r="BX94" s="276" t="s">
        <v>779</v>
      </c>
      <c r="BY94" s="276" t="s">
        <v>779</v>
      </c>
      <c r="BZ94" s="276" t="s">
        <v>779</v>
      </c>
      <c r="CA94" s="276" t="s">
        <v>779</v>
      </c>
      <c r="CB94" s="276" t="s">
        <v>779</v>
      </c>
      <c r="CC94" s="276" t="s">
        <v>779</v>
      </c>
      <c r="CD94" s="276" t="s">
        <v>779</v>
      </c>
      <c r="CE94" s="276" t="s">
        <v>779</v>
      </c>
      <c r="CF94" s="276" t="s">
        <v>779</v>
      </c>
      <c r="CG94" s="276" t="s">
        <v>779</v>
      </c>
      <c r="CH94" s="274"/>
      <c r="CI94" s="274"/>
      <c r="CJ94" s="274"/>
      <c r="CK94" s="274"/>
      <c r="CL94" s="274"/>
      <c r="CM94" s="274"/>
      <c r="CN94" s="274"/>
      <c r="CO94" s="274"/>
      <c r="CP94" s="274"/>
      <c r="CQ94" s="274"/>
      <c r="CR94" s="274"/>
      <c r="CS94" s="274"/>
    </row>
    <row r="95" spans="1:97" s="18" customFormat="1" ht="30" customHeight="1" thickTop="1" thickBot="1">
      <c r="A95" s="16"/>
      <c r="B95" s="17"/>
      <c r="C95" s="345"/>
      <c r="D95" s="345"/>
      <c r="E95" s="105"/>
      <c r="F95" s="357"/>
      <c r="G95" s="355"/>
      <c r="H95" s="355"/>
      <c r="I95" s="355"/>
      <c r="J95" s="356"/>
      <c r="K95" s="116" t="str">
        <f t="shared" si="1"/>
        <v/>
      </c>
      <c r="L95" s="274"/>
      <c r="M95" s="274"/>
      <c r="N95" s="274"/>
      <c r="O95" s="274"/>
      <c r="P95" s="274"/>
      <c r="Q95" s="274"/>
      <c r="R95" s="274"/>
      <c r="S95" s="273" t="s">
        <v>778</v>
      </c>
      <c r="T95" s="273" t="s">
        <v>778</v>
      </c>
      <c r="U95" s="273" t="s">
        <v>778</v>
      </c>
      <c r="V95" s="273" t="s">
        <v>778</v>
      </c>
      <c r="W95" s="276" t="s">
        <v>778</v>
      </c>
      <c r="X95" s="274"/>
      <c r="Y95" s="274">
        <v>89</v>
      </c>
      <c r="Z95" s="276" t="s">
        <v>779</v>
      </c>
      <c r="AA95" s="276" t="s">
        <v>779</v>
      </c>
      <c r="AB95" s="276" t="s">
        <v>779</v>
      </c>
      <c r="AC95" s="276" t="s">
        <v>779</v>
      </c>
      <c r="AD95" s="276" t="s">
        <v>779</v>
      </c>
      <c r="AE95" s="276" t="s">
        <v>779</v>
      </c>
      <c r="AF95" s="276" t="s">
        <v>779</v>
      </c>
      <c r="AG95" s="276" t="s">
        <v>779</v>
      </c>
      <c r="AH95" s="276" t="s">
        <v>779</v>
      </c>
      <c r="AI95" s="276" t="s">
        <v>779</v>
      </c>
      <c r="AJ95" s="276" t="s">
        <v>779</v>
      </c>
      <c r="AK95" s="276" t="s">
        <v>779</v>
      </c>
      <c r="AL95" s="276" t="s">
        <v>779</v>
      </c>
      <c r="AM95" s="276" t="s">
        <v>779</v>
      </c>
      <c r="AN95" s="276" t="s">
        <v>779</v>
      </c>
      <c r="AO95" s="276" t="s">
        <v>779</v>
      </c>
      <c r="AP95" s="276" t="s">
        <v>779</v>
      </c>
      <c r="AQ95" s="276" t="s">
        <v>779</v>
      </c>
      <c r="AR95" s="276" t="s">
        <v>779</v>
      </c>
      <c r="AS95" s="276" t="s">
        <v>779</v>
      </c>
      <c r="AT95" s="276" t="s">
        <v>779</v>
      </c>
      <c r="AU95" s="276" t="s">
        <v>779</v>
      </c>
      <c r="AV95" s="276" t="s">
        <v>779</v>
      </c>
      <c r="AW95" s="276" t="s">
        <v>779</v>
      </c>
      <c r="AX95" s="276" t="s">
        <v>779</v>
      </c>
      <c r="AY95" s="276" t="s">
        <v>779</v>
      </c>
      <c r="AZ95" s="276" t="s">
        <v>779</v>
      </c>
      <c r="BA95" s="276" t="s">
        <v>779</v>
      </c>
      <c r="BB95" s="276" t="s">
        <v>779</v>
      </c>
      <c r="BC95" s="276" t="s">
        <v>779</v>
      </c>
      <c r="BD95" s="276" t="s">
        <v>779</v>
      </c>
      <c r="BE95" s="276" t="s">
        <v>779</v>
      </c>
      <c r="BF95" s="276" t="s">
        <v>779</v>
      </c>
      <c r="BG95" s="276" t="s">
        <v>779</v>
      </c>
      <c r="BH95" s="276" t="s">
        <v>779</v>
      </c>
      <c r="BI95" s="276" t="s">
        <v>779</v>
      </c>
      <c r="BJ95" s="276" t="s">
        <v>779</v>
      </c>
      <c r="BK95" s="276" t="s">
        <v>779</v>
      </c>
      <c r="BL95" s="276" t="s">
        <v>779</v>
      </c>
      <c r="BM95" s="276" t="s">
        <v>779</v>
      </c>
      <c r="BN95" s="276" t="s">
        <v>779</v>
      </c>
      <c r="BO95" s="276" t="s">
        <v>779</v>
      </c>
      <c r="BP95" s="276" t="s">
        <v>779</v>
      </c>
      <c r="BQ95" s="276" t="s">
        <v>779</v>
      </c>
      <c r="BR95" s="276" t="s">
        <v>779</v>
      </c>
      <c r="BS95" s="276" t="s">
        <v>779</v>
      </c>
      <c r="BT95" s="276" t="s">
        <v>779</v>
      </c>
      <c r="BU95" s="276" t="s">
        <v>779</v>
      </c>
      <c r="BV95" s="276" t="s">
        <v>779</v>
      </c>
      <c r="BW95" s="276" t="s">
        <v>779</v>
      </c>
      <c r="BX95" s="276" t="s">
        <v>779</v>
      </c>
      <c r="BY95" s="276" t="s">
        <v>779</v>
      </c>
      <c r="BZ95" s="276" t="s">
        <v>779</v>
      </c>
      <c r="CA95" s="276" t="s">
        <v>779</v>
      </c>
      <c r="CB95" s="276" t="s">
        <v>779</v>
      </c>
      <c r="CC95" s="276" t="s">
        <v>779</v>
      </c>
      <c r="CD95" s="276" t="s">
        <v>779</v>
      </c>
      <c r="CE95" s="276" t="s">
        <v>779</v>
      </c>
      <c r="CF95" s="276" t="s">
        <v>779</v>
      </c>
      <c r="CG95" s="276" t="s">
        <v>779</v>
      </c>
      <c r="CH95" s="274"/>
      <c r="CI95" s="274"/>
      <c r="CJ95" s="274"/>
      <c r="CK95" s="274"/>
      <c r="CL95" s="274"/>
      <c r="CM95" s="274"/>
      <c r="CN95" s="274"/>
      <c r="CO95" s="274"/>
      <c r="CP95" s="274"/>
      <c r="CQ95" s="274"/>
      <c r="CR95" s="274"/>
      <c r="CS95" s="274"/>
    </row>
    <row r="96" spans="1:97" s="18" customFormat="1" ht="30" customHeight="1" thickTop="1" thickBot="1">
      <c r="A96" s="16"/>
      <c r="B96" s="17"/>
      <c r="C96" s="345"/>
      <c r="D96" s="345"/>
      <c r="E96" s="105"/>
      <c r="F96" s="357"/>
      <c r="G96" s="355"/>
      <c r="H96" s="355"/>
      <c r="I96" s="355"/>
      <c r="J96" s="356"/>
      <c r="K96" s="116" t="str">
        <f t="shared" si="1"/>
        <v/>
      </c>
      <c r="L96" s="274"/>
      <c r="M96" s="274"/>
      <c r="N96" s="274"/>
      <c r="O96" s="274"/>
      <c r="P96" s="274"/>
      <c r="Q96" s="274"/>
      <c r="R96" s="274"/>
      <c r="S96" s="273" t="s">
        <v>778</v>
      </c>
      <c r="T96" s="273" t="s">
        <v>778</v>
      </c>
      <c r="U96" s="273" t="s">
        <v>778</v>
      </c>
      <c r="V96" s="273" t="s">
        <v>778</v>
      </c>
      <c r="W96" s="276" t="s">
        <v>778</v>
      </c>
      <c r="X96" s="274"/>
      <c r="Y96" s="274">
        <v>90</v>
      </c>
      <c r="Z96" s="276" t="s">
        <v>779</v>
      </c>
      <c r="AA96" s="276" t="s">
        <v>779</v>
      </c>
      <c r="AB96" s="276" t="s">
        <v>779</v>
      </c>
      <c r="AC96" s="276" t="s">
        <v>779</v>
      </c>
      <c r="AD96" s="276" t="s">
        <v>779</v>
      </c>
      <c r="AE96" s="276" t="s">
        <v>779</v>
      </c>
      <c r="AF96" s="276" t="s">
        <v>779</v>
      </c>
      <c r="AG96" s="276" t="s">
        <v>779</v>
      </c>
      <c r="AH96" s="276" t="s">
        <v>779</v>
      </c>
      <c r="AI96" s="276" t="s">
        <v>779</v>
      </c>
      <c r="AJ96" s="276" t="s">
        <v>779</v>
      </c>
      <c r="AK96" s="276" t="s">
        <v>779</v>
      </c>
      <c r="AL96" s="276" t="s">
        <v>779</v>
      </c>
      <c r="AM96" s="276" t="s">
        <v>779</v>
      </c>
      <c r="AN96" s="276" t="s">
        <v>779</v>
      </c>
      <c r="AO96" s="276" t="s">
        <v>779</v>
      </c>
      <c r="AP96" s="276" t="s">
        <v>779</v>
      </c>
      <c r="AQ96" s="276" t="s">
        <v>779</v>
      </c>
      <c r="AR96" s="276" t="s">
        <v>779</v>
      </c>
      <c r="AS96" s="276" t="s">
        <v>779</v>
      </c>
      <c r="AT96" s="276" t="s">
        <v>779</v>
      </c>
      <c r="AU96" s="276" t="s">
        <v>779</v>
      </c>
      <c r="AV96" s="276" t="s">
        <v>779</v>
      </c>
      <c r="AW96" s="276" t="s">
        <v>779</v>
      </c>
      <c r="AX96" s="276" t="s">
        <v>779</v>
      </c>
      <c r="AY96" s="276" t="s">
        <v>779</v>
      </c>
      <c r="AZ96" s="276" t="s">
        <v>779</v>
      </c>
      <c r="BA96" s="276" t="s">
        <v>779</v>
      </c>
      <c r="BB96" s="276" t="s">
        <v>779</v>
      </c>
      <c r="BC96" s="276" t="s">
        <v>779</v>
      </c>
      <c r="BD96" s="276" t="s">
        <v>779</v>
      </c>
      <c r="BE96" s="276" t="s">
        <v>779</v>
      </c>
      <c r="BF96" s="276" t="s">
        <v>779</v>
      </c>
      <c r="BG96" s="276" t="s">
        <v>779</v>
      </c>
      <c r="BH96" s="276" t="s">
        <v>779</v>
      </c>
      <c r="BI96" s="276" t="s">
        <v>779</v>
      </c>
      <c r="BJ96" s="276" t="s">
        <v>779</v>
      </c>
      <c r="BK96" s="276" t="s">
        <v>779</v>
      </c>
      <c r="BL96" s="276" t="s">
        <v>779</v>
      </c>
      <c r="BM96" s="276" t="s">
        <v>779</v>
      </c>
      <c r="BN96" s="276" t="s">
        <v>779</v>
      </c>
      <c r="BO96" s="276" t="s">
        <v>779</v>
      </c>
      <c r="BP96" s="276" t="s">
        <v>779</v>
      </c>
      <c r="BQ96" s="276" t="s">
        <v>779</v>
      </c>
      <c r="BR96" s="276" t="s">
        <v>779</v>
      </c>
      <c r="BS96" s="276" t="s">
        <v>779</v>
      </c>
      <c r="BT96" s="276" t="s">
        <v>779</v>
      </c>
      <c r="BU96" s="276" t="s">
        <v>779</v>
      </c>
      <c r="BV96" s="276" t="s">
        <v>779</v>
      </c>
      <c r="BW96" s="276" t="s">
        <v>779</v>
      </c>
      <c r="BX96" s="276" t="s">
        <v>779</v>
      </c>
      <c r="BY96" s="276" t="s">
        <v>779</v>
      </c>
      <c r="BZ96" s="276" t="s">
        <v>779</v>
      </c>
      <c r="CA96" s="276" t="s">
        <v>779</v>
      </c>
      <c r="CB96" s="276" t="s">
        <v>779</v>
      </c>
      <c r="CC96" s="276" t="s">
        <v>779</v>
      </c>
      <c r="CD96" s="276" t="s">
        <v>779</v>
      </c>
      <c r="CE96" s="276" t="s">
        <v>779</v>
      </c>
      <c r="CF96" s="276" t="s">
        <v>779</v>
      </c>
      <c r="CG96" s="276" t="s">
        <v>779</v>
      </c>
      <c r="CH96" s="274"/>
      <c r="CI96" s="274"/>
      <c r="CJ96" s="274"/>
      <c r="CK96" s="274"/>
      <c r="CL96" s="274"/>
      <c r="CM96" s="274"/>
      <c r="CN96" s="274"/>
      <c r="CO96" s="274"/>
      <c r="CP96" s="274"/>
      <c r="CQ96" s="274"/>
      <c r="CR96" s="274"/>
      <c r="CS96" s="274"/>
    </row>
    <row r="97" spans="1:97" s="18" customFormat="1" ht="30" customHeight="1" thickTop="1" thickBot="1">
      <c r="A97" s="16"/>
      <c r="B97" s="17"/>
      <c r="C97" s="345"/>
      <c r="D97" s="345"/>
      <c r="E97" s="105"/>
      <c r="F97" s="357"/>
      <c r="G97" s="355"/>
      <c r="H97" s="355"/>
      <c r="I97" s="355"/>
      <c r="J97" s="356"/>
      <c r="K97" s="116" t="str">
        <f t="shared" si="1"/>
        <v/>
      </c>
      <c r="L97" s="274"/>
      <c r="M97" s="274"/>
      <c r="N97" s="274"/>
      <c r="O97" s="274"/>
      <c r="P97" s="274"/>
      <c r="Q97" s="274"/>
      <c r="R97" s="274"/>
      <c r="S97" s="273" t="s">
        <v>778</v>
      </c>
      <c r="T97" s="273" t="s">
        <v>778</v>
      </c>
      <c r="U97" s="273" t="s">
        <v>778</v>
      </c>
      <c r="V97" s="273" t="s">
        <v>778</v>
      </c>
      <c r="W97" s="276" t="s">
        <v>778</v>
      </c>
      <c r="X97" s="274"/>
      <c r="Y97" s="274">
        <v>91</v>
      </c>
      <c r="Z97" s="276" t="s">
        <v>779</v>
      </c>
      <c r="AA97" s="276" t="s">
        <v>779</v>
      </c>
      <c r="AB97" s="276" t="s">
        <v>779</v>
      </c>
      <c r="AC97" s="276" t="s">
        <v>779</v>
      </c>
      <c r="AD97" s="276" t="s">
        <v>779</v>
      </c>
      <c r="AE97" s="276" t="s">
        <v>779</v>
      </c>
      <c r="AF97" s="276" t="s">
        <v>779</v>
      </c>
      <c r="AG97" s="276" t="s">
        <v>779</v>
      </c>
      <c r="AH97" s="276" t="s">
        <v>779</v>
      </c>
      <c r="AI97" s="276" t="s">
        <v>779</v>
      </c>
      <c r="AJ97" s="276" t="s">
        <v>779</v>
      </c>
      <c r="AK97" s="276" t="s">
        <v>779</v>
      </c>
      <c r="AL97" s="276" t="s">
        <v>779</v>
      </c>
      <c r="AM97" s="276" t="s">
        <v>779</v>
      </c>
      <c r="AN97" s="276" t="s">
        <v>779</v>
      </c>
      <c r="AO97" s="276" t="s">
        <v>779</v>
      </c>
      <c r="AP97" s="276" t="s">
        <v>779</v>
      </c>
      <c r="AQ97" s="276" t="s">
        <v>779</v>
      </c>
      <c r="AR97" s="276" t="s">
        <v>779</v>
      </c>
      <c r="AS97" s="276" t="s">
        <v>779</v>
      </c>
      <c r="AT97" s="276" t="s">
        <v>779</v>
      </c>
      <c r="AU97" s="276" t="s">
        <v>779</v>
      </c>
      <c r="AV97" s="276" t="s">
        <v>779</v>
      </c>
      <c r="AW97" s="276" t="s">
        <v>779</v>
      </c>
      <c r="AX97" s="276" t="s">
        <v>779</v>
      </c>
      <c r="AY97" s="276" t="s">
        <v>779</v>
      </c>
      <c r="AZ97" s="276" t="s">
        <v>779</v>
      </c>
      <c r="BA97" s="276" t="s">
        <v>779</v>
      </c>
      <c r="BB97" s="276" t="s">
        <v>779</v>
      </c>
      <c r="BC97" s="276" t="s">
        <v>779</v>
      </c>
      <c r="BD97" s="276" t="s">
        <v>779</v>
      </c>
      <c r="BE97" s="276" t="s">
        <v>779</v>
      </c>
      <c r="BF97" s="276" t="s">
        <v>779</v>
      </c>
      <c r="BG97" s="276" t="s">
        <v>779</v>
      </c>
      <c r="BH97" s="276" t="s">
        <v>779</v>
      </c>
      <c r="BI97" s="276" t="s">
        <v>779</v>
      </c>
      <c r="BJ97" s="276" t="s">
        <v>779</v>
      </c>
      <c r="BK97" s="276" t="s">
        <v>779</v>
      </c>
      <c r="BL97" s="276" t="s">
        <v>779</v>
      </c>
      <c r="BM97" s="276" t="s">
        <v>779</v>
      </c>
      <c r="BN97" s="276" t="s">
        <v>779</v>
      </c>
      <c r="BO97" s="276" t="s">
        <v>779</v>
      </c>
      <c r="BP97" s="276" t="s">
        <v>779</v>
      </c>
      <c r="BQ97" s="276" t="s">
        <v>779</v>
      </c>
      <c r="BR97" s="276" t="s">
        <v>779</v>
      </c>
      <c r="BS97" s="276" t="s">
        <v>779</v>
      </c>
      <c r="BT97" s="276" t="s">
        <v>779</v>
      </c>
      <c r="BU97" s="276" t="s">
        <v>779</v>
      </c>
      <c r="BV97" s="276" t="s">
        <v>779</v>
      </c>
      <c r="BW97" s="276" t="s">
        <v>779</v>
      </c>
      <c r="BX97" s="276" t="s">
        <v>779</v>
      </c>
      <c r="BY97" s="276" t="s">
        <v>779</v>
      </c>
      <c r="BZ97" s="276" t="s">
        <v>779</v>
      </c>
      <c r="CA97" s="276" t="s">
        <v>779</v>
      </c>
      <c r="CB97" s="276" t="s">
        <v>779</v>
      </c>
      <c r="CC97" s="276" t="s">
        <v>779</v>
      </c>
      <c r="CD97" s="276" t="s">
        <v>779</v>
      </c>
      <c r="CE97" s="276" t="s">
        <v>779</v>
      </c>
      <c r="CF97" s="276" t="s">
        <v>779</v>
      </c>
      <c r="CG97" s="276" t="s">
        <v>779</v>
      </c>
      <c r="CH97" s="274"/>
      <c r="CI97" s="274"/>
      <c r="CJ97" s="274"/>
      <c r="CK97" s="274"/>
      <c r="CL97" s="274"/>
      <c r="CM97" s="274"/>
      <c r="CN97" s="274"/>
      <c r="CO97" s="274"/>
      <c r="CP97" s="274"/>
      <c r="CQ97" s="274"/>
      <c r="CR97" s="274"/>
      <c r="CS97" s="274"/>
    </row>
    <row r="98" spans="1:97" s="18" customFormat="1" ht="30" customHeight="1" thickTop="1" thickBot="1">
      <c r="A98" s="16"/>
      <c r="B98" s="17"/>
      <c r="C98" s="345"/>
      <c r="D98" s="345"/>
      <c r="E98" s="105"/>
      <c r="F98" s="357"/>
      <c r="G98" s="355"/>
      <c r="H98" s="355"/>
      <c r="I98" s="355"/>
      <c r="J98" s="356"/>
      <c r="K98" s="116" t="str">
        <f t="shared" si="1"/>
        <v/>
      </c>
      <c r="L98" s="274"/>
      <c r="M98" s="274"/>
      <c r="N98" s="274"/>
      <c r="O98" s="274"/>
      <c r="P98" s="274"/>
      <c r="Q98" s="274"/>
      <c r="R98" s="274"/>
      <c r="S98" s="273" t="s">
        <v>778</v>
      </c>
      <c r="T98" s="273" t="s">
        <v>778</v>
      </c>
      <c r="U98" s="273" t="s">
        <v>778</v>
      </c>
      <c r="V98" s="273" t="s">
        <v>778</v>
      </c>
      <c r="W98" s="276" t="s">
        <v>778</v>
      </c>
      <c r="X98" s="274"/>
      <c r="Y98" s="274">
        <v>92</v>
      </c>
      <c r="Z98" s="276" t="s">
        <v>779</v>
      </c>
      <c r="AA98" s="276" t="s">
        <v>779</v>
      </c>
      <c r="AB98" s="276" t="s">
        <v>779</v>
      </c>
      <c r="AC98" s="276" t="s">
        <v>779</v>
      </c>
      <c r="AD98" s="276" t="s">
        <v>779</v>
      </c>
      <c r="AE98" s="276" t="s">
        <v>779</v>
      </c>
      <c r="AF98" s="276" t="s">
        <v>779</v>
      </c>
      <c r="AG98" s="276" t="s">
        <v>779</v>
      </c>
      <c r="AH98" s="276" t="s">
        <v>779</v>
      </c>
      <c r="AI98" s="276" t="s">
        <v>779</v>
      </c>
      <c r="AJ98" s="276" t="s">
        <v>779</v>
      </c>
      <c r="AK98" s="276" t="s">
        <v>779</v>
      </c>
      <c r="AL98" s="276" t="s">
        <v>779</v>
      </c>
      <c r="AM98" s="276" t="s">
        <v>779</v>
      </c>
      <c r="AN98" s="276" t="s">
        <v>779</v>
      </c>
      <c r="AO98" s="276" t="s">
        <v>779</v>
      </c>
      <c r="AP98" s="276" t="s">
        <v>779</v>
      </c>
      <c r="AQ98" s="276" t="s">
        <v>779</v>
      </c>
      <c r="AR98" s="276" t="s">
        <v>779</v>
      </c>
      <c r="AS98" s="276" t="s">
        <v>779</v>
      </c>
      <c r="AT98" s="276" t="s">
        <v>779</v>
      </c>
      <c r="AU98" s="276" t="s">
        <v>779</v>
      </c>
      <c r="AV98" s="276" t="s">
        <v>779</v>
      </c>
      <c r="AW98" s="276" t="s">
        <v>779</v>
      </c>
      <c r="AX98" s="276" t="s">
        <v>779</v>
      </c>
      <c r="AY98" s="276" t="s">
        <v>779</v>
      </c>
      <c r="AZ98" s="276" t="s">
        <v>779</v>
      </c>
      <c r="BA98" s="276" t="s">
        <v>779</v>
      </c>
      <c r="BB98" s="276" t="s">
        <v>779</v>
      </c>
      <c r="BC98" s="276" t="s">
        <v>779</v>
      </c>
      <c r="BD98" s="276" t="s">
        <v>779</v>
      </c>
      <c r="BE98" s="276" t="s">
        <v>779</v>
      </c>
      <c r="BF98" s="276" t="s">
        <v>779</v>
      </c>
      <c r="BG98" s="276" t="s">
        <v>779</v>
      </c>
      <c r="BH98" s="276" t="s">
        <v>779</v>
      </c>
      <c r="BI98" s="276" t="s">
        <v>779</v>
      </c>
      <c r="BJ98" s="276" t="s">
        <v>779</v>
      </c>
      <c r="BK98" s="276" t="s">
        <v>779</v>
      </c>
      <c r="BL98" s="276" t="s">
        <v>779</v>
      </c>
      <c r="BM98" s="276" t="s">
        <v>779</v>
      </c>
      <c r="BN98" s="276" t="s">
        <v>779</v>
      </c>
      <c r="BO98" s="276" t="s">
        <v>779</v>
      </c>
      <c r="BP98" s="276" t="s">
        <v>779</v>
      </c>
      <c r="BQ98" s="276" t="s">
        <v>779</v>
      </c>
      <c r="BR98" s="276" t="s">
        <v>779</v>
      </c>
      <c r="BS98" s="276" t="s">
        <v>779</v>
      </c>
      <c r="BT98" s="276" t="s">
        <v>779</v>
      </c>
      <c r="BU98" s="276" t="s">
        <v>779</v>
      </c>
      <c r="BV98" s="276" t="s">
        <v>779</v>
      </c>
      <c r="BW98" s="276" t="s">
        <v>779</v>
      </c>
      <c r="BX98" s="276" t="s">
        <v>779</v>
      </c>
      <c r="BY98" s="276" t="s">
        <v>779</v>
      </c>
      <c r="BZ98" s="276" t="s">
        <v>779</v>
      </c>
      <c r="CA98" s="276" t="s">
        <v>779</v>
      </c>
      <c r="CB98" s="276" t="s">
        <v>779</v>
      </c>
      <c r="CC98" s="276" t="s">
        <v>779</v>
      </c>
      <c r="CD98" s="276" t="s">
        <v>779</v>
      </c>
      <c r="CE98" s="276" t="s">
        <v>779</v>
      </c>
      <c r="CF98" s="276" t="s">
        <v>779</v>
      </c>
      <c r="CG98" s="276" t="s">
        <v>779</v>
      </c>
      <c r="CH98" s="274"/>
      <c r="CI98" s="274"/>
      <c r="CJ98" s="274"/>
      <c r="CK98" s="274"/>
      <c r="CL98" s="274"/>
      <c r="CM98" s="274"/>
      <c r="CN98" s="274"/>
      <c r="CO98" s="274"/>
      <c r="CP98" s="274"/>
      <c r="CQ98" s="274"/>
      <c r="CR98" s="274"/>
      <c r="CS98" s="274"/>
    </row>
    <row r="99" spans="1:97" s="18" customFormat="1" ht="30" customHeight="1" thickTop="1" thickBot="1">
      <c r="A99" s="16"/>
      <c r="B99" s="17"/>
      <c r="C99" s="345"/>
      <c r="D99" s="345"/>
      <c r="E99" s="105"/>
      <c r="F99" s="357"/>
      <c r="G99" s="355"/>
      <c r="H99" s="355"/>
      <c r="I99" s="355"/>
      <c r="J99" s="356"/>
      <c r="K99" s="116" t="str">
        <f t="shared" si="1"/>
        <v/>
      </c>
      <c r="L99" s="274"/>
      <c r="M99" s="274"/>
      <c r="N99" s="274"/>
      <c r="O99" s="274"/>
      <c r="P99" s="274"/>
      <c r="Q99" s="274"/>
      <c r="R99" s="274"/>
      <c r="S99" s="273" t="s">
        <v>778</v>
      </c>
      <c r="T99" s="273" t="s">
        <v>778</v>
      </c>
      <c r="U99" s="273" t="s">
        <v>778</v>
      </c>
      <c r="V99" s="273" t="s">
        <v>778</v>
      </c>
      <c r="W99" s="276" t="s">
        <v>778</v>
      </c>
      <c r="X99" s="274"/>
      <c r="Y99" s="274">
        <v>93</v>
      </c>
      <c r="Z99" s="276" t="s">
        <v>779</v>
      </c>
      <c r="AA99" s="276" t="s">
        <v>779</v>
      </c>
      <c r="AB99" s="276" t="s">
        <v>779</v>
      </c>
      <c r="AC99" s="276" t="s">
        <v>779</v>
      </c>
      <c r="AD99" s="276" t="s">
        <v>779</v>
      </c>
      <c r="AE99" s="276" t="s">
        <v>779</v>
      </c>
      <c r="AF99" s="276" t="s">
        <v>779</v>
      </c>
      <c r="AG99" s="276" t="s">
        <v>779</v>
      </c>
      <c r="AH99" s="276" t="s">
        <v>779</v>
      </c>
      <c r="AI99" s="276" t="s">
        <v>779</v>
      </c>
      <c r="AJ99" s="276" t="s">
        <v>779</v>
      </c>
      <c r="AK99" s="276" t="s">
        <v>779</v>
      </c>
      <c r="AL99" s="276" t="s">
        <v>779</v>
      </c>
      <c r="AM99" s="276" t="s">
        <v>779</v>
      </c>
      <c r="AN99" s="276" t="s">
        <v>779</v>
      </c>
      <c r="AO99" s="276" t="s">
        <v>779</v>
      </c>
      <c r="AP99" s="276" t="s">
        <v>779</v>
      </c>
      <c r="AQ99" s="276" t="s">
        <v>779</v>
      </c>
      <c r="AR99" s="276" t="s">
        <v>779</v>
      </c>
      <c r="AS99" s="276" t="s">
        <v>779</v>
      </c>
      <c r="AT99" s="276" t="s">
        <v>779</v>
      </c>
      <c r="AU99" s="276" t="s">
        <v>779</v>
      </c>
      <c r="AV99" s="276" t="s">
        <v>779</v>
      </c>
      <c r="AW99" s="276" t="s">
        <v>779</v>
      </c>
      <c r="AX99" s="276" t="s">
        <v>779</v>
      </c>
      <c r="AY99" s="276" t="s">
        <v>779</v>
      </c>
      <c r="AZ99" s="276" t="s">
        <v>779</v>
      </c>
      <c r="BA99" s="276" t="s">
        <v>779</v>
      </c>
      <c r="BB99" s="276" t="s">
        <v>779</v>
      </c>
      <c r="BC99" s="276" t="s">
        <v>779</v>
      </c>
      <c r="BD99" s="276" t="s">
        <v>779</v>
      </c>
      <c r="BE99" s="276" t="s">
        <v>779</v>
      </c>
      <c r="BF99" s="276" t="s">
        <v>779</v>
      </c>
      <c r="BG99" s="276" t="s">
        <v>779</v>
      </c>
      <c r="BH99" s="276" t="s">
        <v>779</v>
      </c>
      <c r="BI99" s="276" t="s">
        <v>779</v>
      </c>
      <c r="BJ99" s="276" t="s">
        <v>779</v>
      </c>
      <c r="BK99" s="276" t="s">
        <v>779</v>
      </c>
      <c r="BL99" s="276" t="s">
        <v>779</v>
      </c>
      <c r="BM99" s="276" t="s">
        <v>779</v>
      </c>
      <c r="BN99" s="276" t="s">
        <v>779</v>
      </c>
      <c r="BO99" s="276" t="s">
        <v>779</v>
      </c>
      <c r="BP99" s="276" t="s">
        <v>779</v>
      </c>
      <c r="BQ99" s="276" t="s">
        <v>779</v>
      </c>
      <c r="BR99" s="276" t="s">
        <v>779</v>
      </c>
      <c r="BS99" s="276" t="s">
        <v>779</v>
      </c>
      <c r="BT99" s="276" t="s">
        <v>779</v>
      </c>
      <c r="BU99" s="276" t="s">
        <v>779</v>
      </c>
      <c r="BV99" s="276" t="s">
        <v>779</v>
      </c>
      <c r="BW99" s="276" t="s">
        <v>779</v>
      </c>
      <c r="BX99" s="276" t="s">
        <v>779</v>
      </c>
      <c r="BY99" s="276" t="s">
        <v>779</v>
      </c>
      <c r="BZ99" s="276" t="s">
        <v>779</v>
      </c>
      <c r="CA99" s="276" t="s">
        <v>779</v>
      </c>
      <c r="CB99" s="276" t="s">
        <v>779</v>
      </c>
      <c r="CC99" s="276" t="s">
        <v>779</v>
      </c>
      <c r="CD99" s="276" t="s">
        <v>779</v>
      </c>
      <c r="CE99" s="276" t="s">
        <v>779</v>
      </c>
      <c r="CF99" s="276" t="s">
        <v>779</v>
      </c>
      <c r="CG99" s="276" t="s">
        <v>779</v>
      </c>
      <c r="CH99" s="274"/>
      <c r="CI99" s="274"/>
      <c r="CJ99" s="274"/>
      <c r="CK99" s="274"/>
      <c r="CL99" s="274"/>
      <c r="CM99" s="274"/>
      <c r="CN99" s="274"/>
      <c r="CO99" s="274"/>
      <c r="CP99" s="274"/>
      <c r="CQ99" s="274"/>
      <c r="CR99" s="274"/>
      <c r="CS99" s="274"/>
    </row>
    <row r="100" spans="1:97" s="18" customFormat="1" ht="30" customHeight="1" thickTop="1" thickBot="1">
      <c r="A100" s="16"/>
      <c r="B100" s="17"/>
      <c r="C100" s="345"/>
      <c r="D100" s="345"/>
      <c r="E100" s="105"/>
      <c r="F100" s="357"/>
      <c r="G100" s="355"/>
      <c r="H100" s="355"/>
      <c r="I100" s="355"/>
      <c r="J100" s="356"/>
      <c r="K100" s="116" t="str">
        <f t="shared" si="1"/>
        <v/>
      </c>
      <c r="L100" s="274"/>
      <c r="M100" s="274"/>
      <c r="N100" s="274"/>
      <c r="O100" s="274"/>
      <c r="P100" s="274"/>
      <c r="Q100" s="274"/>
      <c r="R100" s="274"/>
      <c r="S100" s="273" t="s">
        <v>778</v>
      </c>
      <c r="T100" s="273" t="s">
        <v>778</v>
      </c>
      <c r="U100" s="273" t="s">
        <v>778</v>
      </c>
      <c r="V100" s="273" t="s">
        <v>778</v>
      </c>
      <c r="W100" s="276" t="s">
        <v>778</v>
      </c>
      <c r="X100" s="274"/>
      <c r="Y100" s="274">
        <v>94</v>
      </c>
      <c r="Z100" s="276" t="s">
        <v>779</v>
      </c>
      <c r="AA100" s="276" t="s">
        <v>779</v>
      </c>
      <c r="AB100" s="276" t="s">
        <v>779</v>
      </c>
      <c r="AC100" s="276" t="s">
        <v>779</v>
      </c>
      <c r="AD100" s="276" t="s">
        <v>779</v>
      </c>
      <c r="AE100" s="276" t="s">
        <v>779</v>
      </c>
      <c r="AF100" s="276" t="s">
        <v>779</v>
      </c>
      <c r="AG100" s="276" t="s">
        <v>779</v>
      </c>
      <c r="AH100" s="276" t="s">
        <v>779</v>
      </c>
      <c r="AI100" s="276" t="s">
        <v>779</v>
      </c>
      <c r="AJ100" s="276" t="s">
        <v>779</v>
      </c>
      <c r="AK100" s="276" t="s">
        <v>779</v>
      </c>
      <c r="AL100" s="276" t="s">
        <v>779</v>
      </c>
      <c r="AM100" s="276" t="s">
        <v>779</v>
      </c>
      <c r="AN100" s="276" t="s">
        <v>779</v>
      </c>
      <c r="AO100" s="276" t="s">
        <v>779</v>
      </c>
      <c r="AP100" s="276" t="s">
        <v>779</v>
      </c>
      <c r="AQ100" s="276" t="s">
        <v>779</v>
      </c>
      <c r="AR100" s="276" t="s">
        <v>779</v>
      </c>
      <c r="AS100" s="276" t="s">
        <v>779</v>
      </c>
      <c r="AT100" s="276" t="s">
        <v>779</v>
      </c>
      <c r="AU100" s="276" t="s">
        <v>779</v>
      </c>
      <c r="AV100" s="276" t="s">
        <v>779</v>
      </c>
      <c r="AW100" s="276" t="s">
        <v>779</v>
      </c>
      <c r="AX100" s="276" t="s">
        <v>779</v>
      </c>
      <c r="AY100" s="276" t="s">
        <v>779</v>
      </c>
      <c r="AZ100" s="276" t="s">
        <v>779</v>
      </c>
      <c r="BA100" s="276" t="s">
        <v>779</v>
      </c>
      <c r="BB100" s="276" t="s">
        <v>779</v>
      </c>
      <c r="BC100" s="276" t="s">
        <v>779</v>
      </c>
      <c r="BD100" s="276" t="s">
        <v>779</v>
      </c>
      <c r="BE100" s="276" t="s">
        <v>779</v>
      </c>
      <c r="BF100" s="276" t="s">
        <v>779</v>
      </c>
      <c r="BG100" s="276" t="s">
        <v>779</v>
      </c>
      <c r="BH100" s="276" t="s">
        <v>779</v>
      </c>
      <c r="BI100" s="276" t="s">
        <v>779</v>
      </c>
      <c r="BJ100" s="276" t="s">
        <v>779</v>
      </c>
      <c r="BK100" s="276" t="s">
        <v>779</v>
      </c>
      <c r="BL100" s="276" t="s">
        <v>779</v>
      </c>
      <c r="BM100" s="276" t="s">
        <v>779</v>
      </c>
      <c r="BN100" s="276" t="s">
        <v>779</v>
      </c>
      <c r="BO100" s="276" t="s">
        <v>779</v>
      </c>
      <c r="BP100" s="276" t="s">
        <v>779</v>
      </c>
      <c r="BQ100" s="276" t="s">
        <v>779</v>
      </c>
      <c r="BR100" s="276" t="s">
        <v>779</v>
      </c>
      <c r="BS100" s="276" t="s">
        <v>779</v>
      </c>
      <c r="BT100" s="276" t="s">
        <v>779</v>
      </c>
      <c r="BU100" s="276" t="s">
        <v>779</v>
      </c>
      <c r="BV100" s="276" t="s">
        <v>779</v>
      </c>
      <c r="BW100" s="276" t="s">
        <v>779</v>
      </c>
      <c r="BX100" s="276" t="s">
        <v>779</v>
      </c>
      <c r="BY100" s="276" t="s">
        <v>779</v>
      </c>
      <c r="BZ100" s="276" t="s">
        <v>779</v>
      </c>
      <c r="CA100" s="276" t="s">
        <v>779</v>
      </c>
      <c r="CB100" s="276" t="s">
        <v>779</v>
      </c>
      <c r="CC100" s="276" t="s">
        <v>779</v>
      </c>
      <c r="CD100" s="276" t="s">
        <v>779</v>
      </c>
      <c r="CE100" s="276" t="s">
        <v>779</v>
      </c>
      <c r="CF100" s="276" t="s">
        <v>779</v>
      </c>
      <c r="CG100" s="276" t="s">
        <v>779</v>
      </c>
      <c r="CH100" s="274"/>
      <c r="CI100" s="274"/>
      <c r="CJ100" s="274"/>
      <c r="CK100" s="274"/>
      <c r="CL100" s="274"/>
      <c r="CM100" s="274"/>
      <c r="CN100" s="274"/>
      <c r="CO100" s="274"/>
      <c r="CP100" s="274"/>
      <c r="CQ100" s="274"/>
      <c r="CR100" s="274"/>
      <c r="CS100" s="274"/>
    </row>
    <row r="101" spans="1:97" s="18" customFormat="1" ht="30" customHeight="1" thickTop="1" thickBot="1">
      <c r="A101" s="16"/>
      <c r="B101" s="17"/>
      <c r="C101" s="345"/>
      <c r="D101" s="345"/>
      <c r="E101" s="105"/>
      <c r="F101" s="357"/>
      <c r="G101" s="355"/>
      <c r="H101" s="355"/>
      <c r="I101" s="355"/>
      <c r="J101" s="356"/>
      <c r="K101" s="116" t="str">
        <f t="shared" si="1"/>
        <v/>
      </c>
      <c r="L101" s="274"/>
      <c r="M101" s="274"/>
      <c r="N101" s="274"/>
      <c r="O101" s="274"/>
      <c r="P101" s="274"/>
      <c r="Q101" s="274"/>
      <c r="R101" s="274"/>
      <c r="S101" s="273" t="s">
        <v>778</v>
      </c>
      <c r="T101" s="273" t="s">
        <v>778</v>
      </c>
      <c r="U101" s="273" t="s">
        <v>778</v>
      </c>
      <c r="V101" s="273" t="s">
        <v>778</v>
      </c>
      <c r="W101" s="276" t="s">
        <v>778</v>
      </c>
      <c r="X101" s="274"/>
      <c r="Y101" s="274">
        <v>95</v>
      </c>
      <c r="Z101" s="276" t="s">
        <v>779</v>
      </c>
      <c r="AA101" s="276" t="s">
        <v>779</v>
      </c>
      <c r="AB101" s="276" t="s">
        <v>779</v>
      </c>
      <c r="AC101" s="276" t="s">
        <v>779</v>
      </c>
      <c r="AD101" s="276" t="s">
        <v>779</v>
      </c>
      <c r="AE101" s="276" t="s">
        <v>779</v>
      </c>
      <c r="AF101" s="276" t="s">
        <v>779</v>
      </c>
      <c r="AG101" s="276" t="s">
        <v>779</v>
      </c>
      <c r="AH101" s="276" t="s">
        <v>779</v>
      </c>
      <c r="AI101" s="276" t="s">
        <v>779</v>
      </c>
      <c r="AJ101" s="276" t="s">
        <v>779</v>
      </c>
      <c r="AK101" s="276" t="s">
        <v>779</v>
      </c>
      <c r="AL101" s="276" t="s">
        <v>779</v>
      </c>
      <c r="AM101" s="276" t="s">
        <v>779</v>
      </c>
      <c r="AN101" s="276" t="s">
        <v>779</v>
      </c>
      <c r="AO101" s="276" t="s">
        <v>779</v>
      </c>
      <c r="AP101" s="276" t="s">
        <v>779</v>
      </c>
      <c r="AQ101" s="276" t="s">
        <v>779</v>
      </c>
      <c r="AR101" s="276" t="s">
        <v>779</v>
      </c>
      <c r="AS101" s="276" t="s">
        <v>779</v>
      </c>
      <c r="AT101" s="276" t="s">
        <v>779</v>
      </c>
      <c r="AU101" s="276" t="s">
        <v>779</v>
      </c>
      <c r="AV101" s="276" t="s">
        <v>779</v>
      </c>
      <c r="AW101" s="276" t="s">
        <v>779</v>
      </c>
      <c r="AX101" s="276" t="s">
        <v>779</v>
      </c>
      <c r="AY101" s="276" t="s">
        <v>779</v>
      </c>
      <c r="AZ101" s="276" t="s">
        <v>779</v>
      </c>
      <c r="BA101" s="276" t="s">
        <v>779</v>
      </c>
      <c r="BB101" s="276" t="s">
        <v>779</v>
      </c>
      <c r="BC101" s="276" t="s">
        <v>779</v>
      </c>
      <c r="BD101" s="276" t="s">
        <v>779</v>
      </c>
      <c r="BE101" s="276" t="s">
        <v>779</v>
      </c>
      <c r="BF101" s="276" t="s">
        <v>779</v>
      </c>
      <c r="BG101" s="276" t="s">
        <v>779</v>
      </c>
      <c r="BH101" s="276" t="s">
        <v>779</v>
      </c>
      <c r="BI101" s="276" t="s">
        <v>779</v>
      </c>
      <c r="BJ101" s="276" t="s">
        <v>779</v>
      </c>
      <c r="BK101" s="276" t="s">
        <v>779</v>
      </c>
      <c r="BL101" s="276" t="s">
        <v>779</v>
      </c>
      <c r="BM101" s="276" t="s">
        <v>779</v>
      </c>
      <c r="BN101" s="276" t="s">
        <v>779</v>
      </c>
      <c r="BO101" s="276" t="s">
        <v>779</v>
      </c>
      <c r="BP101" s="276" t="s">
        <v>779</v>
      </c>
      <c r="BQ101" s="276" t="s">
        <v>779</v>
      </c>
      <c r="BR101" s="276" t="s">
        <v>779</v>
      </c>
      <c r="BS101" s="276" t="s">
        <v>779</v>
      </c>
      <c r="BT101" s="276" t="s">
        <v>779</v>
      </c>
      <c r="BU101" s="276" t="s">
        <v>779</v>
      </c>
      <c r="BV101" s="276" t="s">
        <v>779</v>
      </c>
      <c r="BW101" s="276" t="s">
        <v>779</v>
      </c>
      <c r="BX101" s="276" t="s">
        <v>779</v>
      </c>
      <c r="BY101" s="276" t="s">
        <v>779</v>
      </c>
      <c r="BZ101" s="276" t="s">
        <v>779</v>
      </c>
      <c r="CA101" s="276" t="s">
        <v>779</v>
      </c>
      <c r="CB101" s="276" t="s">
        <v>779</v>
      </c>
      <c r="CC101" s="276" t="s">
        <v>779</v>
      </c>
      <c r="CD101" s="276" t="s">
        <v>779</v>
      </c>
      <c r="CE101" s="276" t="s">
        <v>779</v>
      </c>
      <c r="CF101" s="276" t="s">
        <v>779</v>
      </c>
      <c r="CG101" s="276" t="s">
        <v>779</v>
      </c>
      <c r="CH101" s="274"/>
      <c r="CI101" s="274"/>
      <c r="CJ101" s="274"/>
      <c r="CK101" s="274"/>
      <c r="CL101" s="274"/>
      <c r="CM101" s="274"/>
      <c r="CN101" s="274"/>
      <c r="CO101" s="274"/>
      <c r="CP101" s="274"/>
      <c r="CQ101" s="274"/>
      <c r="CR101" s="274"/>
      <c r="CS101" s="274"/>
    </row>
    <row r="102" spans="1:97" s="18" customFormat="1" ht="30" customHeight="1" thickTop="1" thickBot="1">
      <c r="A102" s="16"/>
      <c r="B102" s="17"/>
      <c r="C102" s="345"/>
      <c r="D102" s="345"/>
      <c r="E102" s="105"/>
      <c r="F102" s="357"/>
      <c r="G102" s="355"/>
      <c r="H102" s="355"/>
      <c r="I102" s="355"/>
      <c r="J102" s="356"/>
      <c r="K102" s="116" t="str">
        <f t="shared" si="1"/>
        <v/>
      </c>
      <c r="L102" s="274"/>
      <c r="M102" s="274"/>
      <c r="N102" s="274"/>
      <c r="O102" s="274"/>
      <c r="P102" s="274"/>
      <c r="Q102" s="274"/>
      <c r="R102" s="274"/>
      <c r="S102" s="273" t="s">
        <v>778</v>
      </c>
      <c r="T102" s="273" t="s">
        <v>778</v>
      </c>
      <c r="U102" s="273" t="s">
        <v>778</v>
      </c>
      <c r="V102" s="273" t="s">
        <v>778</v>
      </c>
      <c r="W102" s="276" t="s">
        <v>778</v>
      </c>
      <c r="X102" s="274"/>
      <c r="Y102" s="274">
        <v>96</v>
      </c>
      <c r="Z102" s="276" t="s">
        <v>779</v>
      </c>
      <c r="AA102" s="276" t="s">
        <v>779</v>
      </c>
      <c r="AB102" s="276" t="s">
        <v>779</v>
      </c>
      <c r="AC102" s="276" t="s">
        <v>779</v>
      </c>
      <c r="AD102" s="276" t="s">
        <v>779</v>
      </c>
      <c r="AE102" s="276" t="s">
        <v>779</v>
      </c>
      <c r="AF102" s="276" t="s">
        <v>779</v>
      </c>
      <c r="AG102" s="276" t="s">
        <v>779</v>
      </c>
      <c r="AH102" s="276" t="s">
        <v>779</v>
      </c>
      <c r="AI102" s="276" t="s">
        <v>779</v>
      </c>
      <c r="AJ102" s="276" t="s">
        <v>779</v>
      </c>
      <c r="AK102" s="276" t="s">
        <v>779</v>
      </c>
      <c r="AL102" s="276" t="s">
        <v>779</v>
      </c>
      <c r="AM102" s="276" t="s">
        <v>779</v>
      </c>
      <c r="AN102" s="276" t="s">
        <v>779</v>
      </c>
      <c r="AO102" s="276" t="s">
        <v>779</v>
      </c>
      <c r="AP102" s="276" t="s">
        <v>779</v>
      </c>
      <c r="AQ102" s="276" t="s">
        <v>779</v>
      </c>
      <c r="AR102" s="276" t="s">
        <v>779</v>
      </c>
      <c r="AS102" s="276" t="s">
        <v>779</v>
      </c>
      <c r="AT102" s="276" t="s">
        <v>779</v>
      </c>
      <c r="AU102" s="276" t="s">
        <v>779</v>
      </c>
      <c r="AV102" s="276" t="s">
        <v>779</v>
      </c>
      <c r="AW102" s="276" t="s">
        <v>779</v>
      </c>
      <c r="AX102" s="276" t="s">
        <v>779</v>
      </c>
      <c r="AY102" s="276" t="s">
        <v>779</v>
      </c>
      <c r="AZ102" s="276" t="s">
        <v>779</v>
      </c>
      <c r="BA102" s="276" t="s">
        <v>779</v>
      </c>
      <c r="BB102" s="276" t="s">
        <v>779</v>
      </c>
      <c r="BC102" s="276" t="s">
        <v>779</v>
      </c>
      <c r="BD102" s="276" t="s">
        <v>779</v>
      </c>
      <c r="BE102" s="276" t="s">
        <v>779</v>
      </c>
      <c r="BF102" s="276" t="s">
        <v>779</v>
      </c>
      <c r="BG102" s="276" t="s">
        <v>779</v>
      </c>
      <c r="BH102" s="276" t="s">
        <v>779</v>
      </c>
      <c r="BI102" s="276" t="s">
        <v>779</v>
      </c>
      <c r="BJ102" s="276" t="s">
        <v>779</v>
      </c>
      <c r="BK102" s="276" t="s">
        <v>779</v>
      </c>
      <c r="BL102" s="276" t="s">
        <v>779</v>
      </c>
      <c r="BM102" s="276" t="s">
        <v>779</v>
      </c>
      <c r="BN102" s="276" t="s">
        <v>779</v>
      </c>
      <c r="BO102" s="276" t="s">
        <v>779</v>
      </c>
      <c r="BP102" s="276" t="s">
        <v>779</v>
      </c>
      <c r="BQ102" s="276" t="s">
        <v>779</v>
      </c>
      <c r="BR102" s="276" t="s">
        <v>779</v>
      </c>
      <c r="BS102" s="276" t="s">
        <v>779</v>
      </c>
      <c r="BT102" s="276" t="s">
        <v>779</v>
      </c>
      <c r="BU102" s="276" t="s">
        <v>779</v>
      </c>
      <c r="BV102" s="276" t="s">
        <v>779</v>
      </c>
      <c r="BW102" s="276" t="s">
        <v>779</v>
      </c>
      <c r="BX102" s="276" t="s">
        <v>779</v>
      </c>
      <c r="BY102" s="276" t="s">
        <v>779</v>
      </c>
      <c r="BZ102" s="276" t="s">
        <v>779</v>
      </c>
      <c r="CA102" s="276" t="s">
        <v>779</v>
      </c>
      <c r="CB102" s="276" t="s">
        <v>779</v>
      </c>
      <c r="CC102" s="276" t="s">
        <v>779</v>
      </c>
      <c r="CD102" s="276" t="s">
        <v>779</v>
      </c>
      <c r="CE102" s="276" t="s">
        <v>779</v>
      </c>
      <c r="CF102" s="276" t="s">
        <v>779</v>
      </c>
      <c r="CG102" s="276" t="s">
        <v>779</v>
      </c>
      <c r="CH102" s="274"/>
      <c r="CI102" s="274"/>
      <c r="CJ102" s="274"/>
      <c r="CK102" s="274"/>
      <c r="CL102" s="274"/>
      <c r="CM102" s="274"/>
      <c r="CN102" s="274"/>
      <c r="CO102" s="274"/>
      <c r="CP102" s="274"/>
      <c r="CQ102" s="274"/>
      <c r="CR102" s="274"/>
      <c r="CS102" s="274"/>
    </row>
    <row r="103" spans="1:97" s="18" customFormat="1" ht="30" customHeight="1" thickTop="1" thickBot="1">
      <c r="A103" s="16"/>
      <c r="B103" s="17"/>
      <c r="C103" s="345"/>
      <c r="D103" s="345"/>
      <c r="E103" s="105"/>
      <c r="F103" s="357"/>
      <c r="G103" s="355"/>
      <c r="H103" s="355"/>
      <c r="I103" s="355"/>
      <c r="J103" s="356"/>
      <c r="K103" s="116" t="str">
        <f t="shared" si="1"/>
        <v/>
      </c>
      <c r="L103" s="274"/>
      <c r="M103" s="274"/>
      <c r="N103" s="274"/>
      <c r="O103" s="274"/>
      <c r="P103" s="274"/>
      <c r="Q103" s="274"/>
      <c r="R103" s="274"/>
      <c r="S103" s="273" t="s">
        <v>778</v>
      </c>
      <c r="T103" s="273" t="s">
        <v>778</v>
      </c>
      <c r="U103" s="273" t="s">
        <v>778</v>
      </c>
      <c r="V103" s="273" t="s">
        <v>778</v>
      </c>
      <c r="W103" s="276" t="s">
        <v>778</v>
      </c>
      <c r="X103" s="274"/>
      <c r="Y103" s="274">
        <v>97</v>
      </c>
      <c r="Z103" s="276" t="s">
        <v>779</v>
      </c>
      <c r="AA103" s="276" t="s">
        <v>779</v>
      </c>
      <c r="AB103" s="276" t="s">
        <v>779</v>
      </c>
      <c r="AC103" s="276" t="s">
        <v>779</v>
      </c>
      <c r="AD103" s="276" t="s">
        <v>779</v>
      </c>
      <c r="AE103" s="276" t="s">
        <v>779</v>
      </c>
      <c r="AF103" s="276" t="s">
        <v>779</v>
      </c>
      <c r="AG103" s="276" t="s">
        <v>779</v>
      </c>
      <c r="AH103" s="276" t="s">
        <v>779</v>
      </c>
      <c r="AI103" s="276" t="s">
        <v>779</v>
      </c>
      <c r="AJ103" s="276" t="s">
        <v>779</v>
      </c>
      <c r="AK103" s="276" t="s">
        <v>779</v>
      </c>
      <c r="AL103" s="276" t="s">
        <v>779</v>
      </c>
      <c r="AM103" s="276" t="s">
        <v>779</v>
      </c>
      <c r="AN103" s="276" t="s">
        <v>779</v>
      </c>
      <c r="AO103" s="276" t="s">
        <v>779</v>
      </c>
      <c r="AP103" s="276" t="s">
        <v>779</v>
      </c>
      <c r="AQ103" s="276" t="s">
        <v>779</v>
      </c>
      <c r="AR103" s="276" t="s">
        <v>779</v>
      </c>
      <c r="AS103" s="276" t="s">
        <v>779</v>
      </c>
      <c r="AT103" s="276" t="s">
        <v>779</v>
      </c>
      <c r="AU103" s="276" t="s">
        <v>779</v>
      </c>
      <c r="AV103" s="276" t="s">
        <v>779</v>
      </c>
      <c r="AW103" s="276" t="s">
        <v>779</v>
      </c>
      <c r="AX103" s="276" t="s">
        <v>779</v>
      </c>
      <c r="AY103" s="276" t="s">
        <v>779</v>
      </c>
      <c r="AZ103" s="276" t="s">
        <v>779</v>
      </c>
      <c r="BA103" s="276" t="s">
        <v>779</v>
      </c>
      <c r="BB103" s="276" t="s">
        <v>779</v>
      </c>
      <c r="BC103" s="276" t="s">
        <v>779</v>
      </c>
      <c r="BD103" s="276" t="s">
        <v>779</v>
      </c>
      <c r="BE103" s="276" t="s">
        <v>779</v>
      </c>
      <c r="BF103" s="276" t="s">
        <v>779</v>
      </c>
      <c r="BG103" s="276" t="s">
        <v>779</v>
      </c>
      <c r="BH103" s="276" t="s">
        <v>779</v>
      </c>
      <c r="BI103" s="276" t="s">
        <v>779</v>
      </c>
      <c r="BJ103" s="276" t="s">
        <v>779</v>
      </c>
      <c r="BK103" s="276" t="s">
        <v>779</v>
      </c>
      <c r="BL103" s="276" t="s">
        <v>779</v>
      </c>
      <c r="BM103" s="276" t="s">
        <v>779</v>
      </c>
      <c r="BN103" s="276" t="s">
        <v>779</v>
      </c>
      <c r="BO103" s="276" t="s">
        <v>779</v>
      </c>
      <c r="BP103" s="276" t="s">
        <v>779</v>
      </c>
      <c r="BQ103" s="276" t="s">
        <v>779</v>
      </c>
      <c r="BR103" s="276" t="s">
        <v>779</v>
      </c>
      <c r="BS103" s="276" t="s">
        <v>779</v>
      </c>
      <c r="BT103" s="276" t="s">
        <v>779</v>
      </c>
      <c r="BU103" s="276" t="s">
        <v>779</v>
      </c>
      <c r="BV103" s="276" t="s">
        <v>779</v>
      </c>
      <c r="BW103" s="276" t="s">
        <v>779</v>
      </c>
      <c r="BX103" s="276" t="s">
        <v>779</v>
      </c>
      <c r="BY103" s="276" t="s">
        <v>779</v>
      </c>
      <c r="BZ103" s="276" t="s">
        <v>779</v>
      </c>
      <c r="CA103" s="276" t="s">
        <v>779</v>
      </c>
      <c r="CB103" s="276" t="s">
        <v>779</v>
      </c>
      <c r="CC103" s="276" t="s">
        <v>779</v>
      </c>
      <c r="CD103" s="276" t="s">
        <v>779</v>
      </c>
      <c r="CE103" s="276" t="s">
        <v>779</v>
      </c>
      <c r="CF103" s="276" t="s">
        <v>779</v>
      </c>
      <c r="CG103" s="276" t="s">
        <v>779</v>
      </c>
      <c r="CH103" s="274"/>
      <c r="CI103" s="274"/>
      <c r="CJ103" s="274"/>
      <c r="CK103" s="274"/>
      <c r="CL103" s="274"/>
      <c r="CM103" s="274"/>
      <c r="CN103" s="274"/>
      <c r="CO103" s="274"/>
      <c r="CP103" s="274"/>
      <c r="CQ103" s="274"/>
      <c r="CR103" s="274"/>
      <c r="CS103" s="274"/>
    </row>
    <row r="104" spans="1:97" s="18" customFormat="1" ht="30" customHeight="1" thickTop="1" thickBot="1">
      <c r="A104" s="16"/>
      <c r="B104" s="17"/>
      <c r="C104" s="345"/>
      <c r="D104" s="345"/>
      <c r="E104" s="105"/>
      <c r="F104" s="357"/>
      <c r="G104" s="355"/>
      <c r="H104" s="355"/>
      <c r="I104" s="355"/>
      <c r="J104" s="356"/>
      <c r="K104" s="116" t="str">
        <f t="shared" si="1"/>
        <v/>
      </c>
      <c r="L104" s="274"/>
      <c r="M104" s="274"/>
      <c r="N104" s="274"/>
      <c r="O104" s="274"/>
      <c r="P104" s="274"/>
      <c r="Q104" s="274"/>
      <c r="R104" s="274"/>
      <c r="S104" s="273" t="s">
        <v>778</v>
      </c>
      <c r="T104" s="273" t="s">
        <v>778</v>
      </c>
      <c r="U104" s="273" t="s">
        <v>778</v>
      </c>
      <c r="V104" s="273" t="s">
        <v>778</v>
      </c>
      <c r="W104" s="276" t="s">
        <v>778</v>
      </c>
      <c r="X104" s="274"/>
      <c r="Y104" s="274">
        <v>98</v>
      </c>
      <c r="Z104" s="276" t="s">
        <v>779</v>
      </c>
      <c r="AA104" s="276" t="s">
        <v>779</v>
      </c>
      <c r="AB104" s="276" t="s">
        <v>779</v>
      </c>
      <c r="AC104" s="276" t="s">
        <v>779</v>
      </c>
      <c r="AD104" s="276" t="s">
        <v>779</v>
      </c>
      <c r="AE104" s="276" t="s">
        <v>779</v>
      </c>
      <c r="AF104" s="276" t="s">
        <v>779</v>
      </c>
      <c r="AG104" s="276" t="s">
        <v>779</v>
      </c>
      <c r="AH104" s="276" t="s">
        <v>779</v>
      </c>
      <c r="AI104" s="276" t="s">
        <v>779</v>
      </c>
      <c r="AJ104" s="276" t="s">
        <v>779</v>
      </c>
      <c r="AK104" s="276" t="s">
        <v>779</v>
      </c>
      <c r="AL104" s="276" t="s">
        <v>779</v>
      </c>
      <c r="AM104" s="276" t="s">
        <v>779</v>
      </c>
      <c r="AN104" s="276" t="s">
        <v>779</v>
      </c>
      <c r="AO104" s="276" t="s">
        <v>779</v>
      </c>
      <c r="AP104" s="276" t="s">
        <v>779</v>
      </c>
      <c r="AQ104" s="276" t="s">
        <v>779</v>
      </c>
      <c r="AR104" s="276" t="s">
        <v>779</v>
      </c>
      <c r="AS104" s="276" t="s">
        <v>779</v>
      </c>
      <c r="AT104" s="276" t="s">
        <v>779</v>
      </c>
      <c r="AU104" s="276" t="s">
        <v>779</v>
      </c>
      <c r="AV104" s="276" t="s">
        <v>779</v>
      </c>
      <c r="AW104" s="276" t="s">
        <v>779</v>
      </c>
      <c r="AX104" s="276" t="s">
        <v>779</v>
      </c>
      <c r="AY104" s="276" t="s">
        <v>779</v>
      </c>
      <c r="AZ104" s="276" t="s">
        <v>779</v>
      </c>
      <c r="BA104" s="276" t="s">
        <v>779</v>
      </c>
      <c r="BB104" s="276" t="s">
        <v>779</v>
      </c>
      <c r="BC104" s="276" t="s">
        <v>779</v>
      </c>
      <c r="BD104" s="276" t="s">
        <v>779</v>
      </c>
      <c r="BE104" s="276" t="s">
        <v>779</v>
      </c>
      <c r="BF104" s="276" t="s">
        <v>779</v>
      </c>
      <c r="BG104" s="276" t="s">
        <v>779</v>
      </c>
      <c r="BH104" s="276" t="s">
        <v>779</v>
      </c>
      <c r="BI104" s="276" t="s">
        <v>779</v>
      </c>
      <c r="BJ104" s="276" t="s">
        <v>779</v>
      </c>
      <c r="BK104" s="276" t="s">
        <v>779</v>
      </c>
      <c r="BL104" s="276" t="s">
        <v>779</v>
      </c>
      <c r="BM104" s="276" t="s">
        <v>779</v>
      </c>
      <c r="BN104" s="276" t="s">
        <v>779</v>
      </c>
      <c r="BO104" s="276" t="s">
        <v>779</v>
      </c>
      <c r="BP104" s="276" t="s">
        <v>779</v>
      </c>
      <c r="BQ104" s="276" t="s">
        <v>779</v>
      </c>
      <c r="BR104" s="276" t="s">
        <v>779</v>
      </c>
      <c r="BS104" s="276" t="s">
        <v>779</v>
      </c>
      <c r="BT104" s="276" t="s">
        <v>779</v>
      </c>
      <c r="BU104" s="276" t="s">
        <v>779</v>
      </c>
      <c r="BV104" s="276" t="s">
        <v>779</v>
      </c>
      <c r="BW104" s="276" t="s">
        <v>779</v>
      </c>
      <c r="BX104" s="276" t="s">
        <v>779</v>
      </c>
      <c r="BY104" s="276" t="s">
        <v>779</v>
      </c>
      <c r="BZ104" s="276" t="s">
        <v>779</v>
      </c>
      <c r="CA104" s="276" t="s">
        <v>779</v>
      </c>
      <c r="CB104" s="276" t="s">
        <v>779</v>
      </c>
      <c r="CC104" s="276" t="s">
        <v>779</v>
      </c>
      <c r="CD104" s="276" t="s">
        <v>779</v>
      </c>
      <c r="CE104" s="276" t="s">
        <v>779</v>
      </c>
      <c r="CF104" s="276" t="s">
        <v>779</v>
      </c>
      <c r="CG104" s="276" t="s">
        <v>779</v>
      </c>
      <c r="CH104" s="274"/>
      <c r="CI104" s="274"/>
      <c r="CJ104" s="274"/>
      <c r="CK104" s="274"/>
      <c r="CL104" s="274"/>
      <c r="CM104" s="274"/>
      <c r="CN104" s="274"/>
      <c r="CO104" s="274"/>
      <c r="CP104" s="274"/>
      <c r="CQ104" s="274"/>
      <c r="CR104" s="274"/>
      <c r="CS104" s="274"/>
    </row>
    <row r="105" spans="1:97" s="18" customFormat="1" ht="30" customHeight="1" thickTop="1" thickBot="1">
      <c r="A105" s="16"/>
      <c r="B105" s="17"/>
      <c r="C105" s="345"/>
      <c r="D105" s="345"/>
      <c r="E105" s="105"/>
      <c r="F105" s="357"/>
      <c r="G105" s="355"/>
      <c r="H105" s="355"/>
      <c r="I105" s="355"/>
      <c r="J105" s="356"/>
      <c r="K105" s="116" t="str">
        <f t="shared" si="1"/>
        <v/>
      </c>
      <c r="L105" s="274"/>
      <c r="M105" s="274"/>
      <c r="N105" s="274"/>
      <c r="O105" s="274"/>
      <c r="P105" s="274"/>
      <c r="Q105" s="274"/>
      <c r="R105" s="274"/>
      <c r="S105" s="273" t="s">
        <v>778</v>
      </c>
      <c r="T105" s="273" t="s">
        <v>778</v>
      </c>
      <c r="U105" s="273" t="s">
        <v>778</v>
      </c>
      <c r="V105" s="273" t="s">
        <v>778</v>
      </c>
      <c r="W105" s="276" t="s">
        <v>778</v>
      </c>
      <c r="X105" s="274"/>
      <c r="Y105" s="274">
        <v>99</v>
      </c>
      <c r="Z105" s="276" t="s">
        <v>779</v>
      </c>
      <c r="AA105" s="276" t="s">
        <v>779</v>
      </c>
      <c r="AB105" s="276" t="s">
        <v>779</v>
      </c>
      <c r="AC105" s="276" t="s">
        <v>779</v>
      </c>
      <c r="AD105" s="276" t="s">
        <v>779</v>
      </c>
      <c r="AE105" s="276" t="s">
        <v>779</v>
      </c>
      <c r="AF105" s="276" t="s">
        <v>779</v>
      </c>
      <c r="AG105" s="276" t="s">
        <v>779</v>
      </c>
      <c r="AH105" s="276" t="s">
        <v>779</v>
      </c>
      <c r="AI105" s="276" t="s">
        <v>779</v>
      </c>
      <c r="AJ105" s="276" t="s">
        <v>779</v>
      </c>
      <c r="AK105" s="276" t="s">
        <v>779</v>
      </c>
      <c r="AL105" s="276" t="s">
        <v>779</v>
      </c>
      <c r="AM105" s="276" t="s">
        <v>779</v>
      </c>
      <c r="AN105" s="276" t="s">
        <v>779</v>
      </c>
      <c r="AO105" s="276" t="s">
        <v>779</v>
      </c>
      <c r="AP105" s="276" t="s">
        <v>779</v>
      </c>
      <c r="AQ105" s="276" t="s">
        <v>779</v>
      </c>
      <c r="AR105" s="276" t="s">
        <v>779</v>
      </c>
      <c r="AS105" s="276" t="s">
        <v>779</v>
      </c>
      <c r="AT105" s="276" t="s">
        <v>779</v>
      </c>
      <c r="AU105" s="276" t="s">
        <v>779</v>
      </c>
      <c r="AV105" s="276" t="s">
        <v>779</v>
      </c>
      <c r="AW105" s="276" t="s">
        <v>779</v>
      </c>
      <c r="AX105" s="276" t="s">
        <v>779</v>
      </c>
      <c r="AY105" s="276" t="s">
        <v>779</v>
      </c>
      <c r="AZ105" s="276" t="s">
        <v>779</v>
      </c>
      <c r="BA105" s="276" t="s">
        <v>779</v>
      </c>
      <c r="BB105" s="276" t="s">
        <v>779</v>
      </c>
      <c r="BC105" s="276" t="s">
        <v>779</v>
      </c>
      <c r="BD105" s="276" t="s">
        <v>779</v>
      </c>
      <c r="BE105" s="276" t="s">
        <v>779</v>
      </c>
      <c r="BF105" s="276" t="s">
        <v>779</v>
      </c>
      <c r="BG105" s="276" t="s">
        <v>779</v>
      </c>
      <c r="BH105" s="276" t="s">
        <v>779</v>
      </c>
      <c r="BI105" s="276" t="s">
        <v>779</v>
      </c>
      <c r="BJ105" s="276" t="s">
        <v>779</v>
      </c>
      <c r="BK105" s="276" t="s">
        <v>779</v>
      </c>
      <c r="BL105" s="276" t="s">
        <v>779</v>
      </c>
      <c r="BM105" s="276" t="s">
        <v>779</v>
      </c>
      <c r="BN105" s="276" t="s">
        <v>779</v>
      </c>
      <c r="BO105" s="276" t="s">
        <v>779</v>
      </c>
      <c r="BP105" s="276" t="s">
        <v>779</v>
      </c>
      <c r="BQ105" s="276" t="s">
        <v>779</v>
      </c>
      <c r="BR105" s="276" t="s">
        <v>779</v>
      </c>
      <c r="BS105" s="276" t="s">
        <v>779</v>
      </c>
      <c r="BT105" s="276" t="s">
        <v>779</v>
      </c>
      <c r="BU105" s="276" t="s">
        <v>779</v>
      </c>
      <c r="BV105" s="276" t="s">
        <v>779</v>
      </c>
      <c r="BW105" s="276" t="s">
        <v>779</v>
      </c>
      <c r="BX105" s="276" t="s">
        <v>779</v>
      </c>
      <c r="BY105" s="276" t="s">
        <v>779</v>
      </c>
      <c r="BZ105" s="276" t="s">
        <v>779</v>
      </c>
      <c r="CA105" s="276" t="s">
        <v>779</v>
      </c>
      <c r="CB105" s="276" t="s">
        <v>779</v>
      </c>
      <c r="CC105" s="276" t="s">
        <v>779</v>
      </c>
      <c r="CD105" s="276" t="s">
        <v>779</v>
      </c>
      <c r="CE105" s="276" t="s">
        <v>779</v>
      </c>
      <c r="CF105" s="276" t="s">
        <v>779</v>
      </c>
      <c r="CG105" s="276" t="s">
        <v>779</v>
      </c>
      <c r="CH105" s="274"/>
      <c r="CI105" s="274"/>
      <c r="CJ105" s="274"/>
      <c r="CK105" s="274"/>
      <c r="CL105" s="274"/>
      <c r="CM105" s="274"/>
      <c r="CN105" s="274"/>
      <c r="CO105" s="274"/>
      <c r="CP105" s="274"/>
      <c r="CQ105" s="274"/>
      <c r="CR105" s="274"/>
      <c r="CS105" s="274"/>
    </row>
    <row r="106" spans="1:97" s="18" customFormat="1" ht="30" customHeight="1" thickTop="1" thickBot="1">
      <c r="A106" s="16"/>
      <c r="B106" s="17"/>
      <c r="C106" s="345"/>
      <c r="D106" s="345"/>
      <c r="E106" s="105"/>
      <c r="F106" s="357"/>
      <c r="G106" s="355"/>
      <c r="H106" s="355"/>
      <c r="I106" s="355"/>
      <c r="J106" s="356"/>
      <c r="K106" s="116" t="str">
        <f t="shared" si="1"/>
        <v/>
      </c>
      <c r="L106" s="274"/>
      <c r="M106" s="274"/>
      <c r="N106" s="274"/>
      <c r="O106" s="274"/>
      <c r="P106" s="274"/>
      <c r="Q106" s="274"/>
      <c r="R106" s="274"/>
      <c r="S106" s="273" t="s">
        <v>778</v>
      </c>
      <c r="T106" s="273" t="s">
        <v>778</v>
      </c>
      <c r="U106" s="273" t="s">
        <v>778</v>
      </c>
      <c r="V106" s="273" t="s">
        <v>778</v>
      </c>
      <c r="W106" s="276" t="s">
        <v>778</v>
      </c>
      <c r="X106" s="274"/>
      <c r="Y106" s="274">
        <v>100</v>
      </c>
      <c r="Z106" s="276" t="s">
        <v>779</v>
      </c>
      <c r="AA106" s="276" t="s">
        <v>779</v>
      </c>
      <c r="AB106" s="276" t="s">
        <v>779</v>
      </c>
      <c r="AC106" s="276" t="s">
        <v>779</v>
      </c>
      <c r="AD106" s="276" t="s">
        <v>779</v>
      </c>
      <c r="AE106" s="276" t="s">
        <v>779</v>
      </c>
      <c r="AF106" s="276" t="s">
        <v>779</v>
      </c>
      <c r="AG106" s="276" t="s">
        <v>779</v>
      </c>
      <c r="AH106" s="276" t="s">
        <v>779</v>
      </c>
      <c r="AI106" s="276" t="s">
        <v>779</v>
      </c>
      <c r="AJ106" s="276" t="s">
        <v>779</v>
      </c>
      <c r="AK106" s="276" t="s">
        <v>779</v>
      </c>
      <c r="AL106" s="276" t="s">
        <v>779</v>
      </c>
      <c r="AM106" s="276" t="s">
        <v>779</v>
      </c>
      <c r="AN106" s="276" t="s">
        <v>779</v>
      </c>
      <c r="AO106" s="276" t="s">
        <v>779</v>
      </c>
      <c r="AP106" s="276" t="s">
        <v>779</v>
      </c>
      <c r="AQ106" s="276" t="s">
        <v>779</v>
      </c>
      <c r="AR106" s="276" t="s">
        <v>779</v>
      </c>
      <c r="AS106" s="276" t="s">
        <v>779</v>
      </c>
      <c r="AT106" s="276" t="s">
        <v>779</v>
      </c>
      <c r="AU106" s="276" t="s">
        <v>779</v>
      </c>
      <c r="AV106" s="276" t="s">
        <v>779</v>
      </c>
      <c r="AW106" s="276" t="s">
        <v>779</v>
      </c>
      <c r="AX106" s="276" t="s">
        <v>779</v>
      </c>
      <c r="AY106" s="276" t="s">
        <v>779</v>
      </c>
      <c r="AZ106" s="276" t="s">
        <v>779</v>
      </c>
      <c r="BA106" s="276" t="s">
        <v>779</v>
      </c>
      <c r="BB106" s="276" t="s">
        <v>779</v>
      </c>
      <c r="BC106" s="276" t="s">
        <v>779</v>
      </c>
      <c r="BD106" s="276" t="s">
        <v>779</v>
      </c>
      <c r="BE106" s="276" t="s">
        <v>779</v>
      </c>
      <c r="BF106" s="276" t="s">
        <v>779</v>
      </c>
      <c r="BG106" s="276" t="s">
        <v>779</v>
      </c>
      <c r="BH106" s="276" t="s">
        <v>779</v>
      </c>
      <c r="BI106" s="276" t="s">
        <v>779</v>
      </c>
      <c r="BJ106" s="276" t="s">
        <v>779</v>
      </c>
      <c r="BK106" s="276" t="s">
        <v>779</v>
      </c>
      <c r="BL106" s="276" t="s">
        <v>779</v>
      </c>
      <c r="BM106" s="276" t="s">
        <v>779</v>
      </c>
      <c r="BN106" s="276" t="s">
        <v>779</v>
      </c>
      <c r="BO106" s="276" t="s">
        <v>779</v>
      </c>
      <c r="BP106" s="276" t="s">
        <v>779</v>
      </c>
      <c r="BQ106" s="276" t="s">
        <v>779</v>
      </c>
      <c r="BR106" s="276" t="s">
        <v>779</v>
      </c>
      <c r="BS106" s="276" t="s">
        <v>779</v>
      </c>
      <c r="BT106" s="276" t="s">
        <v>779</v>
      </c>
      <c r="BU106" s="276" t="s">
        <v>779</v>
      </c>
      <c r="BV106" s="276" t="s">
        <v>779</v>
      </c>
      <c r="BW106" s="276" t="s">
        <v>779</v>
      </c>
      <c r="BX106" s="276" t="s">
        <v>779</v>
      </c>
      <c r="BY106" s="276" t="s">
        <v>779</v>
      </c>
      <c r="BZ106" s="276" t="s">
        <v>779</v>
      </c>
      <c r="CA106" s="276" t="s">
        <v>779</v>
      </c>
      <c r="CB106" s="276" t="s">
        <v>779</v>
      </c>
      <c r="CC106" s="276" t="s">
        <v>779</v>
      </c>
      <c r="CD106" s="276" t="s">
        <v>779</v>
      </c>
      <c r="CE106" s="276" t="s">
        <v>779</v>
      </c>
      <c r="CF106" s="276" t="s">
        <v>779</v>
      </c>
      <c r="CG106" s="276" t="s">
        <v>779</v>
      </c>
      <c r="CH106" s="274"/>
      <c r="CI106" s="274"/>
      <c r="CJ106" s="274"/>
      <c r="CK106" s="274"/>
      <c r="CL106" s="274"/>
      <c r="CM106" s="274"/>
      <c r="CN106" s="274"/>
      <c r="CO106" s="274"/>
      <c r="CP106" s="274"/>
      <c r="CQ106" s="274"/>
      <c r="CR106" s="274"/>
      <c r="CS106" s="274"/>
    </row>
    <row r="107" spans="1:97" ht="16.5" thickTop="1">
      <c r="G107" s="106"/>
      <c r="H107" s="106"/>
      <c r="I107" s="106"/>
      <c r="J107" s="106"/>
      <c r="K107" s="106"/>
    </row>
    <row r="108" spans="1:97">
      <c r="G108" s="106"/>
      <c r="H108" s="106"/>
      <c r="I108" s="106"/>
      <c r="J108" s="106"/>
      <c r="K108" s="106"/>
    </row>
  </sheetData>
  <sheetProtection selectLockedCells="1"/>
  <mergeCells count="4">
    <mergeCell ref="G1:H1"/>
    <mergeCell ref="I1:J1"/>
    <mergeCell ref="G5:H5"/>
    <mergeCell ref="I5:J5"/>
  </mergeCells>
  <dataValidations count="2">
    <dataValidation type="list" allowBlank="1" showInputMessage="1" showErrorMessage="1" sqref="H7:H106 J7:J106">
      <formula1>$M$7:$M$11</formula1>
    </dataValidation>
    <dataValidation type="list" allowBlank="1" showInputMessage="1" showErrorMessage="1" sqref="G7:G106 I7:I106">
      <formula1>"Jan,Fev,Mar,Abr,Mai,Jun,Jul,Ago,Set,Out,Nov,Dez"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IG_AR!$C$6:$C$15</xm:f>
          </x14:formula1>
          <xm:sqref>D7:D106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"/>
  <dimension ref="A1:XFD121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1.125" style="12" customWidth="1"/>
    <col min="2" max="2" width="1" style="12" customWidth="1"/>
    <col min="3" max="4" width="35.625" style="12" customWidth="1"/>
    <col min="5" max="6" width="18.375" style="12" customWidth="1"/>
    <col min="7" max="8" width="35.625" style="12" customWidth="1"/>
    <col min="9" max="11" width="11" style="12" customWidth="1"/>
    <col min="12" max="14" width="11" style="14" customWidth="1"/>
    <col min="15" max="15" width="11" style="15" customWidth="1"/>
    <col min="16" max="19" width="11" style="15"/>
    <col min="20" max="20" width="5.125" style="15" customWidth="1"/>
    <col min="21" max="16384" width="11" style="12"/>
  </cols>
  <sheetData>
    <row r="1" spans="1:16384" s="52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3"/>
      <c r="N1" s="4"/>
      <c r="O1" s="5"/>
      <c r="P1" s="5"/>
      <c r="Q1" s="5"/>
      <c r="R1" s="5"/>
      <c r="S1" s="5"/>
      <c r="T1" s="5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</row>
    <row r="3" spans="1:16384" customFormat="1" ht="44.25" customHeight="1">
      <c r="A3" s="383" t="s">
        <v>792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6" customHeight="1" thickBot="1">
      <c r="L4" s="13"/>
      <c r="M4" s="13"/>
    </row>
    <row r="5" spans="1:16384" s="240" customFormat="1" ht="30.75" customHeight="1">
      <c r="A5" s="239"/>
      <c r="C5" s="389" t="s">
        <v>797</v>
      </c>
      <c r="D5" s="389" t="s">
        <v>798</v>
      </c>
      <c r="E5" s="429" t="s">
        <v>793</v>
      </c>
      <c r="F5" s="430"/>
      <c r="G5" s="389" t="s">
        <v>794</v>
      </c>
      <c r="H5" s="390" t="s">
        <v>796</v>
      </c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39"/>
      <c r="V5" s="239"/>
      <c r="W5" s="239"/>
      <c r="X5" s="239"/>
      <c r="Y5" s="239"/>
    </row>
    <row r="6" spans="1:16384" s="18" customFormat="1" ht="26.25" customHeight="1">
      <c r="A6" s="16"/>
      <c r="B6" s="17"/>
      <c r="C6" s="402" t="s">
        <v>832</v>
      </c>
      <c r="D6" s="400" t="s">
        <v>849</v>
      </c>
      <c r="E6" s="568" t="s">
        <v>859</v>
      </c>
      <c r="F6" s="428"/>
      <c r="G6" s="358" t="s">
        <v>723</v>
      </c>
      <c r="H6" s="329" t="s">
        <v>718</v>
      </c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16384" s="18" customFormat="1" ht="26.25" customHeight="1">
      <c r="A7" s="16"/>
      <c r="B7" s="17"/>
      <c r="C7" s="400" t="s">
        <v>848</v>
      </c>
      <c r="D7" s="400" t="s">
        <v>731</v>
      </c>
      <c r="E7" s="568" t="s">
        <v>728</v>
      </c>
      <c r="F7" s="428"/>
      <c r="G7" s="358" t="s">
        <v>724</v>
      </c>
      <c r="H7" s="401" t="s">
        <v>719</v>
      </c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1:16384" s="18" customFormat="1" ht="26.25" customHeight="1" thickBot="1">
      <c r="A8" s="16"/>
      <c r="B8" s="17"/>
      <c r="C8" s="400" t="s">
        <v>847</v>
      </c>
      <c r="D8" s="400"/>
      <c r="E8" s="427"/>
      <c r="F8" s="424"/>
      <c r="G8" s="397" t="s">
        <v>833</v>
      </c>
      <c r="H8" s="401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1:16384" s="240" customFormat="1" ht="30.75" customHeight="1">
      <c r="A9" s="239"/>
      <c r="C9" s="341" t="s">
        <v>70</v>
      </c>
      <c r="D9" s="389" t="s">
        <v>799</v>
      </c>
      <c r="E9" s="425" t="s">
        <v>70</v>
      </c>
      <c r="F9" s="426"/>
      <c r="G9" s="361" t="s">
        <v>688</v>
      </c>
      <c r="H9" s="359" t="s">
        <v>70</v>
      </c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39"/>
      <c r="V9" s="239"/>
      <c r="W9" s="239"/>
      <c r="X9" s="239"/>
      <c r="Y9" s="239"/>
    </row>
    <row r="10" spans="1:16384" s="18" customFormat="1" ht="26.25" customHeight="1">
      <c r="A10" s="16"/>
      <c r="B10" s="17"/>
      <c r="C10" s="341" t="s">
        <v>70</v>
      </c>
      <c r="D10" s="330" t="s">
        <v>732</v>
      </c>
      <c r="E10" s="423" t="s">
        <v>70</v>
      </c>
      <c r="F10" s="424"/>
      <c r="G10" s="391" t="s">
        <v>795</v>
      </c>
      <c r="H10" s="182" t="s">
        <v>70</v>
      </c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1:16384" s="18" customFormat="1" ht="26.25" customHeight="1">
      <c r="A11" s="16"/>
      <c r="B11" s="17"/>
      <c r="C11" s="341" t="s">
        <v>70</v>
      </c>
      <c r="D11" s="391"/>
      <c r="E11" s="423" t="s">
        <v>70</v>
      </c>
      <c r="F11" s="424"/>
      <c r="G11" s="341" t="s">
        <v>70</v>
      </c>
      <c r="H11" s="182" t="s">
        <v>70</v>
      </c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1:16384" s="18" customFormat="1" ht="26.25" customHeight="1" thickBot="1">
      <c r="A12" s="16"/>
      <c r="B12" s="17"/>
      <c r="C12" s="341" t="s">
        <v>70</v>
      </c>
      <c r="D12" s="341" t="s">
        <v>70</v>
      </c>
      <c r="E12" s="421" t="s">
        <v>70</v>
      </c>
      <c r="F12" s="422"/>
      <c r="G12" s="341" t="s">
        <v>70</v>
      </c>
      <c r="H12" s="360" t="s">
        <v>70</v>
      </c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</row>
    <row r="13" spans="1:16384" s="240" customFormat="1" ht="30.75" customHeight="1">
      <c r="A13" s="239"/>
      <c r="C13" s="361" t="s">
        <v>689</v>
      </c>
      <c r="D13" s="363"/>
      <c r="E13" s="362"/>
      <c r="F13" s="429" t="s">
        <v>800</v>
      </c>
      <c r="G13" s="430"/>
      <c r="H13" s="362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39"/>
      <c r="V13" s="239"/>
      <c r="W13" s="239"/>
      <c r="X13" s="239"/>
      <c r="Y13" s="239"/>
    </row>
    <row r="14" spans="1:16384" s="18" customFormat="1" ht="26.25" customHeight="1">
      <c r="A14" s="16"/>
      <c r="B14" s="17"/>
      <c r="C14" s="434" t="s">
        <v>733</v>
      </c>
      <c r="D14" s="433"/>
      <c r="E14" s="424"/>
      <c r="F14" s="435" t="s">
        <v>834</v>
      </c>
      <c r="G14" s="436"/>
      <c r="H14" s="428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16384" s="18" customFormat="1" ht="26.25" customHeight="1">
      <c r="A15" s="16"/>
      <c r="B15" s="17"/>
      <c r="C15" s="427" t="s">
        <v>734</v>
      </c>
      <c r="D15" s="433"/>
      <c r="E15" s="424"/>
      <c r="F15" s="434" t="s">
        <v>835</v>
      </c>
      <c r="G15" s="433"/>
      <c r="H15" s="424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16384" ht="26.25" customHeight="1" thickBot="1">
      <c r="C16" s="431"/>
      <c r="D16" s="432"/>
      <c r="E16" s="422"/>
      <c r="F16" s="437"/>
      <c r="G16" s="432"/>
      <c r="H16" s="422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3:20" ht="30" customHeight="1"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</row>
    <row r="18" spans="3:20" ht="30" customHeight="1"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3:20" ht="30" customHeight="1"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</row>
    <row r="20" spans="3:20" ht="30" customHeight="1"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 spans="3:20" ht="30" customHeight="1"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</row>
    <row r="22" spans="3:20" ht="30" customHeight="1"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</row>
    <row r="23" spans="3:20" ht="30" customHeight="1"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</row>
    <row r="24" spans="3:20" ht="30" customHeight="1"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</row>
    <row r="25" spans="3:20" ht="30" customHeight="1"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</row>
    <row r="26" spans="3:20" ht="30" customHeight="1"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</row>
    <row r="27" spans="3:20" ht="30" customHeight="1"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</row>
    <row r="28" spans="3:20" ht="30" customHeight="1"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</row>
    <row r="29" spans="3:20" ht="30" customHeight="1"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</row>
    <row r="30" spans="3:20" ht="30" customHeight="1"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</row>
    <row r="31" spans="3:20" ht="30" customHeight="1"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</row>
    <row r="32" spans="3:20" ht="30" customHeight="1"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</row>
    <row r="33" spans="3:20" ht="30" customHeight="1"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</row>
    <row r="34" spans="3:20" ht="30" customHeight="1"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</row>
    <row r="35" spans="3:20" ht="30" customHeight="1"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</row>
    <row r="36" spans="3:20" ht="30" customHeight="1"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</row>
    <row r="37" spans="3:20" ht="30" customHeight="1"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</row>
    <row r="38" spans="3:20" ht="30" customHeight="1"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</row>
    <row r="39" spans="3:20" ht="30" customHeight="1"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</row>
    <row r="40" spans="3:20" ht="30" customHeight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</row>
    <row r="41" spans="3:20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3:20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3:20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3:20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3:20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3:20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3:20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3:20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3:20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3:20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3:20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3:20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3:20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4" spans="3:20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</row>
    <row r="55" spans="3:20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</row>
    <row r="56" spans="3:20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3:20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</row>
    <row r="58" spans="3:20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</row>
    <row r="59" spans="3:20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</row>
    <row r="60" spans="3:20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</row>
    <row r="61" spans="3:20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</row>
    <row r="62" spans="3:20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</row>
    <row r="63" spans="3:20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</row>
    <row r="64" spans="3:20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</row>
    <row r="65" spans="3:20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</row>
    <row r="66" spans="3:20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</row>
    <row r="67" spans="3:20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</row>
    <row r="68" spans="3:20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</row>
    <row r="69" spans="3:20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</row>
    <row r="70" spans="3:20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</row>
    <row r="71" spans="3:20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</row>
    <row r="72" spans="3:20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</row>
    <row r="73" spans="3:20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</row>
    <row r="74" spans="3:20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</row>
    <row r="75" spans="3:20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</row>
    <row r="76" spans="3:20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</row>
    <row r="77" spans="3:20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</row>
    <row r="78" spans="3:20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</row>
    <row r="79" spans="3:20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</row>
    <row r="80" spans="3:20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</row>
    <row r="81" spans="3:20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</row>
    <row r="82" spans="3:20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</row>
    <row r="83" spans="3:20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</row>
    <row r="84" spans="3:20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</row>
    <row r="85" spans="3:20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</row>
    <row r="86" spans="3:20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</row>
    <row r="87" spans="3:20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</row>
    <row r="88" spans="3:20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</row>
    <row r="89" spans="3:20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</row>
    <row r="90" spans="3:20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</row>
    <row r="91" spans="3:20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</row>
    <row r="92" spans="3:20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</row>
    <row r="93" spans="3:20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</row>
    <row r="94" spans="3:20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</row>
    <row r="95" spans="3:20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</row>
    <row r="96" spans="3:20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</row>
    <row r="97" spans="3:20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</row>
    <row r="98" spans="3:20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</row>
    <row r="99" spans="3:20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</row>
    <row r="100" spans="3:20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</row>
    <row r="101" spans="3:20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</row>
    <row r="102" spans="3:20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</row>
    <row r="103" spans="3:20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</row>
    <row r="104" spans="3:20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</row>
    <row r="105" spans="3:20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</row>
    <row r="106" spans="3:20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</row>
    <row r="107" spans="3:20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</row>
    <row r="108" spans="3:20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</row>
    <row r="109" spans="3:20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</row>
    <row r="110" spans="3:20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</row>
    <row r="111" spans="3:20"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</row>
    <row r="112" spans="3:20"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</row>
    <row r="113" spans="3:20"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</row>
    <row r="114" spans="3:20"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</row>
    <row r="115" spans="3:20"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</row>
    <row r="116" spans="3:20"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</row>
    <row r="117" spans="3:20"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</row>
    <row r="118" spans="3:20"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</row>
    <row r="119" spans="3:20"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</row>
    <row r="120" spans="3:20"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</row>
    <row r="121" spans="3:20"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</row>
  </sheetData>
  <sheetProtection selectLockedCells="1"/>
  <mergeCells count="20">
    <mergeCell ref="F13:G13"/>
    <mergeCell ref="C16:E16"/>
    <mergeCell ref="C15:E15"/>
    <mergeCell ref="C14:E14"/>
    <mergeCell ref="F14:H14"/>
    <mergeCell ref="F15:H15"/>
    <mergeCell ref="F16:H16"/>
    <mergeCell ref="G1:H1"/>
    <mergeCell ref="I1:J1"/>
    <mergeCell ref="K1:L1"/>
    <mergeCell ref="E9:F9"/>
    <mergeCell ref="E8:F8"/>
    <mergeCell ref="E7:F7"/>
    <mergeCell ref="E6:F6"/>
    <mergeCell ref="E5:F5"/>
    <mergeCell ref="E12:F12"/>
    <mergeCell ref="E11:F11"/>
    <mergeCell ref="E10:F10"/>
    <mergeCell ref="C1:D1"/>
    <mergeCell ref="E1:F1"/>
  </mergeCells>
  <phoneticPr fontId="38" type="noConversion"/>
  <printOptions horizontalCentered="1" verticalCentered="1"/>
  <pageMargins left="0" right="0" top="0" bottom="0" header="0" footer="0"/>
  <pageSetup paperSize="9" scale="7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"/>
  <dimension ref="A1:XFD107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 activeCell="G9" sqref="G9"/>
    </sheetView>
  </sheetViews>
  <sheetFormatPr defaultColWidth="11" defaultRowHeight="15.75"/>
  <cols>
    <col min="1" max="1" width="2.125" style="12" customWidth="1"/>
    <col min="2" max="2" width="1.375" style="12" customWidth="1"/>
    <col min="3" max="3" width="30.875" style="12" customWidth="1"/>
    <col min="4" max="11" width="8.5" style="12" customWidth="1"/>
    <col min="12" max="14" width="8.5" style="14" customWidth="1"/>
    <col min="15" max="18" width="8.5" style="15" customWidth="1"/>
    <col min="19" max="20" width="11" style="15"/>
    <col min="21" max="21" width="11" style="14"/>
    <col min="22" max="23" width="11" style="270"/>
    <col min="24" max="24" width="11" style="270" customWidth="1"/>
    <col min="25" max="25" width="15.5" style="270" customWidth="1"/>
    <col min="26" max="40" width="11" style="270"/>
    <col min="41" max="41" width="11" style="14"/>
    <col min="42" max="16384" width="11" style="12"/>
  </cols>
  <sheetData>
    <row r="1" spans="1:16384" s="52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3"/>
      <c r="N1" s="4"/>
      <c r="O1" s="5"/>
      <c r="P1" s="5"/>
      <c r="Q1" s="5"/>
      <c r="R1" s="5"/>
      <c r="S1" s="5"/>
      <c r="T1" s="5"/>
      <c r="U1" s="4"/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7"/>
      <c r="AJ1" s="267"/>
      <c r="AK1" s="267"/>
      <c r="AL1" s="267"/>
      <c r="AM1" s="267"/>
      <c r="AN1" s="267"/>
      <c r="AO1" s="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  <c r="U2" s="268"/>
      <c r="V2" s="269"/>
      <c r="W2" s="269"/>
      <c r="X2" s="269"/>
      <c r="Y2" s="269"/>
      <c r="Z2" s="269"/>
      <c r="AA2" s="269"/>
      <c r="AB2" s="269"/>
      <c r="AC2" s="269"/>
      <c r="AD2" s="269"/>
      <c r="AE2" s="269"/>
      <c r="AF2" s="269"/>
      <c r="AG2" s="269"/>
      <c r="AH2" s="269"/>
      <c r="AI2" s="269"/>
      <c r="AJ2" s="269"/>
      <c r="AK2" s="269"/>
      <c r="AL2" s="269"/>
      <c r="AM2" s="269"/>
      <c r="AN2" s="269"/>
      <c r="AO2" s="268"/>
    </row>
    <row r="3" spans="1:16384" customFormat="1" ht="44.25" customHeight="1">
      <c r="A3" s="383" t="s">
        <v>790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L4" s="13"/>
      <c r="M4" s="13"/>
    </row>
    <row r="5" spans="1:16384" s="18" customFormat="1" ht="74.25" customHeight="1" thickTop="1" thickBot="1">
      <c r="A5" s="16"/>
      <c r="B5" s="17"/>
      <c r="C5" s="316"/>
      <c r="D5" s="339" t="s">
        <v>208</v>
      </c>
      <c r="E5" s="339" t="s">
        <v>209</v>
      </c>
      <c r="F5" s="364" t="s">
        <v>210</v>
      </c>
      <c r="G5" s="364" t="s">
        <v>211</v>
      </c>
      <c r="H5" s="364" t="s">
        <v>212</v>
      </c>
      <c r="I5" s="364"/>
      <c r="J5" s="364"/>
      <c r="K5" s="364"/>
      <c r="L5" s="364"/>
      <c r="M5" s="364"/>
      <c r="N5" s="364"/>
      <c r="O5" s="364"/>
      <c r="P5" s="364"/>
      <c r="Q5" s="364"/>
      <c r="R5" s="364"/>
      <c r="S5" s="65" t="s">
        <v>77</v>
      </c>
      <c r="T5" s="21"/>
      <c r="U5" s="272" t="s">
        <v>84</v>
      </c>
      <c r="V5" s="278" t="s">
        <v>83</v>
      </c>
      <c r="W5" s="278" t="s">
        <v>85</v>
      </c>
      <c r="X5" s="278" t="s">
        <v>82</v>
      </c>
      <c r="Y5" s="278" t="s">
        <v>80</v>
      </c>
      <c r="Z5" s="278"/>
      <c r="AA5" s="278" t="s">
        <v>86</v>
      </c>
      <c r="AB5" s="278"/>
      <c r="AC5" s="278" t="s">
        <v>83</v>
      </c>
      <c r="AD5" s="273" t="s">
        <v>87</v>
      </c>
      <c r="AE5" s="273" t="s">
        <v>88</v>
      </c>
      <c r="AF5" s="273" t="s">
        <v>82</v>
      </c>
      <c r="AG5" s="273" t="s">
        <v>89</v>
      </c>
      <c r="AH5" s="273"/>
      <c r="AI5" s="278" t="s">
        <v>90</v>
      </c>
      <c r="AJ5" s="273" t="s">
        <v>89</v>
      </c>
      <c r="AK5" s="273"/>
      <c r="AL5" s="273"/>
      <c r="AM5" s="273"/>
      <c r="AN5" s="273"/>
      <c r="AO5" s="274"/>
    </row>
    <row r="6" spans="1:16384" s="18" customFormat="1" ht="28.5" customHeight="1" thickTop="1" thickBot="1">
      <c r="A6" s="16"/>
      <c r="B6" s="17"/>
      <c r="C6" s="54" t="s">
        <v>816</v>
      </c>
      <c r="D6" s="242">
        <v>5</v>
      </c>
      <c r="E6" s="242">
        <v>4</v>
      </c>
      <c r="F6" s="365">
        <v>4</v>
      </c>
      <c r="G6" s="365">
        <v>5</v>
      </c>
      <c r="H6" s="365">
        <v>5</v>
      </c>
      <c r="I6" s="365"/>
      <c r="J6" s="365"/>
      <c r="K6" s="365"/>
      <c r="L6" s="365"/>
      <c r="M6" s="365"/>
      <c r="N6" s="365"/>
      <c r="O6" s="365"/>
      <c r="P6" s="365"/>
      <c r="Q6" s="365"/>
      <c r="R6" s="365"/>
      <c r="S6" s="66">
        <f>IFERROR(AVERAGE(D6:R6),"-")</f>
        <v>4.5999999999999996</v>
      </c>
      <c r="T6" s="21"/>
      <c r="U6" s="272">
        <f>IF(C6="","",SUM(S6,V6))</f>
        <v>4.6000099999999993</v>
      </c>
      <c r="V6" s="278">
        <f>IF(C6="","",0.00001)</f>
        <v>1.0000000000000001E-5</v>
      </c>
      <c r="W6" s="278" t="str">
        <f>IF(C6="","",C6)</f>
        <v>Waiter</v>
      </c>
      <c r="X6" s="273">
        <v>1</v>
      </c>
      <c r="Y6" s="273" t="str">
        <f>IFERROR(VLOOKUP(LARGE($U$6:$U$11,X6),$U$6:$X$11,3,FALSE),"")</f>
        <v>Waiter</v>
      </c>
      <c r="Z6" s="273"/>
      <c r="AA6" s="273" t="str">
        <f>D5</f>
        <v>Qualidade</v>
      </c>
      <c r="AB6" s="273">
        <f>IF(D6="","",D6)</f>
        <v>5</v>
      </c>
      <c r="AC6" s="273">
        <v>1.0000000000000001E-5</v>
      </c>
      <c r="AD6" s="273">
        <f>IF(AB6="","",SUM(AB6:AC6))</f>
        <v>5.0000099999999996</v>
      </c>
      <c r="AE6" s="273" t="str">
        <f>IF(AD6="","",AA6)</f>
        <v>Qualidade</v>
      </c>
      <c r="AF6" s="273">
        <v>1</v>
      </c>
      <c r="AG6" s="273" t="str">
        <f>IFERROR(VLOOKUP(LARGE($AD$6:$AD$20,AF6),$AD$6:$AE$20,2,FALSE),"")</f>
        <v>Atendimento</v>
      </c>
      <c r="AH6" s="273"/>
      <c r="AI6" s="273">
        <v>1</v>
      </c>
      <c r="AJ6" s="273" t="str">
        <f>IFERROR(VLOOKUP(SMALL($AD$6:$AD$20,AF6),$AD$6:$AE$20,2,FALSE),"")</f>
        <v>Eficiência</v>
      </c>
      <c r="AK6" s="273"/>
      <c r="AL6" s="273"/>
      <c r="AM6" s="273"/>
      <c r="AN6" s="273"/>
      <c r="AO6" s="274"/>
    </row>
    <row r="7" spans="1:16384" s="18" customFormat="1" ht="28.5" customHeight="1" thickTop="1" thickBot="1">
      <c r="A7" s="16"/>
      <c r="B7" s="17"/>
      <c r="C7" s="398" t="s">
        <v>836</v>
      </c>
      <c r="D7" s="242">
        <v>4</v>
      </c>
      <c r="E7" s="242">
        <v>3</v>
      </c>
      <c r="F7" s="365">
        <v>3</v>
      </c>
      <c r="G7" s="365">
        <v>3</v>
      </c>
      <c r="H7" s="365">
        <v>2</v>
      </c>
      <c r="I7" s="365"/>
      <c r="J7" s="365"/>
      <c r="K7" s="365"/>
      <c r="L7" s="365"/>
      <c r="M7" s="365"/>
      <c r="N7" s="365"/>
      <c r="O7" s="365"/>
      <c r="P7" s="365"/>
      <c r="Q7" s="365"/>
      <c r="R7" s="365"/>
      <c r="S7" s="66">
        <f t="shared" ref="S7:S11" si="0">IFERROR(AVERAGE(D7:R7),"-")</f>
        <v>3</v>
      </c>
      <c r="T7" s="21"/>
      <c r="U7" s="272">
        <f t="shared" ref="U7:U11" si="1">IF(C7="","",SUM(S7,V7))</f>
        <v>3.0000200000000001</v>
      </c>
      <c r="V7" s="278">
        <f>IF(C7="","",V6+$V$6)</f>
        <v>2.0000000000000002E-5</v>
      </c>
      <c r="W7" s="278" t="str">
        <f t="shared" ref="W7:W12" si="2">IF(C7="","",C7)</f>
        <v>VoceQpad</v>
      </c>
      <c r="X7" s="273">
        <v>2</v>
      </c>
      <c r="Y7" s="273" t="str">
        <f t="shared" ref="Y7:Y11" si="3">IFERROR(VLOOKUP(LARGE($U$6:$U$11,X7),$U$6:$X$11,3,FALSE),"")</f>
        <v>aceno</v>
      </c>
      <c r="Z7" s="273"/>
      <c r="AA7" s="273" t="str">
        <f>E5</f>
        <v>Eficiência</v>
      </c>
      <c r="AB7" s="273">
        <f>IF(E6="","",E6)</f>
        <v>4</v>
      </c>
      <c r="AC7" s="273">
        <f>AC6+$AC$6</f>
        <v>2.0000000000000002E-5</v>
      </c>
      <c r="AD7" s="273">
        <f t="shared" ref="AD7:AD20" si="4">IF(AB7="","",SUM(AB7:AC7))</f>
        <v>4.0000200000000001</v>
      </c>
      <c r="AE7" s="273" t="str">
        <f t="shared" ref="AE7:AE20" si="5">IF(AD7="","",AA7)</f>
        <v>Eficiência</v>
      </c>
      <c r="AF7" s="273"/>
      <c r="AG7" s="273"/>
      <c r="AH7" s="273"/>
      <c r="AI7" s="273"/>
      <c r="AJ7" s="273"/>
      <c r="AK7" s="273"/>
      <c r="AL7" s="273"/>
      <c r="AM7" s="273"/>
      <c r="AN7" s="273"/>
      <c r="AO7" s="274"/>
    </row>
    <row r="8" spans="1:16384" s="18" customFormat="1" ht="28.5" customHeight="1" thickTop="1" thickBot="1">
      <c r="A8" s="16"/>
      <c r="B8" s="17"/>
      <c r="C8" s="569" t="s">
        <v>860</v>
      </c>
      <c r="D8" s="365">
        <v>2</v>
      </c>
      <c r="E8" s="365">
        <v>3</v>
      </c>
      <c r="F8" s="365">
        <v>4</v>
      </c>
      <c r="G8" s="365">
        <v>4</v>
      </c>
      <c r="H8" s="365">
        <v>3</v>
      </c>
      <c r="I8" s="365"/>
      <c r="J8" s="365"/>
      <c r="K8" s="365"/>
      <c r="L8" s="365"/>
      <c r="M8" s="365"/>
      <c r="N8" s="365"/>
      <c r="O8" s="365"/>
      <c r="P8" s="365"/>
      <c r="Q8" s="365"/>
      <c r="R8" s="365"/>
      <c r="S8" s="66">
        <f t="shared" si="0"/>
        <v>3.2</v>
      </c>
      <c r="T8" s="21"/>
      <c r="U8" s="272">
        <f t="shared" si="1"/>
        <v>3.2000300000000004</v>
      </c>
      <c r="V8" s="278">
        <f t="shared" ref="V8:V10" si="6">IF(C8="","",V7+$V$6)</f>
        <v>3.0000000000000004E-5</v>
      </c>
      <c r="W8" s="278" t="str">
        <f t="shared" si="2"/>
        <v>e-waiter</v>
      </c>
      <c r="X8" s="273">
        <v>3</v>
      </c>
      <c r="Y8" s="273" t="str">
        <f t="shared" si="3"/>
        <v>e-waiter</v>
      </c>
      <c r="Z8" s="273"/>
      <c r="AA8" s="273" t="str">
        <f>F5</f>
        <v>Simplicidade</v>
      </c>
      <c r="AB8" s="273">
        <f>IF(F6="","",F6)</f>
        <v>4</v>
      </c>
      <c r="AC8" s="273">
        <f t="shared" ref="AC8:AC20" si="7">AC7+$AC$6</f>
        <v>3.0000000000000004E-5</v>
      </c>
      <c r="AD8" s="273">
        <f t="shared" si="4"/>
        <v>4.0000299999999998</v>
      </c>
      <c r="AE8" s="273" t="str">
        <f t="shared" si="5"/>
        <v>Simplicidade</v>
      </c>
      <c r="AF8" s="273"/>
      <c r="AG8" s="273"/>
      <c r="AH8" s="273"/>
      <c r="AI8" s="273"/>
      <c r="AJ8" s="273"/>
      <c r="AK8" s="273"/>
      <c r="AL8" s="273"/>
      <c r="AM8" s="273"/>
      <c r="AN8" s="273"/>
      <c r="AO8" s="274"/>
    </row>
    <row r="9" spans="1:16384" s="18" customFormat="1" ht="28.5" customHeight="1" thickTop="1" thickBot="1">
      <c r="A9" s="16"/>
      <c r="B9" s="17"/>
      <c r="C9" s="569" t="s">
        <v>861</v>
      </c>
      <c r="D9" s="365">
        <v>3</v>
      </c>
      <c r="E9" s="365">
        <v>4</v>
      </c>
      <c r="F9" s="365">
        <v>2</v>
      </c>
      <c r="G9" s="367">
        <v>3</v>
      </c>
      <c r="H9" s="365">
        <v>4</v>
      </c>
      <c r="I9" s="365"/>
      <c r="J9" s="365"/>
      <c r="K9" s="365"/>
      <c r="L9" s="365"/>
      <c r="M9" s="365"/>
      <c r="N9" s="365"/>
      <c r="O9" s="365"/>
      <c r="P9" s="365"/>
      <c r="Q9" s="365"/>
      <c r="R9" s="365"/>
      <c r="S9" s="66">
        <f t="shared" si="0"/>
        <v>3.2</v>
      </c>
      <c r="T9" s="21"/>
      <c r="U9" s="272">
        <f t="shared" si="1"/>
        <v>3.20004</v>
      </c>
      <c r="V9" s="278">
        <f t="shared" si="6"/>
        <v>4.0000000000000003E-5</v>
      </c>
      <c r="W9" s="278" t="str">
        <f t="shared" si="2"/>
        <v>aceno</v>
      </c>
      <c r="X9" s="273">
        <v>4</v>
      </c>
      <c r="Y9" s="273" t="str">
        <f t="shared" si="3"/>
        <v>VoceQpad</v>
      </c>
      <c r="Z9" s="273"/>
      <c r="AA9" s="273" t="str">
        <f>G5</f>
        <v>Conteúdo</v>
      </c>
      <c r="AB9" s="273">
        <f>IF(G6="","",G6)</f>
        <v>5</v>
      </c>
      <c r="AC9" s="273">
        <f t="shared" si="7"/>
        <v>4.0000000000000003E-5</v>
      </c>
      <c r="AD9" s="273">
        <f t="shared" si="4"/>
        <v>5.0000400000000003</v>
      </c>
      <c r="AE9" s="273" t="str">
        <f t="shared" si="5"/>
        <v>Conteúdo</v>
      </c>
      <c r="AF9" s="273"/>
      <c r="AG9" s="273"/>
      <c r="AH9" s="273"/>
      <c r="AI9" s="273"/>
      <c r="AJ9" s="273"/>
      <c r="AK9" s="273"/>
      <c r="AL9" s="273"/>
      <c r="AM9" s="273"/>
      <c r="AN9" s="273"/>
      <c r="AO9" s="274"/>
    </row>
    <row r="10" spans="1:16384" s="18" customFormat="1" ht="28.5" customHeight="1" thickTop="1" thickBot="1">
      <c r="A10" s="16"/>
      <c r="B10" s="17"/>
      <c r="C10" s="366"/>
      <c r="D10" s="365"/>
      <c r="E10" s="365"/>
      <c r="F10" s="365"/>
      <c r="G10" s="365"/>
      <c r="H10" s="365"/>
      <c r="I10" s="365"/>
      <c r="J10" s="365"/>
      <c r="K10" s="365"/>
      <c r="L10" s="365"/>
      <c r="M10" s="365"/>
      <c r="N10" s="365"/>
      <c r="O10" s="365"/>
      <c r="P10" s="365"/>
      <c r="Q10" s="365"/>
      <c r="R10" s="365"/>
      <c r="S10" s="66" t="str">
        <f t="shared" si="0"/>
        <v>-</v>
      </c>
      <c r="T10" s="21"/>
      <c r="U10" s="272" t="str">
        <f t="shared" si="1"/>
        <v/>
      </c>
      <c r="V10" s="278" t="str">
        <f t="shared" si="6"/>
        <v/>
      </c>
      <c r="W10" s="278" t="str">
        <f t="shared" si="2"/>
        <v/>
      </c>
      <c r="X10" s="273">
        <v>5</v>
      </c>
      <c r="Y10" s="273" t="str">
        <f t="shared" si="3"/>
        <v/>
      </c>
      <c r="Z10" s="273"/>
      <c r="AA10" s="273" t="str">
        <f>H5</f>
        <v>Atendimento</v>
      </c>
      <c r="AB10" s="273">
        <f>IF(H6="","",H6)</f>
        <v>5</v>
      </c>
      <c r="AC10" s="273">
        <f t="shared" si="7"/>
        <v>5.0000000000000002E-5</v>
      </c>
      <c r="AD10" s="273">
        <f t="shared" si="4"/>
        <v>5.0000499999999999</v>
      </c>
      <c r="AE10" s="273" t="str">
        <f t="shared" si="5"/>
        <v>Atendimento</v>
      </c>
      <c r="AF10" s="273"/>
      <c r="AG10" s="273"/>
      <c r="AH10" s="273"/>
      <c r="AI10" s="273"/>
      <c r="AJ10" s="273"/>
      <c r="AK10" s="273"/>
      <c r="AL10" s="273"/>
      <c r="AM10" s="273"/>
      <c r="AN10" s="273"/>
      <c r="AO10" s="274"/>
    </row>
    <row r="11" spans="1:16384" s="18" customFormat="1" ht="28.5" customHeight="1" thickTop="1" thickBot="1">
      <c r="A11" s="16"/>
      <c r="B11" s="17"/>
      <c r="C11" s="366"/>
      <c r="D11" s="365"/>
      <c r="E11" s="365"/>
      <c r="F11" s="365"/>
      <c r="G11" s="365"/>
      <c r="H11" s="365"/>
      <c r="I11" s="365"/>
      <c r="J11" s="365"/>
      <c r="K11" s="365"/>
      <c r="L11" s="365"/>
      <c r="M11" s="365"/>
      <c r="N11" s="365"/>
      <c r="O11" s="365"/>
      <c r="P11" s="365"/>
      <c r="Q11" s="365"/>
      <c r="R11" s="365"/>
      <c r="S11" s="66" t="str">
        <f t="shared" si="0"/>
        <v>-</v>
      </c>
      <c r="T11" s="21"/>
      <c r="U11" s="272" t="str">
        <f t="shared" si="1"/>
        <v/>
      </c>
      <c r="V11" s="278" t="str">
        <f t="shared" ref="V11" si="8">IF(C11="","",V10+$V$6)</f>
        <v/>
      </c>
      <c r="W11" s="278" t="str">
        <f t="shared" si="2"/>
        <v/>
      </c>
      <c r="X11" s="273">
        <v>6</v>
      </c>
      <c r="Y11" s="273" t="str">
        <f t="shared" si="3"/>
        <v/>
      </c>
      <c r="Z11" s="273"/>
      <c r="AA11" s="273">
        <f>I5</f>
        <v>0</v>
      </c>
      <c r="AB11" s="273" t="str">
        <f>IF(I6="","",I6)</f>
        <v/>
      </c>
      <c r="AC11" s="273">
        <f t="shared" si="7"/>
        <v>6.0000000000000002E-5</v>
      </c>
      <c r="AD11" s="273" t="str">
        <f t="shared" si="4"/>
        <v/>
      </c>
      <c r="AE11" s="273" t="str">
        <f t="shared" si="5"/>
        <v/>
      </c>
      <c r="AF11" s="273"/>
      <c r="AG11" s="273"/>
      <c r="AH11" s="273"/>
      <c r="AI11" s="273"/>
      <c r="AJ11" s="273"/>
      <c r="AK11" s="273"/>
      <c r="AL11" s="273"/>
      <c r="AM11" s="273"/>
      <c r="AN11" s="273"/>
      <c r="AO11" s="274"/>
    </row>
    <row r="12" spans="1:16384" s="18" customFormat="1" ht="30" customHeight="1" thickTop="1">
      <c r="A12" s="16"/>
      <c r="B12" s="17"/>
      <c r="C12" s="241" t="s">
        <v>690</v>
      </c>
      <c r="D12" s="20"/>
      <c r="E12" s="20"/>
      <c r="F12" s="20"/>
      <c r="G12" s="20"/>
      <c r="H12" s="20"/>
      <c r="I12" s="20"/>
      <c r="J12" s="20"/>
      <c r="L12" s="20"/>
      <c r="M12" s="20"/>
      <c r="N12" s="20"/>
      <c r="O12" s="23"/>
      <c r="P12" s="23"/>
      <c r="Q12" s="23"/>
      <c r="R12" s="23"/>
      <c r="S12" s="23"/>
      <c r="T12" s="21"/>
      <c r="U12" s="272"/>
      <c r="V12" s="278"/>
      <c r="W12" s="278" t="str">
        <f t="shared" si="2"/>
        <v>Curva de Valor</v>
      </c>
      <c r="X12" s="273"/>
      <c r="Y12" s="273"/>
      <c r="Z12" s="273"/>
      <c r="AA12" s="273">
        <f>J5</f>
        <v>0</v>
      </c>
      <c r="AB12" s="273" t="str">
        <f>IF(J6="","",J6)</f>
        <v/>
      </c>
      <c r="AC12" s="273">
        <f t="shared" si="7"/>
        <v>7.0000000000000007E-5</v>
      </c>
      <c r="AD12" s="273" t="str">
        <f t="shared" si="4"/>
        <v/>
      </c>
      <c r="AE12" s="273" t="str">
        <f t="shared" si="5"/>
        <v/>
      </c>
      <c r="AF12" s="273"/>
      <c r="AG12" s="273"/>
      <c r="AH12" s="273"/>
      <c r="AI12" s="273"/>
      <c r="AJ12" s="273"/>
      <c r="AK12" s="273"/>
      <c r="AL12" s="273"/>
      <c r="AM12" s="273"/>
      <c r="AN12" s="273"/>
      <c r="AO12" s="274"/>
    </row>
    <row r="13" spans="1:16384" s="18" customFormat="1" ht="30" customHeight="1">
      <c r="A13" s="16"/>
      <c r="B13" s="17"/>
      <c r="C13" s="20"/>
      <c r="D13" s="20"/>
      <c r="E13" s="20"/>
      <c r="F13" s="20"/>
      <c r="G13" s="20"/>
      <c r="H13" s="20"/>
      <c r="I13" s="20"/>
      <c r="J13" s="20"/>
      <c r="L13" s="20"/>
      <c r="M13" s="20"/>
      <c r="N13" s="20"/>
      <c r="O13" s="23"/>
      <c r="P13" s="23"/>
      <c r="Q13" s="23"/>
      <c r="R13" s="23"/>
      <c r="S13" s="23"/>
      <c r="T13" s="23"/>
      <c r="U13" s="274"/>
      <c r="V13" s="273"/>
      <c r="W13" s="273"/>
      <c r="X13" s="273"/>
      <c r="Y13" s="273"/>
      <c r="Z13" s="273"/>
      <c r="AA13" s="273">
        <f>K5</f>
        <v>0</v>
      </c>
      <c r="AB13" s="273" t="str">
        <f>IF(K6="","",K6)</f>
        <v/>
      </c>
      <c r="AC13" s="273">
        <f t="shared" si="7"/>
        <v>8.0000000000000007E-5</v>
      </c>
      <c r="AD13" s="273" t="str">
        <f t="shared" si="4"/>
        <v/>
      </c>
      <c r="AE13" s="273" t="str">
        <f t="shared" si="5"/>
        <v/>
      </c>
      <c r="AF13" s="273"/>
      <c r="AG13" s="273"/>
      <c r="AH13" s="273"/>
      <c r="AI13" s="273"/>
      <c r="AJ13" s="273"/>
      <c r="AK13" s="273"/>
      <c r="AL13" s="273"/>
      <c r="AM13" s="273"/>
      <c r="AN13" s="273"/>
      <c r="AO13" s="274"/>
    </row>
    <row r="14" spans="1:16384" s="18" customFormat="1" ht="30" customHeight="1">
      <c r="A14" s="16"/>
      <c r="B14" s="17"/>
      <c r="C14" s="20"/>
      <c r="D14" s="20"/>
      <c r="E14" s="20"/>
      <c r="F14" s="20"/>
      <c r="G14" s="20"/>
      <c r="H14" s="20"/>
      <c r="I14" s="20"/>
      <c r="J14" s="20"/>
      <c r="L14" s="20"/>
      <c r="M14" s="20"/>
      <c r="N14" s="20"/>
      <c r="O14" s="23"/>
      <c r="P14" s="23"/>
      <c r="Q14" s="23"/>
      <c r="R14" s="23"/>
      <c r="S14" s="23"/>
      <c r="T14" s="23"/>
      <c r="U14" s="274"/>
      <c r="V14" s="273"/>
      <c r="W14" s="273"/>
      <c r="X14" s="273"/>
      <c r="Y14" s="273"/>
      <c r="Z14" s="273"/>
      <c r="AA14" s="273">
        <f>L5</f>
        <v>0</v>
      </c>
      <c r="AB14" s="273" t="str">
        <f>IF(L6="","",L6)</f>
        <v/>
      </c>
      <c r="AC14" s="273">
        <f t="shared" si="7"/>
        <v>9.0000000000000006E-5</v>
      </c>
      <c r="AD14" s="273" t="str">
        <f t="shared" si="4"/>
        <v/>
      </c>
      <c r="AE14" s="273" t="str">
        <f t="shared" si="5"/>
        <v/>
      </c>
      <c r="AF14" s="273"/>
      <c r="AG14" s="273"/>
      <c r="AH14" s="273"/>
      <c r="AI14" s="273"/>
      <c r="AJ14" s="273"/>
      <c r="AK14" s="273"/>
      <c r="AL14" s="273"/>
      <c r="AM14" s="273"/>
      <c r="AN14" s="273"/>
      <c r="AO14" s="274"/>
    </row>
    <row r="15" spans="1:16384" s="18" customFormat="1" ht="30" customHeight="1">
      <c r="A15" s="16"/>
      <c r="B15" s="17"/>
      <c r="C15" s="20"/>
      <c r="D15" s="20"/>
      <c r="E15" s="20"/>
      <c r="F15" s="20"/>
      <c r="G15" s="20"/>
      <c r="H15" s="20"/>
      <c r="I15" s="20"/>
      <c r="J15" s="20"/>
      <c r="L15" s="20"/>
      <c r="M15" s="20"/>
      <c r="N15" s="20"/>
      <c r="O15" s="23"/>
      <c r="P15" s="23"/>
      <c r="Q15" s="23"/>
      <c r="R15" s="23"/>
      <c r="S15" s="23"/>
      <c r="T15" s="23"/>
      <c r="U15" s="274"/>
      <c r="V15" s="273"/>
      <c r="W15" s="273"/>
      <c r="X15" s="273"/>
      <c r="Y15" s="273"/>
      <c r="Z15" s="273"/>
      <c r="AA15" s="273">
        <f>M5</f>
        <v>0</v>
      </c>
      <c r="AB15" s="273" t="str">
        <f>IF(M6="","",M6)</f>
        <v/>
      </c>
      <c r="AC15" s="273">
        <f t="shared" si="7"/>
        <v>1E-4</v>
      </c>
      <c r="AD15" s="273" t="str">
        <f t="shared" si="4"/>
        <v/>
      </c>
      <c r="AE15" s="273" t="str">
        <f t="shared" si="5"/>
        <v/>
      </c>
      <c r="AF15" s="273"/>
      <c r="AG15" s="273"/>
      <c r="AH15" s="273"/>
      <c r="AI15" s="273"/>
      <c r="AJ15" s="273"/>
      <c r="AK15" s="273"/>
      <c r="AL15" s="273"/>
      <c r="AM15" s="273"/>
      <c r="AN15" s="273"/>
      <c r="AO15" s="274"/>
    </row>
    <row r="16" spans="1:16384" ht="30" customHeight="1">
      <c r="C16" s="20"/>
      <c r="D16" s="20"/>
      <c r="E16" s="20"/>
      <c r="F16" s="20"/>
      <c r="G16" s="20"/>
      <c r="H16" s="20"/>
      <c r="I16" s="20"/>
      <c r="J16" s="20"/>
      <c r="AA16" s="270">
        <f>N5</f>
        <v>0</v>
      </c>
      <c r="AB16" s="273" t="str">
        <f>IF(N6="","",N6)</f>
        <v/>
      </c>
      <c r="AC16" s="273">
        <f t="shared" si="7"/>
        <v>1.1E-4</v>
      </c>
      <c r="AD16" s="273" t="str">
        <f t="shared" si="4"/>
        <v/>
      </c>
      <c r="AE16" s="273" t="str">
        <f t="shared" si="5"/>
        <v/>
      </c>
    </row>
    <row r="17" spans="3:31" ht="30" customHeight="1">
      <c r="C17" s="20"/>
      <c r="D17" s="20"/>
      <c r="E17" s="20"/>
      <c r="F17" s="20"/>
      <c r="G17" s="20"/>
      <c r="H17" s="20"/>
      <c r="I17" s="20"/>
      <c r="J17" s="20"/>
      <c r="AA17" s="270">
        <f>O5</f>
        <v>0</v>
      </c>
      <c r="AB17" s="273" t="str">
        <f>IF(O6="","",O6)</f>
        <v/>
      </c>
      <c r="AC17" s="273">
        <f t="shared" si="7"/>
        <v>1.2E-4</v>
      </c>
      <c r="AD17" s="273" t="str">
        <f t="shared" si="4"/>
        <v/>
      </c>
      <c r="AE17" s="273" t="str">
        <f t="shared" si="5"/>
        <v/>
      </c>
    </row>
    <row r="18" spans="3:31" ht="30" customHeight="1">
      <c r="C18" s="20"/>
      <c r="D18" s="20"/>
      <c r="E18" s="20"/>
      <c r="F18" s="20"/>
      <c r="G18" s="20"/>
      <c r="H18" s="20"/>
      <c r="I18" s="20"/>
      <c r="J18" s="20"/>
      <c r="AA18" s="270">
        <f>P5</f>
        <v>0</v>
      </c>
      <c r="AB18" s="273" t="str">
        <f>IF(P6="","",P6)</f>
        <v/>
      </c>
      <c r="AC18" s="273">
        <f t="shared" si="7"/>
        <v>1.3000000000000002E-4</v>
      </c>
      <c r="AD18" s="273" t="str">
        <f t="shared" si="4"/>
        <v/>
      </c>
      <c r="AE18" s="273" t="str">
        <f t="shared" si="5"/>
        <v/>
      </c>
    </row>
    <row r="19" spans="3:31" ht="30" customHeight="1">
      <c r="C19" s="20"/>
      <c r="D19" s="20"/>
      <c r="E19" s="20"/>
      <c r="F19" s="20"/>
      <c r="G19" s="20"/>
      <c r="H19" s="20"/>
      <c r="I19" s="20"/>
      <c r="J19" s="20"/>
      <c r="AA19" s="270">
        <f>Q5</f>
        <v>0</v>
      </c>
      <c r="AB19" s="273" t="str">
        <f>IF(Q6="","",Q6)</f>
        <v/>
      </c>
      <c r="AC19" s="273">
        <f t="shared" si="7"/>
        <v>1.4000000000000001E-4</v>
      </c>
      <c r="AD19" s="273" t="str">
        <f t="shared" si="4"/>
        <v/>
      </c>
      <c r="AE19" s="273" t="str">
        <f t="shared" si="5"/>
        <v/>
      </c>
    </row>
    <row r="20" spans="3:31" ht="30" customHeight="1">
      <c r="C20" s="20"/>
      <c r="D20" s="20"/>
      <c r="E20" s="20"/>
      <c r="F20" s="20"/>
      <c r="G20" s="20"/>
      <c r="H20" s="20"/>
      <c r="I20" s="20"/>
      <c r="J20" s="20"/>
      <c r="AA20" s="270">
        <f>R5</f>
        <v>0</v>
      </c>
      <c r="AB20" s="273" t="str">
        <f>IF(R6="","",R6)</f>
        <v/>
      </c>
      <c r="AC20" s="273">
        <f t="shared" si="7"/>
        <v>1.5000000000000001E-4</v>
      </c>
      <c r="AD20" s="273" t="str">
        <f t="shared" si="4"/>
        <v/>
      </c>
      <c r="AE20" s="273" t="str">
        <f t="shared" si="5"/>
        <v/>
      </c>
    </row>
    <row r="21" spans="3:31" ht="5.25" customHeight="1">
      <c r="C21" s="20"/>
      <c r="D21" s="20"/>
      <c r="E21" s="20"/>
      <c r="F21" s="20"/>
      <c r="G21" s="20"/>
      <c r="H21" s="20"/>
      <c r="I21" s="20"/>
      <c r="J21" s="20"/>
    </row>
    <row r="22" spans="3:31" ht="30" customHeight="1">
      <c r="C22" s="67" t="s">
        <v>78</v>
      </c>
      <c r="D22" s="20"/>
      <c r="E22" s="20"/>
      <c r="F22" s="20"/>
      <c r="G22" s="20"/>
      <c r="H22" s="20"/>
      <c r="I22" s="20"/>
      <c r="J22" s="20"/>
    </row>
    <row r="23" spans="3:31" ht="12.95" customHeight="1" thickBot="1">
      <c r="C23" s="20"/>
      <c r="D23" s="20"/>
      <c r="E23" s="20"/>
      <c r="F23" s="20"/>
      <c r="G23" s="20"/>
      <c r="H23" s="20"/>
      <c r="I23" s="20"/>
      <c r="J23" s="20"/>
    </row>
    <row r="24" spans="3:31" ht="45.95" customHeight="1" thickTop="1" thickBot="1">
      <c r="C24" s="69" t="s">
        <v>79</v>
      </c>
      <c r="D24" s="438" t="str">
        <f>"Você optou por um modelo de negócio em que o o maior atributo é "&amp;AG6&amp;"."</f>
        <v>Você optou por um modelo de negócio em que o o maior atributo é Atendimento.</v>
      </c>
      <c r="E24" s="438"/>
      <c r="F24" s="438"/>
      <c r="G24" s="438"/>
      <c r="H24" s="438"/>
      <c r="I24" s="438"/>
      <c r="J24" s="438"/>
      <c r="K24" s="438"/>
      <c r="L24" s="438"/>
      <c r="M24" s="438"/>
      <c r="N24" s="438"/>
      <c r="O24" s="438"/>
      <c r="P24" s="438"/>
      <c r="Q24" s="438"/>
      <c r="R24" s="438"/>
      <c r="S24" s="438"/>
      <c r="V24" s="14"/>
      <c r="W24" s="14"/>
      <c r="X24" s="14"/>
    </row>
    <row r="25" spans="3:31" ht="45.95" customHeight="1" thickTop="1" thickBot="1">
      <c r="C25" s="70" t="s">
        <v>79</v>
      </c>
      <c r="D25" s="438" t="str">
        <f>IF(COUNTA(D6:R6)&gt;7,"Dos 15 atributos possíveis, você usou "&amp;COUNTA(D6:R6)&amp;".","Dos 15 atributos possíveis, você só usou "&amp;COUNTA(E8:S8)&amp;". Faça uma análise e tente identificar se os atributos utilizados são suficientes para a análise.")</f>
        <v>Dos 15 atributos possíveis, você só usou 5. Faça uma análise e tente identificar se os atributos utilizados são suficientes para a análise.</v>
      </c>
      <c r="E25" s="438"/>
      <c r="F25" s="438"/>
      <c r="G25" s="438"/>
      <c r="H25" s="438"/>
      <c r="I25" s="438"/>
      <c r="J25" s="438"/>
      <c r="K25" s="438"/>
      <c r="L25" s="438"/>
      <c r="M25" s="438"/>
      <c r="N25" s="438"/>
      <c r="O25" s="438"/>
      <c r="P25" s="438"/>
      <c r="Q25" s="438"/>
      <c r="R25" s="438"/>
      <c r="S25" s="438"/>
      <c r="V25" s="14"/>
      <c r="W25" s="14"/>
      <c r="X25" s="14"/>
    </row>
    <row r="26" spans="3:31" ht="45.95" customHeight="1" thickTop="1" thickBot="1">
      <c r="C26" s="69" t="str">
        <f>IF(Y6=C6,":)",":(")</f>
        <v>:)</v>
      </c>
      <c r="D26" s="438" t="str">
        <f>IF(Y6=C6,"A sua média é maior que a de seus concorrentes. Continue assim.","A sua média é menor que a de seus concorrentes. Procure rever os seus pontos fracos para aumentar a avaliação desses atributos.")</f>
        <v>A sua média é maior que a de seus concorrentes. Continue assim.</v>
      </c>
      <c r="E26" s="438"/>
      <c r="F26" s="438"/>
      <c r="G26" s="438"/>
      <c r="H26" s="438"/>
      <c r="I26" s="438"/>
      <c r="J26" s="438"/>
      <c r="K26" s="438"/>
      <c r="L26" s="438"/>
      <c r="M26" s="438"/>
      <c r="N26" s="438"/>
      <c r="O26" s="438"/>
      <c r="P26" s="438"/>
      <c r="Q26" s="438"/>
      <c r="R26" s="438"/>
      <c r="S26" s="438"/>
      <c r="V26" s="14"/>
      <c r="W26" s="14"/>
      <c r="X26" s="14"/>
    </row>
    <row r="27" spans="3:31" ht="45.95" customHeight="1" thickTop="1" thickBot="1">
      <c r="C27" s="74" t="s">
        <v>91</v>
      </c>
      <c r="D27" s="438" t="str">
        <f>"O seu maior ponto fraco é "&amp;AJ6&amp;". Talvez este possa ser o primeiro ponto de melhoria para buscar maior competitividade."</f>
        <v>O seu maior ponto fraco é Eficiência. Talvez este possa ser o primeiro ponto de melhoria para buscar maior competitividade.</v>
      </c>
      <c r="E27" s="438"/>
      <c r="F27" s="438"/>
      <c r="G27" s="438"/>
      <c r="H27" s="438"/>
      <c r="I27" s="438"/>
      <c r="J27" s="438"/>
      <c r="K27" s="438"/>
      <c r="L27" s="438"/>
      <c r="M27" s="438"/>
      <c r="N27" s="438"/>
      <c r="O27" s="438"/>
      <c r="P27" s="438"/>
      <c r="Q27" s="438"/>
      <c r="R27" s="438"/>
      <c r="S27" s="438"/>
      <c r="V27" s="14"/>
      <c r="W27" s="14"/>
      <c r="X27" s="14"/>
    </row>
    <row r="28" spans="3:31" ht="45.95" customHeight="1" thickTop="1" thickBot="1">
      <c r="C28" s="75" t="s">
        <v>81</v>
      </c>
      <c r="D28" s="438" t="str">
        <f>"O seu maior ponto forte é "&amp;AG6&amp;". Este pode ser o seu principal argumento de venda e deve haver um esforço para aproveitar os benefícios desta força."</f>
        <v>O seu maior ponto forte é Atendimento. Este pode ser o seu principal argumento de venda e deve haver um esforço para aproveitar os benefícios desta força.</v>
      </c>
      <c r="E28" s="438"/>
      <c r="F28" s="438"/>
      <c r="G28" s="438"/>
      <c r="H28" s="438"/>
      <c r="I28" s="438"/>
      <c r="J28" s="438"/>
      <c r="K28" s="438"/>
      <c r="L28" s="438"/>
      <c r="M28" s="438"/>
      <c r="N28" s="438"/>
      <c r="O28" s="438"/>
      <c r="P28" s="438"/>
      <c r="Q28" s="438"/>
      <c r="R28" s="438"/>
      <c r="S28" s="438"/>
      <c r="V28" s="14"/>
      <c r="W28" s="14"/>
      <c r="X28" s="14"/>
    </row>
    <row r="29" spans="3:31" ht="30" customHeight="1" thickTop="1">
      <c r="C29" s="20"/>
      <c r="D29" s="20"/>
      <c r="E29" s="20"/>
      <c r="F29" s="20"/>
      <c r="G29" s="20"/>
      <c r="H29" s="20"/>
      <c r="I29" s="20"/>
      <c r="J29" s="20"/>
      <c r="V29" s="14"/>
      <c r="W29" s="14"/>
      <c r="X29" s="14"/>
    </row>
    <row r="30" spans="3:31" ht="30" customHeight="1">
      <c r="C30" s="20"/>
      <c r="D30" s="20"/>
      <c r="E30" s="20"/>
      <c r="F30" s="20"/>
      <c r="G30" s="20"/>
      <c r="H30" s="20"/>
      <c r="I30" s="20"/>
      <c r="J30" s="20"/>
    </row>
    <row r="31" spans="3:31" ht="30" customHeight="1">
      <c r="C31" s="20"/>
      <c r="D31" s="20"/>
      <c r="E31" s="20"/>
      <c r="F31" s="20"/>
      <c r="G31" s="20"/>
      <c r="H31" s="20"/>
      <c r="I31" s="20"/>
      <c r="J31" s="20"/>
    </row>
    <row r="32" spans="3:31" ht="30" customHeight="1">
      <c r="C32" s="20"/>
      <c r="D32" s="20"/>
      <c r="E32" s="20"/>
      <c r="F32" s="20"/>
      <c r="G32" s="20"/>
      <c r="H32" s="20"/>
      <c r="I32" s="20"/>
      <c r="J32" s="20"/>
    </row>
    <row r="33" spans="3:10" ht="30" customHeight="1">
      <c r="C33" s="20"/>
      <c r="D33" s="20"/>
      <c r="E33" s="20"/>
      <c r="F33" s="20"/>
      <c r="G33" s="20"/>
      <c r="H33" s="20"/>
      <c r="I33" s="20"/>
      <c r="J33" s="20"/>
    </row>
    <row r="34" spans="3:10" ht="30" customHeight="1">
      <c r="C34" s="20"/>
      <c r="D34" s="20"/>
      <c r="E34" s="20"/>
      <c r="F34" s="20"/>
      <c r="G34" s="20"/>
      <c r="H34" s="20"/>
      <c r="I34" s="20"/>
      <c r="J34" s="20"/>
    </row>
    <row r="35" spans="3:10" ht="30" customHeight="1">
      <c r="C35" s="20"/>
      <c r="D35" s="20"/>
      <c r="E35" s="20"/>
      <c r="F35" s="20"/>
      <c r="G35" s="20"/>
      <c r="H35" s="20"/>
      <c r="I35" s="20"/>
      <c r="J35" s="20"/>
    </row>
    <row r="36" spans="3:10" ht="30" customHeight="1">
      <c r="C36" s="20"/>
      <c r="D36" s="20"/>
      <c r="E36" s="20"/>
      <c r="F36" s="20"/>
      <c r="G36" s="20"/>
      <c r="H36" s="20"/>
      <c r="I36" s="20"/>
      <c r="J36" s="20"/>
    </row>
    <row r="37" spans="3:10" ht="30" customHeight="1">
      <c r="C37" s="20"/>
      <c r="D37" s="20"/>
      <c r="E37" s="20"/>
      <c r="F37" s="20"/>
      <c r="G37" s="20"/>
      <c r="H37" s="20"/>
      <c r="I37" s="20"/>
      <c r="J37" s="20"/>
    </row>
    <row r="38" spans="3:10" ht="30" customHeight="1">
      <c r="C38" s="20"/>
      <c r="D38" s="20"/>
      <c r="E38" s="20"/>
      <c r="F38" s="20"/>
      <c r="G38" s="20"/>
      <c r="H38" s="20"/>
      <c r="I38" s="20"/>
      <c r="J38" s="20"/>
    </row>
    <row r="39" spans="3:10" ht="30" customHeight="1">
      <c r="C39" s="20"/>
      <c r="D39" s="20"/>
      <c r="E39" s="20"/>
      <c r="F39" s="20"/>
      <c r="G39" s="20"/>
      <c r="H39" s="20"/>
      <c r="I39" s="20"/>
      <c r="J39" s="20"/>
    </row>
    <row r="40" spans="3:10" ht="30" customHeight="1">
      <c r="C40" s="20"/>
      <c r="D40" s="20"/>
      <c r="E40" s="20"/>
      <c r="F40" s="20"/>
      <c r="G40" s="20"/>
      <c r="H40" s="20"/>
      <c r="I40" s="20"/>
      <c r="J40" s="20"/>
    </row>
    <row r="41" spans="3:10" ht="30" customHeight="1">
      <c r="C41" s="20"/>
      <c r="D41" s="20"/>
      <c r="E41" s="20"/>
      <c r="F41" s="20"/>
      <c r="G41" s="20"/>
      <c r="H41" s="20"/>
      <c r="I41" s="20"/>
      <c r="J41" s="20"/>
    </row>
    <row r="42" spans="3:10" ht="30" customHeight="1">
      <c r="C42" s="20"/>
      <c r="D42" s="20"/>
      <c r="E42" s="20"/>
      <c r="F42" s="20"/>
      <c r="G42" s="20"/>
      <c r="H42" s="20"/>
      <c r="I42" s="20"/>
      <c r="J42" s="20"/>
    </row>
    <row r="43" spans="3:10" ht="30" customHeight="1">
      <c r="C43" s="20"/>
      <c r="D43" s="20"/>
      <c r="E43" s="20"/>
      <c r="F43" s="20"/>
      <c r="G43" s="20"/>
      <c r="H43" s="20"/>
      <c r="I43" s="20"/>
      <c r="J43" s="20"/>
    </row>
    <row r="44" spans="3:10" ht="30" customHeight="1">
      <c r="C44" s="20"/>
      <c r="D44" s="20"/>
      <c r="E44" s="20"/>
      <c r="F44" s="20"/>
      <c r="G44" s="20"/>
      <c r="H44" s="20"/>
      <c r="I44" s="20"/>
      <c r="J44" s="20"/>
    </row>
    <row r="45" spans="3:10" ht="30" customHeight="1">
      <c r="C45" s="20"/>
      <c r="D45" s="20"/>
      <c r="E45" s="20"/>
      <c r="F45" s="20"/>
      <c r="G45" s="20"/>
      <c r="H45" s="20"/>
      <c r="I45" s="20"/>
      <c r="J45" s="20"/>
    </row>
    <row r="46" spans="3:10" ht="30" customHeight="1">
      <c r="C46" s="20"/>
      <c r="D46" s="20"/>
      <c r="E46" s="20"/>
      <c r="F46" s="20"/>
      <c r="G46" s="20"/>
      <c r="H46" s="20"/>
      <c r="I46" s="20"/>
      <c r="J46" s="20"/>
    </row>
    <row r="47" spans="3:10" ht="30" customHeight="1">
      <c r="C47" s="20"/>
      <c r="D47" s="20"/>
      <c r="E47" s="20"/>
      <c r="F47" s="20"/>
      <c r="G47" s="20"/>
      <c r="H47" s="20"/>
      <c r="I47" s="20"/>
      <c r="J47" s="20"/>
    </row>
    <row r="48" spans="3:10" ht="30" customHeight="1">
      <c r="C48" s="20"/>
      <c r="D48" s="20"/>
      <c r="E48" s="20"/>
      <c r="F48" s="20"/>
      <c r="G48" s="20"/>
      <c r="H48" s="20"/>
      <c r="I48" s="20"/>
      <c r="J48" s="20"/>
    </row>
    <row r="49" spans="3:10" ht="30" customHeight="1">
      <c r="C49" s="20"/>
      <c r="D49" s="20"/>
      <c r="E49" s="20"/>
      <c r="F49" s="20"/>
      <c r="G49" s="20"/>
      <c r="H49" s="20"/>
      <c r="I49" s="20"/>
      <c r="J49" s="20"/>
    </row>
    <row r="50" spans="3:10" ht="30" customHeight="1">
      <c r="C50" s="20"/>
      <c r="D50" s="20"/>
      <c r="E50" s="20"/>
      <c r="F50" s="20"/>
      <c r="G50" s="20"/>
      <c r="H50" s="20"/>
      <c r="I50" s="20"/>
      <c r="J50" s="20"/>
    </row>
    <row r="51" spans="3:10" ht="30" customHeight="1">
      <c r="C51" s="20"/>
      <c r="D51" s="20"/>
      <c r="E51" s="20"/>
      <c r="F51" s="20"/>
      <c r="G51" s="20"/>
      <c r="H51" s="20"/>
      <c r="I51" s="20"/>
      <c r="J51" s="20"/>
    </row>
    <row r="52" spans="3:10" ht="30" customHeight="1">
      <c r="C52" s="20"/>
      <c r="D52" s="20"/>
      <c r="E52" s="20"/>
      <c r="F52" s="20"/>
      <c r="G52" s="20"/>
      <c r="H52" s="20"/>
      <c r="I52" s="20"/>
      <c r="J52" s="20"/>
    </row>
    <row r="53" spans="3:10" ht="30" customHeight="1">
      <c r="C53" s="20"/>
      <c r="D53" s="20"/>
      <c r="E53" s="20"/>
      <c r="F53" s="20"/>
      <c r="G53" s="20"/>
      <c r="H53" s="20"/>
      <c r="I53" s="20"/>
      <c r="J53" s="20"/>
    </row>
    <row r="54" spans="3:10" ht="30" customHeight="1">
      <c r="C54" s="20"/>
      <c r="D54" s="20"/>
      <c r="E54" s="20"/>
      <c r="F54" s="20"/>
      <c r="G54" s="20"/>
      <c r="H54" s="20"/>
      <c r="I54" s="20"/>
      <c r="J54" s="20"/>
    </row>
    <row r="55" spans="3:10" ht="30" customHeight="1">
      <c r="C55" s="20"/>
      <c r="D55" s="20"/>
      <c r="E55" s="20"/>
      <c r="F55" s="20"/>
      <c r="G55" s="20"/>
      <c r="H55" s="20"/>
      <c r="I55" s="20"/>
      <c r="J55" s="20"/>
    </row>
    <row r="56" spans="3:10" ht="30" customHeight="1">
      <c r="C56" s="20"/>
      <c r="D56" s="20"/>
      <c r="E56" s="20"/>
      <c r="F56" s="20"/>
      <c r="G56" s="20"/>
      <c r="H56" s="20"/>
      <c r="I56" s="20"/>
      <c r="J56" s="20"/>
    </row>
    <row r="57" spans="3:10" ht="30" customHeight="1">
      <c r="C57" s="20"/>
      <c r="D57" s="20"/>
      <c r="E57" s="20"/>
      <c r="F57" s="20"/>
      <c r="G57" s="20"/>
      <c r="H57" s="20"/>
      <c r="I57" s="20"/>
      <c r="J57" s="20"/>
    </row>
    <row r="58" spans="3:10" ht="30" customHeight="1">
      <c r="C58" s="20"/>
      <c r="D58" s="20"/>
      <c r="E58" s="20"/>
      <c r="F58" s="20"/>
      <c r="G58" s="20"/>
      <c r="H58" s="20"/>
      <c r="I58" s="20"/>
      <c r="J58" s="20"/>
    </row>
    <row r="59" spans="3:10" ht="30" customHeight="1">
      <c r="C59" s="20"/>
      <c r="D59" s="20"/>
      <c r="E59" s="20"/>
      <c r="F59" s="20"/>
      <c r="G59" s="20"/>
      <c r="H59" s="20"/>
      <c r="I59" s="20"/>
      <c r="J59" s="20"/>
    </row>
    <row r="60" spans="3:10" ht="30" customHeight="1">
      <c r="C60" s="20"/>
      <c r="D60" s="20"/>
      <c r="E60" s="20"/>
      <c r="F60" s="20"/>
      <c r="G60" s="20"/>
      <c r="H60" s="20"/>
      <c r="I60" s="20"/>
      <c r="J60" s="20"/>
    </row>
    <row r="61" spans="3:10" ht="30" customHeight="1">
      <c r="C61" s="20"/>
      <c r="D61" s="20"/>
      <c r="E61" s="20"/>
      <c r="F61" s="20"/>
      <c r="G61" s="20"/>
      <c r="H61" s="20"/>
      <c r="I61" s="20"/>
      <c r="J61" s="20"/>
    </row>
    <row r="62" spans="3:10" ht="30" customHeight="1">
      <c r="C62" s="20"/>
      <c r="D62" s="20"/>
      <c r="E62" s="20"/>
      <c r="F62" s="20"/>
      <c r="G62" s="20"/>
      <c r="H62" s="20"/>
      <c r="I62" s="20"/>
      <c r="J62" s="20"/>
    </row>
    <row r="63" spans="3:10" ht="30" customHeight="1">
      <c r="C63" s="20"/>
      <c r="D63" s="20"/>
      <c r="E63" s="20"/>
      <c r="F63" s="20"/>
      <c r="G63" s="20"/>
      <c r="H63" s="20"/>
      <c r="I63" s="20"/>
      <c r="J63" s="20"/>
    </row>
    <row r="64" spans="3:10" ht="30" customHeight="1">
      <c r="C64" s="20"/>
      <c r="D64" s="20"/>
      <c r="E64" s="20"/>
      <c r="F64" s="20"/>
      <c r="G64" s="20"/>
      <c r="H64" s="20"/>
      <c r="I64" s="20"/>
      <c r="J64" s="20"/>
    </row>
    <row r="65" spans="3:10" ht="30" customHeight="1">
      <c r="C65" s="20"/>
      <c r="D65" s="20"/>
      <c r="E65" s="20"/>
      <c r="F65" s="20"/>
      <c r="G65" s="20"/>
      <c r="H65" s="20"/>
      <c r="I65" s="20"/>
      <c r="J65" s="20"/>
    </row>
    <row r="66" spans="3:10" ht="30" customHeight="1">
      <c r="C66" s="20"/>
      <c r="D66" s="20"/>
      <c r="E66" s="20"/>
      <c r="F66" s="20"/>
      <c r="G66" s="20"/>
      <c r="H66" s="20"/>
      <c r="I66" s="20"/>
      <c r="J66" s="20"/>
    </row>
    <row r="67" spans="3:10" ht="30" customHeight="1">
      <c r="C67" s="20"/>
      <c r="D67" s="20"/>
      <c r="E67" s="20"/>
      <c r="F67" s="20"/>
      <c r="G67" s="20"/>
      <c r="H67" s="20"/>
      <c r="I67" s="20"/>
      <c r="J67" s="20"/>
    </row>
    <row r="68" spans="3:10" ht="30" customHeight="1">
      <c r="C68" s="20"/>
      <c r="D68" s="20"/>
      <c r="E68" s="20"/>
      <c r="F68" s="20"/>
      <c r="G68" s="20"/>
      <c r="H68" s="20"/>
      <c r="I68" s="20"/>
      <c r="J68" s="20"/>
    </row>
    <row r="69" spans="3:10" ht="30" customHeight="1">
      <c r="C69" s="20"/>
      <c r="D69" s="20"/>
      <c r="E69" s="20"/>
      <c r="F69" s="20"/>
      <c r="G69" s="20"/>
      <c r="H69" s="20"/>
      <c r="I69" s="20"/>
      <c r="J69" s="20"/>
    </row>
    <row r="70" spans="3:10" ht="30" customHeight="1">
      <c r="C70" s="20"/>
      <c r="D70" s="20"/>
      <c r="E70" s="20"/>
      <c r="F70" s="20"/>
      <c r="G70" s="20"/>
      <c r="H70" s="20"/>
      <c r="I70" s="20"/>
      <c r="J70" s="20"/>
    </row>
    <row r="71" spans="3:10" ht="30" customHeight="1">
      <c r="C71" s="20"/>
      <c r="D71" s="20"/>
      <c r="E71" s="20"/>
      <c r="F71" s="20"/>
      <c r="G71" s="20"/>
      <c r="H71" s="20"/>
      <c r="I71" s="20"/>
      <c r="J71" s="20"/>
    </row>
    <row r="72" spans="3:10" ht="30" customHeight="1">
      <c r="C72" s="20"/>
      <c r="D72" s="20"/>
      <c r="E72" s="20"/>
      <c r="F72" s="20"/>
      <c r="G72" s="20"/>
      <c r="H72" s="20"/>
      <c r="I72" s="20"/>
      <c r="J72" s="20"/>
    </row>
    <row r="73" spans="3:10" ht="30" customHeight="1">
      <c r="C73" s="20"/>
      <c r="D73" s="20"/>
      <c r="E73" s="20"/>
      <c r="F73" s="20"/>
      <c r="G73" s="20"/>
      <c r="H73" s="20"/>
      <c r="I73" s="20"/>
      <c r="J73" s="20"/>
    </row>
    <row r="74" spans="3:10" ht="30" customHeight="1">
      <c r="C74" s="20"/>
      <c r="D74" s="20"/>
      <c r="E74" s="20"/>
      <c r="F74" s="20"/>
      <c r="G74" s="20"/>
      <c r="H74" s="20"/>
      <c r="I74" s="20"/>
      <c r="J74" s="20"/>
    </row>
    <row r="75" spans="3:10" ht="30" customHeight="1">
      <c r="C75" s="20"/>
      <c r="D75" s="20"/>
      <c r="E75" s="20"/>
      <c r="F75" s="20"/>
      <c r="G75" s="20"/>
      <c r="H75" s="20"/>
      <c r="I75" s="20"/>
      <c r="J75" s="20"/>
    </row>
    <row r="76" spans="3:10" ht="30" customHeight="1">
      <c r="C76" s="20"/>
      <c r="D76" s="20"/>
      <c r="E76" s="20"/>
      <c r="F76" s="20"/>
      <c r="G76" s="20"/>
      <c r="H76" s="20"/>
      <c r="I76" s="20"/>
      <c r="J76" s="20"/>
    </row>
    <row r="77" spans="3:10" ht="30" customHeight="1">
      <c r="C77" s="20"/>
      <c r="D77" s="20"/>
      <c r="E77" s="20"/>
      <c r="F77" s="20"/>
      <c r="G77" s="20"/>
      <c r="H77" s="20"/>
      <c r="I77" s="20"/>
      <c r="J77" s="20"/>
    </row>
    <row r="78" spans="3:10" ht="30" customHeight="1">
      <c r="C78" s="20"/>
      <c r="D78" s="20"/>
      <c r="E78" s="20"/>
      <c r="F78" s="20"/>
      <c r="G78" s="20"/>
      <c r="H78" s="20"/>
      <c r="I78" s="20"/>
      <c r="J78" s="20"/>
    </row>
    <row r="79" spans="3:10" ht="30" customHeight="1">
      <c r="C79" s="20"/>
      <c r="D79" s="20"/>
      <c r="E79" s="20"/>
      <c r="F79" s="20"/>
      <c r="G79" s="20"/>
      <c r="H79" s="20"/>
      <c r="I79" s="20"/>
      <c r="J79" s="20"/>
    </row>
    <row r="80" spans="3:10" ht="30" customHeight="1">
      <c r="C80" s="20"/>
      <c r="D80" s="20"/>
      <c r="E80" s="20"/>
      <c r="F80" s="20"/>
      <c r="G80" s="20"/>
      <c r="H80" s="20"/>
      <c r="I80" s="20"/>
      <c r="J80" s="20"/>
    </row>
    <row r="81" spans="3:10" ht="30" customHeight="1">
      <c r="C81" s="20"/>
      <c r="D81" s="20"/>
      <c r="E81" s="20"/>
      <c r="F81" s="20"/>
      <c r="G81" s="20"/>
      <c r="H81" s="20"/>
      <c r="I81" s="20"/>
      <c r="J81" s="20"/>
    </row>
    <row r="82" spans="3:10" ht="30" customHeight="1">
      <c r="C82" s="20"/>
      <c r="D82" s="20"/>
      <c r="E82" s="20"/>
      <c r="F82" s="20"/>
      <c r="G82" s="20"/>
      <c r="H82" s="20"/>
      <c r="I82" s="20"/>
      <c r="J82" s="20"/>
    </row>
    <row r="83" spans="3:10" ht="30" customHeight="1">
      <c r="C83" s="20"/>
      <c r="D83" s="20"/>
      <c r="E83" s="20"/>
      <c r="F83" s="20"/>
      <c r="G83" s="20"/>
      <c r="H83" s="20"/>
      <c r="I83" s="20"/>
      <c r="J83" s="20"/>
    </row>
    <row r="84" spans="3:10" ht="30" customHeight="1">
      <c r="C84" s="20"/>
      <c r="D84" s="20"/>
      <c r="E84" s="20"/>
      <c r="F84" s="20"/>
      <c r="G84" s="20"/>
      <c r="H84" s="20"/>
      <c r="I84" s="20"/>
      <c r="J84" s="20"/>
    </row>
    <row r="85" spans="3:10" ht="30" customHeight="1">
      <c r="C85" s="20"/>
      <c r="D85" s="20"/>
      <c r="E85" s="20"/>
      <c r="F85" s="20"/>
      <c r="G85" s="20"/>
      <c r="H85" s="20"/>
      <c r="I85" s="20"/>
      <c r="J85" s="20"/>
    </row>
    <row r="86" spans="3:10" ht="30" customHeight="1">
      <c r="C86" s="20"/>
      <c r="D86" s="20"/>
      <c r="E86" s="20"/>
      <c r="F86" s="20"/>
      <c r="G86" s="20"/>
      <c r="H86" s="20"/>
      <c r="I86" s="20"/>
      <c r="J86" s="20"/>
    </row>
    <row r="87" spans="3:10" ht="30" customHeight="1">
      <c r="C87" s="20"/>
      <c r="D87" s="20"/>
      <c r="E87" s="20"/>
      <c r="F87" s="20"/>
      <c r="G87" s="20"/>
      <c r="H87" s="20"/>
      <c r="I87" s="20"/>
      <c r="J87" s="20"/>
    </row>
    <row r="88" spans="3:10" ht="30" customHeight="1">
      <c r="C88" s="20"/>
      <c r="D88" s="20"/>
      <c r="E88" s="20"/>
      <c r="F88" s="20"/>
      <c r="G88" s="20"/>
      <c r="H88" s="20"/>
      <c r="I88" s="20"/>
      <c r="J88" s="20"/>
    </row>
    <row r="89" spans="3:10" ht="30" customHeight="1">
      <c r="C89" s="20"/>
      <c r="D89" s="20"/>
      <c r="E89" s="20"/>
      <c r="F89" s="20"/>
      <c r="G89" s="20"/>
      <c r="H89" s="20"/>
      <c r="I89" s="20"/>
      <c r="J89" s="20"/>
    </row>
    <row r="90" spans="3:10" ht="30" customHeight="1">
      <c r="C90" s="20"/>
      <c r="D90" s="20"/>
      <c r="E90" s="20"/>
      <c r="F90" s="20"/>
      <c r="G90" s="20"/>
      <c r="H90" s="20"/>
      <c r="I90" s="20"/>
      <c r="J90" s="20"/>
    </row>
    <row r="91" spans="3:10" ht="30" customHeight="1">
      <c r="C91" s="20"/>
      <c r="D91" s="20"/>
      <c r="E91" s="20"/>
      <c r="F91" s="20"/>
      <c r="G91" s="20"/>
      <c r="H91" s="20"/>
      <c r="I91" s="20"/>
      <c r="J91" s="20"/>
    </row>
    <row r="92" spans="3:10" ht="30" customHeight="1">
      <c r="C92" s="20"/>
      <c r="D92" s="20"/>
      <c r="E92" s="20"/>
      <c r="F92" s="20"/>
      <c r="G92" s="20"/>
      <c r="H92" s="20"/>
      <c r="I92" s="20"/>
      <c r="J92" s="20"/>
    </row>
    <row r="93" spans="3:10" ht="30" customHeight="1">
      <c r="C93" s="20"/>
      <c r="D93" s="20"/>
      <c r="E93" s="20"/>
      <c r="F93" s="20"/>
      <c r="G93" s="20"/>
      <c r="H93" s="20"/>
      <c r="I93" s="20"/>
      <c r="J93" s="20"/>
    </row>
    <row r="94" spans="3:10" ht="30" customHeight="1">
      <c r="C94" s="20"/>
      <c r="D94" s="20"/>
      <c r="E94" s="20"/>
      <c r="F94" s="20"/>
      <c r="G94" s="20"/>
      <c r="H94" s="20"/>
      <c r="I94" s="20"/>
      <c r="J94" s="20"/>
    </row>
    <row r="95" spans="3:10" ht="30" customHeight="1">
      <c r="C95" s="20"/>
      <c r="D95" s="20"/>
      <c r="E95" s="20"/>
      <c r="F95" s="20"/>
      <c r="G95" s="20"/>
      <c r="H95" s="20"/>
      <c r="I95" s="20"/>
      <c r="J95" s="20"/>
    </row>
    <row r="96" spans="3:10" ht="30" customHeight="1">
      <c r="C96" s="20"/>
      <c r="D96" s="20"/>
      <c r="E96" s="20"/>
      <c r="F96" s="20"/>
      <c r="G96" s="20"/>
      <c r="H96" s="20"/>
      <c r="I96" s="20"/>
      <c r="J96" s="20"/>
    </row>
    <row r="97" spans="3:10" ht="30" customHeight="1">
      <c r="C97" s="20"/>
      <c r="D97" s="20"/>
      <c r="E97" s="20"/>
      <c r="F97" s="20"/>
      <c r="G97" s="20"/>
      <c r="H97" s="20"/>
      <c r="I97" s="20"/>
      <c r="J97" s="20"/>
    </row>
    <row r="98" spans="3:10" ht="30" customHeight="1">
      <c r="C98" s="20"/>
      <c r="D98" s="20"/>
      <c r="E98" s="20"/>
      <c r="F98" s="20"/>
      <c r="G98" s="20"/>
      <c r="H98" s="20"/>
      <c r="I98" s="20"/>
      <c r="J98" s="20"/>
    </row>
    <row r="99" spans="3:10" ht="30" customHeight="1">
      <c r="C99" s="20"/>
      <c r="D99" s="20"/>
      <c r="E99" s="20"/>
      <c r="F99" s="20"/>
      <c r="G99" s="20"/>
      <c r="H99" s="20"/>
      <c r="I99" s="20"/>
      <c r="J99" s="20"/>
    </row>
    <row r="100" spans="3:10" ht="30" customHeight="1">
      <c r="C100" s="20"/>
      <c r="D100" s="20"/>
      <c r="E100" s="20"/>
      <c r="F100" s="20"/>
      <c r="G100" s="20"/>
      <c r="H100" s="20"/>
      <c r="I100" s="20"/>
      <c r="J100" s="20"/>
    </row>
    <row r="101" spans="3:10" ht="30" customHeight="1">
      <c r="C101" s="20"/>
      <c r="D101" s="20"/>
      <c r="E101" s="20"/>
      <c r="F101" s="20"/>
      <c r="G101" s="20"/>
      <c r="H101" s="20"/>
      <c r="I101" s="20"/>
      <c r="J101" s="20"/>
    </row>
    <row r="102" spans="3:10" ht="30" customHeight="1">
      <c r="C102" s="20"/>
      <c r="D102" s="20"/>
      <c r="E102" s="20"/>
      <c r="F102" s="20"/>
      <c r="G102" s="20"/>
      <c r="H102" s="20"/>
      <c r="I102" s="20"/>
      <c r="J102" s="20"/>
    </row>
    <row r="103" spans="3:10" ht="30" customHeight="1">
      <c r="C103" s="20"/>
      <c r="D103" s="20"/>
      <c r="E103" s="20"/>
      <c r="F103" s="20"/>
      <c r="G103" s="20"/>
      <c r="H103" s="20"/>
      <c r="I103" s="20"/>
      <c r="J103" s="20"/>
    </row>
    <row r="104" spans="3:10" ht="30" customHeight="1">
      <c r="C104" s="20"/>
      <c r="D104" s="20"/>
      <c r="E104" s="20"/>
      <c r="F104" s="20"/>
      <c r="G104" s="20"/>
      <c r="H104" s="20"/>
      <c r="I104" s="20"/>
      <c r="J104" s="20"/>
    </row>
    <row r="105" spans="3:10" ht="30" customHeight="1">
      <c r="C105" s="20"/>
      <c r="D105" s="20"/>
      <c r="E105" s="20"/>
      <c r="F105" s="20"/>
      <c r="G105" s="20"/>
      <c r="H105" s="20"/>
      <c r="I105" s="20"/>
      <c r="J105" s="20"/>
    </row>
    <row r="106" spans="3:10">
      <c r="C106" s="20"/>
      <c r="D106" s="20"/>
      <c r="E106" s="20"/>
      <c r="F106" s="20"/>
      <c r="G106" s="20"/>
      <c r="H106" s="20"/>
      <c r="I106" s="20"/>
      <c r="J106" s="20"/>
    </row>
    <row r="107" spans="3:10">
      <c r="C107" s="20"/>
      <c r="D107" s="20"/>
      <c r="E107" s="20"/>
      <c r="F107" s="20"/>
      <c r="G107" s="20"/>
      <c r="H107" s="20"/>
      <c r="I107" s="20"/>
      <c r="J107" s="20"/>
    </row>
  </sheetData>
  <sheetProtection selectLockedCells="1"/>
  <mergeCells count="10">
    <mergeCell ref="D25:S25"/>
    <mergeCell ref="D26:S26"/>
    <mergeCell ref="D27:S27"/>
    <mergeCell ref="D28:S28"/>
    <mergeCell ref="D24:S24"/>
    <mergeCell ref="C1:D1"/>
    <mergeCell ref="E1:F1"/>
    <mergeCell ref="G1:H1"/>
    <mergeCell ref="I1:J1"/>
    <mergeCell ref="K1:L1"/>
  </mergeCells>
  <phoneticPr fontId="38" type="noConversion"/>
  <conditionalFormatting sqref="C26">
    <cfRule type="containsText" dxfId="92" priority="1" operator="containsText" text=":)">
      <formula>NOT(ISERROR(SEARCH(":)",C26)))</formula>
    </cfRule>
    <cfRule type="containsText" dxfId="91" priority="2" operator="containsText" text=":(">
      <formula>NOT(ISERROR(SEARCH(":(",C26)))</formula>
    </cfRule>
  </conditionalFormatting>
  <dataValidations count="1">
    <dataValidation type="list" allowBlank="1" showInputMessage="1" showErrorMessage="1" sqref="D6:R11">
      <formula1>"0,1,2,3,4,5"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"/>
  <dimension ref="A1:XFD135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9" style="12" customWidth="1"/>
    <col min="4" max="4" width="77.875" style="12" customWidth="1"/>
    <col min="5" max="5" width="1.5" style="12" customWidth="1"/>
    <col min="6" max="9" width="11" style="14" customWidth="1"/>
    <col min="10" max="11" width="11" style="12" customWidth="1"/>
    <col min="12" max="14" width="11" style="14" customWidth="1"/>
    <col min="15" max="15" width="11" style="15" customWidth="1"/>
    <col min="16" max="19" width="11" style="15"/>
    <col min="20" max="20" width="11" style="15" customWidth="1"/>
    <col min="21" max="16384" width="11" style="12"/>
  </cols>
  <sheetData>
    <row r="1" spans="1:16384" s="52" customFormat="1" ht="39" customHeight="1">
      <c r="C1" s="405"/>
      <c r="D1" s="405"/>
      <c r="E1" s="405"/>
      <c r="F1" s="405"/>
      <c r="G1" s="446"/>
      <c r="H1" s="446"/>
      <c r="I1" s="405"/>
      <c r="J1" s="405"/>
      <c r="K1" s="405"/>
      <c r="L1" s="405"/>
      <c r="M1" s="3"/>
      <c r="N1" s="4"/>
      <c r="O1" s="5"/>
      <c r="P1" s="5"/>
      <c r="Q1" s="5"/>
      <c r="R1" s="5"/>
      <c r="S1" s="5"/>
      <c r="T1" s="5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L4" s="13"/>
      <c r="M4" s="13"/>
    </row>
    <row r="5" spans="1:16384" ht="30" customHeight="1" thickTop="1" thickBot="1">
      <c r="C5" s="61" t="s">
        <v>293</v>
      </c>
      <c r="D5" s="62"/>
      <c r="L5" s="13"/>
      <c r="M5" s="13"/>
    </row>
    <row r="6" spans="1:16384" ht="30" customHeight="1" thickTop="1" thickBot="1">
      <c r="C6" s="55" t="s">
        <v>47</v>
      </c>
      <c r="D6" s="332" t="str">
        <f>IG_EM!D6</f>
        <v>Waiter</v>
      </c>
      <c r="L6" s="13"/>
      <c r="M6" s="13"/>
    </row>
    <row r="7" spans="1:16384" ht="30" customHeight="1" thickTop="1" thickBot="1">
      <c r="C7" s="55" t="s">
        <v>294</v>
      </c>
      <c r="D7" s="332">
        <f>IG_EM!G12</f>
        <v>2019</v>
      </c>
      <c r="L7" s="13"/>
      <c r="M7" s="13"/>
    </row>
    <row r="8" spans="1:16384" ht="15" customHeight="1" thickTop="1" thickBot="1">
      <c r="L8" s="13"/>
      <c r="M8" s="13"/>
    </row>
    <row r="9" spans="1:16384" s="18" customFormat="1" ht="30" customHeight="1" thickTop="1" thickBot="1">
      <c r="A9" s="16"/>
      <c r="B9" s="17"/>
      <c r="C9" s="61" t="s">
        <v>93</v>
      </c>
      <c r="D9" s="62"/>
      <c r="E9" s="20"/>
      <c r="F9" s="20"/>
      <c r="G9" s="20"/>
      <c r="H9" s="20"/>
      <c r="I9" s="20"/>
      <c r="J9" s="20"/>
      <c r="K9" s="20"/>
      <c r="L9" s="20"/>
      <c r="M9" s="19"/>
      <c r="N9" s="20"/>
      <c r="O9" s="21"/>
      <c r="P9" s="21"/>
      <c r="Q9" s="21"/>
      <c r="R9" s="21"/>
      <c r="S9" s="21"/>
      <c r="T9" s="21"/>
      <c r="U9" s="22"/>
      <c r="V9" s="22"/>
      <c r="W9" s="22"/>
      <c r="X9" s="22"/>
      <c r="Y9" s="22"/>
    </row>
    <row r="10" spans="1:16384" s="18" customFormat="1" ht="69.95" customHeight="1" thickTop="1" thickBot="1">
      <c r="A10" s="16"/>
      <c r="B10" s="17"/>
      <c r="C10" s="55" t="s">
        <v>94</v>
      </c>
      <c r="D10" s="404" t="s">
        <v>850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3"/>
      <c r="P10" s="23"/>
      <c r="Q10" s="23"/>
      <c r="R10" s="23"/>
      <c r="S10" s="23"/>
      <c r="T10" s="23"/>
    </row>
    <row r="11" spans="1:16384" s="18" customFormat="1" ht="69.95" customHeight="1" thickTop="1" thickBot="1">
      <c r="A11" s="16"/>
      <c r="B11" s="17"/>
      <c r="C11" s="55" t="s">
        <v>95</v>
      </c>
      <c r="D11" s="403" t="s">
        <v>851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3"/>
      <c r="P11" s="23"/>
      <c r="Q11" s="23"/>
      <c r="R11" s="23"/>
      <c r="S11" s="23"/>
      <c r="T11" s="23"/>
    </row>
    <row r="12" spans="1:16384" s="18" customFormat="1" ht="15" customHeight="1" thickTop="1" thickBot="1">
      <c r="A12" s="16"/>
      <c r="B12" s="17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3"/>
      <c r="P12" s="23"/>
      <c r="Q12" s="23"/>
      <c r="R12" s="23"/>
      <c r="S12" s="23"/>
      <c r="T12" s="23"/>
    </row>
    <row r="13" spans="1:16384" ht="30" customHeight="1" thickTop="1" thickBot="1">
      <c r="C13" s="61" t="s">
        <v>96</v>
      </c>
      <c r="D13" s="62"/>
    </row>
    <row r="14" spans="1:16384" s="18" customFormat="1" ht="30" customHeight="1" thickTop="1">
      <c r="A14" s="16"/>
      <c r="B14" s="17"/>
      <c r="C14" s="441" t="s">
        <v>855</v>
      </c>
      <c r="D14" s="442"/>
      <c r="E14" s="20"/>
      <c r="F14" s="20"/>
      <c r="G14" s="20">
        <f>COUNTA(C14:D23)</f>
        <v>4</v>
      </c>
      <c r="H14" s="20"/>
      <c r="I14" s="20"/>
      <c r="J14" s="20"/>
      <c r="K14" s="20"/>
      <c r="L14" s="20"/>
      <c r="M14" s="20"/>
      <c r="N14" s="20"/>
      <c r="O14" s="23"/>
      <c r="P14" s="23"/>
      <c r="Q14" s="23"/>
      <c r="R14" s="23"/>
      <c r="S14" s="23"/>
      <c r="T14" s="23"/>
    </row>
    <row r="15" spans="1:16384" s="18" customFormat="1" ht="30" customHeight="1">
      <c r="A15" s="16"/>
      <c r="B15" s="17"/>
      <c r="C15" s="443" t="s">
        <v>854</v>
      </c>
      <c r="D15" s="444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3"/>
      <c r="P15" s="23"/>
      <c r="Q15" s="23"/>
      <c r="R15" s="23"/>
      <c r="S15" s="23"/>
      <c r="T15" s="23"/>
    </row>
    <row r="16" spans="1:16384" s="18" customFormat="1" ht="30" customHeight="1">
      <c r="A16" s="16"/>
      <c r="B16" s="17"/>
      <c r="C16" s="445" t="s">
        <v>853</v>
      </c>
      <c r="D16" s="44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3"/>
      <c r="P16" s="23"/>
      <c r="Q16" s="23"/>
      <c r="R16" s="23"/>
      <c r="S16" s="23"/>
      <c r="T16" s="23"/>
    </row>
    <row r="17" spans="1:20" s="18" customFormat="1" ht="30" customHeight="1">
      <c r="A17" s="16"/>
      <c r="B17" s="17"/>
      <c r="C17" s="445" t="s">
        <v>852</v>
      </c>
      <c r="D17" s="44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3"/>
      <c r="P17" s="23"/>
      <c r="Q17" s="23"/>
      <c r="R17" s="23"/>
      <c r="S17" s="23"/>
      <c r="T17" s="23"/>
    </row>
    <row r="18" spans="1:20" s="18" customFormat="1" ht="30" customHeight="1">
      <c r="A18" s="16"/>
      <c r="B18" s="17"/>
      <c r="C18" s="445"/>
      <c r="D18" s="44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3"/>
      <c r="P18" s="23"/>
      <c r="Q18" s="23"/>
      <c r="R18" s="23"/>
      <c r="S18" s="23"/>
      <c r="T18" s="23"/>
    </row>
    <row r="19" spans="1:20" ht="30" customHeight="1">
      <c r="C19" s="439"/>
      <c r="D19" s="440"/>
      <c r="E19" s="20"/>
      <c r="F19" s="20"/>
      <c r="G19" s="20"/>
      <c r="H19" s="20"/>
      <c r="I19" s="20"/>
      <c r="J19" s="20"/>
      <c r="K19" s="20"/>
      <c r="L19" s="20"/>
    </row>
    <row r="20" spans="1:20" ht="30" customHeight="1">
      <c r="C20" s="439"/>
      <c r="D20" s="440"/>
      <c r="E20" s="20"/>
      <c r="F20" s="20"/>
      <c r="G20" s="20"/>
      <c r="H20" s="20"/>
      <c r="I20" s="20"/>
      <c r="J20" s="20"/>
      <c r="K20" s="20"/>
      <c r="L20" s="20"/>
    </row>
    <row r="21" spans="1:20" ht="30" customHeight="1">
      <c r="C21" s="439"/>
      <c r="D21" s="440"/>
      <c r="E21" s="20"/>
      <c r="F21" s="20"/>
      <c r="G21" s="20"/>
      <c r="H21" s="20"/>
      <c r="I21" s="20"/>
      <c r="J21" s="20"/>
      <c r="K21" s="20"/>
      <c r="L21" s="20"/>
    </row>
    <row r="22" spans="1:20" ht="30" customHeight="1">
      <c r="C22" s="439"/>
      <c r="D22" s="440"/>
      <c r="E22" s="20"/>
      <c r="F22" s="20"/>
      <c r="G22" s="20"/>
      <c r="H22" s="20"/>
      <c r="I22" s="20"/>
      <c r="J22" s="20"/>
      <c r="K22" s="20"/>
      <c r="L22" s="20"/>
    </row>
    <row r="23" spans="1:20" ht="30" customHeight="1">
      <c r="C23" s="439"/>
      <c r="D23" s="440"/>
      <c r="E23" s="20"/>
      <c r="F23" s="20"/>
      <c r="G23" s="20"/>
      <c r="H23" s="20"/>
      <c r="I23" s="20"/>
      <c r="J23" s="20"/>
      <c r="K23" s="20"/>
      <c r="L23" s="20"/>
    </row>
    <row r="24" spans="1:20" ht="30" customHeight="1">
      <c r="C24" s="20"/>
      <c r="D24" s="20"/>
      <c r="E24" s="20"/>
      <c r="F24" s="20"/>
      <c r="G24" s="20"/>
      <c r="H24" s="20"/>
      <c r="I24" s="20"/>
      <c r="J24" s="20"/>
      <c r="K24" s="20"/>
      <c r="L24" s="20"/>
    </row>
    <row r="25" spans="1:20" ht="30" customHeight="1">
      <c r="C25" s="20"/>
      <c r="D25" s="20"/>
      <c r="E25" s="20"/>
      <c r="F25" s="20"/>
      <c r="G25" s="20"/>
      <c r="H25" s="20"/>
      <c r="I25" s="20"/>
      <c r="J25" s="20"/>
      <c r="K25" s="20"/>
      <c r="L25" s="20"/>
    </row>
    <row r="26" spans="1:20" ht="30" customHeight="1">
      <c r="C26" s="20"/>
      <c r="D26" s="20"/>
      <c r="E26" s="20"/>
      <c r="F26" s="20"/>
      <c r="G26" s="20"/>
      <c r="H26" s="20"/>
      <c r="I26" s="20"/>
      <c r="J26" s="20"/>
      <c r="K26" s="20"/>
      <c r="L26" s="20"/>
    </row>
    <row r="27" spans="1:20" ht="30" customHeight="1">
      <c r="C27" s="20"/>
      <c r="D27" s="20"/>
      <c r="E27" s="20"/>
      <c r="F27" s="20"/>
      <c r="G27" s="20"/>
      <c r="H27" s="20"/>
      <c r="I27" s="20"/>
      <c r="J27" s="20"/>
      <c r="K27" s="20"/>
      <c r="L27" s="20"/>
    </row>
    <row r="28" spans="1:20" ht="30" customHeight="1">
      <c r="C28" s="20"/>
      <c r="D28" s="20"/>
      <c r="E28" s="20"/>
      <c r="F28" s="20"/>
      <c r="G28" s="20"/>
      <c r="H28" s="20"/>
      <c r="I28" s="20"/>
      <c r="J28" s="20"/>
      <c r="K28" s="20"/>
      <c r="L28" s="20"/>
    </row>
    <row r="29" spans="1:20" ht="30" customHeight="1">
      <c r="C29" s="20"/>
      <c r="D29" s="20"/>
      <c r="E29" s="20"/>
      <c r="F29" s="20"/>
      <c r="G29" s="20"/>
      <c r="H29" s="20"/>
      <c r="I29" s="20"/>
      <c r="J29" s="20"/>
      <c r="K29" s="20"/>
      <c r="L29" s="20"/>
    </row>
    <row r="30" spans="1:20" ht="30" customHeight="1">
      <c r="C30" s="20"/>
      <c r="D30" s="20"/>
      <c r="E30" s="20"/>
      <c r="F30" s="20"/>
      <c r="G30" s="20"/>
      <c r="H30" s="20"/>
      <c r="I30" s="20"/>
      <c r="J30" s="20"/>
      <c r="K30" s="20"/>
      <c r="L30" s="20"/>
    </row>
    <row r="31" spans="1:20" ht="30" customHeight="1">
      <c r="C31" s="20"/>
      <c r="D31" s="20"/>
      <c r="E31" s="20"/>
      <c r="F31" s="20"/>
      <c r="G31" s="20"/>
      <c r="H31" s="20"/>
      <c r="I31" s="20"/>
      <c r="J31" s="20"/>
      <c r="K31" s="20"/>
      <c r="L31" s="20"/>
    </row>
    <row r="32" spans="1:20" ht="30" customHeight="1">
      <c r="C32" s="20"/>
      <c r="D32" s="20"/>
      <c r="E32" s="20"/>
      <c r="F32" s="20"/>
      <c r="G32" s="20"/>
      <c r="H32" s="20"/>
      <c r="I32" s="20"/>
      <c r="J32" s="20"/>
      <c r="K32" s="20"/>
      <c r="L32" s="20"/>
    </row>
    <row r="33" spans="3:12" ht="30" customHeight="1">
      <c r="C33" s="20"/>
      <c r="D33" s="20"/>
      <c r="E33" s="20"/>
      <c r="F33" s="20"/>
      <c r="G33" s="20"/>
      <c r="H33" s="20"/>
      <c r="I33" s="20"/>
      <c r="J33" s="20"/>
      <c r="K33" s="20"/>
      <c r="L33" s="20"/>
    </row>
    <row r="34" spans="3:12" ht="30" customHeight="1">
      <c r="C34" s="20"/>
      <c r="D34" s="20"/>
      <c r="E34" s="20"/>
      <c r="F34" s="20"/>
      <c r="G34" s="20"/>
      <c r="H34" s="20"/>
      <c r="I34" s="20"/>
      <c r="J34" s="20"/>
      <c r="K34" s="20"/>
      <c r="L34" s="20"/>
    </row>
    <row r="35" spans="3:12" ht="30" customHeight="1">
      <c r="C35" s="20"/>
      <c r="D35" s="20"/>
      <c r="E35" s="20"/>
      <c r="F35" s="20"/>
      <c r="G35" s="20"/>
      <c r="H35" s="20"/>
      <c r="I35" s="20"/>
      <c r="J35" s="20"/>
      <c r="K35" s="20"/>
      <c r="L35" s="20"/>
    </row>
    <row r="36" spans="3:12" ht="30" customHeight="1">
      <c r="C36" s="20"/>
      <c r="D36" s="20"/>
      <c r="E36" s="20"/>
      <c r="F36" s="20"/>
      <c r="G36" s="20"/>
      <c r="H36" s="20"/>
      <c r="I36" s="20"/>
      <c r="J36" s="20"/>
      <c r="K36" s="20"/>
      <c r="L36" s="20"/>
    </row>
    <row r="37" spans="3:12" ht="30" customHeight="1">
      <c r="C37" s="20"/>
      <c r="D37" s="20"/>
      <c r="E37" s="20"/>
      <c r="F37" s="20"/>
      <c r="G37" s="20"/>
      <c r="H37" s="20"/>
      <c r="I37" s="20"/>
      <c r="J37" s="20"/>
      <c r="K37" s="20"/>
      <c r="L37" s="20"/>
    </row>
    <row r="38" spans="3:12" ht="30" customHeight="1">
      <c r="C38" s="20"/>
      <c r="D38" s="20"/>
      <c r="E38" s="20"/>
      <c r="F38" s="20"/>
      <c r="G38" s="20"/>
      <c r="H38" s="20"/>
      <c r="I38" s="20"/>
      <c r="J38" s="20"/>
      <c r="K38" s="20"/>
      <c r="L38" s="20"/>
    </row>
    <row r="39" spans="3:12" ht="30" customHeight="1">
      <c r="C39" s="20"/>
      <c r="D39" s="20"/>
      <c r="E39" s="20"/>
      <c r="F39" s="20"/>
      <c r="G39" s="20"/>
      <c r="H39" s="20"/>
      <c r="I39" s="20"/>
      <c r="J39" s="20"/>
      <c r="K39" s="20"/>
      <c r="L39" s="20"/>
    </row>
    <row r="40" spans="3:12" ht="30" customHeight="1">
      <c r="C40" s="20"/>
      <c r="D40" s="20"/>
      <c r="E40" s="20"/>
      <c r="F40" s="20"/>
      <c r="G40" s="20"/>
      <c r="H40" s="20"/>
      <c r="I40" s="20"/>
      <c r="J40" s="20"/>
      <c r="K40" s="20"/>
      <c r="L40" s="20"/>
    </row>
    <row r="41" spans="3:12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</row>
    <row r="42" spans="3:12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</row>
    <row r="43" spans="3:12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</row>
    <row r="44" spans="3:12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</row>
    <row r="45" spans="3:12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</row>
    <row r="46" spans="3:12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</row>
    <row r="47" spans="3:12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</row>
    <row r="48" spans="3:12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</row>
    <row r="49" spans="3:12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</row>
    <row r="50" spans="3:12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</row>
    <row r="51" spans="3:12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</row>
    <row r="52" spans="3:12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</row>
    <row r="53" spans="3:12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</row>
    <row r="54" spans="3:12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</row>
    <row r="55" spans="3:12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</row>
    <row r="56" spans="3:12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</row>
    <row r="57" spans="3:12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</row>
    <row r="58" spans="3:12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</row>
    <row r="59" spans="3:12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</row>
    <row r="60" spans="3:12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</row>
    <row r="61" spans="3:12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</row>
    <row r="62" spans="3:12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</row>
    <row r="63" spans="3:12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</row>
    <row r="64" spans="3:12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</row>
    <row r="65" spans="3:12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</row>
    <row r="66" spans="3:12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</row>
    <row r="67" spans="3:12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3:12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</row>
    <row r="69" spans="3:12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</row>
    <row r="70" spans="3:12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</row>
    <row r="71" spans="3:12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</row>
    <row r="72" spans="3:12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</row>
    <row r="73" spans="3:12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</row>
    <row r="74" spans="3:12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</row>
    <row r="75" spans="3:12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</row>
    <row r="76" spans="3:12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</row>
    <row r="77" spans="3:12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</row>
    <row r="78" spans="3:12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</row>
    <row r="79" spans="3:12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</row>
    <row r="80" spans="3:12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</row>
    <row r="81" spans="3:12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</row>
    <row r="82" spans="3:12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</row>
    <row r="83" spans="3:12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</row>
    <row r="84" spans="3:12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</row>
    <row r="85" spans="3:12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</row>
    <row r="86" spans="3:12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</row>
    <row r="87" spans="3:12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</row>
    <row r="88" spans="3:12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</row>
    <row r="89" spans="3:12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</row>
    <row r="90" spans="3:12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</row>
    <row r="91" spans="3:12" ht="30" customHeight="1">
      <c r="C91" s="20"/>
      <c r="D91" s="20" t="str">
        <f>ESTRATÉGIA!C14&amp;", "</f>
        <v xml:space="preserve">Comprometimento, </v>
      </c>
      <c r="E91" s="20"/>
      <c r="F91" s="20"/>
      <c r="G91" s="20"/>
      <c r="H91" s="20"/>
      <c r="I91" s="20"/>
      <c r="J91" s="20"/>
      <c r="K91" s="20"/>
      <c r="L91" s="20"/>
    </row>
    <row r="92" spans="3:12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</row>
    <row r="93" spans="3:12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</row>
    <row r="94" spans="3:12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</row>
    <row r="95" spans="3:12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</row>
    <row r="96" spans="3:12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</row>
    <row r="97" spans="3:12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</row>
    <row r="98" spans="3:12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</row>
    <row r="99" spans="3:12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</row>
    <row r="100" spans="3:12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</row>
    <row r="101" spans="3:12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</row>
    <row r="102" spans="3:12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</row>
    <row r="103" spans="3:12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</row>
    <row r="104" spans="3:12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</row>
    <row r="105" spans="3:12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</row>
    <row r="106" spans="3:12" ht="30" customHeight="1">
      <c r="C106" s="20"/>
      <c r="D106" s="20"/>
      <c r="E106" s="20"/>
      <c r="F106" s="20"/>
      <c r="G106" s="20"/>
      <c r="H106" s="20"/>
      <c r="I106" s="20"/>
      <c r="J106" s="20"/>
      <c r="K106" s="20"/>
      <c r="L106" s="20"/>
    </row>
    <row r="107" spans="3:12" ht="30" customHeight="1">
      <c r="C107" s="20"/>
      <c r="D107" s="20"/>
      <c r="E107" s="20"/>
      <c r="F107" s="20"/>
      <c r="G107" s="20"/>
      <c r="H107" s="20"/>
      <c r="I107" s="20"/>
      <c r="J107" s="20"/>
      <c r="K107" s="20"/>
      <c r="L107" s="20"/>
    </row>
    <row r="108" spans="3:12" ht="30" customHeight="1">
      <c r="C108" s="20"/>
      <c r="D108" s="20"/>
      <c r="E108" s="20"/>
      <c r="F108" s="20"/>
      <c r="G108" s="20"/>
      <c r="H108" s="20"/>
      <c r="I108" s="20"/>
      <c r="J108" s="20"/>
      <c r="K108" s="20"/>
      <c r="L108" s="20"/>
    </row>
    <row r="109" spans="3:12">
      <c r="C109" s="20"/>
      <c r="D109" s="20"/>
      <c r="E109" s="20"/>
      <c r="F109" s="20"/>
      <c r="G109" s="20"/>
      <c r="H109" s="20"/>
      <c r="I109" s="20"/>
      <c r="J109" s="20"/>
      <c r="K109" s="20"/>
      <c r="L109" s="20"/>
    </row>
    <row r="110" spans="3:12">
      <c r="C110" s="20"/>
      <c r="D110" s="20"/>
      <c r="E110" s="20"/>
      <c r="F110" s="20"/>
      <c r="G110" s="20"/>
      <c r="H110" s="20"/>
      <c r="I110" s="20"/>
      <c r="J110" s="20"/>
      <c r="K110" s="20"/>
      <c r="L110" s="20"/>
    </row>
    <row r="111" spans="3:12">
      <c r="C111" s="20"/>
      <c r="D111" s="20"/>
      <c r="E111" s="20"/>
      <c r="F111" s="20"/>
      <c r="G111" s="20"/>
      <c r="H111" s="20"/>
      <c r="I111" s="20"/>
      <c r="J111" s="20"/>
      <c r="K111" s="20"/>
      <c r="L111" s="20"/>
    </row>
    <row r="112" spans="3:12">
      <c r="C112" s="20"/>
      <c r="D112" s="20"/>
      <c r="E112" s="20"/>
      <c r="F112" s="20"/>
      <c r="G112" s="20"/>
      <c r="H112" s="20"/>
      <c r="I112" s="20"/>
      <c r="J112" s="20"/>
      <c r="K112" s="20"/>
      <c r="L112" s="20"/>
    </row>
    <row r="113" spans="3:12">
      <c r="C113" s="20"/>
      <c r="D113" s="20"/>
      <c r="E113" s="20"/>
      <c r="F113" s="20"/>
      <c r="G113" s="20"/>
      <c r="H113" s="20"/>
      <c r="I113" s="20"/>
      <c r="J113" s="20"/>
      <c r="K113" s="20"/>
      <c r="L113" s="20"/>
    </row>
    <row r="114" spans="3:12">
      <c r="C114" s="20"/>
      <c r="D114" s="20"/>
      <c r="E114" s="20"/>
      <c r="F114" s="20"/>
      <c r="G114" s="20"/>
      <c r="H114" s="20"/>
      <c r="I114" s="20"/>
      <c r="J114" s="20"/>
      <c r="K114" s="20"/>
      <c r="L114" s="20"/>
    </row>
    <row r="115" spans="3:12">
      <c r="C115" s="20"/>
      <c r="D115" s="20"/>
      <c r="E115" s="20"/>
      <c r="F115" s="20"/>
      <c r="G115" s="20"/>
      <c r="H115" s="20"/>
      <c r="I115" s="20"/>
      <c r="J115" s="20"/>
      <c r="K115" s="20"/>
      <c r="L115" s="20"/>
    </row>
    <row r="116" spans="3:12">
      <c r="C116" s="20"/>
      <c r="D116" s="20"/>
      <c r="E116" s="20"/>
      <c r="F116" s="20"/>
      <c r="G116" s="20"/>
      <c r="H116" s="20"/>
      <c r="I116" s="20"/>
      <c r="J116" s="20"/>
      <c r="K116" s="20"/>
      <c r="L116" s="20"/>
    </row>
    <row r="117" spans="3:12">
      <c r="C117" s="20"/>
      <c r="D117" s="20"/>
      <c r="E117" s="20"/>
      <c r="F117" s="20"/>
      <c r="G117" s="20"/>
      <c r="H117" s="20"/>
      <c r="I117" s="20"/>
      <c r="J117" s="20"/>
      <c r="K117" s="20"/>
      <c r="L117" s="20"/>
    </row>
    <row r="118" spans="3:12">
      <c r="C118" s="20"/>
      <c r="D118" s="20"/>
      <c r="E118" s="20"/>
      <c r="F118" s="20"/>
      <c r="G118" s="20"/>
      <c r="H118" s="20"/>
      <c r="I118" s="20"/>
      <c r="J118" s="20"/>
      <c r="K118" s="20"/>
      <c r="L118" s="20"/>
    </row>
    <row r="119" spans="3:12">
      <c r="C119" s="20"/>
      <c r="D119" s="20"/>
      <c r="E119" s="20"/>
      <c r="F119" s="20"/>
      <c r="G119" s="20"/>
      <c r="H119" s="20"/>
      <c r="I119" s="20"/>
      <c r="J119" s="20"/>
      <c r="K119" s="20"/>
      <c r="L119" s="20"/>
    </row>
    <row r="120" spans="3:12">
      <c r="C120" s="20"/>
      <c r="D120" s="20"/>
      <c r="E120" s="20"/>
      <c r="F120" s="20"/>
      <c r="G120" s="20"/>
      <c r="H120" s="20"/>
      <c r="I120" s="20"/>
      <c r="J120" s="20"/>
      <c r="K120" s="20"/>
      <c r="L120" s="20"/>
    </row>
    <row r="121" spans="3:12">
      <c r="C121" s="20"/>
      <c r="D121" s="20"/>
      <c r="E121" s="20"/>
      <c r="F121" s="20"/>
      <c r="G121" s="20"/>
      <c r="H121" s="20"/>
      <c r="I121" s="20"/>
      <c r="J121" s="20"/>
      <c r="K121" s="20"/>
      <c r="L121" s="20"/>
    </row>
    <row r="122" spans="3:12">
      <c r="C122" s="20"/>
      <c r="D122" s="20"/>
      <c r="E122" s="20"/>
      <c r="F122" s="20"/>
      <c r="G122" s="20"/>
      <c r="H122" s="20"/>
      <c r="I122" s="20"/>
      <c r="J122" s="20"/>
      <c r="K122" s="20"/>
      <c r="L122" s="20"/>
    </row>
    <row r="123" spans="3:12">
      <c r="C123" s="20"/>
      <c r="D123" s="20"/>
      <c r="E123" s="20"/>
      <c r="F123" s="20"/>
      <c r="G123" s="20"/>
      <c r="H123" s="20"/>
      <c r="I123" s="20"/>
      <c r="J123" s="20"/>
      <c r="K123" s="20"/>
      <c r="L123" s="20"/>
    </row>
    <row r="124" spans="3:12">
      <c r="C124" s="20"/>
      <c r="D124" s="20"/>
      <c r="E124" s="20"/>
      <c r="F124" s="20"/>
      <c r="G124" s="20"/>
      <c r="H124" s="20"/>
      <c r="I124" s="20"/>
      <c r="J124" s="20"/>
      <c r="K124" s="20"/>
      <c r="L124" s="20"/>
    </row>
    <row r="125" spans="3:12">
      <c r="C125" s="20"/>
      <c r="D125" s="20"/>
      <c r="E125" s="20"/>
      <c r="F125" s="20"/>
      <c r="G125" s="20"/>
      <c r="H125" s="20"/>
      <c r="I125" s="20"/>
      <c r="J125" s="20"/>
      <c r="K125" s="20"/>
      <c r="L125" s="20"/>
    </row>
    <row r="126" spans="3:12">
      <c r="C126" s="20"/>
      <c r="D126" s="20"/>
      <c r="E126" s="20"/>
      <c r="F126" s="20"/>
      <c r="G126" s="20"/>
      <c r="H126" s="20"/>
      <c r="I126" s="20"/>
      <c r="J126" s="20"/>
      <c r="K126" s="20"/>
      <c r="L126" s="20"/>
    </row>
    <row r="127" spans="3:12">
      <c r="C127" s="20"/>
      <c r="D127" s="20"/>
      <c r="E127" s="20"/>
      <c r="F127" s="20"/>
      <c r="G127" s="20"/>
      <c r="H127" s="20"/>
      <c r="I127" s="20"/>
      <c r="J127" s="20"/>
      <c r="K127" s="20"/>
      <c r="L127" s="20"/>
    </row>
    <row r="128" spans="3:12">
      <c r="C128" s="20"/>
      <c r="D128" s="20"/>
      <c r="E128" s="20"/>
      <c r="F128" s="20"/>
      <c r="G128" s="20"/>
      <c r="H128" s="20"/>
      <c r="I128" s="20"/>
      <c r="J128" s="20"/>
      <c r="K128" s="20"/>
      <c r="L128" s="20"/>
    </row>
    <row r="129" spans="3:12">
      <c r="C129" s="20"/>
      <c r="D129" s="20"/>
      <c r="E129" s="20"/>
      <c r="F129" s="20"/>
      <c r="G129" s="20"/>
      <c r="H129" s="20"/>
      <c r="I129" s="20"/>
      <c r="J129" s="20"/>
      <c r="K129" s="20"/>
      <c r="L129" s="20"/>
    </row>
    <row r="130" spans="3:12">
      <c r="C130" s="20"/>
      <c r="D130" s="20"/>
      <c r="E130" s="20"/>
      <c r="F130" s="20"/>
      <c r="G130" s="20"/>
      <c r="H130" s="20"/>
      <c r="I130" s="20"/>
      <c r="J130" s="20"/>
      <c r="K130" s="20"/>
      <c r="L130" s="20"/>
    </row>
    <row r="131" spans="3:12">
      <c r="C131" s="20"/>
      <c r="D131" s="20"/>
      <c r="E131" s="20"/>
      <c r="F131" s="20"/>
      <c r="G131" s="20"/>
      <c r="H131" s="20"/>
      <c r="I131" s="20"/>
      <c r="J131" s="20"/>
      <c r="K131" s="20"/>
      <c r="L131" s="20"/>
    </row>
    <row r="132" spans="3:12">
      <c r="C132" s="20"/>
      <c r="D132" s="20"/>
      <c r="E132" s="20"/>
      <c r="F132" s="20"/>
      <c r="G132" s="20"/>
      <c r="H132" s="20"/>
      <c r="I132" s="20"/>
      <c r="J132" s="20"/>
      <c r="K132" s="20"/>
      <c r="L132" s="20"/>
    </row>
    <row r="133" spans="3:12">
      <c r="C133" s="20"/>
      <c r="D133" s="20"/>
      <c r="E133" s="20"/>
      <c r="F133" s="20"/>
      <c r="G133" s="20"/>
      <c r="H133" s="20"/>
      <c r="I133" s="20"/>
      <c r="J133" s="20"/>
      <c r="K133" s="20"/>
      <c r="L133" s="20"/>
    </row>
    <row r="134" spans="3:12">
      <c r="C134" s="20"/>
      <c r="D134" s="20"/>
      <c r="E134" s="20"/>
      <c r="F134" s="20"/>
      <c r="G134" s="20"/>
      <c r="H134" s="20"/>
      <c r="I134" s="20"/>
      <c r="J134" s="20"/>
      <c r="K134" s="20"/>
      <c r="L134" s="20"/>
    </row>
    <row r="135" spans="3:12">
      <c r="C135" s="20"/>
      <c r="D135" s="20"/>
      <c r="E135" s="20"/>
      <c r="F135" s="20"/>
      <c r="G135" s="20"/>
      <c r="H135" s="20"/>
      <c r="I135" s="20"/>
      <c r="J135" s="20"/>
      <c r="K135" s="20"/>
      <c r="L135" s="20"/>
    </row>
  </sheetData>
  <sheetProtection selectLockedCells="1"/>
  <mergeCells count="15">
    <mergeCell ref="C1:D1"/>
    <mergeCell ref="E1:F1"/>
    <mergeCell ref="G1:H1"/>
    <mergeCell ref="I1:J1"/>
    <mergeCell ref="K1:L1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"/>
  <dimension ref="A1:XFD132"/>
  <sheetViews>
    <sheetView showGridLines="0" zoomScale="85" zoomScaleNormal="85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70.875" style="12" customWidth="1"/>
    <col min="4" max="5" width="32" style="12" customWidth="1"/>
    <col min="6" max="6" width="11" style="12" customWidth="1"/>
    <col min="7" max="15" width="11" style="14" customWidth="1"/>
    <col min="16" max="19" width="11" style="14"/>
    <col min="20" max="20" width="11" style="14" customWidth="1"/>
    <col min="21" max="24" width="11" style="14"/>
    <col min="25" max="16384" width="11" style="12"/>
  </cols>
  <sheetData>
    <row r="1" spans="1:16384" s="76" customFormat="1" ht="39" customHeight="1">
      <c r="C1" s="405"/>
      <c r="D1" s="405"/>
      <c r="E1" s="405"/>
      <c r="F1" s="405"/>
      <c r="G1" s="446"/>
      <c r="H1" s="446"/>
      <c r="I1" s="446"/>
      <c r="J1" s="446"/>
      <c r="K1" s="446"/>
      <c r="L1" s="446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268"/>
      <c r="S2" s="268"/>
      <c r="T2" s="268"/>
      <c r="U2" s="268"/>
      <c r="V2" s="268"/>
      <c r="W2" s="268"/>
      <c r="X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317"/>
      <c r="C5" s="61" t="s">
        <v>97</v>
      </c>
      <c r="D5" s="79"/>
      <c r="E5" s="79"/>
      <c r="F5" s="62"/>
      <c r="G5" s="20"/>
      <c r="H5" s="20" t="s">
        <v>140</v>
      </c>
      <c r="I5" s="20"/>
      <c r="J5" s="20" t="s">
        <v>140</v>
      </c>
      <c r="K5" s="20"/>
      <c r="L5" s="20"/>
      <c r="M5" s="19" t="s">
        <v>145</v>
      </c>
      <c r="N5" s="20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2"/>
    </row>
    <row r="6" spans="1:16384" s="18" customFormat="1" ht="30" customHeight="1" thickTop="1" thickBot="1">
      <c r="A6" s="16"/>
      <c r="B6" s="17"/>
      <c r="C6" s="80" t="s">
        <v>98</v>
      </c>
      <c r="D6" s="147" t="s">
        <v>132</v>
      </c>
      <c r="E6" s="81" t="s">
        <v>137</v>
      </c>
      <c r="F6" s="95">
        <f>IFERROR(M6*N6,"-")</f>
        <v>10</v>
      </c>
      <c r="G6" s="20"/>
      <c r="H6" s="20" t="s">
        <v>141</v>
      </c>
      <c r="I6" s="20">
        <v>5</v>
      </c>
      <c r="J6" s="20" t="s">
        <v>137</v>
      </c>
      <c r="K6" s="20">
        <v>2</v>
      </c>
      <c r="L6" s="20"/>
      <c r="M6" s="20">
        <f>IF(D6="","",VLOOKUP(D6,$H$6:$I$10,2,FALSE))</f>
        <v>5</v>
      </c>
      <c r="N6" s="20">
        <f>IF(E6="","",VLOOKUP(E6,$J$6:$K$8,2,FALSE))</f>
        <v>2</v>
      </c>
      <c r="O6" s="274"/>
      <c r="P6" s="274"/>
      <c r="Q6" s="274"/>
      <c r="R6" s="274"/>
      <c r="S6" s="274"/>
      <c r="T6" s="274"/>
      <c r="U6" s="274"/>
      <c r="V6" s="274"/>
      <c r="W6" s="274"/>
      <c r="X6" s="274"/>
    </row>
    <row r="7" spans="1:16384" s="18" customFormat="1" ht="30" customHeight="1" thickTop="1" thickBot="1">
      <c r="A7" s="16"/>
      <c r="B7" s="17"/>
      <c r="C7" s="55" t="s">
        <v>99</v>
      </c>
      <c r="D7" s="82" t="s">
        <v>133</v>
      </c>
      <c r="E7" s="83" t="s">
        <v>138</v>
      </c>
      <c r="F7" s="95">
        <f t="shared" ref="F7" si="0">IFERROR(M7*N7,"-")</f>
        <v>6</v>
      </c>
      <c r="G7" s="20"/>
      <c r="H7" s="20" t="s">
        <v>142</v>
      </c>
      <c r="I7" s="20">
        <v>4</v>
      </c>
      <c r="J7" s="20" t="s">
        <v>138</v>
      </c>
      <c r="K7" s="20">
        <v>1.5</v>
      </c>
      <c r="L7" s="20"/>
      <c r="M7" s="20">
        <v>4</v>
      </c>
      <c r="N7" s="20">
        <v>1.5</v>
      </c>
      <c r="O7" s="274"/>
      <c r="P7" s="274"/>
      <c r="Q7" s="274"/>
      <c r="R7" s="274"/>
      <c r="S7" s="274"/>
      <c r="T7" s="274"/>
      <c r="U7" s="274"/>
      <c r="V7" s="274"/>
      <c r="W7" s="274"/>
      <c r="X7" s="274"/>
    </row>
    <row r="8" spans="1:16384" s="18" customFormat="1" ht="30" customHeight="1" thickTop="1" thickBot="1">
      <c r="A8" s="16"/>
      <c r="B8" s="17"/>
      <c r="C8" s="55" t="s">
        <v>100</v>
      </c>
      <c r="D8" s="368" t="s">
        <v>134</v>
      </c>
      <c r="E8" s="369" t="s">
        <v>138</v>
      </c>
      <c r="F8" s="95">
        <v>5</v>
      </c>
      <c r="G8" s="20"/>
      <c r="H8" s="20" t="s">
        <v>134</v>
      </c>
      <c r="I8" s="20">
        <v>3</v>
      </c>
      <c r="J8" s="20" t="s">
        <v>139</v>
      </c>
      <c r="K8" s="20">
        <v>1</v>
      </c>
      <c r="L8" s="20"/>
      <c r="M8" s="20">
        <v>3</v>
      </c>
      <c r="N8" s="20">
        <v>2</v>
      </c>
      <c r="O8" s="274"/>
      <c r="P8" s="274"/>
      <c r="Q8" s="274"/>
      <c r="R8" s="274"/>
      <c r="S8" s="274"/>
      <c r="T8" s="274"/>
      <c r="U8" s="274"/>
      <c r="V8" s="274"/>
      <c r="W8" s="274"/>
      <c r="X8" s="274"/>
    </row>
    <row r="9" spans="1:16384" s="18" customFormat="1" ht="30" customHeight="1" thickTop="1" thickBot="1">
      <c r="A9" s="16"/>
      <c r="B9" s="17"/>
      <c r="C9" s="55" t="s">
        <v>101</v>
      </c>
      <c r="D9" s="368" t="s">
        <v>133</v>
      </c>
      <c r="E9" s="332" t="s">
        <v>138</v>
      </c>
      <c r="F9" s="95">
        <v>5</v>
      </c>
      <c r="G9" s="20"/>
      <c r="H9" s="20" t="s">
        <v>143</v>
      </c>
      <c r="I9" s="20">
        <v>2</v>
      </c>
      <c r="J9" s="20"/>
      <c r="K9" s="20"/>
      <c r="L9" s="20"/>
      <c r="M9" s="20">
        <v>4</v>
      </c>
      <c r="N9" s="20">
        <v>1</v>
      </c>
      <c r="O9" s="274"/>
      <c r="P9" s="274"/>
      <c r="Q9" s="274"/>
      <c r="R9" s="274"/>
      <c r="S9" s="274"/>
      <c r="T9" s="274"/>
      <c r="U9" s="274"/>
      <c r="V9" s="274"/>
      <c r="W9" s="274"/>
      <c r="X9" s="274"/>
    </row>
    <row r="10" spans="1:16384" s="18" customFormat="1" ht="30" customHeight="1" thickTop="1" thickBot="1">
      <c r="A10" s="16"/>
      <c r="B10" s="17"/>
      <c r="C10" s="55" t="s">
        <v>102</v>
      </c>
      <c r="D10" s="368" t="s">
        <v>135</v>
      </c>
      <c r="E10" s="369" t="s">
        <v>138</v>
      </c>
      <c r="F10" s="95">
        <v>5</v>
      </c>
      <c r="G10" s="20"/>
      <c r="H10" s="20" t="s">
        <v>144</v>
      </c>
      <c r="I10" s="20">
        <v>0</v>
      </c>
      <c r="J10" s="20"/>
      <c r="K10" s="20"/>
      <c r="L10" s="20"/>
      <c r="M10" s="20">
        <v>0</v>
      </c>
      <c r="N10" s="20">
        <v>1.5</v>
      </c>
      <c r="O10" s="274"/>
      <c r="P10" s="274"/>
      <c r="Q10" s="274"/>
      <c r="R10" s="274"/>
      <c r="S10" s="274"/>
      <c r="T10" s="274"/>
      <c r="U10" s="274"/>
      <c r="V10" s="274"/>
      <c r="W10" s="274"/>
      <c r="X10" s="274"/>
    </row>
    <row r="11" spans="1:16384" s="18" customFormat="1" ht="30" customHeight="1" thickTop="1" thickBot="1">
      <c r="A11" s="16"/>
      <c r="B11" s="17"/>
      <c r="C11" s="55" t="s">
        <v>103</v>
      </c>
      <c r="D11" s="368" t="s">
        <v>136</v>
      </c>
      <c r="E11" s="369" t="s">
        <v>138</v>
      </c>
      <c r="F11" s="95">
        <v>4</v>
      </c>
      <c r="G11" s="20"/>
      <c r="H11" s="20"/>
      <c r="I11" s="20"/>
      <c r="J11" s="20"/>
      <c r="K11" s="20"/>
      <c r="L11" s="20"/>
      <c r="M11" s="20">
        <v>2</v>
      </c>
      <c r="N11" s="20">
        <v>2</v>
      </c>
      <c r="O11" s="274"/>
      <c r="P11" s="274"/>
      <c r="Q11" s="274"/>
      <c r="R11" s="274"/>
      <c r="S11" s="274"/>
      <c r="T11" s="274"/>
      <c r="U11" s="274"/>
      <c r="V11" s="274"/>
      <c r="W11" s="274"/>
      <c r="X11" s="274"/>
    </row>
    <row r="12" spans="1:16384" s="18" customFormat="1" ht="15" customHeight="1" thickTop="1" thickBot="1">
      <c r="A12" s="16"/>
      <c r="B12" s="17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 t="s">
        <v>778</v>
      </c>
      <c r="N12" s="20" t="s">
        <v>778</v>
      </c>
      <c r="O12" s="274"/>
      <c r="P12" s="274"/>
      <c r="Q12" s="274"/>
      <c r="R12" s="274"/>
      <c r="S12" s="274"/>
      <c r="T12" s="274"/>
      <c r="U12" s="274"/>
      <c r="V12" s="274"/>
      <c r="W12" s="274"/>
      <c r="X12" s="274"/>
    </row>
    <row r="13" spans="1:16384" s="18" customFormat="1" ht="30" customHeight="1" thickTop="1" thickBot="1">
      <c r="A13" s="16"/>
      <c r="B13" s="17"/>
      <c r="C13" s="61" t="s">
        <v>104</v>
      </c>
      <c r="D13" s="79"/>
      <c r="E13" s="79"/>
      <c r="F13" s="62"/>
      <c r="G13" s="20"/>
      <c r="H13" s="20" t="s">
        <v>567</v>
      </c>
      <c r="I13" s="20">
        <f>SUM(F6:F11)</f>
        <v>35</v>
      </c>
      <c r="J13" s="20"/>
      <c r="K13" s="20"/>
      <c r="L13" s="20"/>
      <c r="M13" s="20" t="s">
        <v>778</v>
      </c>
      <c r="N13" s="20" t="s">
        <v>778</v>
      </c>
      <c r="O13" s="274"/>
      <c r="P13" s="274"/>
      <c r="Q13" s="274"/>
      <c r="R13" s="274"/>
      <c r="S13" s="274"/>
      <c r="T13" s="274"/>
      <c r="U13" s="274"/>
      <c r="V13" s="274"/>
      <c r="W13" s="274"/>
      <c r="X13" s="274"/>
    </row>
    <row r="14" spans="1:16384" s="18" customFormat="1" ht="30" customHeight="1" thickTop="1" thickBot="1">
      <c r="A14" s="16"/>
      <c r="B14" s="17"/>
      <c r="C14" s="80" t="s">
        <v>110</v>
      </c>
      <c r="D14" s="332" t="s">
        <v>133</v>
      </c>
      <c r="E14" s="332" t="s">
        <v>137</v>
      </c>
      <c r="F14" s="95">
        <v>7</v>
      </c>
      <c r="G14" s="20"/>
      <c r="H14" s="20" t="s">
        <v>568</v>
      </c>
      <c r="I14" s="20">
        <f>SUM(F14:F19)</f>
        <v>33</v>
      </c>
      <c r="J14" s="20"/>
      <c r="K14" s="20"/>
      <c r="L14" s="20"/>
      <c r="M14" s="20">
        <v>3</v>
      </c>
      <c r="N14" s="20">
        <v>1.5</v>
      </c>
      <c r="O14" s="274"/>
      <c r="P14" s="274"/>
      <c r="Q14" s="274"/>
      <c r="R14" s="274"/>
      <c r="S14" s="274"/>
      <c r="T14" s="274"/>
      <c r="U14" s="274"/>
      <c r="V14" s="274"/>
      <c r="W14" s="274"/>
      <c r="X14" s="274"/>
    </row>
    <row r="15" spans="1:16384" s="18" customFormat="1" ht="30" customHeight="1" thickTop="1" thickBot="1">
      <c r="A15" s="16"/>
      <c r="B15" s="17"/>
      <c r="C15" s="55" t="s">
        <v>105</v>
      </c>
      <c r="D15" s="368" t="s">
        <v>136</v>
      </c>
      <c r="E15" s="369" t="s">
        <v>138</v>
      </c>
      <c r="F15" s="95">
        <v>3</v>
      </c>
      <c r="G15" s="20"/>
      <c r="H15" s="20" t="s">
        <v>569</v>
      </c>
      <c r="I15" s="20">
        <f>SUM(F22:F27)</f>
        <v>15</v>
      </c>
      <c r="J15" s="20"/>
      <c r="K15" s="20"/>
      <c r="L15" s="20"/>
      <c r="M15" s="20">
        <v>2</v>
      </c>
      <c r="N15" s="20">
        <v>1.5</v>
      </c>
      <c r="O15" s="274"/>
      <c r="P15" s="274"/>
      <c r="Q15" s="274"/>
      <c r="R15" s="274"/>
      <c r="S15" s="274"/>
      <c r="T15" s="274"/>
      <c r="U15" s="274"/>
      <c r="V15" s="274"/>
      <c r="W15" s="274"/>
      <c r="X15" s="274"/>
    </row>
    <row r="16" spans="1:16384" ht="30" customHeight="1" thickTop="1" thickBot="1">
      <c r="C16" s="55" t="s">
        <v>106</v>
      </c>
      <c r="D16" s="368" t="s">
        <v>133</v>
      </c>
      <c r="E16" s="369" t="s">
        <v>138</v>
      </c>
      <c r="F16" s="95">
        <v>6</v>
      </c>
      <c r="G16" s="20"/>
      <c r="H16" s="20" t="s">
        <v>570</v>
      </c>
      <c r="I16" s="20">
        <f>SUM(F30:F35)</f>
        <v>40.5</v>
      </c>
      <c r="J16" s="20"/>
      <c r="K16" s="20"/>
      <c r="L16" s="20"/>
      <c r="M16" s="20">
        <v>4</v>
      </c>
      <c r="N16" s="20">
        <v>1.5</v>
      </c>
    </row>
    <row r="17" spans="3:14" ht="30" customHeight="1" thickTop="1" thickBot="1">
      <c r="C17" s="55" t="s">
        <v>107</v>
      </c>
      <c r="D17" s="368" t="s">
        <v>133</v>
      </c>
      <c r="E17" s="332" t="s">
        <v>138</v>
      </c>
      <c r="F17" s="95">
        <v>7.5</v>
      </c>
      <c r="G17" s="20"/>
      <c r="H17" s="20" t="s">
        <v>571</v>
      </c>
      <c r="I17" s="20">
        <f>SUM(F38:F43)</f>
        <v>28</v>
      </c>
      <c r="J17" s="20"/>
      <c r="K17" s="20"/>
      <c r="L17" s="20"/>
      <c r="M17" s="20">
        <v>5</v>
      </c>
      <c r="N17" s="20">
        <v>1.5</v>
      </c>
    </row>
    <row r="18" spans="3:14" ht="30" customHeight="1" thickTop="1" thickBot="1">
      <c r="C18" s="55" t="s">
        <v>108</v>
      </c>
      <c r="D18" s="368" t="s">
        <v>133</v>
      </c>
      <c r="E18" s="369" t="s">
        <v>138</v>
      </c>
      <c r="F18" s="95">
        <v>7.5</v>
      </c>
      <c r="G18" s="20"/>
      <c r="H18" s="20"/>
      <c r="I18" s="20"/>
      <c r="J18" s="20"/>
      <c r="K18" s="20"/>
      <c r="L18" s="20"/>
      <c r="M18" s="20">
        <v>5</v>
      </c>
      <c r="N18" s="20">
        <v>1.5</v>
      </c>
    </row>
    <row r="19" spans="3:14" ht="30" customHeight="1" thickTop="1" thickBot="1">
      <c r="C19" s="55" t="s">
        <v>109</v>
      </c>
      <c r="D19" s="368" t="s">
        <v>134</v>
      </c>
      <c r="E19" s="369" t="s">
        <v>139</v>
      </c>
      <c r="F19" s="95">
        <v>2</v>
      </c>
      <c r="G19" s="20"/>
      <c r="H19" s="20"/>
      <c r="I19" s="20"/>
      <c r="J19" s="20"/>
      <c r="K19" s="20"/>
      <c r="L19" s="20"/>
      <c r="M19" s="20">
        <v>2</v>
      </c>
      <c r="N19" s="20">
        <v>1.5</v>
      </c>
    </row>
    <row r="20" spans="3:14" ht="15" customHeight="1" thickTop="1" thickBot="1"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 t="s">
        <v>778</v>
      </c>
      <c r="N20" s="20" t="s">
        <v>778</v>
      </c>
    </row>
    <row r="21" spans="3:14" ht="30" customHeight="1" thickTop="1" thickBot="1">
      <c r="C21" s="61" t="s">
        <v>111</v>
      </c>
      <c r="D21" s="79"/>
      <c r="E21" s="79"/>
      <c r="F21" s="62"/>
      <c r="G21" s="20"/>
      <c r="H21" s="20"/>
      <c r="I21" s="20"/>
      <c r="J21" s="20"/>
      <c r="K21" s="20"/>
      <c r="L21" s="20"/>
      <c r="M21" s="20" t="s">
        <v>778</v>
      </c>
      <c r="N21" s="20" t="s">
        <v>778</v>
      </c>
    </row>
    <row r="22" spans="3:14" ht="30" customHeight="1" thickTop="1" thickBot="1">
      <c r="C22" s="80" t="s">
        <v>112</v>
      </c>
      <c r="D22" s="332" t="s">
        <v>136</v>
      </c>
      <c r="E22" s="332" t="s">
        <v>139</v>
      </c>
      <c r="F22" s="95">
        <v>0</v>
      </c>
      <c r="G22" s="20"/>
      <c r="H22" s="20"/>
      <c r="I22" s="20"/>
      <c r="J22" s="20"/>
      <c r="K22" s="20"/>
      <c r="L22" s="20"/>
      <c r="M22" s="20">
        <v>0</v>
      </c>
      <c r="N22" s="20">
        <v>1</v>
      </c>
    </row>
    <row r="23" spans="3:14" ht="30" customHeight="1" thickTop="1" thickBot="1">
      <c r="C23" s="55" t="s">
        <v>113</v>
      </c>
      <c r="D23" s="368" t="s">
        <v>136</v>
      </c>
      <c r="E23" s="369" t="s">
        <v>138</v>
      </c>
      <c r="F23" s="95">
        <v>2</v>
      </c>
      <c r="G23" s="20"/>
      <c r="H23" s="20"/>
      <c r="I23" s="20"/>
      <c r="J23" s="20"/>
      <c r="K23" s="20"/>
      <c r="L23" s="20"/>
      <c r="M23" s="20">
        <v>0</v>
      </c>
      <c r="N23" s="20">
        <v>1.5</v>
      </c>
    </row>
    <row r="24" spans="3:14" ht="30" customHeight="1" thickTop="1" thickBot="1">
      <c r="C24" s="55" t="s">
        <v>114</v>
      </c>
      <c r="D24" s="368" t="s">
        <v>132</v>
      </c>
      <c r="E24" s="369" t="s">
        <v>138</v>
      </c>
      <c r="F24" s="95">
        <v>5</v>
      </c>
      <c r="G24" s="20"/>
      <c r="H24" s="20"/>
      <c r="I24" s="20"/>
      <c r="J24" s="20"/>
      <c r="K24" s="20"/>
      <c r="L24" s="20"/>
      <c r="M24" s="20">
        <v>3</v>
      </c>
      <c r="N24" s="20">
        <v>1</v>
      </c>
    </row>
    <row r="25" spans="3:14" ht="30" customHeight="1" thickTop="1" thickBot="1">
      <c r="C25" s="55" t="s">
        <v>115</v>
      </c>
      <c r="D25" s="368" t="s">
        <v>135</v>
      </c>
      <c r="E25" s="332" t="s">
        <v>137</v>
      </c>
      <c r="F25" s="95">
        <v>4</v>
      </c>
      <c r="G25" s="20"/>
      <c r="H25" s="20"/>
      <c r="I25" s="20"/>
      <c r="J25" s="20"/>
      <c r="K25" s="20"/>
      <c r="L25" s="20"/>
      <c r="M25" s="20">
        <v>2</v>
      </c>
      <c r="N25" s="20">
        <v>2</v>
      </c>
    </row>
    <row r="26" spans="3:14" ht="30" customHeight="1" thickTop="1" thickBot="1">
      <c r="C26" s="55" t="s">
        <v>116</v>
      </c>
      <c r="D26" s="368" t="s">
        <v>136</v>
      </c>
      <c r="E26" s="369" t="s">
        <v>139</v>
      </c>
      <c r="F26" s="95">
        <v>0</v>
      </c>
      <c r="G26" s="20"/>
      <c r="H26" s="20"/>
      <c r="I26" s="20"/>
      <c r="J26" s="20"/>
      <c r="K26" s="20"/>
      <c r="L26" s="20"/>
      <c r="M26" s="20">
        <v>0</v>
      </c>
      <c r="N26" s="20">
        <v>1</v>
      </c>
    </row>
    <row r="27" spans="3:14" ht="30" customHeight="1" thickTop="1" thickBot="1">
      <c r="C27" s="55" t="s">
        <v>117</v>
      </c>
      <c r="D27" s="368" t="s">
        <v>133</v>
      </c>
      <c r="E27" s="369" t="s">
        <v>138</v>
      </c>
      <c r="F27" s="95">
        <v>4</v>
      </c>
      <c r="G27" s="20"/>
      <c r="H27" s="20"/>
      <c r="I27" s="20"/>
      <c r="J27" s="20"/>
      <c r="K27" s="20"/>
      <c r="L27" s="20"/>
      <c r="M27" s="20">
        <v>2</v>
      </c>
      <c r="N27" s="20">
        <v>1</v>
      </c>
    </row>
    <row r="28" spans="3:14" ht="15" customHeight="1" thickTop="1" thickBot="1"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 t="s">
        <v>778</v>
      </c>
      <c r="N28" s="20" t="s">
        <v>778</v>
      </c>
    </row>
    <row r="29" spans="3:14" ht="30" customHeight="1" thickTop="1" thickBot="1">
      <c r="C29" s="61" t="s">
        <v>118</v>
      </c>
      <c r="D29" s="79"/>
      <c r="E29" s="79"/>
      <c r="F29" s="62"/>
      <c r="G29" s="20"/>
      <c r="H29" s="20"/>
      <c r="I29" s="20"/>
      <c r="J29" s="20"/>
      <c r="K29" s="20"/>
      <c r="L29" s="20"/>
      <c r="M29" s="20" t="s">
        <v>778</v>
      </c>
      <c r="N29" s="20" t="s">
        <v>778</v>
      </c>
    </row>
    <row r="30" spans="3:14" ht="30" customHeight="1" thickTop="1" thickBot="1">
      <c r="C30" s="80" t="s">
        <v>119</v>
      </c>
      <c r="D30" s="332" t="s">
        <v>135</v>
      </c>
      <c r="E30" s="332" t="s">
        <v>138</v>
      </c>
      <c r="F30" s="95">
        <v>5.5</v>
      </c>
      <c r="G30" s="20"/>
      <c r="H30" s="20"/>
      <c r="I30" s="20"/>
      <c r="J30" s="20"/>
      <c r="K30" s="20"/>
      <c r="L30" s="20"/>
      <c r="M30" s="20">
        <v>5</v>
      </c>
      <c r="N30" s="20">
        <v>1.5</v>
      </c>
    </row>
    <row r="31" spans="3:14" ht="30" customHeight="1" thickTop="1" thickBot="1">
      <c r="C31" s="55" t="s">
        <v>120</v>
      </c>
      <c r="D31" s="368" t="s">
        <v>132</v>
      </c>
      <c r="E31" s="369" t="s">
        <v>137</v>
      </c>
      <c r="F31" s="95">
        <v>8</v>
      </c>
      <c r="G31" s="20"/>
      <c r="H31" s="20"/>
      <c r="I31" s="20"/>
      <c r="J31" s="20"/>
      <c r="K31" s="20"/>
      <c r="L31" s="20"/>
      <c r="M31" s="20">
        <v>4</v>
      </c>
      <c r="N31" s="20">
        <v>2</v>
      </c>
    </row>
    <row r="32" spans="3:14" ht="30" customHeight="1" thickTop="1" thickBot="1">
      <c r="C32" s="55" t="s">
        <v>121</v>
      </c>
      <c r="D32" s="332" t="s">
        <v>133</v>
      </c>
      <c r="E32" s="369" t="s">
        <v>137</v>
      </c>
      <c r="F32" s="95">
        <v>10</v>
      </c>
      <c r="G32" s="20"/>
      <c r="H32" s="20"/>
      <c r="I32" s="20"/>
      <c r="J32" s="20"/>
      <c r="K32" s="20"/>
      <c r="L32" s="20"/>
      <c r="M32" s="20">
        <v>5</v>
      </c>
      <c r="N32" s="20">
        <v>2</v>
      </c>
    </row>
    <row r="33" spans="3:14" ht="30" customHeight="1" thickTop="1" thickBot="1">
      <c r="C33" s="55" t="s">
        <v>122</v>
      </c>
      <c r="D33" s="368" t="s">
        <v>133</v>
      </c>
      <c r="E33" s="332" t="s">
        <v>138</v>
      </c>
      <c r="F33" s="95">
        <v>4</v>
      </c>
      <c r="G33" s="20"/>
      <c r="H33" s="20"/>
      <c r="I33" s="20"/>
      <c r="J33" s="20"/>
      <c r="K33" s="20"/>
      <c r="L33" s="20"/>
      <c r="M33" s="20">
        <v>4</v>
      </c>
      <c r="N33" s="20">
        <v>1</v>
      </c>
    </row>
    <row r="34" spans="3:14" ht="30" customHeight="1" thickTop="1" thickBot="1">
      <c r="C34" s="55" t="s">
        <v>123</v>
      </c>
      <c r="D34" s="368" t="s">
        <v>134</v>
      </c>
      <c r="E34" s="369" t="s">
        <v>137</v>
      </c>
      <c r="F34" s="95">
        <v>3</v>
      </c>
      <c r="G34" s="20"/>
      <c r="H34" s="20"/>
      <c r="I34" s="20"/>
      <c r="J34" s="20"/>
      <c r="K34" s="20"/>
      <c r="L34" s="20"/>
      <c r="M34" s="20">
        <v>2</v>
      </c>
      <c r="N34" s="20">
        <v>1.5</v>
      </c>
    </row>
    <row r="35" spans="3:14" ht="30" customHeight="1" thickTop="1" thickBot="1">
      <c r="C35" s="55" t="s">
        <v>124</v>
      </c>
      <c r="D35" s="368" t="s">
        <v>132</v>
      </c>
      <c r="E35" s="369" t="s">
        <v>137</v>
      </c>
      <c r="F35" s="95">
        <v>10</v>
      </c>
      <c r="G35" s="20"/>
      <c r="H35" s="20"/>
      <c r="I35" s="20"/>
      <c r="J35" s="20"/>
      <c r="K35" s="20"/>
      <c r="L35" s="20"/>
      <c r="M35" s="20">
        <v>5</v>
      </c>
      <c r="N35" s="20">
        <v>2</v>
      </c>
    </row>
    <row r="36" spans="3:14" ht="15" customHeight="1" thickTop="1" thickBot="1"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 t="s">
        <v>778</v>
      </c>
      <c r="N36" s="20" t="s">
        <v>778</v>
      </c>
    </row>
    <row r="37" spans="3:14" ht="30" customHeight="1" thickTop="1" thickBot="1">
      <c r="C37" s="61" t="s">
        <v>125</v>
      </c>
      <c r="D37" s="79"/>
      <c r="E37" s="79"/>
      <c r="F37" s="62"/>
      <c r="G37" s="20"/>
      <c r="H37" s="20"/>
      <c r="I37" s="20"/>
      <c r="J37" s="20"/>
      <c r="K37" s="20"/>
      <c r="L37" s="20"/>
      <c r="M37" s="20" t="s">
        <v>778</v>
      </c>
      <c r="N37" s="20" t="s">
        <v>778</v>
      </c>
    </row>
    <row r="38" spans="3:14" ht="30" customHeight="1" thickTop="1" thickBot="1">
      <c r="C38" s="80" t="s">
        <v>126</v>
      </c>
      <c r="D38" s="332" t="s">
        <v>133</v>
      </c>
      <c r="E38" s="332" t="s">
        <v>138</v>
      </c>
      <c r="F38" s="95">
        <v>5</v>
      </c>
      <c r="G38" s="20"/>
      <c r="H38" s="20"/>
      <c r="I38" s="20"/>
      <c r="J38" s="20"/>
      <c r="K38" s="20"/>
      <c r="L38" s="20"/>
      <c r="M38" s="20">
        <v>4</v>
      </c>
      <c r="N38" s="20">
        <v>1</v>
      </c>
    </row>
    <row r="39" spans="3:14" ht="30" customHeight="1" thickTop="1" thickBot="1">
      <c r="C39" s="55" t="s">
        <v>127</v>
      </c>
      <c r="D39" s="368" t="s">
        <v>135</v>
      </c>
      <c r="E39" s="369" t="s">
        <v>138</v>
      </c>
      <c r="F39" s="95">
        <v>4.5</v>
      </c>
      <c r="G39" s="20"/>
      <c r="H39" s="20"/>
      <c r="I39" s="20"/>
      <c r="J39" s="20"/>
      <c r="K39" s="20"/>
      <c r="L39" s="20"/>
      <c r="M39" s="20">
        <v>3</v>
      </c>
      <c r="N39" s="20">
        <v>1.5</v>
      </c>
    </row>
    <row r="40" spans="3:14" ht="30" customHeight="1" thickTop="1" thickBot="1">
      <c r="C40" s="55" t="s">
        <v>128</v>
      </c>
      <c r="D40" s="368" t="s">
        <v>134</v>
      </c>
      <c r="E40" s="369" t="s">
        <v>138</v>
      </c>
      <c r="F40" s="95">
        <v>4.5</v>
      </c>
      <c r="G40" s="20"/>
      <c r="H40" s="20"/>
      <c r="I40" s="20"/>
      <c r="J40" s="20"/>
      <c r="K40" s="20"/>
      <c r="L40" s="20"/>
      <c r="M40" s="20">
        <v>3</v>
      </c>
      <c r="N40" s="20">
        <v>1.5</v>
      </c>
    </row>
    <row r="41" spans="3:14" ht="30" customHeight="1" thickTop="1" thickBot="1">
      <c r="C41" s="55" t="s">
        <v>129</v>
      </c>
      <c r="D41" s="368" t="s">
        <v>134</v>
      </c>
      <c r="E41" s="332" t="s">
        <v>137</v>
      </c>
      <c r="F41" s="95">
        <v>4</v>
      </c>
      <c r="G41" s="20"/>
      <c r="H41" s="20"/>
      <c r="I41" s="20"/>
      <c r="J41" s="20"/>
      <c r="K41" s="20"/>
      <c r="L41" s="20"/>
      <c r="M41" s="20">
        <v>2</v>
      </c>
      <c r="N41" s="20">
        <v>2</v>
      </c>
    </row>
    <row r="42" spans="3:14" ht="30" customHeight="1" thickTop="1" thickBot="1">
      <c r="C42" s="55" t="s">
        <v>130</v>
      </c>
      <c r="D42" s="368" t="s">
        <v>134</v>
      </c>
      <c r="E42" s="369" t="s">
        <v>138</v>
      </c>
      <c r="F42" s="95">
        <v>6</v>
      </c>
      <c r="G42" s="20"/>
      <c r="H42" s="20"/>
      <c r="I42" s="20"/>
      <c r="J42" s="20"/>
      <c r="K42" s="20"/>
      <c r="L42" s="20"/>
      <c r="M42" s="20">
        <v>4</v>
      </c>
      <c r="N42" s="20">
        <v>1.5</v>
      </c>
    </row>
    <row r="43" spans="3:14" ht="30" customHeight="1" thickTop="1" thickBot="1">
      <c r="C43" s="55" t="s">
        <v>131</v>
      </c>
      <c r="D43" s="368" t="s">
        <v>135</v>
      </c>
      <c r="E43" s="369" t="s">
        <v>137</v>
      </c>
      <c r="F43" s="95">
        <v>4</v>
      </c>
      <c r="G43" s="20"/>
      <c r="H43" s="20"/>
      <c r="I43" s="20"/>
      <c r="J43" s="20"/>
      <c r="K43" s="20"/>
      <c r="L43" s="20"/>
      <c r="M43" s="20">
        <v>2</v>
      </c>
      <c r="N43" s="20">
        <v>2</v>
      </c>
    </row>
    <row r="44" spans="3:14" ht="30" customHeight="1" thickTop="1">
      <c r="C44" s="20"/>
      <c r="D44" s="20"/>
      <c r="E44" s="20"/>
      <c r="F44" s="20"/>
      <c r="G44" s="20"/>
      <c r="H44" s="20"/>
      <c r="I44" s="20"/>
      <c r="J44" s="20"/>
      <c r="K44" s="20"/>
      <c r="L44" s="20"/>
    </row>
    <row r="45" spans="3:14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</row>
    <row r="46" spans="3:14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</row>
    <row r="47" spans="3:14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</row>
    <row r="48" spans="3:14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</row>
    <row r="49" spans="3:12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</row>
    <row r="50" spans="3:12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</row>
    <row r="51" spans="3:12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</row>
    <row r="52" spans="3:12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</row>
    <row r="53" spans="3:12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</row>
    <row r="54" spans="3:12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</row>
    <row r="55" spans="3:12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</row>
    <row r="56" spans="3:12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</row>
    <row r="57" spans="3:12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</row>
    <row r="58" spans="3:12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</row>
    <row r="59" spans="3:12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</row>
    <row r="60" spans="3:12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</row>
    <row r="61" spans="3:12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</row>
    <row r="62" spans="3:12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</row>
    <row r="63" spans="3:12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</row>
    <row r="64" spans="3:12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</row>
    <row r="65" spans="3:12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</row>
    <row r="66" spans="3:12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</row>
    <row r="67" spans="3:12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3:12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</row>
    <row r="69" spans="3:12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</row>
    <row r="70" spans="3:12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</row>
    <row r="71" spans="3:12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</row>
    <row r="72" spans="3:12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</row>
    <row r="73" spans="3:12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</row>
    <row r="74" spans="3:12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</row>
    <row r="75" spans="3:12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</row>
    <row r="76" spans="3:12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</row>
    <row r="77" spans="3:12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</row>
    <row r="78" spans="3:12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</row>
    <row r="79" spans="3:12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</row>
    <row r="80" spans="3:12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</row>
    <row r="81" spans="3:12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</row>
    <row r="82" spans="3:12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</row>
    <row r="83" spans="3:12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</row>
    <row r="84" spans="3:12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</row>
    <row r="85" spans="3:12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</row>
    <row r="86" spans="3:12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</row>
    <row r="87" spans="3:12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</row>
    <row r="88" spans="3:12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</row>
    <row r="89" spans="3:12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</row>
    <row r="90" spans="3:12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</row>
    <row r="91" spans="3:12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</row>
    <row r="92" spans="3:12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</row>
    <row r="93" spans="3:12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</row>
    <row r="94" spans="3:12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</row>
    <row r="95" spans="3:12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</row>
    <row r="96" spans="3:12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</row>
    <row r="97" spans="3:12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</row>
    <row r="98" spans="3:12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</row>
    <row r="99" spans="3:12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</row>
    <row r="100" spans="3:12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</row>
    <row r="101" spans="3:12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</row>
    <row r="102" spans="3:12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</row>
    <row r="103" spans="3:12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</row>
    <row r="104" spans="3:12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</row>
    <row r="105" spans="3:12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</row>
    <row r="106" spans="3:12">
      <c r="C106" s="20"/>
      <c r="D106" s="20"/>
      <c r="E106" s="20"/>
      <c r="F106" s="20"/>
      <c r="G106" s="20"/>
      <c r="H106" s="20"/>
      <c r="I106" s="20"/>
      <c r="J106" s="20"/>
      <c r="K106" s="20"/>
      <c r="L106" s="20"/>
    </row>
    <row r="107" spans="3:12">
      <c r="C107" s="20"/>
      <c r="D107" s="20"/>
      <c r="E107" s="20"/>
      <c r="F107" s="20"/>
      <c r="G107" s="20"/>
      <c r="H107" s="20"/>
      <c r="I107" s="20"/>
      <c r="J107" s="20"/>
      <c r="K107" s="20"/>
      <c r="L107" s="20"/>
    </row>
    <row r="108" spans="3:12">
      <c r="C108" s="20"/>
      <c r="D108" s="20"/>
      <c r="E108" s="20"/>
      <c r="F108" s="20"/>
      <c r="G108" s="20"/>
      <c r="H108" s="20"/>
      <c r="I108" s="20"/>
      <c r="J108" s="20"/>
      <c r="K108" s="20"/>
      <c r="L108" s="20"/>
    </row>
    <row r="109" spans="3:12">
      <c r="C109" s="20"/>
      <c r="D109" s="20"/>
      <c r="E109" s="20"/>
      <c r="F109" s="20"/>
      <c r="G109" s="20"/>
      <c r="H109" s="20"/>
      <c r="I109" s="20"/>
      <c r="J109" s="20"/>
      <c r="K109" s="20"/>
      <c r="L109" s="20"/>
    </row>
    <row r="110" spans="3:12">
      <c r="C110" s="20"/>
      <c r="D110" s="20"/>
      <c r="E110" s="20"/>
      <c r="F110" s="20"/>
      <c r="G110" s="20"/>
      <c r="H110" s="20"/>
      <c r="I110" s="20"/>
      <c r="J110" s="20"/>
      <c r="K110" s="20"/>
      <c r="L110" s="20"/>
    </row>
    <row r="111" spans="3:12">
      <c r="C111" s="20"/>
      <c r="D111" s="20"/>
      <c r="E111" s="20"/>
      <c r="F111" s="20"/>
      <c r="G111" s="20"/>
      <c r="H111" s="20"/>
      <c r="I111" s="20"/>
      <c r="J111" s="20"/>
      <c r="K111" s="20"/>
      <c r="L111" s="20"/>
    </row>
    <row r="112" spans="3:12">
      <c r="C112" s="20"/>
      <c r="D112" s="20"/>
      <c r="E112" s="20"/>
      <c r="F112" s="20"/>
      <c r="G112" s="20"/>
      <c r="H112" s="20"/>
      <c r="I112" s="20"/>
      <c r="J112" s="20"/>
      <c r="K112" s="20"/>
      <c r="L112" s="20"/>
    </row>
    <row r="113" spans="3:12">
      <c r="C113" s="20"/>
      <c r="D113" s="20"/>
      <c r="E113" s="20"/>
      <c r="F113" s="20"/>
      <c r="G113" s="20"/>
      <c r="H113" s="20"/>
      <c r="I113" s="20"/>
      <c r="J113" s="20"/>
      <c r="K113" s="20"/>
      <c r="L113" s="20"/>
    </row>
    <row r="114" spans="3:12">
      <c r="C114" s="20"/>
      <c r="D114" s="20"/>
      <c r="E114" s="20"/>
      <c r="F114" s="20"/>
      <c r="G114" s="20"/>
      <c r="H114" s="20"/>
      <c r="I114" s="20"/>
      <c r="J114" s="20"/>
      <c r="K114" s="20"/>
      <c r="L114" s="20"/>
    </row>
    <row r="115" spans="3:12">
      <c r="C115" s="20"/>
      <c r="D115" s="20"/>
      <c r="E115" s="20"/>
      <c r="F115" s="20"/>
      <c r="G115" s="20"/>
      <c r="H115" s="20"/>
      <c r="I115" s="20"/>
      <c r="J115" s="20"/>
      <c r="K115" s="20"/>
      <c r="L115" s="20"/>
    </row>
    <row r="116" spans="3:12">
      <c r="C116" s="20"/>
      <c r="D116" s="20"/>
      <c r="E116" s="20"/>
      <c r="F116" s="20"/>
      <c r="G116" s="20"/>
      <c r="H116" s="20"/>
      <c r="I116" s="20"/>
      <c r="J116" s="20"/>
      <c r="K116" s="20"/>
      <c r="L116" s="20"/>
    </row>
    <row r="117" spans="3:12">
      <c r="C117" s="20"/>
      <c r="D117" s="20"/>
      <c r="E117" s="20"/>
      <c r="F117" s="20"/>
      <c r="G117" s="20"/>
      <c r="H117" s="20"/>
      <c r="I117" s="20"/>
      <c r="J117" s="20"/>
      <c r="K117" s="20"/>
      <c r="L117" s="20"/>
    </row>
    <row r="118" spans="3:12">
      <c r="C118" s="20"/>
      <c r="D118" s="20"/>
      <c r="E118" s="20"/>
      <c r="F118" s="20"/>
      <c r="G118" s="20"/>
      <c r="H118" s="20"/>
      <c r="I118" s="20"/>
      <c r="J118" s="20"/>
      <c r="K118" s="20"/>
      <c r="L118" s="20"/>
    </row>
    <row r="119" spans="3:12">
      <c r="C119" s="20"/>
      <c r="D119" s="20"/>
      <c r="E119" s="20"/>
      <c r="F119" s="20"/>
      <c r="G119" s="20"/>
      <c r="H119" s="20"/>
      <c r="I119" s="20"/>
      <c r="J119" s="20"/>
      <c r="K119" s="20"/>
      <c r="L119" s="20"/>
    </row>
    <row r="120" spans="3:12">
      <c r="C120" s="20"/>
      <c r="D120" s="20"/>
      <c r="E120" s="20"/>
      <c r="F120" s="20"/>
      <c r="G120" s="20"/>
      <c r="H120" s="20"/>
      <c r="I120" s="20"/>
      <c r="J120" s="20"/>
      <c r="K120" s="20"/>
      <c r="L120" s="20"/>
    </row>
    <row r="121" spans="3:12">
      <c r="C121" s="20"/>
      <c r="D121" s="20"/>
      <c r="E121" s="20"/>
      <c r="F121" s="20"/>
      <c r="G121" s="20"/>
      <c r="H121" s="20"/>
      <c r="I121" s="20"/>
      <c r="J121" s="20"/>
      <c r="K121" s="20"/>
      <c r="L121" s="20"/>
    </row>
    <row r="122" spans="3:12">
      <c r="C122" s="20"/>
      <c r="D122" s="20"/>
      <c r="E122" s="20"/>
      <c r="F122" s="20"/>
      <c r="G122" s="20"/>
      <c r="H122" s="20"/>
      <c r="I122" s="20"/>
      <c r="J122" s="20"/>
      <c r="K122" s="20"/>
      <c r="L122" s="20"/>
    </row>
    <row r="123" spans="3:12">
      <c r="C123" s="20"/>
      <c r="D123" s="20"/>
      <c r="E123" s="20"/>
      <c r="F123" s="20"/>
      <c r="G123" s="20"/>
      <c r="H123" s="20"/>
      <c r="I123" s="20"/>
      <c r="J123" s="20"/>
      <c r="K123" s="20"/>
      <c r="L123" s="20"/>
    </row>
    <row r="124" spans="3:12">
      <c r="C124" s="20"/>
      <c r="D124" s="20"/>
      <c r="E124" s="20"/>
      <c r="F124" s="20"/>
      <c r="G124" s="20"/>
      <c r="H124" s="20"/>
      <c r="I124" s="20"/>
      <c r="J124" s="20"/>
      <c r="K124" s="20"/>
      <c r="L124" s="20"/>
    </row>
    <row r="125" spans="3:12">
      <c r="C125" s="20"/>
      <c r="D125" s="20"/>
      <c r="E125" s="20"/>
      <c r="F125" s="20"/>
      <c r="G125" s="20"/>
      <c r="H125" s="20"/>
      <c r="I125" s="20"/>
      <c r="J125" s="20"/>
      <c r="K125" s="20"/>
      <c r="L125" s="20"/>
    </row>
    <row r="126" spans="3:12">
      <c r="C126" s="20"/>
      <c r="D126" s="20"/>
      <c r="E126" s="20"/>
      <c r="F126" s="20"/>
      <c r="G126" s="20"/>
      <c r="H126" s="20"/>
      <c r="I126" s="20"/>
      <c r="J126" s="20"/>
      <c r="K126" s="20"/>
      <c r="L126" s="20"/>
    </row>
    <row r="127" spans="3:12">
      <c r="C127" s="20"/>
      <c r="D127" s="20"/>
      <c r="E127" s="20"/>
      <c r="F127" s="20"/>
      <c r="G127" s="20"/>
      <c r="H127" s="20"/>
      <c r="I127" s="20"/>
      <c r="J127" s="20"/>
      <c r="K127" s="20"/>
      <c r="L127" s="20"/>
    </row>
    <row r="128" spans="3:12">
      <c r="C128" s="20"/>
      <c r="D128" s="20"/>
      <c r="E128" s="20"/>
      <c r="F128" s="20"/>
      <c r="G128" s="20"/>
      <c r="H128" s="20"/>
      <c r="I128" s="20"/>
      <c r="J128" s="20"/>
      <c r="K128" s="20"/>
      <c r="L128" s="20"/>
    </row>
    <row r="129" spans="3:12">
      <c r="C129" s="20"/>
      <c r="D129" s="20"/>
      <c r="E129" s="20"/>
      <c r="F129" s="20"/>
      <c r="G129" s="20"/>
      <c r="H129" s="20"/>
      <c r="I129" s="20"/>
      <c r="J129" s="20"/>
      <c r="K129" s="20"/>
      <c r="L129" s="20"/>
    </row>
    <row r="130" spans="3:12">
      <c r="C130" s="20"/>
      <c r="D130" s="20"/>
      <c r="E130" s="20"/>
      <c r="F130" s="20"/>
      <c r="G130" s="20"/>
      <c r="H130" s="20"/>
      <c r="I130" s="20"/>
      <c r="J130" s="20"/>
      <c r="K130" s="20"/>
      <c r="L130" s="20"/>
    </row>
    <row r="131" spans="3:12">
      <c r="C131" s="20"/>
      <c r="D131" s="20"/>
      <c r="E131" s="20"/>
      <c r="F131" s="20"/>
      <c r="G131" s="20"/>
      <c r="H131" s="20"/>
      <c r="I131" s="20"/>
      <c r="J131" s="20"/>
      <c r="K131" s="20"/>
      <c r="L131" s="20"/>
    </row>
    <row r="132" spans="3:12">
      <c r="C132" s="20"/>
      <c r="D132" s="20"/>
      <c r="E132" s="20"/>
      <c r="F132" s="20"/>
      <c r="G132" s="20"/>
      <c r="H132" s="20"/>
      <c r="I132" s="20"/>
      <c r="J132" s="20"/>
      <c r="K132" s="20"/>
      <c r="L132" s="20"/>
    </row>
  </sheetData>
  <sheetProtection selectLockedCells="1"/>
  <mergeCells count="5">
    <mergeCell ref="C1:D1"/>
    <mergeCell ref="E1:F1"/>
    <mergeCell ref="G1:H1"/>
    <mergeCell ref="I1:J1"/>
    <mergeCell ref="K1:L1"/>
  </mergeCells>
  <conditionalFormatting sqref="E6:E11">
    <cfRule type="containsText" dxfId="90" priority="145" operator="containsText" text="Muito importante">
      <formula>NOT(ISERROR(SEARCH("Muito importante",E6)))</formula>
    </cfRule>
    <cfRule type="containsText" dxfId="89" priority="146" operator="containsText" text="Importante">
      <formula>NOT(ISERROR(SEARCH("Importante",E6)))</formula>
    </cfRule>
    <cfRule type="containsText" dxfId="88" priority="148" operator="containsText" text="Sem importância">
      <formula>NOT(ISERROR(SEARCH("Sem importância",E6)))</formula>
    </cfRule>
  </conditionalFormatting>
  <conditionalFormatting sqref="D14:D19">
    <cfRule type="containsText" dxfId="87" priority="29" operator="containsText" text="Discordo totalmente">
      <formula>NOT(ISERROR(SEARCH("Discordo totalmente",D14)))</formula>
    </cfRule>
    <cfRule type="containsText" dxfId="86" priority="30" operator="containsText" text="Discordo parcialmente">
      <formula>NOT(ISERROR(SEARCH("Discordo parcialmente",D14)))</formula>
    </cfRule>
    <cfRule type="containsText" dxfId="85" priority="31" operator="containsText" text="Concordo parcialmente">
      <formula>NOT(ISERROR(SEARCH("Concordo parcialmente",D14)))</formula>
    </cfRule>
    <cfRule type="containsText" dxfId="84" priority="32" operator="containsText" text="Concordo totalmente">
      <formula>NOT(ISERROR(SEARCH("Concordo totalmente",D14)))</formula>
    </cfRule>
  </conditionalFormatting>
  <conditionalFormatting sqref="D22:D27">
    <cfRule type="containsText" dxfId="83" priority="25" operator="containsText" text="Discordo totalmente">
      <formula>NOT(ISERROR(SEARCH("Discordo totalmente",D22)))</formula>
    </cfRule>
    <cfRule type="containsText" dxfId="82" priority="26" operator="containsText" text="Discordo parcialmente">
      <formula>NOT(ISERROR(SEARCH("Discordo parcialmente",D22)))</formula>
    </cfRule>
    <cfRule type="containsText" dxfId="81" priority="27" operator="containsText" text="Concordo parcialmente">
      <formula>NOT(ISERROR(SEARCH("Concordo parcialmente",D22)))</formula>
    </cfRule>
    <cfRule type="containsText" dxfId="80" priority="28" operator="containsText" text="Concordo totalmente">
      <formula>NOT(ISERROR(SEARCH("Concordo totalmente",D22)))</formula>
    </cfRule>
  </conditionalFormatting>
  <conditionalFormatting sqref="D30:D35">
    <cfRule type="containsText" dxfId="79" priority="21" operator="containsText" text="Discordo totalmente">
      <formula>NOT(ISERROR(SEARCH("Discordo totalmente",D30)))</formula>
    </cfRule>
    <cfRule type="containsText" dxfId="78" priority="22" operator="containsText" text="Discordo parcialmente">
      <formula>NOT(ISERROR(SEARCH("Discordo parcialmente",D30)))</formula>
    </cfRule>
    <cfRule type="containsText" dxfId="77" priority="23" operator="containsText" text="Concordo parcialmente">
      <formula>NOT(ISERROR(SEARCH("Concordo parcialmente",D30)))</formula>
    </cfRule>
    <cfRule type="containsText" dxfId="76" priority="24" operator="containsText" text="Concordo totalmente">
      <formula>NOT(ISERROR(SEARCH("Concordo totalmente",D30)))</formula>
    </cfRule>
  </conditionalFormatting>
  <conditionalFormatting sqref="D38:D43">
    <cfRule type="containsText" dxfId="75" priority="17" operator="containsText" text="Discordo totalmente">
      <formula>NOT(ISERROR(SEARCH("Discordo totalmente",D38)))</formula>
    </cfRule>
    <cfRule type="containsText" dxfId="74" priority="18" operator="containsText" text="Discordo parcialmente">
      <formula>NOT(ISERROR(SEARCH("Discordo parcialmente",D38)))</formula>
    </cfRule>
    <cfRule type="containsText" dxfId="73" priority="19" operator="containsText" text="Concordo parcialmente">
      <formula>NOT(ISERROR(SEARCH("Concordo parcialmente",D38)))</formula>
    </cfRule>
    <cfRule type="containsText" dxfId="72" priority="20" operator="containsText" text="Concordo totalmente">
      <formula>NOT(ISERROR(SEARCH("Concordo totalmente",D38)))</formula>
    </cfRule>
  </conditionalFormatting>
  <conditionalFormatting sqref="E14:E19">
    <cfRule type="containsText" dxfId="71" priority="14" operator="containsText" text="Muito importante">
      <formula>NOT(ISERROR(SEARCH("Muito importante",E14)))</formula>
    </cfRule>
    <cfRule type="containsText" dxfId="70" priority="15" operator="containsText" text="Importante">
      <formula>NOT(ISERROR(SEARCH("Importante",E14)))</formula>
    </cfRule>
    <cfRule type="containsText" dxfId="69" priority="16" operator="containsText" text="Sem importância">
      <formula>NOT(ISERROR(SEARCH("Sem importância",E14)))</formula>
    </cfRule>
  </conditionalFormatting>
  <conditionalFormatting sqref="E22:E27">
    <cfRule type="containsText" dxfId="68" priority="11" operator="containsText" text="Muito importante">
      <formula>NOT(ISERROR(SEARCH("Muito importante",E22)))</formula>
    </cfRule>
    <cfRule type="containsText" dxfId="67" priority="12" operator="containsText" text="Importante">
      <formula>NOT(ISERROR(SEARCH("Importante",E22)))</formula>
    </cfRule>
    <cfRule type="containsText" dxfId="66" priority="13" operator="containsText" text="Sem importância">
      <formula>NOT(ISERROR(SEARCH("Sem importância",E22)))</formula>
    </cfRule>
  </conditionalFormatting>
  <conditionalFormatting sqref="E30:E35">
    <cfRule type="containsText" dxfId="65" priority="8" operator="containsText" text="Muito importante">
      <formula>NOT(ISERROR(SEARCH("Muito importante",E30)))</formula>
    </cfRule>
    <cfRule type="containsText" dxfId="64" priority="9" operator="containsText" text="Importante">
      <formula>NOT(ISERROR(SEARCH("Importante",E30)))</formula>
    </cfRule>
    <cfRule type="containsText" dxfId="63" priority="10" operator="containsText" text="Sem importância">
      <formula>NOT(ISERROR(SEARCH("Sem importância",E30)))</formula>
    </cfRule>
  </conditionalFormatting>
  <conditionalFormatting sqref="E38:E43">
    <cfRule type="containsText" dxfId="62" priority="5" operator="containsText" text="Muito importante">
      <formula>NOT(ISERROR(SEARCH("Muito importante",E38)))</formula>
    </cfRule>
    <cfRule type="containsText" dxfId="61" priority="6" operator="containsText" text="Importante">
      <formula>NOT(ISERROR(SEARCH("Importante",E38)))</formula>
    </cfRule>
    <cfRule type="containsText" dxfId="60" priority="7" operator="containsText" text="Sem importância">
      <formula>NOT(ISERROR(SEARCH("Sem importância",E38)))</formula>
    </cfRule>
  </conditionalFormatting>
  <conditionalFormatting sqref="D6:D11">
    <cfRule type="containsText" dxfId="59" priority="1" operator="containsText" text="Discordo totalmente">
      <formula>NOT(ISERROR(SEARCH("Discordo totalmente",D6)))</formula>
    </cfRule>
    <cfRule type="containsText" dxfId="58" priority="2" operator="containsText" text="Discordo parcialmente">
      <formula>NOT(ISERROR(SEARCH("Discordo parcialmente",D6)))</formula>
    </cfRule>
    <cfRule type="containsText" dxfId="57" priority="3" operator="containsText" text="Concordo parcialmente">
      <formula>NOT(ISERROR(SEARCH("Concordo parcialmente",D6)))</formula>
    </cfRule>
    <cfRule type="containsText" dxfId="56" priority="4" operator="containsText" text="Concordo totalmente">
      <formula>NOT(ISERROR(SEARCH("Concordo totalmente",D6)))</formula>
    </cfRule>
  </conditionalFormatting>
  <dataValidations count="2">
    <dataValidation type="list" allowBlank="1" showInputMessage="1" showErrorMessage="1" sqref="D22:D27 D38:D43 D30:D35 D14:D19 D6:D11">
      <formula1>"Concordo totalmente,Concordo parcialmente,Não concordo e nem discordo,Discordo parcialmente,Discordo totalmente"</formula1>
    </dataValidation>
    <dataValidation type="list" allowBlank="1" showInputMessage="1" showErrorMessage="1" sqref="E22:E27 E6:E11 E30:E35 E14:E19 E38:E43">
      <formula1>"Muito importante,Importante,Sem importância"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"/>
  <dimension ref="A1:XFD132"/>
  <sheetViews>
    <sheetView showGridLines="0" zoomScaleNormal="100" zoomScalePageLayoutView="80" workbookViewId="0">
      <pane ySplit="2" topLeftCell="A3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68.125" style="12" customWidth="1"/>
    <col min="4" max="5" width="26.375" style="12" customWidth="1"/>
    <col min="6" max="6" width="11" style="12" customWidth="1"/>
    <col min="7" max="15" width="11" style="14" customWidth="1"/>
    <col min="16" max="21" width="11" style="14"/>
    <col min="22" max="22" width="11" style="14" customWidth="1"/>
    <col min="23" max="43" width="11" style="14"/>
    <col min="44" max="16384" width="11" style="12"/>
  </cols>
  <sheetData>
    <row r="1" spans="1:16384" s="76" customFormat="1" ht="39" customHeight="1">
      <c r="C1" s="405"/>
      <c r="D1" s="405"/>
      <c r="E1" s="405"/>
      <c r="F1" s="405"/>
      <c r="G1" s="446"/>
      <c r="H1" s="446"/>
      <c r="I1" s="446"/>
      <c r="J1" s="446"/>
      <c r="K1" s="446"/>
      <c r="L1" s="446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268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17"/>
      <c r="C5" s="61" t="s">
        <v>188</v>
      </c>
      <c r="D5" s="79"/>
      <c r="E5" s="79"/>
      <c r="F5" s="62"/>
      <c r="G5" s="20"/>
      <c r="H5" s="20" t="s">
        <v>157</v>
      </c>
      <c r="I5" s="20"/>
      <c r="J5" s="20"/>
      <c r="K5" s="20" t="s">
        <v>146</v>
      </c>
      <c r="L5" s="20" t="s">
        <v>192</v>
      </c>
      <c r="M5" s="19" t="s">
        <v>162</v>
      </c>
      <c r="N5" s="20" t="s">
        <v>163</v>
      </c>
      <c r="O5" s="272" t="s">
        <v>173</v>
      </c>
      <c r="P5" s="272" t="s">
        <v>174</v>
      </c>
      <c r="Q5" s="272" t="s">
        <v>83</v>
      </c>
      <c r="R5" s="272" t="s">
        <v>191</v>
      </c>
      <c r="S5" s="272"/>
      <c r="T5" s="272" t="s">
        <v>190</v>
      </c>
      <c r="U5" s="272" t="s">
        <v>162</v>
      </c>
      <c r="V5" s="272"/>
      <c r="W5" s="272" t="s">
        <v>190</v>
      </c>
      <c r="X5" s="272" t="s">
        <v>163</v>
      </c>
      <c r="Y5" s="272"/>
      <c r="Z5" s="272" t="s">
        <v>190</v>
      </c>
      <c r="AA5" s="272" t="s">
        <v>173</v>
      </c>
      <c r="AB5" s="274"/>
      <c r="AC5" s="272" t="s">
        <v>190</v>
      </c>
      <c r="AD5" s="272" t="s">
        <v>174</v>
      </c>
      <c r="AE5" s="274"/>
      <c r="AF5" s="274"/>
      <c r="AG5" s="274"/>
      <c r="AH5" s="274"/>
      <c r="AI5" s="274"/>
      <c r="AJ5" s="274"/>
      <c r="AK5" s="274"/>
      <c r="AL5" s="274"/>
      <c r="AM5" s="274"/>
      <c r="AN5" s="274"/>
      <c r="AO5" s="274"/>
      <c r="AP5" s="274"/>
      <c r="AQ5" s="274"/>
    </row>
    <row r="6" spans="1:16384" s="18" customFormat="1" ht="30" customHeight="1" thickTop="1" thickBot="1">
      <c r="A6" s="16"/>
      <c r="B6" s="17"/>
      <c r="C6" s="64" t="s">
        <v>147</v>
      </c>
      <c r="D6" s="81" t="s">
        <v>162</v>
      </c>
      <c r="E6" s="81" t="s">
        <v>159</v>
      </c>
      <c r="F6" s="95">
        <f>IF(E6="","-",VLOOKUP(E6,$H$6:$I$10,2,FALSE))</f>
        <v>7.5</v>
      </c>
      <c r="G6" s="20"/>
      <c r="H6" s="20" t="s">
        <v>158</v>
      </c>
      <c r="I6" s="20">
        <v>10</v>
      </c>
      <c r="J6" s="20"/>
      <c r="K6" s="20" t="str">
        <f>C6</f>
        <v>A empresa tem diferencial inovador</v>
      </c>
      <c r="L6" s="20" t="str">
        <f>D6</f>
        <v>Força</v>
      </c>
      <c r="M6" s="20">
        <f>IFERROR(IF($L6=M$5,$F6,"")+$Q6,"")</f>
        <v>7.5000010000000001</v>
      </c>
      <c r="N6" s="20" t="str">
        <f t="shared" ref="N6:P7" si="0">IFERROR(IF($L6=N$5,$F6,"")+$Q6,"")</f>
        <v/>
      </c>
      <c r="O6" s="20" t="str">
        <f t="shared" si="0"/>
        <v/>
      </c>
      <c r="P6" s="20" t="str">
        <f t="shared" si="0"/>
        <v/>
      </c>
      <c r="Q6" s="20">
        <v>9.9999999999999995E-7</v>
      </c>
      <c r="R6" s="20" t="str">
        <f>K6</f>
        <v>A empresa tem diferencial inovador</v>
      </c>
      <c r="S6" s="274"/>
      <c r="T6" s="274">
        <v>1</v>
      </c>
      <c r="U6" s="274" t="str">
        <f>IFERROR(VLOOKUP(LARGE($M$6:$M$27,T6),$M$6:$R$27,6,FALSE),"")</f>
        <v>O custo é baixo e isso ajuda a obter maior lucro</v>
      </c>
      <c r="V6" s="274"/>
      <c r="W6" s="274">
        <v>1</v>
      </c>
      <c r="X6" s="274" t="str">
        <f>IFERROR(VLOOKUP(LARGE($N$6:$N$27,T6),$N$6:$R$27,5,FALSE),"")</f>
        <v>A infraestrutura é adequada às necessidades</v>
      </c>
      <c r="Y6" s="274"/>
      <c r="Z6" s="274">
        <v>1</v>
      </c>
      <c r="AA6" s="274" t="str">
        <f>IFERROR(VLOOKUP(LARGE($O$6:$O$27,T6),$O$6:$R$27,4,FALSE),"")</f>
        <v>Lançamentos de novas linhas de produtos</v>
      </c>
      <c r="AB6" s="274"/>
      <c r="AC6" s="274">
        <v>1</v>
      </c>
      <c r="AD6" s="274" t="str">
        <f>IFERROR(VLOOKUP(LARGE($P$6:$P$27,T6),$P$6:$R$27,3,FALSE),"")</f>
        <v>Está em um ambiente colaborativo</v>
      </c>
      <c r="AE6" s="274"/>
      <c r="AF6" s="274"/>
      <c r="AG6" s="274"/>
      <c r="AH6" s="274"/>
      <c r="AI6" s="274"/>
      <c r="AJ6" s="274"/>
      <c r="AK6" s="274"/>
      <c r="AL6" s="274"/>
      <c r="AM6" s="274"/>
      <c r="AN6" s="274"/>
      <c r="AO6" s="274"/>
      <c r="AP6" s="274"/>
      <c r="AQ6" s="274"/>
    </row>
    <row r="7" spans="1:16384" s="18" customFormat="1" ht="30" customHeight="1" thickTop="1" thickBot="1">
      <c r="A7" s="16"/>
      <c r="B7" s="17"/>
      <c r="C7" s="64" t="s">
        <v>148</v>
      </c>
      <c r="D7" s="81" t="s">
        <v>162</v>
      </c>
      <c r="E7" s="81" t="s">
        <v>159</v>
      </c>
      <c r="F7" s="95">
        <f t="shared" ref="F7" si="1">IF(E7="","-",VLOOKUP(E7,$H$6:$I$10,2,FALSE))</f>
        <v>7.5</v>
      </c>
      <c r="G7" s="20"/>
      <c r="H7" s="20" t="s">
        <v>159</v>
      </c>
      <c r="I7" s="20">
        <v>7.5</v>
      </c>
      <c r="J7" s="20"/>
      <c r="K7" s="20" t="str">
        <f t="shared" ref="K7:L7" si="2">C7</f>
        <v>A tecnologia própria é essencial para o negócio</v>
      </c>
      <c r="L7" s="20" t="str">
        <f t="shared" si="2"/>
        <v>Força</v>
      </c>
      <c r="M7" s="20">
        <f t="shared" ref="M7" si="3">IFERROR(IF($L7=M$5,$F7,"")+$Q7,"")</f>
        <v>7.5000020000000003</v>
      </c>
      <c r="N7" s="20" t="str">
        <f t="shared" si="0"/>
        <v/>
      </c>
      <c r="O7" s="20" t="str">
        <f t="shared" si="0"/>
        <v/>
      </c>
      <c r="P7" s="20" t="str">
        <f t="shared" si="0"/>
        <v/>
      </c>
      <c r="Q7" s="20">
        <f>Q6+$Q$6</f>
        <v>1.9999999999999999E-6</v>
      </c>
      <c r="R7" s="20" t="str">
        <f t="shared" ref="R7" si="4">K7</f>
        <v>A tecnologia própria é essencial para o negócio</v>
      </c>
      <c r="S7" s="274"/>
      <c r="T7" s="274">
        <v>2</v>
      </c>
      <c r="U7" s="274" t="str">
        <f>IFERROR(VLOOKUP(LARGE($M$6:$M$27,T7),$M$6:$R$27,6,FALSE),"")</f>
        <v>O produto é de qualidade</v>
      </c>
      <c r="V7" s="274"/>
      <c r="W7" s="274">
        <v>2</v>
      </c>
      <c r="X7" s="274" t="str">
        <f>IFERROR(VLOOKUP(LARGE($N$6:$N$27,T7),$N$6:$R$27,5,FALSE),"")</f>
        <v>Há recursos financeiros disponíveis</v>
      </c>
      <c r="Y7" s="274"/>
      <c r="Z7" s="274">
        <v>2</v>
      </c>
      <c r="AA7" s="274" t="str">
        <f t="shared" ref="AA7" si="5">IFERROR(VLOOKUP(LARGE($O$6:$O$27,T7),$O$6:$R$27,4,FALSE),"")</f>
        <v>Aproveita políticas governamentais</v>
      </c>
      <c r="AB7" s="274"/>
      <c r="AC7" s="274">
        <v>2</v>
      </c>
      <c r="AD7" s="274" t="str">
        <f t="shared" ref="AD7" si="6">IFERROR(VLOOKUP(LARGE($P$6:$P$27,T7),$P$6:$R$27,3,FALSE),"")</f>
        <v>Aproveita avanço tecnológico</v>
      </c>
      <c r="AE7" s="274"/>
      <c r="AF7" s="274"/>
      <c r="AG7" s="274"/>
      <c r="AH7" s="274"/>
      <c r="AI7" s="274"/>
      <c r="AJ7" s="274"/>
      <c r="AK7" s="274"/>
      <c r="AL7" s="274"/>
      <c r="AM7" s="274"/>
      <c r="AN7" s="274"/>
      <c r="AO7" s="274"/>
      <c r="AP7" s="274"/>
      <c r="AQ7" s="274"/>
    </row>
    <row r="8" spans="1:16384" s="18" customFormat="1" ht="30" customHeight="1" thickTop="1" thickBot="1">
      <c r="A8" s="16"/>
      <c r="B8" s="17"/>
      <c r="C8" s="366" t="s">
        <v>149</v>
      </c>
      <c r="D8" s="332" t="s">
        <v>162</v>
      </c>
      <c r="E8" s="332" t="s">
        <v>158</v>
      </c>
      <c r="F8" s="95">
        <v>10</v>
      </c>
      <c r="G8" s="20"/>
      <c r="H8" s="20" t="s">
        <v>138</v>
      </c>
      <c r="I8" s="20">
        <v>5</v>
      </c>
      <c r="J8" s="20"/>
      <c r="K8" s="20" t="s">
        <v>149</v>
      </c>
      <c r="L8" s="20" t="s">
        <v>162</v>
      </c>
      <c r="M8" s="20">
        <v>10.000003</v>
      </c>
      <c r="N8" s="20" t="s">
        <v>778</v>
      </c>
      <c r="O8" s="20" t="s">
        <v>778</v>
      </c>
      <c r="P8" s="20" t="s">
        <v>778</v>
      </c>
      <c r="Q8" s="20">
        <v>3.0000000000000001E-6</v>
      </c>
      <c r="R8" s="20" t="s">
        <v>149</v>
      </c>
      <c r="S8" s="274"/>
      <c r="T8" s="274">
        <v>3</v>
      </c>
      <c r="U8" s="274" t="s">
        <v>147</v>
      </c>
      <c r="V8" s="274"/>
      <c r="W8" s="274">
        <v>3</v>
      </c>
      <c r="X8" s="274" t="s">
        <v>154</v>
      </c>
      <c r="Y8" s="274"/>
      <c r="Z8" s="274">
        <v>3</v>
      </c>
      <c r="AA8" s="274" t="s">
        <v>171</v>
      </c>
      <c r="AB8" s="274"/>
      <c r="AC8" s="274">
        <v>3</v>
      </c>
      <c r="AD8" s="274" t="s">
        <v>511</v>
      </c>
      <c r="AE8" s="274"/>
      <c r="AF8" s="274"/>
      <c r="AG8" s="274"/>
      <c r="AH8" s="274"/>
      <c r="AI8" s="274"/>
      <c r="AJ8" s="274"/>
      <c r="AK8" s="274"/>
      <c r="AL8" s="274"/>
      <c r="AM8" s="274"/>
      <c r="AN8" s="274"/>
      <c r="AO8" s="274"/>
      <c r="AP8" s="274"/>
      <c r="AQ8" s="274"/>
    </row>
    <row r="9" spans="1:16384" s="18" customFormat="1" ht="30" customHeight="1" thickTop="1" thickBot="1">
      <c r="A9" s="16"/>
      <c r="B9" s="17"/>
      <c r="C9" s="366" t="s">
        <v>150</v>
      </c>
      <c r="D9" s="332" t="s">
        <v>162</v>
      </c>
      <c r="E9" s="332" t="s">
        <v>138</v>
      </c>
      <c r="F9" s="95">
        <v>5.5</v>
      </c>
      <c r="G9" s="20"/>
      <c r="H9" s="20" t="s">
        <v>160</v>
      </c>
      <c r="I9" s="20">
        <v>2.5</v>
      </c>
      <c r="J9" s="20"/>
      <c r="K9" s="20" t="s">
        <v>150</v>
      </c>
      <c r="L9" s="20" t="s">
        <v>162</v>
      </c>
      <c r="M9" s="20">
        <v>2.5000040000000001</v>
      </c>
      <c r="N9" s="20" t="s">
        <v>778</v>
      </c>
      <c r="O9" s="20" t="s">
        <v>778</v>
      </c>
      <c r="P9" s="20" t="s">
        <v>778</v>
      </c>
      <c r="Q9" s="20">
        <v>3.9999999999999998E-6</v>
      </c>
      <c r="R9" s="20" t="s">
        <v>150</v>
      </c>
      <c r="S9" s="274"/>
      <c r="T9" s="274"/>
      <c r="U9" s="274"/>
      <c r="V9" s="274"/>
      <c r="W9" s="274"/>
      <c r="X9" s="274"/>
      <c r="Y9" s="274"/>
      <c r="Z9" s="274"/>
      <c r="AA9" s="274"/>
      <c r="AB9" s="274"/>
      <c r="AC9" s="274"/>
      <c r="AD9" s="274"/>
      <c r="AE9" s="274"/>
      <c r="AF9" s="274"/>
      <c r="AG9" s="274"/>
      <c r="AH9" s="274"/>
      <c r="AI9" s="274"/>
      <c r="AJ9" s="274"/>
      <c r="AK9" s="274"/>
      <c r="AL9" s="274"/>
      <c r="AM9" s="274"/>
      <c r="AN9" s="274"/>
      <c r="AO9" s="274"/>
      <c r="AP9" s="274"/>
      <c r="AQ9" s="274"/>
    </row>
    <row r="10" spans="1:16384" s="18" customFormat="1" ht="30" customHeight="1" thickTop="1" thickBot="1">
      <c r="A10" s="16"/>
      <c r="B10" s="17"/>
      <c r="C10" s="366" t="s">
        <v>151</v>
      </c>
      <c r="D10" s="332" t="s">
        <v>162</v>
      </c>
      <c r="E10" s="332" t="s">
        <v>138</v>
      </c>
      <c r="F10" s="95">
        <v>10</v>
      </c>
      <c r="G10" s="20"/>
      <c r="H10" s="20" t="s">
        <v>161</v>
      </c>
      <c r="I10" s="20">
        <v>0</v>
      </c>
      <c r="J10" s="20"/>
      <c r="K10" s="20" t="s">
        <v>151</v>
      </c>
      <c r="L10" s="20" t="s">
        <v>162</v>
      </c>
      <c r="M10" s="20">
        <v>10.000005</v>
      </c>
      <c r="N10" s="20" t="s">
        <v>778</v>
      </c>
      <c r="O10" s="20" t="s">
        <v>778</v>
      </c>
      <c r="P10" s="20" t="s">
        <v>778</v>
      </c>
      <c r="Q10" s="20">
        <v>4.9999999999999996E-6</v>
      </c>
      <c r="R10" s="20" t="s">
        <v>151</v>
      </c>
      <c r="S10" s="274"/>
      <c r="T10" s="274"/>
      <c r="U10" s="274"/>
      <c r="V10" s="274"/>
      <c r="W10" s="274"/>
      <c r="X10" s="274"/>
      <c r="Y10" s="274"/>
      <c r="Z10" s="274"/>
      <c r="AA10" s="274"/>
      <c r="AB10" s="274"/>
      <c r="AC10" s="274"/>
      <c r="AD10" s="274"/>
      <c r="AE10" s="274"/>
      <c r="AF10" s="274"/>
      <c r="AG10" s="274"/>
      <c r="AH10" s="274"/>
      <c r="AI10" s="274"/>
      <c r="AJ10" s="274"/>
      <c r="AK10" s="274"/>
      <c r="AL10" s="274"/>
      <c r="AM10" s="274"/>
      <c r="AN10" s="274"/>
      <c r="AO10" s="274"/>
      <c r="AP10" s="274"/>
      <c r="AQ10" s="274"/>
    </row>
    <row r="11" spans="1:16384" s="18" customFormat="1" ht="30" customHeight="1" thickTop="1" thickBot="1">
      <c r="A11" s="16"/>
      <c r="B11" s="17"/>
      <c r="C11" s="366" t="s">
        <v>152</v>
      </c>
      <c r="D11" s="332" t="s">
        <v>162</v>
      </c>
      <c r="E11" s="332" t="s">
        <v>160</v>
      </c>
      <c r="F11" s="95">
        <v>3</v>
      </c>
      <c r="G11" s="20"/>
      <c r="H11" s="20"/>
      <c r="I11" s="20"/>
      <c r="J11" s="20"/>
      <c r="K11" s="20" t="s">
        <v>152</v>
      </c>
      <c r="L11" s="20" t="s">
        <v>163</v>
      </c>
      <c r="M11" s="20" t="s">
        <v>778</v>
      </c>
      <c r="N11" s="20">
        <v>5.9999999999999993E-6</v>
      </c>
      <c r="O11" s="20" t="s">
        <v>778</v>
      </c>
      <c r="P11" s="20" t="s">
        <v>778</v>
      </c>
      <c r="Q11" s="20">
        <v>5.9999999999999993E-6</v>
      </c>
      <c r="R11" s="20" t="s">
        <v>152</v>
      </c>
      <c r="S11" s="274"/>
      <c r="T11" s="274"/>
      <c r="U11" s="274"/>
      <c r="V11" s="274"/>
      <c r="W11" s="274"/>
      <c r="X11" s="274"/>
      <c r="Y11" s="274"/>
      <c r="Z11" s="274"/>
      <c r="AA11" s="274"/>
      <c r="AB11" s="274"/>
      <c r="AC11" s="274"/>
      <c r="AD11" s="274"/>
      <c r="AE11" s="274"/>
      <c r="AF11" s="274"/>
      <c r="AG11" s="274"/>
      <c r="AH11" s="274"/>
      <c r="AI11" s="274"/>
      <c r="AJ11" s="274"/>
      <c r="AK11" s="274"/>
      <c r="AL11" s="274"/>
      <c r="AM11" s="274"/>
      <c r="AN11" s="274"/>
      <c r="AO11" s="274"/>
      <c r="AP11" s="274"/>
      <c r="AQ11" s="274"/>
    </row>
    <row r="12" spans="1:16384" s="18" customFormat="1" ht="30" customHeight="1" thickTop="1" thickBot="1">
      <c r="A12" s="16"/>
      <c r="B12" s="17"/>
      <c r="C12" s="366" t="s">
        <v>153</v>
      </c>
      <c r="D12" s="332" t="s">
        <v>162</v>
      </c>
      <c r="E12" s="332" t="s">
        <v>138</v>
      </c>
      <c r="F12" s="95">
        <v>5</v>
      </c>
      <c r="G12" s="20"/>
      <c r="H12" s="20"/>
      <c r="I12" s="20"/>
      <c r="J12" s="20"/>
      <c r="K12" s="20" t="s">
        <v>153</v>
      </c>
      <c r="L12" s="20" t="s">
        <v>163</v>
      </c>
      <c r="M12" s="20" t="s">
        <v>778</v>
      </c>
      <c r="N12" s="20">
        <v>5.0000070000000001</v>
      </c>
      <c r="O12" s="20" t="s">
        <v>778</v>
      </c>
      <c r="P12" s="20" t="s">
        <v>778</v>
      </c>
      <c r="Q12" s="20">
        <v>6.999999999999999E-6</v>
      </c>
      <c r="R12" s="20" t="s">
        <v>153</v>
      </c>
      <c r="S12" s="274"/>
      <c r="T12" s="274"/>
      <c r="U12" s="274"/>
      <c r="V12" s="274"/>
      <c r="W12" s="274"/>
      <c r="X12" s="274"/>
      <c r="Y12" s="274"/>
      <c r="Z12" s="274"/>
      <c r="AA12" s="274"/>
      <c r="AB12" s="274"/>
      <c r="AC12" s="274"/>
      <c r="AD12" s="274"/>
      <c r="AE12" s="274"/>
      <c r="AF12" s="274"/>
      <c r="AG12" s="274"/>
      <c r="AH12" s="274"/>
      <c r="AI12" s="274"/>
      <c r="AJ12" s="274"/>
      <c r="AK12" s="274"/>
      <c r="AL12" s="274"/>
      <c r="AM12" s="274"/>
      <c r="AN12" s="274"/>
      <c r="AO12" s="274"/>
      <c r="AP12" s="274"/>
      <c r="AQ12" s="274"/>
    </row>
    <row r="13" spans="1:16384" s="18" customFormat="1" ht="30" customHeight="1" thickTop="1" thickBot="1">
      <c r="A13" s="16"/>
      <c r="B13" s="17"/>
      <c r="C13" s="366" t="s">
        <v>154</v>
      </c>
      <c r="D13" s="332" t="s">
        <v>163</v>
      </c>
      <c r="E13" s="332" t="s">
        <v>160</v>
      </c>
      <c r="F13" s="95">
        <v>2.5</v>
      </c>
      <c r="G13" s="20"/>
      <c r="H13" s="20"/>
      <c r="I13" s="20"/>
      <c r="J13" s="20"/>
      <c r="K13" s="20" t="s">
        <v>154</v>
      </c>
      <c r="L13" s="20" t="s">
        <v>163</v>
      </c>
      <c r="M13" s="20" t="s">
        <v>778</v>
      </c>
      <c r="N13" s="20">
        <v>2.5000079999999998</v>
      </c>
      <c r="O13" s="20" t="s">
        <v>778</v>
      </c>
      <c r="P13" s="20" t="s">
        <v>778</v>
      </c>
      <c r="Q13" s="20">
        <v>7.9999999999999996E-6</v>
      </c>
      <c r="R13" s="20" t="s">
        <v>154</v>
      </c>
      <c r="S13" s="274"/>
      <c r="T13" s="274"/>
      <c r="U13" s="274"/>
      <c r="V13" s="274"/>
      <c r="W13" s="274"/>
      <c r="X13" s="274"/>
      <c r="Y13" s="274"/>
      <c r="Z13" s="274"/>
      <c r="AA13" s="274"/>
      <c r="AB13" s="274"/>
      <c r="AC13" s="274"/>
      <c r="AD13" s="274"/>
      <c r="AE13" s="274"/>
      <c r="AF13" s="274"/>
      <c r="AG13" s="274"/>
      <c r="AH13" s="274"/>
      <c r="AI13" s="274"/>
      <c r="AJ13" s="274"/>
      <c r="AK13" s="274"/>
      <c r="AL13" s="274"/>
      <c r="AM13" s="274"/>
      <c r="AN13" s="274"/>
      <c r="AO13" s="274"/>
      <c r="AP13" s="274"/>
      <c r="AQ13" s="274"/>
    </row>
    <row r="14" spans="1:16384" s="18" customFormat="1" ht="30" customHeight="1" thickTop="1" thickBot="1">
      <c r="A14" s="16"/>
      <c r="B14" s="17"/>
      <c r="C14" s="366" t="s">
        <v>155</v>
      </c>
      <c r="D14" s="332" t="s">
        <v>163</v>
      </c>
      <c r="E14" s="332" t="s">
        <v>138</v>
      </c>
      <c r="F14" s="95">
        <v>2.5</v>
      </c>
      <c r="G14" s="20"/>
      <c r="H14" s="20"/>
      <c r="I14" s="20"/>
      <c r="J14" s="20"/>
      <c r="K14" s="20" t="s">
        <v>155</v>
      </c>
      <c r="L14" s="20" t="s">
        <v>163</v>
      </c>
      <c r="M14" s="20" t="s">
        <v>778</v>
      </c>
      <c r="N14" s="20">
        <v>2.5000089999999999</v>
      </c>
      <c r="O14" s="20" t="s">
        <v>778</v>
      </c>
      <c r="P14" s="20" t="s">
        <v>778</v>
      </c>
      <c r="Q14" s="20">
        <v>9.0000000000000002E-6</v>
      </c>
      <c r="R14" s="20" t="s">
        <v>155</v>
      </c>
      <c r="S14" s="274"/>
      <c r="T14" s="274"/>
      <c r="U14" s="274"/>
      <c r="V14" s="274"/>
      <c r="W14" s="274"/>
      <c r="X14" s="274"/>
      <c r="Y14" s="274"/>
      <c r="Z14" s="274"/>
      <c r="AA14" s="274"/>
      <c r="AB14" s="274"/>
      <c r="AC14" s="274"/>
      <c r="AD14" s="274"/>
      <c r="AE14" s="274"/>
      <c r="AF14" s="274"/>
      <c r="AG14" s="274"/>
      <c r="AH14" s="274"/>
      <c r="AI14" s="274"/>
      <c r="AJ14" s="274"/>
      <c r="AK14" s="274"/>
      <c r="AL14" s="274"/>
      <c r="AM14" s="274"/>
      <c r="AN14" s="274"/>
      <c r="AO14" s="274"/>
      <c r="AP14" s="274"/>
      <c r="AQ14" s="274"/>
    </row>
    <row r="15" spans="1:16384" s="18" customFormat="1" ht="30" customHeight="1" thickTop="1" thickBot="1">
      <c r="A15" s="16"/>
      <c r="B15" s="17"/>
      <c r="C15" s="366" t="s">
        <v>156</v>
      </c>
      <c r="D15" s="332" t="s">
        <v>163</v>
      </c>
      <c r="E15" s="332" t="s">
        <v>159</v>
      </c>
      <c r="F15" s="95">
        <v>5</v>
      </c>
      <c r="G15" s="20"/>
      <c r="H15" s="20"/>
      <c r="I15" s="20"/>
      <c r="J15" s="20"/>
      <c r="K15" s="20" t="s">
        <v>156</v>
      </c>
      <c r="L15" s="20" t="s">
        <v>163</v>
      </c>
      <c r="M15" s="20" t="s">
        <v>778</v>
      </c>
      <c r="N15" s="20">
        <v>1.0000000000000001E-5</v>
      </c>
      <c r="O15" s="20" t="s">
        <v>778</v>
      </c>
      <c r="P15" s="20" t="s">
        <v>778</v>
      </c>
      <c r="Q15" s="20">
        <v>1.0000000000000001E-5</v>
      </c>
      <c r="R15" s="20" t="s">
        <v>156</v>
      </c>
      <c r="S15" s="274"/>
      <c r="T15" s="274"/>
      <c r="U15" s="274"/>
      <c r="V15" s="274"/>
      <c r="W15" s="274"/>
      <c r="X15" s="274"/>
      <c r="Y15" s="274"/>
      <c r="Z15" s="274"/>
      <c r="AA15" s="274"/>
      <c r="AB15" s="274"/>
      <c r="AC15" s="274"/>
      <c r="AD15" s="274"/>
      <c r="AE15" s="274"/>
      <c r="AF15" s="274"/>
      <c r="AG15" s="274"/>
      <c r="AH15" s="274"/>
      <c r="AI15" s="274"/>
      <c r="AJ15" s="274"/>
      <c r="AK15" s="274"/>
      <c r="AL15" s="274"/>
      <c r="AM15" s="274"/>
      <c r="AN15" s="274"/>
      <c r="AO15" s="274"/>
      <c r="AP15" s="274"/>
      <c r="AQ15" s="274"/>
    </row>
    <row r="16" spans="1:16384" ht="15" customHeight="1" thickTop="1" thickBot="1">
      <c r="C16" s="20"/>
      <c r="D16" s="20"/>
      <c r="E16" s="20"/>
      <c r="F16" s="20"/>
      <c r="G16" s="20"/>
      <c r="H16" s="20"/>
      <c r="I16" s="20"/>
      <c r="J16" s="20"/>
      <c r="K16" s="20">
        <v>0</v>
      </c>
      <c r="L16" s="20">
        <v>0</v>
      </c>
      <c r="M16" s="20" t="s">
        <v>778</v>
      </c>
      <c r="N16" s="20" t="s">
        <v>778</v>
      </c>
      <c r="O16" s="20" t="s">
        <v>778</v>
      </c>
      <c r="P16" s="20" t="s">
        <v>778</v>
      </c>
      <c r="Q16" s="20">
        <v>1.1000000000000001E-5</v>
      </c>
      <c r="R16" s="20">
        <v>0</v>
      </c>
    </row>
    <row r="17" spans="3:18" ht="30" customHeight="1" thickTop="1" thickBot="1">
      <c r="C17" s="61" t="s">
        <v>189</v>
      </c>
      <c r="D17" s="79"/>
      <c r="E17" s="79"/>
      <c r="F17" s="62"/>
      <c r="G17" s="20"/>
      <c r="H17" s="20"/>
      <c r="I17" s="20"/>
      <c r="J17" s="20"/>
      <c r="K17" s="20" t="s">
        <v>189</v>
      </c>
      <c r="L17" s="20">
        <v>0</v>
      </c>
      <c r="M17" s="20" t="s">
        <v>778</v>
      </c>
      <c r="N17" s="20" t="s">
        <v>778</v>
      </c>
      <c r="O17" s="20" t="s">
        <v>778</v>
      </c>
      <c r="P17" s="20" t="s">
        <v>778</v>
      </c>
      <c r="Q17" s="20">
        <v>1.2000000000000002E-5</v>
      </c>
      <c r="R17" s="20" t="s">
        <v>189</v>
      </c>
    </row>
    <row r="18" spans="3:18" ht="30" customHeight="1" thickTop="1" thickBot="1">
      <c r="C18" s="366" t="s">
        <v>164</v>
      </c>
      <c r="D18" s="332" t="s">
        <v>173</v>
      </c>
      <c r="E18" s="332" t="s">
        <v>138</v>
      </c>
      <c r="F18" s="95">
        <v>3.5</v>
      </c>
      <c r="G18" s="20"/>
      <c r="H18" s="20"/>
      <c r="I18" s="20"/>
      <c r="J18" s="20"/>
      <c r="K18" s="20" t="s">
        <v>164</v>
      </c>
      <c r="L18" s="20" t="s">
        <v>173</v>
      </c>
      <c r="M18" s="20" t="s">
        <v>778</v>
      </c>
      <c r="N18" s="20" t="s">
        <v>778</v>
      </c>
      <c r="O18" s="20">
        <v>2.500013</v>
      </c>
      <c r="P18" s="20" t="s">
        <v>778</v>
      </c>
      <c r="Q18" s="20">
        <v>1.3000000000000003E-5</v>
      </c>
      <c r="R18" s="20" t="s">
        <v>164</v>
      </c>
    </row>
    <row r="19" spans="3:18" ht="30" customHeight="1" thickTop="1" thickBot="1">
      <c r="C19" s="366" t="s">
        <v>511</v>
      </c>
      <c r="D19" s="332" t="s">
        <v>174</v>
      </c>
      <c r="E19" s="332" t="s">
        <v>159</v>
      </c>
      <c r="F19" s="95">
        <v>8</v>
      </c>
      <c r="G19" s="20"/>
      <c r="H19" s="20"/>
      <c r="I19" s="20"/>
      <c r="J19" s="20"/>
      <c r="K19" s="20" t="s">
        <v>511</v>
      </c>
      <c r="L19" s="20" t="s">
        <v>174</v>
      </c>
      <c r="M19" s="20" t="s">
        <v>778</v>
      </c>
      <c r="N19" s="20" t="s">
        <v>778</v>
      </c>
      <c r="O19" s="20" t="s">
        <v>778</v>
      </c>
      <c r="P19" s="20">
        <v>10.000014</v>
      </c>
      <c r="Q19" s="20">
        <v>1.4000000000000003E-5</v>
      </c>
      <c r="R19" s="20" t="s">
        <v>511</v>
      </c>
    </row>
    <row r="20" spans="3:18" ht="30" customHeight="1" thickTop="1" thickBot="1">
      <c r="C20" s="366" t="s">
        <v>165</v>
      </c>
      <c r="D20" s="332" t="s">
        <v>173</v>
      </c>
      <c r="E20" s="332" t="s">
        <v>159</v>
      </c>
      <c r="F20" s="95">
        <v>7.5</v>
      </c>
      <c r="G20" s="20"/>
      <c r="H20" s="20"/>
      <c r="I20" s="20"/>
      <c r="J20" s="20"/>
      <c r="K20" s="20" t="s">
        <v>165</v>
      </c>
      <c r="L20" s="20" t="s">
        <v>174</v>
      </c>
      <c r="M20" s="20" t="s">
        <v>778</v>
      </c>
      <c r="N20" s="20" t="s">
        <v>778</v>
      </c>
      <c r="O20" s="20" t="s">
        <v>778</v>
      </c>
      <c r="P20" s="20">
        <v>7.5000150000000003</v>
      </c>
      <c r="Q20" s="20">
        <v>1.5000000000000004E-5</v>
      </c>
      <c r="R20" s="20" t="s">
        <v>165</v>
      </c>
    </row>
    <row r="21" spans="3:18" ht="30" customHeight="1" thickTop="1" thickBot="1">
      <c r="C21" s="366" t="s">
        <v>166</v>
      </c>
      <c r="D21" s="332" t="s">
        <v>173</v>
      </c>
      <c r="E21" s="332" t="s">
        <v>138</v>
      </c>
      <c r="F21" s="95">
        <v>5</v>
      </c>
      <c r="G21" s="20"/>
      <c r="H21" s="20"/>
      <c r="I21" s="20"/>
      <c r="J21" s="20"/>
      <c r="K21" s="20" t="s">
        <v>166</v>
      </c>
      <c r="L21" s="20" t="s">
        <v>173</v>
      </c>
      <c r="M21" s="20" t="s">
        <v>778</v>
      </c>
      <c r="N21" s="20" t="s">
        <v>778</v>
      </c>
      <c r="O21" s="20">
        <v>5.0000159999999996</v>
      </c>
      <c r="P21" s="20" t="s">
        <v>778</v>
      </c>
      <c r="Q21" s="20">
        <v>1.6000000000000003E-5</v>
      </c>
      <c r="R21" s="20" t="s">
        <v>166</v>
      </c>
    </row>
    <row r="22" spans="3:18" ht="30" customHeight="1" thickTop="1" thickBot="1">
      <c r="C22" s="366" t="s">
        <v>167</v>
      </c>
      <c r="D22" s="332" t="s">
        <v>173</v>
      </c>
      <c r="E22" s="332" t="s">
        <v>158</v>
      </c>
      <c r="F22" s="95">
        <v>10</v>
      </c>
      <c r="G22" s="20"/>
      <c r="H22" s="20"/>
      <c r="I22" s="20"/>
      <c r="J22" s="20"/>
      <c r="K22" s="20" t="s">
        <v>167</v>
      </c>
      <c r="L22" s="20" t="s">
        <v>174</v>
      </c>
      <c r="M22" s="20" t="s">
        <v>778</v>
      </c>
      <c r="N22" s="20" t="s">
        <v>778</v>
      </c>
      <c r="O22" s="20" t="s">
        <v>778</v>
      </c>
      <c r="P22" s="20">
        <v>10.000017</v>
      </c>
      <c r="Q22" s="20">
        <v>1.7000000000000003E-5</v>
      </c>
      <c r="R22" s="20" t="s">
        <v>167</v>
      </c>
    </row>
    <row r="23" spans="3:18" ht="30" customHeight="1" thickTop="1" thickBot="1">
      <c r="C23" s="366" t="s">
        <v>168</v>
      </c>
      <c r="D23" s="332" t="s">
        <v>173</v>
      </c>
      <c r="E23" s="332" t="s">
        <v>138</v>
      </c>
      <c r="F23" s="95">
        <v>2</v>
      </c>
      <c r="G23" s="20"/>
      <c r="H23" s="20"/>
      <c r="I23" s="20"/>
      <c r="J23" s="20"/>
      <c r="K23" s="20" t="s">
        <v>168</v>
      </c>
      <c r="L23" s="20" t="s">
        <v>173</v>
      </c>
      <c r="M23" s="20" t="s">
        <v>778</v>
      </c>
      <c r="N23" s="20" t="s">
        <v>778</v>
      </c>
      <c r="O23" s="20">
        <v>1.8000000000000004E-5</v>
      </c>
      <c r="P23" s="20" t="s">
        <v>778</v>
      </c>
      <c r="Q23" s="20">
        <v>1.8000000000000004E-5</v>
      </c>
      <c r="R23" s="20" t="s">
        <v>168</v>
      </c>
    </row>
    <row r="24" spans="3:18" ht="30" customHeight="1" thickTop="1" thickBot="1">
      <c r="C24" s="366" t="s">
        <v>169</v>
      </c>
      <c r="D24" s="332" t="s">
        <v>174</v>
      </c>
      <c r="E24" s="332" t="s">
        <v>158</v>
      </c>
      <c r="F24" s="95">
        <v>10</v>
      </c>
      <c r="G24" s="20"/>
      <c r="H24" s="20"/>
      <c r="I24" s="20"/>
      <c r="J24" s="20"/>
      <c r="K24" s="20" t="s">
        <v>169</v>
      </c>
      <c r="L24" s="20" t="s">
        <v>174</v>
      </c>
      <c r="M24" s="20" t="s">
        <v>778</v>
      </c>
      <c r="N24" s="20" t="s">
        <v>778</v>
      </c>
      <c r="O24" s="20" t="s">
        <v>778</v>
      </c>
      <c r="P24" s="20">
        <v>10.000019</v>
      </c>
      <c r="Q24" s="20">
        <v>1.9000000000000004E-5</v>
      </c>
      <c r="R24" s="20" t="s">
        <v>169</v>
      </c>
    </row>
    <row r="25" spans="3:18" ht="30" customHeight="1" thickTop="1" thickBot="1">
      <c r="C25" s="366" t="s">
        <v>170</v>
      </c>
      <c r="D25" s="332" t="s">
        <v>174</v>
      </c>
      <c r="E25" s="332" t="s">
        <v>160</v>
      </c>
      <c r="F25" s="95">
        <v>2.5</v>
      </c>
      <c r="G25" s="20"/>
      <c r="H25" s="20"/>
      <c r="I25" s="20"/>
      <c r="J25" s="20"/>
      <c r="K25" s="20" t="s">
        <v>170</v>
      </c>
      <c r="L25" s="20" t="s">
        <v>173</v>
      </c>
      <c r="M25" s="20" t="s">
        <v>778</v>
      </c>
      <c r="N25" s="20" t="s">
        <v>778</v>
      </c>
      <c r="O25" s="20">
        <v>2.5000200000000001</v>
      </c>
      <c r="P25" s="20" t="s">
        <v>778</v>
      </c>
      <c r="Q25" s="20">
        <v>2.0000000000000005E-5</v>
      </c>
      <c r="R25" s="20" t="s">
        <v>170</v>
      </c>
    </row>
    <row r="26" spans="3:18" ht="30" customHeight="1" thickTop="1" thickBot="1">
      <c r="C26" s="366" t="s">
        <v>171</v>
      </c>
      <c r="D26" s="332" t="s">
        <v>173</v>
      </c>
      <c r="E26" s="332" t="s">
        <v>160</v>
      </c>
      <c r="F26" s="95">
        <v>2.5</v>
      </c>
      <c r="G26" s="20"/>
      <c r="H26" s="20"/>
      <c r="I26" s="20"/>
      <c r="J26" s="20"/>
      <c r="K26" s="20" t="s">
        <v>171</v>
      </c>
      <c r="L26" s="20" t="s">
        <v>173</v>
      </c>
      <c r="M26" s="20" t="s">
        <v>778</v>
      </c>
      <c r="N26" s="20" t="s">
        <v>778</v>
      </c>
      <c r="O26" s="20">
        <v>2.5000209999999998</v>
      </c>
      <c r="P26" s="20" t="s">
        <v>778</v>
      </c>
      <c r="Q26" s="20">
        <v>2.1000000000000006E-5</v>
      </c>
      <c r="R26" s="20" t="s">
        <v>171</v>
      </c>
    </row>
    <row r="27" spans="3:18" ht="30" customHeight="1" thickTop="1" thickBot="1">
      <c r="C27" s="366" t="s">
        <v>172</v>
      </c>
      <c r="D27" s="332" t="s">
        <v>173</v>
      </c>
      <c r="E27" s="332" t="s">
        <v>159</v>
      </c>
      <c r="F27" s="95">
        <v>7.5</v>
      </c>
      <c r="G27" s="20"/>
      <c r="H27" s="20"/>
      <c r="I27" s="20"/>
      <c r="J27" s="20"/>
      <c r="K27" s="20" t="s">
        <v>172</v>
      </c>
      <c r="L27" s="20" t="s">
        <v>173</v>
      </c>
      <c r="M27" s="20" t="s">
        <v>778</v>
      </c>
      <c r="N27" s="20" t="s">
        <v>778</v>
      </c>
      <c r="O27" s="20">
        <v>7.5000220000000004</v>
      </c>
      <c r="P27" s="20" t="s">
        <v>778</v>
      </c>
      <c r="Q27" s="20">
        <v>2.2000000000000006E-5</v>
      </c>
      <c r="R27" s="20" t="s">
        <v>172</v>
      </c>
    </row>
    <row r="28" spans="3:18" ht="30" customHeight="1" thickTop="1">
      <c r="C28" s="20"/>
      <c r="D28" s="20"/>
      <c r="E28" s="20"/>
      <c r="F28" s="20"/>
      <c r="G28" s="20"/>
      <c r="H28" s="20"/>
      <c r="I28" s="20"/>
      <c r="J28" s="20"/>
      <c r="K28" s="20"/>
      <c r="L28" s="20"/>
    </row>
    <row r="29" spans="3:18" ht="30" customHeight="1">
      <c r="C29" s="20"/>
      <c r="D29" s="20"/>
      <c r="E29" s="20"/>
      <c r="F29" s="20"/>
      <c r="G29" s="20"/>
      <c r="H29" s="20"/>
      <c r="I29" s="20"/>
      <c r="J29" s="20"/>
      <c r="K29" s="20"/>
      <c r="L29" s="20"/>
    </row>
    <row r="30" spans="3:18" ht="30" customHeight="1">
      <c r="C30" s="20"/>
      <c r="D30" s="20"/>
      <c r="E30" s="20"/>
      <c r="F30" s="20"/>
      <c r="G30" s="20"/>
      <c r="H30" s="20"/>
      <c r="I30" s="20"/>
      <c r="J30" s="20"/>
      <c r="K30" s="20"/>
      <c r="L30" s="20"/>
    </row>
    <row r="31" spans="3:18" ht="30" customHeight="1">
      <c r="C31" s="20"/>
      <c r="D31" s="20"/>
      <c r="E31" s="20"/>
      <c r="F31" s="20"/>
      <c r="G31" s="20"/>
      <c r="H31" s="20"/>
      <c r="I31" s="20"/>
      <c r="J31" s="20"/>
      <c r="K31" s="20"/>
      <c r="L31" s="20"/>
    </row>
    <row r="32" spans="3:18" ht="30" customHeight="1">
      <c r="C32" s="20"/>
      <c r="D32" s="20"/>
      <c r="E32" s="20"/>
      <c r="F32" s="20"/>
      <c r="G32" s="20"/>
      <c r="H32" s="20"/>
      <c r="I32" s="20"/>
      <c r="J32" s="20"/>
      <c r="K32" s="20"/>
      <c r="L32" s="20"/>
    </row>
    <row r="33" spans="3:12" ht="30" customHeight="1">
      <c r="C33" s="20"/>
      <c r="D33" s="20"/>
      <c r="E33" s="20"/>
      <c r="F33" s="20"/>
      <c r="G33" s="20"/>
      <c r="H33" s="20"/>
      <c r="I33" s="20"/>
      <c r="J33" s="20"/>
      <c r="K33" s="20"/>
      <c r="L33" s="20"/>
    </row>
    <row r="34" spans="3:12" ht="30" customHeight="1">
      <c r="C34" s="20"/>
      <c r="D34" s="20"/>
      <c r="E34" s="20"/>
      <c r="F34" s="20"/>
      <c r="G34" s="20"/>
      <c r="H34" s="20"/>
      <c r="I34" s="20"/>
      <c r="J34" s="20"/>
      <c r="K34" s="20"/>
      <c r="L34" s="20"/>
    </row>
    <row r="35" spans="3:12" ht="30" customHeight="1">
      <c r="C35" s="20"/>
      <c r="D35" s="20"/>
      <c r="E35" s="20"/>
      <c r="F35" s="20"/>
      <c r="G35" s="20"/>
      <c r="H35" s="20"/>
      <c r="I35" s="20"/>
      <c r="J35" s="20"/>
      <c r="K35" s="20"/>
      <c r="L35" s="20"/>
    </row>
    <row r="36" spans="3:12" ht="30" customHeight="1">
      <c r="C36" s="20"/>
      <c r="D36" s="20"/>
      <c r="E36" s="20"/>
      <c r="F36" s="20"/>
      <c r="G36" s="20"/>
      <c r="H36" s="20"/>
      <c r="I36" s="20"/>
      <c r="J36" s="20"/>
      <c r="K36" s="20"/>
      <c r="L36" s="20"/>
    </row>
    <row r="37" spans="3:12" ht="30" customHeight="1">
      <c r="C37" s="20"/>
      <c r="D37" s="20"/>
      <c r="E37" s="20"/>
      <c r="F37" s="20"/>
      <c r="G37" s="20"/>
      <c r="H37" s="20"/>
      <c r="I37" s="20"/>
      <c r="J37" s="20"/>
      <c r="K37" s="20"/>
      <c r="L37" s="20"/>
    </row>
    <row r="38" spans="3:12" ht="30" customHeight="1">
      <c r="C38" s="20"/>
      <c r="D38" s="20"/>
      <c r="E38" s="20"/>
      <c r="F38" s="20"/>
      <c r="G38" s="20"/>
      <c r="H38" s="20"/>
      <c r="I38" s="20"/>
      <c r="J38" s="20"/>
      <c r="K38" s="20"/>
      <c r="L38" s="20"/>
    </row>
    <row r="39" spans="3:12" ht="30" customHeight="1">
      <c r="C39" s="20"/>
      <c r="D39" s="20"/>
      <c r="E39" s="20"/>
      <c r="F39" s="20"/>
      <c r="G39" s="20"/>
      <c r="H39" s="20"/>
      <c r="I39" s="20"/>
      <c r="J39" s="20"/>
      <c r="K39" s="20"/>
      <c r="L39" s="20"/>
    </row>
    <row r="40" spans="3:12" ht="30" customHeight="1">
      <c r="C40" s="20"/>
      <c r="D40" s="20"/>
      <c r="E40" s="20"/>
      <c r="F40" s="20"/>
      <c r="G40" s="20"/>
      <c r="H40" s="20"/>
      <c r="I40" s="20"/>
      <c r="J40" s="20"/>
      <c r="K40" s="20"/>
      <c r="L40" s="20"/>
    </row>
    <row r="41" spans="3:12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</row>
    <row r="42" spans="3:12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</row>
    <row r="43" spans="3:12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</row>
    <row r="44" spans="3:12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</row>
    <row r="45" spans="3:12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</row>
    <row r="46" spans="3:12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</row>
    <row r="47" spans="3:12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</row>
    <row r="48" spans="3:12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</row>
    <row r="49" spans="3:12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</row>
    <row r="50" spans="3:12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</row>
    <row r="51" spans="3:12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</row>
    <row r="52" spans="3:12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</row>
    <row r="53" spans="3:12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</row>
    <row r="54" spans="3:12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</row>
    <row r="55" spans="3:12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</row>
    <row r="56" spans="3:12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</row>
    <row r="57" spans="3:12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</row>
    <row r="58" spans="3:12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</row>
    <row r="59" spans="3:12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</row>
    <row r="60" spans="3:12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</row>
    <row r="61" spans="3:12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</row>
    <row r="62" spans="3:12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</row>
    <row r="63" spans="3:12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</row>
    <row r="64" spans="3:12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</row>
    <row r="65" spans="3:12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</row>
    <row r="66" spans="3:12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</row>
    <row r="67" spans="3:12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3:12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</row>
    <row r="69" spans="3:12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</row>
    <row r="70" spans="3:12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</row>
    <row r="71" spans="3:12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</row>
    <row r="72" spans="3:12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</row>
    <row r="73" spans="3:12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</row>
    <row r="74" spans="3:12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</row>
    <row r="75" spans="3:12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</row>
    <row r="76" spans="3:12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</row>
    <row r="77" spans="3:12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</row>
    <row r="78" spans="3:12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</row>
    <row r="79" spans="3:12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</row>
    <row r="80" spans="3:12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</row>
    <row r="81" spans="3:12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</row>
    <row r="82" spans="3:12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</row>
    <row r="83" spans="3:12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</row>
    <row r="84" spans="3:12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</row>
    <row r="85" spans="3:12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</row>
    <row r="86" spans="3:12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</row>
    <row r="87" spans="3:12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</row>
    <row r="88" spans="3:12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</row>
    <row r="89" spans="3:12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</row>
    <row r="90" spans="3:12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</row>
    <row r="91" spans="3:12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</row>
    <row r="92" spans="3:12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</row>
    <row r="93" spans="3:12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</row>
    <row r="94" spans="3:12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</row>
    <row r="95" spans="3:12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</row>
    <row r="96" spans="3:12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</row>
    <row r="97" spans="3:12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</row>
    <row r="98" spans="3:12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</row>
    <row r="99" spans="3:12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</row>
    <row r="100" spans="3:12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</row>
    <row r="101" spans="3:12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</row>
    <row r="102" spans="3:12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</row>
    <row r="103" spans="3:12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</row>
    <row r="104" spans="3:12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</row>
    <row r="105" spans="3:12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</row>
    <row r="106" spans="3:12">
      <c r="C106" s="20"/>
      <c r="D106" s="20"/>
      <c r="E106" s="20"/>
      <c r="F106" s="20"/>
      <c r="G106" s="20"/>
      <c r="H106" s="20"/>
      <c r="I106" s="20"/>
      <c r="J106" s="20"/>
      <c r="K106" s="20"/>
      <c r="L106" s="20"/>
    </row>
    <row r="107" spans="3:12">
      <c r="C107" s="20"/>
      <c r="D107" s="20"/>
      <c r="E107" s="20"/>
      <c r="F107" s="20"/>
      <c r="G107" s="20"/>
      <c r="H107" s="20"/>
      <c r="I107" s="20"/>
      <c r="J107" s="20"/>
      <c r="K107" s="20"/>
      <c r="L107" s="20"/>
    </row>
    <row r="108" spans="3:12">
      <c r="C108" s="20"/>
      <c r="D108" s="20"/>
      <c r="E108" s="20"/>
      <c r="F108" s="20"/>
      <c r="G108" s="20"/>
      <c r="H108" s="20"/>
      <c r="I108" s="20"/>
      <c r="J108" s="20"/>
      <c r="K108" s="20"/>
      <c r="L108" s="20"/>
    </row>
    <row r="109" spans="3:12">
      <c r="C109" s="20"/>
      <c r="D109" s="20"/>
      <c r="E109" s="20"/>
      <c r="F109" s="20"/>
      <c r="G109" s="20"/>
      <c r="H109" s="20"/>
      <c r="I109" s="20"/>
      <c r="J109" s="20"/>
      <c r="K109" s="20"/>
      <c r="L109" s="20"/>
    </row>
    <row r="110" spans="3:12">
      <c r="C110" s="20"/>
      <c r="D110" s="20"/>
      <c r="E110" s="20"/>
      <c r="F110" s="20"/>
      <c r="G110" s="20"/>
      <c r="H110" s="20"/>
      <c r="I110" s="20"/>
      <c r="J110" s="20"/>
      <c r="K110" s="20"/>
      <c r="L110" s="20"/>
    </row>
    <row r="111" spans="3:12">
      <c r="C111" s="20"/>
      <c r="D111" s="20"/>
      <c r="E111" s="20"/>
      <c r="F111" s="20"/>
      <c r="G111" s="20"/>
      <c r="H111" s="20"/>
      <c r="I111" s="20"/>
      <c r="J111" s="20"/>
      <c r="K111" s="20"/>
      <c r="L111" s="20"/>
    </row>
    <row r="112" spans="3:12">
      <c r="C112" s="20"/>
      <c r="D112" s="20"/>
      <c r="E112" s="20"/>
      <c r="F112" s="20"/>
      <c r="G112" s="20"/>
      <c r="H112" s="20"/>
      <c r="I112" s="20"/>
      <c r="J112" s="20"/>
      <c r="K112" s="20"/>
      <c r="L112" s="20"/>
    </row>
    <row r="113" spans="3:12">
      <c r="C113" s="20"/>
      <c r="D113" s="20"/>
      <c r="E113" s="20"/>
      <c r="F113" s="20"/>
      <c r="G113" s="20"/>
      <c r="H113" s="20"/>
      <c r="I113" s="20"/>
      <c r="J113" s="20"/>
      <c r="K113" s="20"/>
      <c r="L113" s="20"/>
    </row>
    <row r="114" spans="3:12">
      <c r="C114" s="20"/>
      <c r="D114" s="20"/>
      <c r="E114" s="20"/>
      <c r="F114" s="20"/>
      <c r="G114" s="20"/>
      <c r="H114" s="20"/>
      <c r="I114" s="20"/>
      <c r="J114" s="20"/>
      <c r="K114" s="20"/>
      <c r="L114" s="20"/>
    </row>
    <row r="115" spans="3:12">
      <c r="C115" s="20"/>
      <c r="D115" s="20"/>
      <c r="E115" s="20"/>
      <c r="F115" s="20"/>
      <c r="G115" s="20"/>
      <c r="H115" s="20"/>
      <c r="I115" s="20"/>
      <c r="J115" s="20"/>
      <c r="K115" s="20"/>
      <c r="L115" s="20"/>
    </row>
    <row r="116" spans="3:12">
      <c r="C116" s="20"/>
      <c r="D116" s="20"/>
      <c r="E116" s="20"/>
      <c r="F116" s="20"/>
      <c r="G116" s="20"/>
      <c r="H116" s="20"/>
      <c r="I116" s="20"/>
      <c r="J116" s="20"/>
      <c r="K116" s="20"/>
      <c r="L116" s="20"/>
    </row>
    <row r="117" spans="3:12">
      <c r="C117" s="20"/>
      <c r="D117" s="20"/>
      <c r="E117" s="20"/>
      <c r="F117" s="20"/>
      <c r="G117" s="20"/>
      <c r="H117" s="20"/>
      <c r="I117" s="20"/>
      <c r="J117" s="20"/>
      <c r="K117" s="20"/>
      <c r="L117" s="20"/>
    </row>
    <row r="118" spans="3:12">
      <c r="C118" s="20"/>
      <c r="D118" s="20"/>
      <c r="E118" s="20"/>
      <c r="F118" s="20"/>
      <c r="G118" s="20"/>
      <c r="H118" s="20"/>
      <c r="I118" s="20"/>
      <c r="J118" s="20"/>
      <c r="K118" s="20"/>
      <c r="L118" s="20"/>
    </row>
    <row r="119" spans="3:12">
      <c r="C119" s="20"/>
      <c r="D119" s="20"/>
      <c r="E119" s="20"/>
      <c r="F119" s="20"/>
      <c r="G119" s="20"/>
      <c r="H119" s="20"/>
      <c r="I119" s="20"/>
      <c r="J119" s="20"/>
      <c r="K119" s="20"/>
      <c r="L119" s="20"/>
    </row>
    <row r="120" spans="3:12">
      <c r="C120" s="20"/>
      <c r="D120" s="20"/>
      <c r="E120" s="20"/>
      <c r="F120" s="20"/>
      <c r="G120" s="20"/>
      <c r="H120" s="20"/>
      <c r="I120" s="20"/>
      <c r="J120" s="20"/>
      <c r="K120" s="20"/>
      <c r="L120" s="20"/>
    </row>
    <row r="121" spans="3:12">
      <c r="C121" s="20"/>
      <c r="D121" s="20"/>
      <c r="E121" s="20"/>
      <c r="F121" s="20"/>
      <c r="G121" s="20"/>
      <c r="H121" s="20"/>
      <c r="I121" s="20"/>
      <c r="J121" s="20"/>
      <c r="K121" s="20"/>
      <c r="L121" s="20"/>
    </row>
    <row r="122" spans="3:12">
      <c r="C122" s="20"/>
      <c r="D122" s="20"/>
      <c r="E122" s="20"/>
      <c r="F122" s="20"/>
      <c r="G122" s="20"/>
      <c r="H122" s="20"/>
      <c r="I122" s="20"/>
      <c r="J122" s="20"/>
      <c r="K122" s="20"/>
      <c r="L122" s="20"/>
    </row>
    <row r="123" spans="3:12">
      <c r="C123" s="20"/>
      <c r="D123" s="20"/>
      <c r="E123" s="20"/>
      <c r="F123" s="20"/>
      <c r="G123" s="20"/>
      <c r="H123" s="20"/>
      <c r="I123" s="20"/>
      <c r="J123" s="20"/>
      <c r="K123" s="20"/>
      <c r="L123" s="20"/>
    </row>
    <row r="124" spans="3:12">
      <c r="C124" s="20"/>
      <c r="D124" s="20"/>
      <c r="E124" s="20"/>
      <c r="F124" s="20"/>
      <c r="G124" s="20"/>
      <c r="H124" s="20"/>
      <c r="I124" s="20"/>
      <c r="J124" s="20"/>
      <c r="K124" s="20"/>
      <c r="L124" s="20"/>
    </row>
    <row r="125" spans="3:12">
      <c r="C125" s="20"/>
      <c r="D125" s="20"/>
      <c r="E125" s="20"/>
      <c r="F125" s="20"/>
      <c r="G125" s="20"/>
      <c r="H125" s="20"/>
      <c r="I125" s="20"/>
      <c r="J125" s="20"/>
      <c r="K125" s="20"/>
      <c r="L125" s="20"/>
    </row>
    <row r="126" spans="3:12">
      <c r="C126" s="20"/>
      <c r="D126" s="20"/>
      <c r="E126" s="20"/>
      <c r="F126" s="20"/>
      <c r="G126" s="20"/>
      <c r="H126" s="20"/>
      <c r="I126" s="20"/>
      <c r="J126" s="20"/>
      <c r="K126" s="20"/>
      <c r="L126" s="20"/>
    </row>
    <row r="127" spans="3:12">
      <c r="C127" s="20"/>
      <c r="D127" s="20"/>
      <c r="E127" s="20"/>
      <c r="F127" s="20"/>
      <c r="G127" s="20"/>
      <c r="H127" s="20"/>
      <c r="I127" s="20"/>
      <c r="J127" s="20"/>
      <c r="K127" s="20"/>
      <c r="L127" s="20"/>
    </row>
    <row r="128" spans="3:12">
      <c r="C128" s="20"/>
      <c r="D128" s="20"/>
      <c r="E128" s="20"/>
      <c r="F128" s="20"/>
      <c r="G128" s="20"/>
      <c r="H128" s="20"/>
      <c r="I128" s="20"/>
      <c r="J128" s="20"/>
      <c r="K128" s="20"/>
      <c r="L128" s="20"/>
    </row>
    <row r="129" spans="3:12">
      <c r="C129" s="20"/>
      <c r="D129" s="20"/>
      <c r="E129" s="20"/>
      <c r="F129" s="20"/>
      <c r="G129" s="20"/>
      <c r="H129" s="20"/>
      <c r="I129" s="20"/>
      <c r="J129" s="20"/>
      <c r="K129" s="20"/>
      <c r="L129" s="20"/>
    </row>
    <row r="130" spans="3:12">
      <c r="C130" s="20"/>
      <c r="D130" s="20"/>
      <c r="E130" s="20"/>
      <c r="F130" s="20"/>
      <c r="G130" s="20"/>
      <c r="H130" s="20"/>
      <c r="I130" s="20"/>
      <c r="J130" s="20"/>
      <c r="K130" s="20"/>
      <c r="L130" s="20"/>
    </row>
    <row r="131" spans="3:12">
      <c r="C131" s="20"/>
      <c r="D131" s="20"/>
      <c r="E131" s="20"/>
      <c r="F131" s="20"/>
      <c r="G131" s="20"/>
      <c r="H131" s="20"/>
      <c r="I131" s="20"/>
      <c r="J131" s="20"/>
      <c r="K131" s="20"/>
      <c r="L131" s="20"/>
    </row>
    <row r="132" spans="3:12">
      <c r="C132" s="20"/>
      <c r="D132" s="20"/>
      <c r="E132" s="20"/>
      <c r="F132" s="20"/>
      <c r="G132" s="20"/>
      <c r="H132" s="20"/>
      <c r="I132" s="20"/>
      <c r="J132" s="20"/>
      <c r="K132" s="20"/>
      <c r="L132" s="20"/>
    </row>
  </sheetData>
  <sheetProtection selectLockedCells="1"/>
  <mergeCells count="5">
    <mergeCell ref="C1:D1"/>
    <mergeCell ref="E1:F1"/>
    <mergeCell ref="G1:H1"/>
    <mergeCell ref="I1:J1"/>
    <mergeCell ref="K1:L1"/>
  </mergeCells>
  <conditionalFormatting sqref="E6:E15">
    <cfRule type="containsText" dxfId="55" priority="19" operator="containsText" text="Totalmente sem importância">
      <formula>NOT(ISERROR(SEARCH("Totalmente sem importância",E6)))</formula>
    </cfRule>
    <cfRule type="containsText" dxfId="54" priority="21" operator="containsText" text="Pouco importante">
      <formula>NOT(ISERROR(SEARCH("Pouco importante",E6)))</formula>
    </cfRule>
    <cfRule type="containsText" dxfId="53" priority="22" operator="containsText" text="Muito importante">
      <formula>NOT(ISERROR(SEARCH("Muito importante",E6)))</formula>
    </cfRule>
    <cfRule type="containsText" dxfId="52" priority="23" operator="containsText" text="Totalmente importante">
      <formula>NOT(ISERROR(SEARCH("Totalmente importante",E6)))</formula>
    </cfRule>
  </conditionalFormatting>
  <conditionalFormatting sqref="D6:D15">
    <cfRule type="containsText" dxfId="51" priority="17" operator="containsText" text="Fraqueza">
      <formula>NOT(ISERROR(SEARCH("Fraqueza",D6)))</formula>
    </cfRule>
    <cfRule type="containsText" dxfId="50" priority="18" operator="containsText" text="Força">
      <formula>NOT(ISERROR(SEARCH("Força",D6)))</formula>
    </cfRule>
  </conditionalFormatting>
  <conditionalFormatting sqref="D18:D27">
    <cfRule type="containsText" dxfId="49" priority="5" operator="containsText" text="Ameaça">
      <formula>NOT(ISERROR(SEARCH("Ameaça",D18)))</formula>
    </cfRule>
    <cfRule type="containsText" dxfId="48" priority="6" operator="containsText" text="Oportunidade">
      <formula>NOT(ISERROR(SEARCH("Oportunidade",D18)))</formula>
    </cfRule>
  </conditionalFormatting>
  <conditionalFormatting sqref="E18:E27">
    <cfRule type="containsText" dxfId="47" priority="1" operator="containsText" text="Totalmente sem importância">
      <formula>NOT(ISERROR(SEARCH("Totalmente sem importância",E18)))</formula>
    </cfRule>
    <cfRule type="containsText" dxfId="46" priority="2" operator="containsText" text="Pouco importante">
      <formula>NOT(ISERROR(SEARCH("Pouco importante",E18)))</formula>
    </cfRule>
    <cfRule type="containsText" dxfId="45" priority="3" operator="containsText" text="Muito importante">
      <formula>NOT(ISERROR(SEARCH("Muito importante",E18)))</formula>
    </cfRule>
    <cfRule type="containsText" dxfId="44" priority="4" operator="containsText" text="Totalmente importante">
      <formula>NOT(ISERROR(SEARCH("Totalmente importante",E18)))</formula>
    </cfRule>
  </conditionalFormatting>
  <dataValidations count="3">
    <dataValidation type="list" allowBlank="1" showInputMessage="1" showErrorMessage="1" sqref="D6:D15">
      <formula1>"Força,Fraqueza"</formula1>
    </dataValidation>
    <dataValidation type="list" allowBlank="1" showInputMessage="1" showErrorMessage="1" sqref="E6:E15 E18:E27">
      <formula1>$H$6:$H$10</formula1>
    </dataValidation>
    <dataValidation type="list" allowBlank="1" showInputMessage="1" showErrorMessage="1" sqref="D18:D27">
      <formula1>"Oportunidade,Ameaça"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"/>
  <dimension ref="A1:XFD118"/>
  <sheetViews>
    <sheetView showGridLines="0" tabSelected="1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4" style="12" customWidth="1"/>
    <col min="4" max="4" width="13.125" style="12" customWidth="1"/>
    <col min="5" max="5" width="13.5" style="12" customWidth="1"/>
    <col min="6" max="15" width="12.75" style="88" customWidth="1"/>
    <col min="16" max="18" width="11" style="88" customWidth="1"/>
    <col min="19" max="19" width="11" style="88"/>
    <col min="20" max="20" width="28.125" style="88" bestFit="1" customWidth="1"/>
    <col min="21" max="22" width="11" style="88"/>
    <col min="23" max="23" width="11" style="88" customWidth="1"/>
    <col min="24" max="34" width="11" style="88"/>
    <col min="35" max="16384" width="11" style="12"/>
  </cols>
  <sheetData>
    <row r="1" spans="1:16384" s="145" customFormat="1" ht="39" customHeight="1">
      <c r="C1" s="153"/>
      <c r="D1" s="153"/>
      <c r="E1" s="153"/>
      <c r="F1" s="146"/>
      <c r="G1" s="146"/>
      <c r="H1" s="146"/>
      <c r="I1" s="146"/>
      <c r="J1" s="146"/>
      <c r="K1" s="146"/>
      <c r="L1" s="146"/>
      <c r="M1" s="457"/>
      <c r="N1" s="457"/>
      <c r="O1" s="84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</row>
    <row r="2" spans="1:16384" s="6" customFormat="1" ht="30" customHeight="1">
      <c r="E2" s="7"/>
      <c r="F2" s="85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>
      <c r="N4" s="89"/>
      <c r="O4" s="89"/>
    </row>
    <row r="5" spans="1:16384" s="18" customFormat="1" ht="23.25" customHeight="1">
      <c r="A5" s="16"/>
      <c r="B5" s="17"/>
      <c r="C5" s="244" t="s">
        <v>207</v>
      </c>
      <c r="D5" s="97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</row>
    <row r="6" spans="1:16384" s="18" customFormat="1" ht="8.25" customHeight="1" thickBot="1">
      <c r="A6" s="16"/>
      <c r="B6" s="17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</row>
    <row r="7" spans="1:16384" customFormat="1" ht="30" customHeight="1" thickTop="1" thickBot="1">
      <c r="C7" s="61" t="s">
        <v>465</v>
      </c>
      <c r="D7" s="96"/>
      <c r="E7" s="96"/>
      <c r="F7" s="458" t="s">
        <v>195</v>
      </c>
      <c r="G7" s="458"/>
      <c r="H7" s="458" t="s">
        <v>196</v>
      </c>
      <c r="I7" s="458"/>
      <c r="J7" s="458" t="s">
        <v>197</v>
      </c>
      <c r="K7" s="458"/>
      <c r="L7" s="458" t="s">
        <v>198</v>
      </c>
      <c r="M7" s="458"/>
      <c r="N7" s="458" t="s">
        <v>199</v>
      </c>
      <c r="O7" s="458"/>
    </row>
    <row r="8" spans="1:16384" customFormat="1" ht="30" customHeight="1" thickTop="1" thickBot="1">
      <c r="C8" s="55" t="s">
        <v>193</v>
      </c>
      <c r="D8" s="55" t="s">
        <v>57</v>
      </c>
      <c r="E8" s="55" t="s">
        <v>194</v>
      </c>
      <c r="F8" s="102" t="s">
        <v>463</v>
      </c>
      <c r="G8" s="102" t="s">
        <v>464</v>
      </c>
      <c r="H8" s="102" t="s">
        <v>463</v>
      </c>
      <c r="I8" s="102" t="s">
        <v>464</v>
      </c>
      <c r="J8" s="102" t="s">
        <v>463</v>
      </c>
      <c r="K8" s="102" t="s">
        <v>464</v>
      </c>
      <c r="L8" s="102" t="s">
        <v>463</v>
      </c>
      <c r="M8" s="102" t="s">
        <v>464</v>
      </c>
      <c r="N8" s="102" t="s">
        <v>463</v>
      </c>
      <c r="O8" s="102" t="s">
        <v>464</v>
      </c>
      <c r="P8" s="159"/>
    </row>
    <row r="9" spans="1:16384" customFormat="1" ht="34.5" customHeight="1" thickTop="1">
      <c r="C9" s="331" t="s">
        <v>739</v>
      </c>
      <c r="D9" s="147" t="s">
        <v>714</v>
      </c>
      <c r="E9" s="333" t="s">
        <v>741</v>
      </c>
      <c r="F9" s="243">
        <v>10</v>
      </c>
      <c r="G9" s="243">
        <v>8</v>
      </c>
      <c r="H9" s="243">
        <v>10</v>
      </c>
      <c r="I9" s="243">
        <v>10</v>
      </c>
      <c r="J9" s="243">
        <v>10</v>
      </c>
      <c r="K9" s="243">
        <v>11</v>
      </c>
      <c r="L9" s="243">
        <v>10</v>
      </c>
      <c r="M9" s="243">
        <v>10</v>
      </c>
      <c r="N9" s="243">
        <v>10</v>
      </c>
      <c r="O9" s="243">
        <v>11</v>
      </c>
    </row>
    <row r="10" spans="1:16384" customFormat="1" ht="34.5" customHeight="1">
      <c r="C10" s="370" t="s">
        <v>740</v>
      </c>
      <c r="D10" s="332" t="s">
        <v>715</v>
      </c>
      <c r="E10" s="345" t="s">
        <v>742</v>
      </c>
      <c r="F10" s="371">
        <v>100000</v>
      </c>
      <c r="G10" s="371">
        <v>100000</v>
      </c>
      <c r="H10" s="371">
        <v>120000</v>
      </c>
      <c r="I10" s="371">
        <v>120000</v>
      </c>
      <c r="J10" s="371">
        <v>150000</v>
      </c>
      <c r="K10" s="371">
        <v>150000</v>
      </c>
      <c r="L10" s="371">
        <v>200000</v>
      </c>
      <c r="M10" s="371">
        <v>200000</v>
      </c>
      <c r="N10" s="371">
        <v>300000</v>
      </c>
      <c r="O10" s="371">
        <v>300000</v>
      </c>
    </row>
    <row r="11" spans="1:16384" customFormat="1" ht="34.5" customHeight="1">
      <c r="C11" s="370" t="s">
        <v>743</v>
      </c>
      <c r="D11" s="332" t="s">
        <v>715</v>
      </c>
      <c r="E11" s="345" t="s">
        <v>744</v>
      </c>
      <c r="F11" s="371">
        <v>0.01</v>
      </c>
      <c r="G11" s="371"/>
      <c r="H11" s="371">
        <v>0.02</v>
      </c>
      <c r="I11" s="371"/>
      <c r="J11" s="371">
        <v>0.03</v>
      </c>
      <c r="K11" s="371"/>
      <c r="L11" s="371">
        <v>3.5000000000000003E-2</v>
      </c>
      <c r="M11" s="371"/>
      <c r="N11" s="371">
        <v>0.04</v>
      </c>
      <c r="O11" s="371"/>
    </row>
    <row r="12" spans="1:16384" customFormat="1" ht="34.5" customHeight="1">
      <c r="C12" s="332"/>
      <c r="D12" s="332"/>
      <c r="E12" s="345"/>
      <c r="F12" s="371"/>
      <c r="G12" s="371"/>
      <c r="H12" s="371"/>
      <c r="I12" s="371"/>
      <c r="J12" s="371"/>
      <c r="K12" s="371"/>
      <c r="L12" s="371"/>
      <c r="M12" s="371"/>
      <c r="N12" s="371"/>
      <c r="O12" s="371"/>
    </row>
    <row r="13" spans="1:16384" customFormat="1" ht="34.5" customHeight="1">
      <c r="C13" s="332"/>
      <c r="D13" s="332"/>
      <c r="E13" s="345"/>
      <c r="F13" s="371"/>
      <c r="G13" s="371"/>
      <c r="H13" s="371"/>
      <c r="I13" s="371"/>
      <c r="J13" s="371"/>
      <c r="K13" s="371"/>
      <c r="L13" s="371"/>
      <c r="M13" s="371"/>
      <c r="N13" s="371"/>
      <c r="O13" s="371"/>
    </row>
    <row r="14" spans="1:16384" customFormat="1" ht="34.5" customHeight="1">
      <c r="C14" s="332"/>
      <c r="D14" s="332"/>
      <c r="E14" s="345"/>
      <c r="F14" s="371"/>
      <c r="G14" s="371"/>
      <c r="H14" s="371"/>
      <c r="I14" s="371"/>
      <c r="J14" s="371"/>
      <c r="K14" s="371"/>
      <c r="L14" s="371"/>
      <c r="M14" s="371"/>
      <c r="N14" s="371"/>
      <c r="O14" s="371"/>
    </row>
    <row r="15" spans="1:16384" customFormat="1" ht="34.5" customHeight="1">
      <c r="C15" s="332"/>
      <c r="D15" s="332"/>
      <c r="E15" s="345"/>
      <c r="F15" s="371"/>
      <c r="G15" s="371"/>
      <c r="H15" s="371"/>
      <c r="I15" s="371"/>
      <c r="J15" s="371"/>
      <c r="K15" s="371"/>
      <c r="L15" s="371"/>
      <c r="M15" s="371"/>
      <c r="N15" s="371"/>
      <c r="O15" s="371"/>
    </row>
    <row r="16" spans="1:16384" customFormat="1" ht="34.5" customHeight="1">
      <c r="C16" s="332"/>
      <c r="D16" s="332"/>
      <c r="E16" s="345"/>
      <c r="F16" s="371"/>
      <c r="G16" s="371"/>
      <c r="H16" s="371"/>
      <c r="I16" s="371"/>
      <c r="J16" s="371"/>
      <c r="K16" s="371"/>
      <c r="L16" s="371"/>
      <c r="M16" s="371"/>
      <c r="N16" s="371"/>
      <c r="O16" s="371"/>
    </row>
    <row r="17" spans="1:15" customFormat="1" ht="34.5" customHeight="1">
      <c r="C17" s="332"/>
      <c r="D17" s="332"/>
      <c r="E17" s="345"/>
      <c r="F17" s="371"/>
      <c r="G17" s="371"/>
      <c r="H17" s="371"/>
      <c r="I17" s="371"/>
      <c r="J17" s="371"/>
      <c r="K17" s="371"/>
      <c r="L17" s="371"/>
      <c r="M17" s="371"/>
      <c r="N17" s="371"/>
      <c r="O17" s="371"/>
    </row>
    <row r="18" spans="1:15" customFormat="1" ht="34.5" customHeight="1">
      <c r="C18" s="332"/>
      <c r="D18" s="332"/>
      <c r="E18" s="345"/>
      <c r="F18" s="371"/>
      <c r="G18" s="371"/>
      <c r="H18" s="371"/>
      <c r="I18" s="371"/>
      <c r="J18" s="371"/>
      <c r="K18" s="371"/>
      <c r="L18" s="371"/>
      <c r="M18" s="371"/>
      <c r="N18" s="371"/>
      <c r="O18" s="371"/>
    </row>
    <row r="19" spans="1:15" s="88" customFormat="1" ht="30" customHeight="1">
      <c r="A19" s="12"/>
      <c r="B19" s="12"/>
      <c r="C19" s="20"/>
      <c r="D19" s="20"/>
      <c r="E19" s="20"/>
      <c r="F19" s="90"/>
      <c r="G19" s="90"/>
      <c r="H19" s="90"/>
      <c r="I19" s="90"/>
      <c r="J19" s="90"/>
      <c r="K19" s="90"/>
      <c r="L19" s="90"/>
      <c r="M19" s="90"/>
      <c r="N19" s="90"/>
    </row>
    <row r="20" spans="1:15" s="88" customFormat="1" ht="30" customHeight="1">
      <c r="A20" s="12"/>
      <c r="B20" s="12"/>
      <c r="C20" s="244" t="s">
        <v>346</v>
      </c>
      <c r="D20" s="97"/>
      <c r="E20" s="20"/>
      <c r="F20" s="90"/>
      <c r="G20" s="90"/>
      <c r="H20" s="90"/>
      <c r="I20" s="90"/>
      <c r="J20" s="90"/>
      <c r="K20" s="90"/>
      <c r="L20" s="90"/>
      <c r="M20" s="90"/>
      <c r="N20" s="90"/>
    </row>
    <row r="21" spans="1:15" s="88" customFormat="1" ht="15" customHeight="1" thickBot="1">
      <c r="A21" s="12"/>
      <c r="B21" s="12"/>
      <c r="C21" s="20"/>
      <c r="D21" s="20"/>
      <c r="E21" s="20"/>
      <c r="F21" s="90"/>
      <c r="G21" s="90"/>
      <c r="H21" s="90"/>
      <c r="I21" s="90"/>
      <c r="J21" s="90"/>
      <c r="K21" s="90"/>
      <c r="L21" s="90"/>
      <c r="M21" s="90"/>
      <c r="N21" s="90"/>
    </row>
    <row r="22" spans="1:15" s="88" customFormat="1" ht="30" customHeight="1" thickTop="1" thickBot="1">
      <c r="A22" s="12"/>
      <c r="B22" s="12"/>
      <c r="C22" s="447" t="s">
        <v>348</v>
      </c>
      <c r="D22" s="448"/>
      <c r="E22" s="448"/>
      <c r="F22" s="448"/>
      <c r="G22" s="448"/>
      <c r="H22" s="448"/>
      <c r="I22" s="448"/>
      <c r="J22" s="448"/>
      <c r="K22" s="448"/>
      <c r="L22" s="449"/>
      <c r="M22" s="90"/>
      <c r="N22" s="90"/>
    </row>
    <row r="23" spans="1:15" s="88" customFormat="1" ht="30" customHeight="1" thickTop="1" thickBot="1">
      <c r="A23" s="12"/>
      <c r="B23" s="12"/>
      <c r="C23" s="450" t="s">
        <v>193</v>
      </c>
      <c r="D23" s="451"/>
      <c r="E23" s="452"/>
      <c r="F23" s="149" t="s">
        <v>347</v>
      </c>
      <c r="G23" s="154"/>
      <c r="H23" s="155"/>
      <c r="I23" s="150" t="s">
        <v>349</v>
      </c>
      <c r="J23" s="150" t="s">
        <v>350</v>
      </c>
      <c r="K23" s="150" t="s">
        <v>351</v>
      </c>
      <c r="L23" s="150" t="s">
        <v>462</v>
      </c>
      <c r="M23" s="90"/>
      <c r="N23" s="90"/>
    </row>
    <row r="24" spans="1:15" s="88" customFormat="1" ht="33" customHeight="1" thickTop="1">
      <c r="A24" s="12"/>
      <c r="B24" s="12"/>
      <c r="C24" s="453" t="s">
        <v>739</v>
      </c>
      <c r="D24" s="454"/>
      <c r="E24" s="455"/>
      <c r="F24" s="456" t="s">
        <v>745</v>
      </c>
      <c r="G24" s="454"/>
      <c r="H24" s="455"/>
      <c r="I24" s="336" t="s">
        <v>746</v>
      </c>
      <c r="J24" s="334">
        <v>42955</v>
      </c>
      <c r="K24" s="334">
        <v>42967</v>
      </c>
      <c r="L24" s="335" t="s">
        <v>469</v>
      </c>
      <c r="M24" s="90"/>
      <c r="N24" s="90"/>
    </row>
    <row r="25" spans="1:15" s="88" customFormat="1" ht="33" customHeight="1">
      <c r="A25" s="12"/>
      <c r="B25" s="12"/>
      <c r="C25" s="459" t="s">
        <v>740</v>
      </c>
      <c r="D25" s="459"/>
      <c r="E25" s="459"/>
      <c r="F25" s="460" t="s">
        <v>749</v>
      </c>
      <c r="G25" s="459"/>
      <c r="H25" s="459"/>
      <c r="I25" s="351" t="s">
        <v>747</v>
      </c>
      <c r="J25" s="372">
        <v>42993</v>
      </c>
      <c r="K25" s="372">
        <v>43001</v>
      </c>
      <c r="L25" s="332" t="s">
        <v>468</v>
      </c>
      <c r="M25" s="90"/>
      <c r="N25" s="90"/>
    </row>
    <row r="26" spans="1:15" s="88" customFormat="1" ht="33" customHeight="1">
      <c r="A26" s="12"/>
      <c r="B26" s="12"/>
      <c r="C26" s="459" t="s">
        <v>743</v>
      </c>
      <c r="D26" s="459"/>
      <c r="E26" s="459"/>
      <c r="F26" s="460" t="s">
        <v>748</v>
      </c>
      <c r="G26" s="459"/>
      <c r="H26" s="459"/>
      <c r="I26" s="351" t="s">
        <v>747</v>
      </c>
      <c r="J26" s="372">
        <v>43020</v>
      </c>
      <c r="K26" s="372">
        <v>43051</v>
      </c>
      <c r="L26" s="332" t="s">
        <v>473</v>
      </c>
      <c r="M26" s="90"/>
      <c r="N26" s="90"/>
    </row>
    <row r="27" spans="1:15" s="88" customFormat="1" ht="33" customHeight="1">
      <c r="A27" s="12"/>
      <c r="B27" s="12"/>
      <c r="C27" s="459"/>
      <c r="D27" s="459"/>
      <c r="E27" s="459"/>
      <c r="F27" s="459"/>
      <c r="G27" s="459"/>
      <c r="H27" s="459"/>
      <c r="I27" s="352"/>
      <c r="J27" s="372"/>
      <c r="K27" s="372"/>
      <c r="L27" s="332"/>
      <c r="M27" s="90"/>
      <c r="N27" s="90"/>
    </row>
    <row r="28" spans="1:15" s="88" customFormat="1" ht="33" customHeight="1">
      <c r="A28" s="12"/>
      <c r="B28" s="12"/>
      <c r="C28" s="459"/>
      <c r="D28" s="459"/>
      <c r="E28" s="459"/>
      <c r="F28" s="459"/>
      <c r="G28" s="459"/>
      <c r="H28" s="459"/>
      <c r="I28" s="352"/>
      <c r="J28" s="372"/>
      <c r="K28" s="372"/>
      <c r="L28" s="332"/>
      <c r="M28" s="90"/>
      <c r="N28" s="90"/>
    </row>
    <row r="29" spans="1:15" s="88" customFormat="1" ht="33" customHeight="1">
      <c r="A29" s="12"/>
      <c r="B29" s="12"/>
      <c r="C29" s="459"/>
      <c r="D29" s="459"/>
      <c r="E29" s="459"/>
      <c r="F29" s="459"/>
      <c r="G29" s="459"/>
      <c r="H29" s="459"/>
      <c r="I29" s="352"/>
      <c r="J29" s="372"/>
      <c r="K29" s="372"/>
      <c r="L29" s="332"/>
      <c r="M29" s="90"/>
      <c r="N29" s="90"/>
    </row>
    <row r="30" spans="1:15" s="88" customFormat="1" ht="33" customHeight="1">
      <c r="A30" s="12"/>
      <c r="B30" s="12"/>
      <c r="C30" s="459"/>
      <c r="D30" s="459"/>
      <c r="E30" s="459"/>
      <c r="F30" s="459"/>
      <c r="G30" s="459"/>
      <c r="H30" s="459"/>
      <c r="I30" s="352"/>
      <c r="J30" s="372"/>
      <c r="K30" s="372"/>
      <c r="L30" s="332"/>
      <c r="M30" s="90"/>
      <c r="N30" s="90"/>
    </row>
    <row r="31" spans="1:15" s="88" customFormat="1" ht="33" customHeight="1">
      <c r="A31" s="12"/>
      <c r="B31" s="12"/>
      <c r="C31" s="459"/>
      <c r="D31" s="459"/>
      <c r="E31" s="459"/>
      <c r="F31" s="459"/>
      <c r="G31" s="459"/>
      <c r="H31" s="459"/>
      <c r="I31" s="352"/>
      <c r="J31" s="372"/>
      <c r="K31" s="372"/>
      <c r="L31" s="332"/>
      <c r="M31" s="90"/>
      <c r="N31" s="90"/>
    </row>
    <row r="32" spans="1:15" s="88" customFormat="1" ht="33" customHeight="1">
      <c r="A32" s="12"/>
      <c r="B32" s="12"/>
      <c r="C32" s="459"/>
      <c r="D32" s="459"/>
      <c r="E32" s="459"/>
      <c r="F32" s="459"/>
      <c r="G32" s="459"/>
      <c r="H32" s="459"/>
      <c r="I32" s="352"/>
      <c r="J32" s="372"/>
      <c r="K32" s="372"/>
      <c r="L32" s="332"/>
      <c r="M32" s="90"/>
      <c r="N32" s="90"/>
    </row>
    <row r="33" spans="1:14" s="88" customFormat="1" ht="33" customHeight="1">
      <c r="A33" s="12"/>
      <c r="B33" s="12"/>
      <c r="C33" s="459"/>
      <c r="D33" s="459"/>
      <c r="E33" s="459"/>
      <c r="F33" s="459"/>
      <c r="G33" s="459"/>
      <c r="H33" s="459"/>
      <c r="I33" s="352"/>
      <c r="J33" s="372"/>
      <c r="K33" s="372"/>
      <c r="L33" s="332"/>
      <c r="M33" s="90"/>
      <c r="N33" s="90"/>
    </row>
    <row r="34" spans="1:14" s="88" customFormat="1" ht="33" customHeight="1">
      <c r="A34" s="12"/>
      <c r="B34" s="12"/>
      <c r="C34" s="459"/>
      <c r="D34" s="459"/>
      <c r="E34" s="459"/>
      <c r="F34" s="459"/>
      <c r="G34" s="459"/>
      <c r="H34" s="459"/>
      <c r="I34" s="352"/>
      <c r="J34" s="372"/>
      <c r="K34" s="372"/>
      <c r="L34" s="332"/>
      <c r="M34" s="90"/>
      <c r="N34" s="90"/>
    </row>
    <row r="35" spans="1:14" s="88" customFormat="1" ht="33" customHeight="1">
      <c r="A35" s="12"/>
      <c r="B35" s="12"/>
      <c r="C35" s="459"/>
      <c r="D35" s="459"/>
      <c r="E35" s="459"/>
      <c r="F35" s="459"/>
      <c r="G35" s="459"/>
      <c r="H35" s="459"/>
      <c r="I35" s="352"/>
      <c r="J35" s="372"/>
      <c r="K35" s="372"/>
      <c r="L35" s="332"/>
      <c r="M35" s="90"/>
      <c r="N35" s="90"/>
    </row>
    <row r="36" spans="1:14" s="88" customFormat="1" ht="33" customHeight="1">
      <c r="A36" s="12"/>
      <c r="B36" s="12"/>
      <c r="C36" s="459"/>
      <c r="D36" s="459"/>
      <c r="E36" s="459"/>
      <c r="F36" s="459"/>
      <c r="G36" s="459"/>
      <c r="H36" s="459"/>
      <c r="I36" s="352"/>
      <c r="J36" s="372"/>
      <c r="K36" s="372"/>
      <c r="L36" s="332"/>
      <c r="M36" s="90"/>
      <c r="N36" s="90"/>
    </row>
    <row r="37" spans="1:14" s="88" customFormat="1" ht="33" customHeight="1">
      <c r="A37" s="12"/>
      <c r="B37" s="12"/>
      <c r="C37" s="459"/>
      <c r="D37" s="459"/>
      <c r="E37" s="459"/>
      <c r="F37" s="459"/>
      <c r="G37" s="459"/>
      <c r="H37" s="459"/>
      <c r="I37" s="352"/>
      <c r="J37" s="372"/>
      <c r="K37" s="372"/>
      <c r="L37" s="332"/>
      <c r="M37" s="90"/>
      <c r="N37" s="90"/>
    </row>
    <row r="38" spans="1:14" s="88" customFormat="1" ht="33" customHeight="1">
      <c r="A38" s="12"/>
      <c r="B38" s="12"/>
      <c r="C38" s="459"/>
      <c r="D38" s="459"/>
      <c r="E38" s="459"/>
      <c r="F38" s="459"/>
      <c r="G38" s="459"/>
      <c r="H38" s="459"/>
      <c r="I38" s="352"/>
      <c r="J38" s="372"/>
      <c r="K38" s="372"/>
      <c r="L38" s="332"/>
      <c r="M38" s="90"/>
      <c r="N38" s="90"/>
    </row>
    <row r="39" spans="1:14" s="88" customFormat="1" ht="33" customHeight="1">
      <c r="A39" s="12"/>
      <c r="B39" s="12"/>
      <c r="C39" s="459"/>
      <c r="D39" s="459"/>
      <c r="E39" s="459"/>
      <c r="F39" s="459"/>
      <c r="G39" s="459"/>
      <c r="H39" s="459"/>
      <c r="I39" s="352"/>
      <c r="J39" s="372"/>
      <c r="K39" s="372"/>
      <c r="L39" s="332"/>
      <c r="M39" s="90"/>
      <c r="N39" s="90"/>
    </row>
    <row r="40" spans="1:14" s="88" customFormat="1" ht="33" customHeight="1">
      <c r="A40" s="12"/>
      <c r="B40" s="12"/>
      <c r="C40" s="459"/>
      <c r="D40" s="459"/>
      <c r="E40" s="459"/>
      <c r="F40" s="459"/>
      <c r="G40" s="459"/>
      <c r="H40" s="459"/>
      <c r="I40" s="352"/>
      <c r="J40" s="372"/>
      <c r="K40" s="372"/>
      <c r="L40" s="332"/>
      <c r="M40" s="90"/>
      <c r="N40" s="90"/>
    </row>
    <row r="41" spans="1:14" s="88" customFormat="1" ht="33" customHeight="1">
      <c r="A41" s="12"/>
      <c r="B41" s="12"/>
      <c r="C41" s="459"/>
      <c r="D41" s="459"/>
      <c r="E41" s="459"/>
      <c r="F41" s="459"/>
      <c r="G41" s="459"/>
      <c r="H41" s="459"/>
      <c r="I41" s="352"/>
      <c r="J41" s="372"/>
      <c r="K41" s="372"/>
      <c r="L41" s="332"/>
      <c r="M41" s="90"/>
      <c r="N41" s="90"/>
    </row>
    <row r="42" spans="1:14" s="88" customFormat="1" ht="33" customHeight="1">
      <c r="A42" s="12"/>
      <c r="B42" s="12"/>
      <c r="C42" s="459"/>
      <c r="D42" s="459"/>
      <c r="E42" s="459"/>
      <c r="F42" s="459"/>
      <c r="G42" s="459"/>
      <c r="H42" s="459"/>
      <c r="I42" s="352"/>
      <c r="J42" s="372"/>
      <c r="K42" s="372"/>
      <c r="L42" s="332"/>
      <c r="M42" s="90"/>
      <c r="N42" s="90"/>
    </row>
    <row r="43" spans="1:14" s="88" customFormat="1" ht="33" customHeight="1">
      <c r="A43" s="12"/>
      <c r="B43" s="12"/>
      <c r="C43" s="459"/>
      <c r="D43" s="459"/>
      <c r="E43" s="459"/>
      <c r="F43" s="459"/>
      <c r="G43" s="459"/>
      <c r="H43" s="459"/>
      <c r="I43" s="352"/>
      <c r="J43" s="372"/>
      <c r="K43" s="372"/>
      <c r="L43" s="332"/>
      <c r="M43" s="90"/>
      <c r="N43" s="90"/>
    </row>
    <row r="44" spans="1:14" s="88" customFormat="1" ht="30" customHeight="1">
      <c r="A44" s="12"/>
      <c r="B44" s="12"/>
      <c r="C44" s="20"/>
      <c r="D44" s="20"/>
      <c r="E44" s="12"/>
      <c r="H44" s="90"/>
      <c r="I44" s="90"/>
      <c r="J44" s="90"/>
      <c r="K44" s="90"/>
      <c r="L44" s="90"/>
      <c r="M44" s="90"/>
      <c r="N44" s="90"/>
    </row>
    <row r="45" spans="1:14" s="88" customFormat="1" ht="30" customHeight="1">
      <c r="A45" s="12"/>
      <c r="B45" s="12"/>
      <c r="C45" s="20"/>
      <c r="D45" s="20"/>
      <c r="E45" s="12"/>
      <c r="H45" s="90"/>
      <c r="I45" s="90"/>
      <c r="J45" s="90"/>
      <c r="K45" s="90"/>
      <c r="L45" s="90"/>
      <c r="M45" s="90"/>
      <c r="N45" s="90"/>
    </row>
    <row r="46" spans="1:14" s="88" customFormat="1" ht="30" customHeight="1">
      <c r="A46" s="12"/>
      <c r="B46" s="12"/>
      <c r="C46" s="20"/>
      <c r="D46" s="20"/>
      <c r="E46" s="12"/>
      <c r="H46" s="90"/>
      <c r="I46" s="90"/>
      <c r="J46" s="90"/>
      <c r="K46" s="90"/>
      <c r="L46" s="90"/>
      <c r="M46" s="90"/>
      <c r="N46" s="90"/>
    </row>
    <row r="47" spans="1:14" s="88" customFormat="1" ht="30" customHeight="1">
      <c r="A47" s="12"/>
      <c r="B47" s="12"/>
      <c r="C47" s="20"/>
      <c r="D47" s="20"/>
      <c r="E47" s="12"/>
      <c r="H47" s="90"/>
      <c r="I47" s="90"/>
      <c r="J47" s="90"/>
      <c r="K47" s="90"/>
      <c r="L47" s="90"/>
      <c r="M47" s="90"/>
      <c r="N47" s="90"/>
    </row>
    <row r="48" spans="1:14" s="88" customFormat="1" ht="30" customHeight="1">
      <c r="A48" s="12"/>
      <c r="B48" s="12"/>
      <c r="C48" s="20"/>
      <c r="D48" s="20"/>
      <c r="E48" s="12"/>
      <c r="H48" s="90"/>
      <c r="I48" s="90"/>
      <c r="J48" s="90"/>
      <c r="K48" s="90"/>
      <c r="L48" s="90"/>
      <c r="M48" s="90"/>
      <c r="N48" s="90"/>
    </row>
    <row r="49" spans="1:14" s="88" customFormat="1" ht="30" customHeight="1">
      <c r="A49" s="12"/>
      <c r="B49" s="12"/>
      <c r="C49" s="20"/>
      <c r="D49" s="20"/>
      <c r="E49" s="12"/>
      <c r="H49" s="90"/>
      <c r="I49" s="90"/>
      <c r="J49" s="90"/>
      <c r="K49" s="90"/>
      <c r="L49" s="90"/>
      <c r="M49" s="90"/>
      <c r="N49" s="90"/>
    </row>
    <row r="50" spans="1:14" s="88" customFormat="1" ht="30" customHeight="1">
      <c r="A50" s="12"/>
      <c r="B50" s="12"/>
      <c r="C50" s="20"/>
      <c r="D50" s="20"/>
      <c r="E50" s="12"/>
      <c r="H50" s="90"/>
      <c r="I50" s="90"/>
      <c r="J50" s="90"/>
      <c r="K50" s="90"/>
      <c r="L50" s="90"/>
      <c r="M50" s="90"/>
      <c r="N50" s="90"/>
    </row>
    <row r="51" spans="1:14" s="88" customFormat="1" ht="30" customHeight="1">
      <c r="A51" s="12"/>
      <c r="B51" s="12"/>
      <c r="C51" s="20"/>
      <c r="D51" s="20"/>
      <c r="E51" s="12"/>
      <c r="H51" s="90"/>
      <c r="I51" s="90"/>
      <c r="J51" s="90"/>
      <c r="K51" s="90"/>
      <c r="L51" s="90"/>
      <c r="M51" s="90"/>
      <c r="N51" s="90"/>
    </row>
    <row r="52" spans="1:14" s="88" customFormat="1" ht="30" customHeight="1">
      <c r="A52" s="12"/>
      <c r="B52" s="12"/>
      <c r="C52" s="20"/>
      <c r="D52" s="20"/>
      <c r="E52" s="12"/>
      <c r="H52" s="90"/>
      <c r="I52" s="90"/>
      <c r="J52" s="90"/>
      <c r="K52" s="90"/>
      <c r="L52" s="90"/>
      <c r="M52" s="90"/>
      <c r="N52" s="90"/>
    </row>
    <row r="53" spans="1:14" s="88" customFormat="1" ht="30" customHeight="1">
      <c r="A53" s="12"/>
      <c r="B53" s="12"/>
      <c r="C53" s="20"/>
      <c r="D53" s="20"/>
      <c r="E53" s="12"/>
      <c r="H53" s="90"/>
      <c r="I53" s="90"/>
      <c r="J53" s="90"/>
      <c r="K53" s="90"/>
      <c r="L53" s="90"/>
      <c r="M53" s="90"/>
      <c r="N53" s="90"/>
    </row>
    <row r="54" spans="1:14" s="88" customFormat="1" ht="30" customHeight="1">
      <c r="A54" s="12"/>
      <c r="B54" s="12"/>
      <c r="C54" s="20"/>
      <c r="D54" s="20"/>
      <c r="E54" s="12"/>
      <c r="H54" s="90"/>
      <c r="I54" s="90"/>
      <c r="J54" s="90"/>
      <c r="K54" s="90"/>
      <c r="L54" s="90"/>
      <c r="M54" s="90"/>
      <c r="N54" s="90"/>
    </row>
    <row r="55" spans="1:14" s="88" customFormat="1" ht="30" customHeight="1">
      <c r="A55" s="12"/>
      <c r="B55" s="12"/>
      <c r="C55" s="20"/>
      <c r="D55" s="20"/>
      <c r="E55" s="12"/>
      <c r="H55" s="90"/>
      <c r="I55" s="90"/>
      <c r="J55" s="90"/>
      <c r="K55" s="90"/>
      <c r="L55" s="90"/>
      <c r="M55" s="90"/>
      <c r="N55" s="90"/>
    </row>
    <row r="56" spans="1:14" s="88" customFormat="1" ht="30" customHeight="1">
      <c r="A56" s="12"/>
      <c r="B56" s="12"/>
      <c r="C56" s="20"/>
      <c r="D56" s="20"/>
      <c r="E56" s="12"/>
      <c r="H56" s="90"/>
      <c r="I56" s="90"/>
      <c r="J56" s="90"/>
      <c r="K56" s="90"/>
      <c r="L56" s="90"/>
      <c r="M56" s="90"/>
      <c r="N56" s="90"/>
    </row>
    <row r="57" spans="1:14" s="88" customFormat="1" ht="30" customHeight="1">
      <c r="A57" s="12"/>
      <c r="B57" s="12"/>
      <c r="C57" s="20"/>
      <c r="D57" s="20"/>
      <c r="E57" s="12"/>
      <c r="H57" s="90"/>
      <c r="I57" s="90"/>
      <c r="J57" s="90"/>
      <c r="K57" s="90"/>
      <c r="L57" s="90"/>
      <c r="M57" s="90"/>
      <c r="N57" s="90"/>
    </row>
    <row r="58" spans="1:14" s="88" customFormat="1" ht="30" customHeight="1">
      <c r="A58" s="12"/>
      <c r="B58" s="12"/>
      <c r="C58" s="20"/>
      <c r="D58" s="20"/>
      <c r="E58" s="12"/>
      <c r="H58" s="90"/>
      <c r="I58" s="90"/>
      <c r="J58" s="90"/>
      <c r="K58" s="90"/>
      <c r="L58" s="90"/>
      <c r="M58" s="90"/>
      <c r="N58" s="90"/>
    </row>
    <row r="59" spans="1:14" s="88" customFormat="1" ht="30" customHeight="1">
      <c r="A59" s="12"/>
      <c r="B59" s="12"/>
      <c r="C59" s="20"/>
      <c r="D59" s="20"/>
      <c r="E59" s="12"/>
      <c r="H59" s="90"/>
      <c r="I59" s="90"/>
      <c r="J59" s="90"/>
      <c r="K59" s="90"/>
      <c r="L59" s="90"/>
      <c r="M59" s="90"/>
      <c r="N59" s="90"/>
    </row>
    <row r="60" spans="1:14" s="88" customFormat="1" ht="30" customHeight="1">
      <c r="A60" s="12"/>
      <c r="B60" s="12"/>
      <c r="C60" s="20"/>
      <c r="D60" s="20"/>
      <c r="E60" s="12"/>
      <c r="H60" s="90"/>
      <c r="I60" s="90"/>
      <c r="J60" s="90"/>
      <c r="K60" s="90"/>
      <c r="L60" s="90"/>
      <c r="M60" s="90"/>
      <c r="N60" s="90"/>
    </row>
    <row r="61" spans="1:14" s="88" customFormat="1" ht="30" customHeight="1">
      <c r="A61" s="12"/>
      <c r="B61" s="12"/>
      <c r="C61" s="20"/>
      <c r="D61" s="20"/>
      <c r="E61" s="12"/>
      <c r="H61" s="90"/>
      <c r="I61" s="90"/>
      <c r="J61" s="90"/>
      <c r="K61" s="90"/>
      <c r="L61" s="90"/>
      <c r="M61" s="90"/>
      <c r="N61" s="90"/>
    </row>
    <row r="62" spans="1:14" s="88" customFormat="1" ht="30" customHeight="1">
      <c r="A62" s="12"/>
      <c r="B62" s="12"/>
      <c r="C62" s="20"/>
      <c r="D62" s="20"/>
      <c r="E62" s="12"/>
      <c r="H62" s="90"/>
      <c r="I62" s="90"/>
      <c r="J62" s="90"/>
      <c r="K62" s="90"/>
      <c r="L62" s="90"/>
      <c r="M62" s="90"/>
      <c r="N62" s="90"/>
    </row>
    <row r="63" spans="1:14" s="88" customFormat="1" ht="30" customHeight="1">
      <c r="A63" s="12"/>
      <c r="B63" s="12"/>
      <c r="C63" s="20"/>
      <c r="D63" s="20"/>
      <c r="E63" s="12"/>
      <c r="H63" s="90"/>
      <c r="I63" s="90"/>
      <c r="J63" s="90"/>
      <c r="K63" s="90"/>
      <c r="L63" s="90"/>
      <c r="M63" s="90"/>
      <c r="N63" s="90"/>
    </row>
    <row r="64" spans="1:14" s="88" customFormat="1" ht="30" customHeight="1">
      <c r="A64" s="12"/>
      <c r="B64" s="12"/>
      <c r="C64" s="20"/>
      <c r="D64" s="20"/>
      <c r="E64" s="12"/>
      <c r="H64" s="90"/>
      <c r="I64" s="90"/>
      <c r="J64" s="90"/>
      <c r="K64" s="90"/>
      <c r="L64" s="90"/>
      <c r="M64" s="90"/>
      <c r="N64" s="90"/>
    </row>
    <row r="65" spans="1:14" s="88" customFormat="1" ht="30" customHeight="1">
      <c r="A65" s="12"/>
      <c r="B65" s="12"/>
      <c r="C65" s="20"/>
      <c r="D65" s="20"/>
      <c r="E65" s="12"/>
      <c r="H65" s="90"/>
      <c r="I65" s="90"/>
      <c r="J65" s="90"/>
      <c r="K65" s="90"/>
      <c r="L65" s="90"/>
      <c r="M65" s="90"/>
      <c r="N65" s="90"/>
    </row>
    <row r="66" spans="1:14" s="88" customFormat="1" ht="30" customHeight="1">
      <c r="A66" s="12"/>
      <c r="B66" s="12"/>
      <c r="C66" s="20"/>
      <c r="D66" s="20"/>
      <c r="E66" s="20"/>
      <c r="F66" s="90"/>
      <c r="G66" s="90"/>
      <c r="H66" s="90"/>
      <c r="I66" s="90"/>
      <c r="J66" s="90"/>
      <c r="K66" s="90"/>
      <c r="L66" s="90"/>
      <c r="M66" s="90"/>
      <c r="N66" s="90"/>
    </row>
    <row r="67" spans="1:14" s="88" customFormat="1" ht="30" customHeight="1">
      <c r="A67" s="12"/>
      <c r="B67" s="12"/>
      <c r="C67" s="20"/>
      <c r="D67" s="20"/>
      <c r="E67" s="20"/>
      <c r="F67" s="90"/>
      <c r="G67" s="90"/>
      <c r="H67" s="90"/>
      <c r="I67" s="90"/>
      <c r="J67" s="90"/>
      <c r="K67" s="90"/>
      <c r="L67" s="90"/>
      <c r="M67" s="90"/>
      <c r="N67" s="90"/>
    </row>
    <row r="68" spans="1:14" s="88" customFormat="1" ht="30" customHeight="1">
      <c r="A68" s="12"/>
      <c r="B68" s="12"/>
      <c r="C68" s="20"/>
      <c r="D68" s="20"/>
      <c r="E68" s="20"/>
      <c r="F68" s="90"/>
      <c r="G68" s="90"/>
      <c r="H68" s="90"/>
      <c r="I68" s="90"/>
      <c r="J68" s="90"/>
      <c r="K68" s="90"/>
      <c r="L68" s="90"/>
      <c r="M68" s="90"/>
      <c r="N68" s="90"/>
    </row>
    <row r="69" spans="1:14" s="88" customFormat="1" ht="30" customHeight="1">
      <c r="A69" s="12"/>
      <c r="B69" s="12"/>
      <c r="C69" s="20"/>
      <c r="D69" s="20"/>
      <c r="E69" s="20"/>
      <c r="F69" s="90"/>
      <c r="G69" s="90"/>
      <c r="H69" s="90"/>
      <c r="I69" s="90"/>
      <c r="J69" s="90"/>
      <c r="K69" s="90"/>
      <c r="L69" s="90"/>
      <c r="M69" s="90"/>
      <c r="N69" s="90"/>
    </row>
    <row r="70" spans="1:14" s="88" customFormat="1" ht="30" customHeight="1">
      <c r="A70" s="12"/>
      <c r="B70" s="12"/>
      <c r="C70" s="20"/>
      <c r="D70" s="20"/>
      <c r="E70" s="20"/>
      <c r="F70" s="90"/>
      <c r="G70" s="90"/>
      <c r="H70" s="90"/>
      <c r="I70" s="90"/>
      <c r="J70" s="90"/>
      <c r="K70" s="90"/>
      <c r="L70" s="90"/>
      <c r="M70" s="90"/>
      <c r="N70" s="90"/>
    </row>
    <row r="71" spans="1:14" s="88" customFormat="1" ht="30" customHeight="1">
      <c r="A71" s="12"/>
      <c r="B71" s="12"/>
      <c r="C71" s="20"/>
      <c r="D71" s="20"/>
      <c r="E71" s="20"/>
      <c r="F71" s="90"/>
      <c r="G71" s="90"/>
      <c r="H71" s="90"/>
      <c r="I71" s="90"/>
      <c r="J71" s="90"/>
      <c r="K71" s="90"/>
      <c r="L71" s="90"/>
      <c r="M71" s="90"/>
      <c r="N71" s="90"/>
    </row>
    <row r="72" spans="1:14" s="88" customFormat="1" ht="30" customHeight="1">
      <c r="A72" s="12"/>
      <c r="B72" s="12"/>
      <c r="C72" s="20"/>
      <c r="D72" s="20"/>
      <c r="E72" s="20"/>
      <c r="F72" s="90"/>
      <c r="G72" s="90"/>
      <c r="H72" s="90"/>
      <c r="I72" s="90"/>
      <c r="J72" s="90"/>
      <c r="K72" s="90"/>
      <c r="L72" s="90"/>
      <c r="M72" s="90"/>
      <c r="N72" s="90"/>
    </row>
    <row r="73" spans="1:14" s="88" customFormat="1" ht="30" customHeight="1">
      <c r="A73" s="12"/>
      <c r="B73" s="12"/>
      <c r="C73" s="20"/>
      <c r="D73" s="20"/>
      <c r="E73" s="20"/>
      <c r="F73" s="90"/>
      <c r="G73" s="90"/>
      <c r="H73" s="90"/>
      <c r="I73" s="90"/>
      <c r="J73" s="90"/>
      <c r="K73" s="90"/>
      <c r="L73" s="90"/>
      <c r="M73" s="90"/>
      <c r="N73" s="90"/>
    </row>
    <row r="74" spans="1:14" s="88" customFormat="1" ht="30" customHeight="1">
      <c r="A74" s="12"/>
      <c r="B74" s="12"/>
      <c r="C74" s="20"/>
      <c r="D74" s="20"/>
      <c r="E74" s="20"/>
      <c r="F74" s="90"/>
      <c r="G74" s="90"/>
      <c r="H74" s="90"/>
      <c r="I74" s="90"/>
      <c r="J74" s="90"/>
      <c r="K74" s="90"/>
      <c r="L74" s="90"/>
      <c r="M74" s="90"/>
      <c r="N74" s="90"/>
    </row>
    <row r="75" spans="1:14" s="88" customFormat="1" ht="30" customHeight="1">
      <c r="A75" s="12"/>
      <c r="B75" s="12"/>
      <c r="C75" s="20"/>
      <c r="D75" s="20"/>
      <c r="E75" s="20"/>
      <c r="F75" s="90"/>
      <c r="G75" s="90"/>
      <c r="H75" s="90"/>
      <c r="I75" s="90"/>
      <c r="J75" s="90"/>
      <c r="K75" s="90"/>
      <c r="L75" s="90"/>
      <c r="M75" s="90"/>
      <c r="N75" s="90"/>
    </row>
    <row r="76" spans="1:14" s="88" customFormat="1" ht="30" customHeight="1">
      <c r="A76" s="12"/>
      <c r="B76" s="12"/>
      <c r="C76" s="20"/>
      <c r="D76" s="20"/>
      <c r="E76" s="20"/>
      <c r="F76" s="90"/>
      <c r="G76" s="90"/>
      <c r="H76" s="90"/>
      <c r="I76" s="90"/>
      <c r="J76" s="90"/>
      <c r="K76" s="90"/>
      <c r="L76" s="90"/>
      <c r="M76" s="90"/>
      <c r="N76" s="90"/>
    </row>
    <row r="77" spans="1:14" s="88" customFormat="1" ht="30" customHeight="1">
      <c r="A77" s="12"/>
      <c r="B77" s="12"/>
      <c r="C77" s="20"/>
      <c r="D77" s="20"/>
      <c r="E77" s="20"/>
      <c r="F77" s="90"/>
      <c r="G77" s="90"/>
      <c r="H77" s="90"/>
      <c r="I77" s="90"/>
      <c r="J77" s="90"/>
      <c r="K77" s="90"/>
      <c r="L77" s="90"/>
      <c r="M77" s="90"/>
      <c r="N77" s="90"/>
    </row>
    <row r="78" spans="1:14" s="88" customFormat="1" ht="30" customHeight="1">
      <c r="A78" s="12"/>
      <c r="B78" s="12"/>
      <c r="C78" s="20"/>
      <c r="D78" s="20"/>
      <c r="E78" s="20"/>
      <c r="F78" s="90"/>
      <c r="G78" s="90"/>
      <c r="H78" s="90"/>
      <c r="I78" s="90"/>
      <c r="J78" s="90"/>
      <c r="K78" s="90"/>
      <c r="L78" s="90"/>
      <c r="M78" s="90"/>
      <c r="N78" s="90"/>
    </row>
    <row r="79" spans="1:14" s="88" customFormat="1" ht="30" customHeight="1">
      <c r="A79" s="12"/>
      <c r="B79" s="12"/>
      <c r="C79" s="20"/>
      <c r="D79" s="20"/>
      <c r="E79" s="20"/>
      <c r="F79" s="90"/>
      <c r="G79" s="90"/>
      <c r="H79" s="90"/>
      <c r="I79" s="90"/>
      <c r="J79" s="90"/>
      <c r="K79" s="90"/>
      <c r="L79" s="90"/>
      <c r="M79" s="90"/>
      <c r="N79" s="90"/>
    </row>
    <row r="80" spans="1:14" s="88" customFormat="1" ht="30" customHeight="1">
      <c r="A80" s="12"/>
      <c r="B80" s="12"/>
      <c r="C80" s="20"/>
      <c r="D80" s="20"/>
      <c r="E80" s="20"/>
      <c r="F80" s="90"/>
      <c r="G80" s="90"/>
      <c r="H80" s="90"/>
      <c r="I80" s="90"/>
      <c r="J80" s="90"/>
      <c r="K80" s="90"/>
      <c r="L80" s="90"/>
      <c r="M80" s="90"/>
      <c r="N80" s="90"/>
    </row>
    <row r="81" spans="1:14" s="88" customFormat="1" ht="30" customHeight="1">
      <c r="A81" s="12"/>
      <c r="B81" s="12"/>
      <c r="C81" s="20"/>
      <c r="D81" s="20"/>
      <c r="E81" s="20"/>
      <c r="F81" s="90"/>
      <c r="G81" s="90"/>
      <c r="H81" s="90"/>
      <c r="I81" s="90"/>
      <c r="J81" s="90"/>
      <c r="K81" s="90"/>
      <c r="L81" s="90"/>
      <c r="M81" s="90"/>
      <c r="N81" s="90"/>
    </row>
    <row r="82" spans="1:14" s="88" customFormat="1" ht="30" customHeight="1">
      <c r="A82" s="12"/>
      <c r="B82" s="12"/>
      <c r="C82" s="20"/>
      <c r="D82" s="20"/>
      <c r="E82" s="20"/>
      <c r="F82" s="90"/>
      <c r="G82" s="90"/>
      <c r="H82" s="90"/>
      <c r="I82" s="90"/>
      <c r="J82" s="90"/>
      <c r="K82" s="90"/>
      <c r="L82" s="90"/>
      <c r="M82" s="90"/>
      <c r="N82" s="90"/>
    </row>
    <row r="83" spans="1:14" s="88" customFormat="1" ht="30" customHeight="1">
      <c r="A83" s="12"/>
      <c r="B83" s="12"/>
      <c r="C83" s="20"/>
      <c r="D83" s="20"/>
      <c r="E83" s="20"/>
      <c r="F83" s="90"/>
      <c r="G83" s="90"/>
      <c r="H83" s="90"/>
      <c r="I83" s="90"/>
      <c r="J83" s="90"/>
      <c r="K83" s="90"/>
      <c r="L83" s="90"/>
      <c r="M83" s="90"/>
      <c r="N83" s="90"/>
    </row>
    <row r="84" spans="1:14" s="88" customFormat="1" ht="30" customHeight="1">
      <c r="A84" s="12"/>
      <c r="B84" s="12"/>
      <c r="C84" s="20"/>
      <c r="D84" s="20"/>
      <c r="E84" s="20"/>
      <c r="F84" s="90"/>
      <c r="G84" s="90"/>
      <c r="H84" s="90"/>
      <c r="I84" s="90"/>
      <c r="J84" s="90"/>
      <c r="K84" s="90"/>
      <c r="L84" s="90"/>
      <c r="M84" s="90"/>
      <c r="N84" s="90"/>
    </row>
    <row r="85" spans="1:14" s="88" customFormat="1" ht="30" customHeight="1">
      <c r="A85" s="12"/>
      <c r="B85" s="12"/>
      <c r="C85" s="20"/>
      <c r="D85" s="20"/>
      <c r="E85" s="20"/>
      <c r="F85" s="90"/>
      <c r="G85" s="90"/>
      <c r="H85" s="90"/>
      <c r="I85" s="90"/>
      <c r="J85" s="90"/>
      <c r="K85" s="90"/>
      <c r="L85" s="90"/>
      <c r="M85" s="90"/>
      <c r="N85" s="90"/>
    </row>
    <row r="86" spans="1:14" s="88" customFormat="1" ht="30" customHeight="1">
      <c r="A86" s="12"/>
      <c r="B86" s="12"/>
      <c r="C86" s="20"/>
      <c r="D86" s="20"/>
      <c r="E86" s="20"/>
      <c r="F86" s="90"/>
      <c r="G86" s="90"/>
      <c r="H86" s="90"/>
      <c r="I86" s="90"/>
      <c r="J86" s="90"/>
      <c r="K86" s="90"/>
      <c r="L86" s="90"/>
      <c r="M86" s="90"/>
      <c r="N86" s="90"/>
    </row>
    <row r="87" spans="1:14" s="88" customFormat="1" ht="30" customHeight="1">
      <c r="A87" s="12"/>
      <c r="B87" s="12"/>
      <c r="C87" s="20"/>
      <c r="D87" s="20"/>
      <c r="E87" s="20"/>
      <c r="F87" s="90"/>
      <c r="G87" s="90"/>
      <c r="H87" s="90"/>
      <c r="I87" s="90"/>
      <c r="J87" s="90"/>
      <c r="K87" s="90"/>
      <c r="L87" s="90"/>
      <c r="M87" s="90"/>
      <c r="N87" s="90"/>
    </row>
    <row r="88" spans="1:14" s="88" customFormat="1" ht="30" customHeight="1">
      <c r="A88" s="12"/>
      <c r="B88" s="12"/>
      <c r="C88" s="20"/>
      <c r="D88" s="20"/>
      <c r="E88" s="20"/>
      <c r="F88" s="90"/>
      <c r="G88" s="90"/>
      <c r="H88" s="90"/>
      <c r="I88" s="90"/>
      <c r="J88" s="90"/>
      <c r="K88" s="90"/>
      <c r="L88" s="90"/>
      <c r="M88" s="90"/>
      <c r="N88" s="90"/>
    </row>
    <row r="89" spans="1:14" s="88" customFormat="1" ht="30" customHeight="1">
      <c r="A89" s="12"/>
      <c r="B89" s="12"/>
      <c r="C89" s="20"/>
      <c r="D89" s="20"/>
      <c r="E89" s="20"/>
      <c r="F89" s="90"/>
      <c r="G89" s="90"/>
      <c r="H89" s="90"/>
      <c r="I89" s="90"/>
      <c r="J89" s="90"/>
      <c r="K89" s="90"/>
      <c r="L89" s="90"/>
      <c r="M89" s="90"/>
      <c r="N89" s="90"/>
    </row>
    <row r="90" spans="1:14" s="88" customFormat="1" ht="30" customHeight="1">
      <c r="A90" s="12"/>
      <c r="B90" s="12"/>
      <c r="C90" s="20"/>
      <c r="D90" s="20"/>
      <c r="E90" s="20"/>
      <c r="F90" s="90"/>
      <c r="G90" s="90"/>
      <c r="H90" s="90"/>
      <c r="I90" s="90"/>
      <c r="J90" s="90"/>
      <c r="K90" s="90"/>
      <c r="L90" s="90"/>
      <c r="M90" s="90"/>
      <c r="N90" s="90"/>
    </row>
    <row r="91" spans="1:14" s="88" customFormat="1" ht="30" customHeight="1">
      <c r="A91" s="12"/>
      <c r="B91" s="12"/>
      <c r="C91" s="20"/>
      <c r="D91" s="20"/>
      <c r="E91" s="20"/>
      <c r="F91" s="90"/>
      <c r="G91" s="90"/>
      <c r="H91" s="90"/>
      <c r="I91" s="90"/>
      <c r="J91" s="90"/>
      <c r="K91" s="90"/>
      <c r="L91" s="90"/>
      <c r="M91" s="90"/>
      <c r="N91" s="90"/>
    </row>
    <row r="92" spans="1:14" s="88" customFormat="1">
      <c r="A92" s="12"/>
      <c r="B92" s="12"/>
      <c r="C92" s="20"/>
      <c r="D92" s="20"/>
      <c r="E92" s="20"/>
      <c r="F92" s="90"/>
      <c r="G92" s="90"/>
      <c r="H92" s="90"/>
      <c r="I92" s="90"/>
      <c r="J92" s="90"/>
      <c r="K92" s="90"/>
      <c r="L92" s="90"/>
      <c r="M92" s="90"/>
      <c r="N92" s="90"/>
    </row>
    <row r="93" spans="1:14" s="88" customFormat="1">
      <c r="A93" s="12"/>
      <c r="B93" s="12"/>
      <c r="C93" s="20"/>
      <c r="D93" s="20"/>
      <c r="E93" s="20"/>
      <c r="F93" s="90"/>
      <c r="G93" s="90"/>
      <c r="H93" s="90"/>
      <c r="I93" s="90"/>
      <c r="J93" s="90"/>
      <c r="K93" s="90"/>
      <c r="L93" s="90"/>
      <c r="M93" s="90"/>
      <c r="N93" s="90"/>
    </row>
    <row r="94" spans="1:14" s="88" customFormat="1">
      <c r="A94" s="12"/>
      <c r="B94" s="12"/>
      <c r="C94" s="20"/>
      <c r="D94" s="20"/>
      <c r="E94" s="20"/>
      <c r="F94" s="90"/>
      <c r="G94" s="90"/>
      <c r="H94" s="90"/>
      <c r="I94" s="90"/>
      <c r="J94" s="90"/>
      <c r="K94" s="90"/>
      <c r="L94" s="90"/>
      <c r="M94" s="90"/>
      <c r="N94" s="90"/>
    </row>
    <row r="95" spans="1:14" s="88" customFormat="1">
      <c r="A95" s="12"/>
      <c r="B95" s="12"/>
      <c r="C95" s="20"/>
      <c r="D95" s="20"/>
      <c r="E95" s="20"/>
      <c r="F95" s="90"/>
      <c r="G95" s="90"/>
      <c r="H95" s="90"/>
      <c r="I95" s="90"/>
      <c r="J95" s="90"/>
      <c r="K95" s="90"/>
      <c r="L95" s="90"/>
      <c r="M95" s="90"/>
      <c r="N95" s="90"/>
    </row>
    <row r="96" spans="1:14" s="88" customFormat="1">
      <c r="A96" s="12"/>
      <c r="B96" s="12"/>
      <c r="C96" s="20"/>
      <c r="D96" s="20"/>
      <c r="E96" s="20"/>
      <c r="F96" s="90"/>
      <c r="G96" s="90"/>
      <c r="H96" s="90"/>
      <c r="I96" s="90"/>
      <c r="J96" s="90"/>
      <c r="K96" s="90"/>
      <c r="L96" s="90"/>
      <c r="M96" s="90"/>
      <c r="N96" s="90"/>
    </row>
    <row r="97" spans="1:14" s="88" customFormat="1">
      <c r="A97" s="12"/>
      <c r="B97" s="12"/>
      <c r="C97" s="20"/>
      <c r="D97" s="20"/>
      <c r="E97" s="20"/>
      <c r="F97" s="90"/>
      <c r="G97" s="90"/>
      <c r="H97" s="90"/>
      <c r="I97" s="90"/>
      <c r="J97" s="90"/>
      <c r="K97" s="90"/>
      <c r="L97" s="90"/>
      <c r="M97" s="90"/>
      <c r="N97" s="90"/>
    </row>
    <row r="98" spans="1:14" s="88" customFormat="1">
      <c r="A98" s="12"/>
      <c r="B98" s="12"/>
      <c r="C98" s="20"/>
      <c r="D98" s="20"/>
      <c r="E98" s="20"/>
      <c r="F98" s="90"/>
      <c r="G98" s="90"/>
      <c r="H98" s="90"/>
      <c r="I98" s="90"/>
      <c r="J98" s="90"/>
      <c r="K98" s="90"/>
      <c r="L98" s="90"/>
      <c r="M98" s="90"/>
      <c r="N98" s="90"/>
    </row>
    <row r="99" spans="1:14" s="88" customFormat="1">
      <c r="A99" s="12"/>
      <c r="B99" s="12"/>
      <c r="C99" s="20"/>
      <c r="D99" s="20"/>
      <c r="E99" s="20"/>
      <c r="F99" s="90"/>
      <c r="G99" s="90"/>
      <c r="H99" s="90"/>
      <c r="I99" s="90"/>
      <c r="J99" s="90"/>
      <c r="K99" s="90"/>
      <c r="L99" s="90"/>
      <c r="M99" s="90"/>
      <c r="N99" s="90"/>
    </row>
    <row r="100" spans="1:14" s="88" customFormat="1">
      <c r="A100" s="12"/>
      <c r="B100" s="12"/>
      <c r="C100" s="20"/>
      <c r="D100" s="20"/>
      <c r="E100" s="20"/>
      <c r="F100" s="90"/>
      <c r="G100" s="90"/>
      <c r="H100" s="90"/>
      <c r="I100" s="90"/>
      <c r="J100" s="90"/>
      <c r="K100" s="90"/>
      <c r="L100" s="90"/>
      <c r="M100" s="90"/>
      <c r="N100" s="90"/>
    </row>
    <row r="101" spans="1:14" s="88" customFormat="1">
      <c r="A101" s="12"/>
      <c r="B101" s="12"/>
      <c r="C101" s="20"/>
      <c r="D101" s="20"/>
      <c r="E101" s="20"/>
      <c r="F101" s="90"/>
      <c r="G101" s="90"/>
      <c r="H101" s="90"/>
      <c r="I101" s="90"/>
      <c r="J101" s="90"/>
      <c r="K101" s="90"/>
      <c r="L101" s="90"/>
      <c r="M101" s="90"/>
      <c r="N101" s="90"/>
    </row>
    <row r="102" spans="1:14" s="88" customFormat="1">
      <c r="A102" s="12"/>
      <c r="B102" s="12"/>
      <c r="C102" s="20"/>
      <c r="D102" s="20"/>
      <c r="E102" s="20"/>
      <c r="F102" s="90"/>
      <c r="G102" s="90"/>
      <c r="H102" s="90"/>
      <c r="I102" s="90"/>
      <c r="J102" s="90"/>
      <c r="K102" s="90"/>
      <c r="L102" s="90"/>
      <c r="M102" s="90"/>
      <c r="N102" s="90"/>
    </row>
    <row r="103" spans="1:14" s="88" customFormat="1">
      <c r="A103" s="12"/>
      <c r="B103" s="12"/>
      <c r="C103" s="20"/>
      <c r="D103" s="20"/>
      <c r="E103" s="20"/>
      <c r="F103" s="90"/>
      <c r="G103" s="90"/>
      <c r="H103" s="90"/>
      <c r="I103" s="90"/>
      <c r="J103" s="90"/>
      <c r="K103" s="90"/>
      <c r="L103" s="90"/>
      <c r="M103" s="90"/>
      <c r="N103" s="90"/>
    </row>
    <row r="104" spans="1:14" s="88" customFormat="1">
      <c r="A104" s="12"/>
      <c r="B104" s="12"/>
      <c r="C104" s="20"/>
      <c r="D104" s="20"/>
      <c r="E104" s="20"/>
      <c r="F104" s="90"/>
      <c r="G104" s="90"/>
      <c r="H104" s="90"/>
      <c r="I104" s="90"/>
      <c r="J104" s="90"/>
      <c r="K104" s="90"/>
      <c r="L104" s="90"/>
      <c r="M104" s="90"/>
      <c r="N104" s="90"/>
    </row>
    <row r="105" spans="1:14" s="88" customFormat="1">
      <c r="A105" s="12"/>
      <c r="B105" s="12"/>
      <c r="C105" s="20"/>
      <c r="D105" s="20"/>
      <c r="E105" s="20"/>
      <c r="F105" s="90"/>
      <c r="G105" s="90"/>
      <c r="H105" s="90"/>
      <c r="I105" s="90"/>
      <c r="J105" s="90"/>
      <c r="K105" s="90"/>
      <c r="L105" s="90"/>
      <c r="M105" s="90"/>
      <c r="N105" s="90"/>
    </row>
    <row r="106" spans="1:14" s="88" customFormat="1">
      <c r="A106" s="12"/>
      <c r="B106" s="12"/>
      <c r="C106" s="20"/>
      <c r="D106" s="20"/>
      <c r="E106" s="20"/>
      <c r="F106" s="90"/>
      <c r="G106" s="90"/>
      <c r="H106" s="90"/>
      <c r="I106" s="90"/>
      <c r="J106" s="90"/>
      <c r="K106" s="90"/>
      <c r="L106" s="90"/>
      <c r="M106" s="90"/>
      <c r="N106" s="90"/>
    </row>
    <row r="107" spans="1:14" s="88" customFormat="1">
      <c r="A107" s="12"/>
      <c r="B107" s="12"/>
      <c r="C107" s="20"/>
      <c r="D107" s="20"/>
      <c r="E107" s="20"/>
      <c r="F107" s="90"/>
      <c r="G107" s="90"/>
      <c r="H107" s="90"/>
      <c r="I107" s="90"/>
      <c r="J107" s="90"/>
      <c r="K107" s="90"/>
      <c r="L107" s="90"/>
      <c r="M107" s="90"/>
      <c r="N107" s="90"/>
    </row>
    <row r="108" spans="1:14" s="88" customFormat="1">
      <c r="A108" s="12"/>
      <c r="B108" s="12"/>
      <c r="C108" s="20"/>
      <c r="D108" s="20"/>
      <c r="E108" s="20"/>
      <c r="F108" s="90"/>
      <c r="G108" s="90"/>
      <c r="H108" s="90"/>
      <c r="I108" s="90"/>
      <c r="J108" s="90"/>
      <c r="K108" s="90"/>
      <c r="L108" s="90"/>
      <c r="M108" s="90"/>
      <c r="N108" s="90"/>
    </row>
    <row r="109" spans="1:14" s="88" customFormat="1">
      <c r="A109" s="12"/>
      <c r="B109" s="12"/>
      <c r="C109" s="20"/>
      <c r="D109" s="20"/>
      <c r="E109" s="20"/>
      <c r="F109" s="90"/>
      <c r="G109" s="90"/>
      <c r="H109" s="90"/>
      <c r="I109" s="90"/>
      <c r="J109" s="90"/>
      <c r="K109" s="90"/>
      <c r="L109" s="90"/>
      <c r="M109" s="90"/>
      <c r="N109" s="90"/>
    </row>
    <row r="110" spans="1:14" s="88" customFormat="1">
      <c r="A110" s="12"/>
      <c r="B110" s="12"/>
      <c r="C110" s="20"/>
      <c r="D110" s="20"/>
      <c r="E110" s="20"/>
      <c r="F110" s="90"/>
      <c r="G110" s="90"/>
      <c r="H110" s="90"/>
      <c r="I110" s="90"/>
      <c r="J110" s="90"/>
      <c r="K110" s="90"/>
      <c r="L110" s="90"/>
      <c r="M110" s="90"/>
      <c r="N110" s="90"/>
    </row>
    <row r="111" spans="1:14" s="88" customFormat="1">
      <c r="A111" s="12"/>
      <c r="B111" s="12"/>
      <c r="C111" s="20"/>
      <c r="D111" s="20"/>
      <c r="E111" s="20"/>
      <c r="F111" s="90"/>
      <c r="G111" s="90"/>
      <c r="H111" s="90"/>
      <c r="I111" s="90"/>
      <c r="J111" s="90"/>
      <c r="K111" s="90"/>
      <c r="L111" s="90"/>
      <c r="M111" s="90"/>
      <c r="N111" s="90"/>
    </row>
    <row r="112" spans="1:14" s="88" customFormat="1">
      <c r="A112" s="12"/>
      <c r="B112" s="12"/>
      <c r="C112" s="20"/>
      <c r="D112" s="20"/>
      <c r="E112" s="20"/>
      <c r="F112" s="90"/>
      <c r="G112" s="90"/>
      <c r="H112" s="90"/>
      <c r="I112" s="90"/>
      <c r="J112" s="90"/>
      <c r="K112" s="90"/>
      <c r="L112" s="90"/>
      <c r="M112" s="90"/>
      <c r="N112" s="90"/>
    </row>
    <row r="113" spans="1:14" s="88" customFormat="1">
      <c r="A113" s="12"/>
      <c r="B113" s="12"/>
      <c r="C113" s="20"/>
      <c r="D113" s="20"/>
      <c r="E113" s="20"/>
      <c r="F113" s="90"/>
      <c r="G113" s="90"/>
      <c r="H113" s="90"/>
      <c r="I113" s="90"/>
      <c r="J113" s="90"/>
      <c r="K113" s="90"/>
      <c r="L113" s="90"/>
      <c r="M113" s="90"/>
      <c r="N113" s="90"/>
    </row>
    <row r="114" spans="1:14" s="88" customFormat="1">
      <c r="A114" s="12"/>
      <c r="B114" s="12"/>
      <c r="C114" s="20"/>
      <c r="D114" s="20"/>
      <c r="E114" s="20"/>
      <c r="F114" s="90"/>
      <c r="G114" s="90"/>
      <c r="H114" s="90"/>
      <c r="I114" s="90"/>
      <c r="J114" s="90"/>
      <c r="K114" s="90"/>
      <c r="L114" s="90"/>
      <c r="M114" s="90"/>
      <c r="N114" s="90"/>
    </row>
    <row r="115" spans="1:14" s="88" customFormat="1">
      <c r="A115" s="12"/>
      <c r="B115" s="12"/>
      <c r="C115" s="20"/>
      <c r="D115" s="20"/>
      <c r="E115" s="20"/>
      <c r="F115" s="90"/>
      <c r="G115" s="90"/>
      <c r="H115" s="90"/>
      <c r="I115" s="90"/>
      <c r="J115" s="90"/>
      <c r="K115" s="90"/>
      <c r="L115" s="90"/>
      <c r="M115" s="90"/>
      <c r="N115" s="90"/>
    </row>
    <row r="116" spans="1:14" s="88" customFormat="1">
      <c r="A116" s="12"/>
      <c r="B116" s="12"/>
      <c r="C116" s="20"/>
      <c r="D116" s="20"/>
      <c r="E116" s="20"/>
      <c r="F116" s="90"/>
      <c r="G116" s="90"/>
      <c r="H116" s="90"/>
      <c r="I116" s="90"/>
      <c r="J116" s="90"/>
      <c r="K116" s="90"/>
      <c r="L116" s="90"/>
      <c r="M116" s="90"/>
      <c r="N116" s="90"/>
    </row>
    <row r="117" spans="1:14" s="88" customFormat="1">
      <c r="A117" s="12"/>
      <c r="B117" s="12"/>
      <c r="C117" s="20"/>
      <c r="D117" s="20"/>
      <c r="E117" s="20"/>
      <c r="F117" s="90"/>
      <c r="G117" s="90"/>
      <c r="H117" s="90"/>
      <c r="I117" s="90"/>
      <c r="J117" s="90"/>
      <c r="K117" s="90"/>
      <c r="L117" s="90"/>
      <c r="M117" s="90"/>
      <c r="N117" s="90"/>
    </row>
    <row r="118" spans="1:14" s="88" customFormat="1">
      <c r="A118" s="12"/>
      <c r="B118" s="12"/>
      <c r="C118" s="20"/>
      <c r="D118" s="20"/>
      <c r="E118" s="20"/>
      <c r="F118" s="90"/>
      <c r="G118" s="90"/>
      <c r="H118" s="90"/>
      <c r="I118" s="90"/>
      <c r="J118" s="90"/>
      <c r="K118" s="90"/>
      <c r="L118" s="90"/>
      <c r="M118" s="90"/>
      <c r="N118" s="90"/>
    </row>
  </sheetData>
  <sheetProtection selectLockedCells="1"/>
  <mergeCells count="48">
    <mergeCell ref="C43:E43"/>
    <mergeCell ref="F43:H43"/>
    <mergeCell ref="F7:G7"/>
    <mergeCell ref="H7:I7"/>
    <mergeCell ref="J7:K7"/>
    <mergeCell ref="C42:E42"/>
    <mergeCell ref="F42:H42"/>
    <mergeCell ref="F36:H36"/>
    <mergeCell ref="C31:E31"/>
    <mergeCell ref="F31:H31"/>
    <mergeCell ref="C32:E32"/>
    <mergeCell ref="F32:H32"/>
    <mergeCell ref="C33:E33"/>
    <mergeCell ref="F33:H33"/>
    <mergeCell ref="C28:E28"/>
    <mergeCell ref="F28:H28"/>
    <mergeCell ref="C34:E34"/>
    <mergeCell ref="F34:H34"/>
    <mergeCell ref="C35:E35"/>
    <mergeCell ref="F35:H35"/>
    <mergeCell ref="C36:E36"/>
    <mergeCell ref="C40:E40"/>
    <mergeCell ref="F40:H40"/>
    <mergeCell ref="C41:E41"/>
    <mergeCell ref="F41:H41"/>
    <mergeCell ref="C37:E37"/>
    <mergeCell ref="F37:H37"/>
    <mergeCell ref="C38:E38"/>
    <mergeCell ref="F38:H38"/>
    <mergeCell ref="C39:E39"/>
    <mergeCell ref="F39:H39"/>
    <mergeCell ref="C29:E29"/>
    <mergeCell ref="F29:H29"/>
    <mergeCell ref="C30:E30"/>
    <mergeCell ref="F30:H30"/>
    <mergeCell ref="C25:E25"/>
    <mergeCell ref="F25:H25"/>
    <mergeCell ref="C26:E26"/>
    <mergeCell ref="F26:H26"/>
    <mergeCell ref="C27:E27"/>
    <mergeCell ref="F27:H27"/>
    <mergeCell ref="C22:L22"/>
    <mergeCell ref="C23:E23"/>
    <mergeCell ref="C24:E24"/>
    <mergeCell ref="F24:H24"/>
    <mergeCell ref="M1:N1"/>
    <mergeCell ref="N7:O7"/>
    <mergeCell ref="L7:M7"/>
  </mergeCells>
  <conditionalFormatting sqref="F9:O18">
    <cfRule type="expression" dxfId="43" priority="31">
      <formula>$E9="Número"</formula>
    </cfRule>
    <cfRule type="expression" dxfId="42" priority="32">
      <formula>$E9="Moeda (R$)"</formula>
    </cfRule>
    <cfRule type="expression" dxfId="41" priority="33">
      <formula>$E9="Percentual (%)"</formula>
    </cfRule>
  </conditionalFormatting>
  <dataValidations count="3">
    <dataValidation type="list" allowBlank="1" showInputMessage="1" showErrorMessage="1" sqref="L24:L43">
      <formula1>"Não iniciado,Em andamento,Concluído no prazo,Concluído com atraso,Não concluído"</formula1>
    </dataValidation>
    <dataValidation type="list" allowBlank="1" showInputMessage="1" showErrorMessage="1" sqref="E9:E18">
      <formula1>"Percentual (%),Moeda (R$),Número"</formula1>
    </dataValidation>
    <dataValidation type="list" allowBlank="1" showInputMessage="1" showErrorMessage="1" sqref="C24:E43">
      <formula1>OFFSET($C$9,0,0,COUNTA($C$9:$C$18))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OFFSET(IG_AR!$C$6,0,0,COUNTA(IG_AR!$C$6:$C$25))</xm:f>
          </x14:formula1>
          <xm:sqref>D9:D18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1"/>
  <dimension ref="A1:XFD11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5" width="40.875" style="12" customWidth="1"/>
    <col min="6" max="11" width="11" style="12" customWidth="1"/>
    <col min="12" max="14" width="11" style="14" customWidth="1"/>
    <col min="15" max="15" width="11" style="15" customWidth="1"/>
    <col min="16" max="19" width="11" style="15"/>
    <col min="20" max="20" width="11" style="15" customWidth="1"/>
    <col min="21" max="16384" width="11" style="12"/>
  </cols>
  <sheetData>
    <row r="1" spans="1:16384" s="52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3"/>
      <c r="N1" s="4"/>
      <c r="O1" s="5"/>
      <c r="P1" s="5"/>
      <c r="Q1" s="5"/>
      <c r="R1" s="5"/>
      <c r="S1" s="5"/>
      <c r="T1" s="5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17"/>
      <c r="C5" s="61" t="s">
        <v>200</v>
      </c>
      <c r="D5" s="79"/>
      <c r="E5" s="62"/>
      <c r="F5" s="20"/>
      <c r="G5" s="20"/>
      <c r="H5" s="20"/>
      <c r="I5" s="20"/>
      <c r="J5" s="20"/>
      <c r="K5" s="20"/>
      <c r="L5" s="19"/>
      <c r="M5" s="19"/>
      <c r="N5" s="20"/>
      <c r="O5" s="21"/>
      <c r="P5" s="21"/>
      <c r="Q5" s="21"/>
      <c r="R5" s="21"/>
      <c r="S5" s="21"/>
      <c r="T5" s="21"/>
      <c r="U5" s="22"/>
      <c r="V5" s="22"/>
      <c r="W5" s="22"/>
      <c r="X5" s="22"/>
      <c r="Y5" s="22"/>
    </row>
    <row r="6" spans="1:16384" s="18" customFormat="1" ht="50.1" customHeight="1" thickTop="1" thickBot="1">
      <c r="A6" s="16"/>
      <c r="B6" s="17"/>
      <c r="C6" s="464" t="str">
        <f>MODELAGEM_CURVAL!$D$24</f>
        <v>Você optou por um modelo de negócio em que o o maior atributo é Atendimento.</v>
      </c>
      <c r="D6" s="464"/>
      <c r="E6" s="464"/>
      <c r="F6" s="20"/>
      <c r="G6" s="20"/>
      <c r="H6" s="20"/>
      <c r="I6" s="20"/>
      <c r="J6" s="20"/>
      <c r="K6" s="20"/>
      <c r="L6" s="20"/>
      <c r="M6" s="20"/>
      <c r="N6" s="20"/>
      <c r="O6" s="23"/>
      <c r="P6" s="23"/>
      <c r="Q6" s="23"/>
      <c r="R6" s="23"/>
      <c r="S6" s="23"/>
      <c r="T6" s="23"/>
    </row>
    <row r="7" spans="1:16384" s="18" customFormat="1" ht="9.75" customHeight="1" thickTop="1">
      <c r="A7" s="16"/>
      <c r="B7" s="17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3"/>
      <c r="P7" s="23"/>
      <c r="Q7" s="23"/>
      <c r="R7" s="23"/>
      <c r="S7" s="23"/>
      <c r="T7" s="23"/>
    </row>
    <row r="8" spans="1:16384" s="18" customFormat="1" ht="30" customHeight="1">
      <c r="A8" s="16"/>
      <c r="B8" s="17"/>
      <c r="C8" s="244" t="s">
        <v>201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3"/>
      <c r="P8" s="23"/>
      <c r="Q8" s="23"/>
      <c r="R8" s="23"/>
      <c r="S8" s="23"/>
      <c r="T8" s="23"/>
    </row>
    <row r="9" spans="1:16384" s="18" customFormat="1" ht="6" customHeight="1" thickBot="1">
      <c r="A9" s="16"/>
      <c r="B9" s="17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3"/>
      <c r="P9" s="23"/>
      <c r="Q9" s="23"/>
      <c r="R9" s="23"/>
      <c r="S9" s="23"/>
      <c r="T9" s="23"/>
    </row>
    <row r="10" spans="1:16384" s="18" customFormat="1" ht="30" customHeight="1" thickTop="1" thickBot="1">
      <c r="A10" s="16"/>
      <c r="B10" s="17"/>
      <c r="C10" s="61" t="s">
        <v>202</v>
      </c>
      <c r="D10" s="79"/>
      <c r="E10" s="79"/>
      <c r="F10" s="20"/>
      <c r="G10" s="20"/>
      <c r="H10" s="20"/>
      <c r="I10" s="20"/>
      <c r="J10" s="20"/>
      <c r="K10" s="20"/>
      <c r="L10" s="19"/>
      <c r="M10" s="19"/>
      <c r="N10" s="20"/>
      <c r="O10" s="21"/>
      <c r="P10" s="21"/>
      <c r="Q10" s="21"/>
      <c r="R10" s="21"/>
      <c r="S10" s="21"/>
      <c r="T10" s="21"/>
      <c r="U10" s="22"/>
      <c r="V10" s="22"/>
      <c r="W10" s="22"/>
      <c r="X10" s="22"/>
      <c r="Y10" s="22"/>
    </row>
    <row r="11" spans="1:16384" s="18" customFormat="1" ht="50.1" customHeight="1" thickTop="1">
      <c r="A11" s="16"/>
      <c r="B11" s="17"/>
      <c r="C11" s="465" t="s">
        <v>750</v>
      </c>
      <c r="D11" s="466"/>
      <c r="E11" s="467"/>
      <c r="F11" s="20"/>
      <c r="G11" s="20"/>
      <c r="H11" s="20"/>
      <c r="I11" s="20"/>
      <c r="J11" s="20"/>
      <c r="K11" s="20"/>
      <c r="L11" s="20"/>
      <c r="M11" s="20"/>
      <c r="N11" s="20"/>
      <c r="O11" s="23"/>
      <c r="P11" s="23"/>
      <c r="Q11" s="23"/>
      <c r="R11" s="23"/>
      <c r="S11" s="23"/>
      <c r="T11" s="23"/>
    </row>
    <row r="12" spans="1:16384" s="18" customFormat="1" ht="15" customHeight="1" thickBot="1">
      <c r="A12" s="16"/>
      <c r="B12" s="17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3"/>
      <c r="P12" s="23"/>
      <c r="Q12" s="23"/>
      <c r="R12" s="23"/>
      <c r="S12" s="23"/>
      <c r="T12" s="23"/>
    </row>
    <row r="13" spans="1:16384" s="18" customFormat="1" ht="30" customHeight="1" thickTop="1" thickBot="1">
      <c r="A13" s="16"/>
      <c r="B13" s="17"/>
      <c r="C13" s="61" t="s">
        <v>203</v>
      </c>
      <c r="D13" s="79"/>
      <c r="E13" s="79"/>
      <c r="F13" s="20"/>
      <c r="G13" s="20"/>
      <c r="H13" s="20"/>
      <c r="I13" s="20"/>
      <c r="J13" s="20"/>
      <c r="K13" s="20"/>
      <c r="L13" s="19"/>
      <c r="M13" s="19"/>
      <c r="N13" s="20"/>
      <c r="O13" s="21"/>
      <c r="P13" s="21"/>
      <c r="Q13" s="21"/>
      <c r="R13" s="21"/>
      <c r="S13" s="21"/>
      <c r="T13" s="21"/>
      <c r="U13" s="22"/>
      <c r="V13" s="22"/>
      <c r="W13" s="22"/>
      <c r="X13" s="22"/>
      <c r="Y13" s="22"/>
    </row>
    <row r="14" spans="1:16384" s="18" customFormat="1" ht="50.1" customHeight="1" thickTop="1">
      <c r="A14" s="16"/>
      <c r="B14" s="17"/>
      <c r="C14" s="465" t="s">
        <v>751</v>
      </c>
      <c r="D14" s="466"/>
      <c r="E14" s="467"/>
      <c r="F14" s="20"/>
      <c r="G14" s="20"/>
      <c r="H14" s="20"/>
      <c r="I14" s="20"/>
      <c r="J14" s="20"/>
      <c r="K14" s="20"/>
      <c r="L14" s="20"/>
      <c r="M14" s="20"/>
      <c r="N14" s="20"/>
      <c r="O14" s="23"/>
      <c r="P14" s="23"/>
      <c r="Q14" s="23"/>
      <c r="R14" s="23"/>
      <c r="S14" s="23"/>
      <c r="T14" s="23"/>
    </row>
    <row r="15" spans="1:16384" s="18" customFormat="1" ht="15" customHeight="1" thickBot="1">
      <c r="A15" s="16"/>
      <c r="B15" s="17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3"/>
      <c r="P15" s="23"/>
      <c r="Q15" s="23"/>
      <c r="R15" s="23"/>
      <c r="S15" s="23"/>
      <c r="T15" s="23"/>
    </row>
    <row r="16" spans="1:16384" s="18" customFormat="1" ht="30" customHeight="1" thickTop="1" thickBot="1">
      <c r="A16" s="16"/>
      <c r="B16" s="17"/>
      <c r="C16" s="61" t="s">
        <v>204</v>
      </c>
      <c r="D16" s="79"/>
      <c r="E16" s="79"/>
      <c r="F16" s="20"/>
      <c r="G16" s="20"/>
      <c r="H16" s="20"/>
      <c r="I16" s="20"/>
      <c r="J16" s="20"/>
      <c r="K16" s="20"/>
      <c r="L16" s="19"/>
      <c r="M16" s="19"/>
      <c r="N16" s="20"/>
      <c r="O16" s="21"/>
      <c r="P16" s="21"/>
      <c r="Q16" s="21"/>
      <c r="R16" s="21"/>
      <c r="S16" s="21"/>
      <c r="T16" s="21"/>
      <c r="U16" s="22"/>
      <c r="V16" s="22"/>
      <c r="W16" s="22"/>
      <c r="X16" s="22"/>
      <c r="Y16" s="22"/>
    </row>
    <row r="17" spans="1:25" s="18" customFormat="1" ht="50.1" customHeight="1" thickTop="1">
      <c r="A17" s="16"/>
      <c r="B17" s="17"/>
      <c r="C17" s="461" t="s">
        <v>856</v>
      </c>
      <c r="D17" s="462"/>
      <c r="E17" s="463"/>
      <c r="F17" s="20"/>
      <c r="G17" s="20"/>
      <c r="H17" s="20"/>
      <c r="I17" s="20"/>
      <c r="J17" s="20"/>
      <c r="K17" s="20"/>
      <c r="L17" s="20"/>
      <c r="M17" s="20"/>
      <c r="N17" s="20"/>
      <c r="O17" s="23"/>
      <c r="P17" s="23"/>
      <c r="Q17" s="23"/>
      <c r="R17" s="23"/>
      <c r="S17" s="23"/>
      <c r="T17" s="23"/>
    </row>
    <row r="18" spans="1:25" s="18" customFormat="1" ht="15" customHeight="1" thickBot="1">
      <c r="A18" s="16"/>
      <c r="B18" s="17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3"/>
      <c r="P18" s="23"/>
      <c r="Q18" s="23"/>
      <c r="R18" s="23"/>
      <c r="S18" s="23"/>
      <c r="T18" s="23"/>
    </row>
    <row r="19" spans="1:25" s="18" customFormat="1" ht="30" customHeight="1" thickTop="1" thickBot="1">
      <c r="A19" s="16"/>
      <c r="B19" s="17"/>
      <c r="C19" s="61" t="s">
        <v>205</v>
      </c>
      <c r="D19" s="79"/>
      <c r="E19" s="79"/>
      <c r="F19" s="20"/>
      <c r="G19" s="20"/>
      <c r="H19" s="20"/>
      <c r="I19" s="20"/>
      <c r="J19" s="20"/>
      <c r="K19" s="20"/>
      <c r="L19" s="19"/>
      <c r="M19" s="19"/>
      <c r="N19" s="20"/>
      <c r="O19" s="21"/>
      <c r="P19" s="21"/>
      <c r="Q19" s="21"/>
      <c r="R19" s="21"/>
      <c r="S19" s="21"/>
      <c r="T19" s="21"/>
      <c r="U19" s="22"/>
      <c r="V19" s="22"/>
      <c r="W19" s="22"/>
      <c r="X19" s="22"/>
      <c r="Y19" s="22"/>
    </row>
    <row r="20" spans="1:25" s="18" customFormat="1" ht="50.1" customHeight="1" thickTop="1">
      <c r="A20" s="16"/>
      <c r="B20" s="17"/>
      <c r="C20" s="461" t="s">
        <v>857</v>
      </c>
      <c r="D20" s="462"/>
      <c r="E20" s="463"/>
      <c r="F20" s="20"/>
      <c r="G20" s="20"/>
      <c r="H20" s="20"/>
      <c r="I20" s="20"/>
      <c r="J20" s="20"/>
      <c r="K20" s="20"/>
      <c r="L20" s="20"/>
      <c r="M20" s="20"/>
      <c r="N20" s="20"/>
      <c r="O20" s="23"/>
      <c r="P20" s="23"/>
      <c r="Q20" s="23"/>
      <c r="R20" s="23"/>
      <c r="S20" s="23"/>
      <c r="T20" s="23"/>
    </row>
    <row r="21" spans="1:25" s="18" customFormat="1" ht="15" customHeight="1" thickBot="1">
      <c r="A21" s="16"/>
      <c r="B21" s="17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3"/>
      <c r="P21" s="23"/>
      <c r="Q21" s="23"/>
      <c r="R21" s="23"/>
      <c r="S21" s="23"/>
      <c r="T21" s="23"/>
    </row>
    <row r="22" spans="1:25" s="18" customFormat="1" ht="30" customHeight="1" thickTop="1" thickBot="1">
      <c r="A22" s="16"/>
      <c r="B22" s="17"/>
      <c r="C22" s="61" t="s">
        <v>206</v>
      </c>
      <c r="D22" s="79"/>
      <c r="E22" s="79"/>
      <c r="F22" s="20"/>
      <c r="G22" s="20"/>
      <c r="H22" s="20"/>
      <c r="I22" s="20"/>
      <c r="J22" s="20"/>
      <c r="K22" s="20"/>
      <c r="L22" s="19"/>
      <c r="M22" s="19"/>
      <c r="N22" s="20"/>
      <c r="O22" s="21"/>
      <c r="P22" s="21"/>
      <c r="Q22" s="21"/>
      <c r="R22" s="21"/>
      <c r="S22" s="21"/>
      <c r="T22" s="21"/>
      <c r="U22" s="22"/>
      <c r="V22" s="22"/>
      <c r="W22" s="22"/>
      <c r="X22" s="22"/>
      <c r="Y22" s="22"/>
    </row>
    <row r="23" spans="1:25" s="18" customFormat="1" ht="50.1" customHeight="1" thickTop="1">
      <c r="A23" s="16"/>
      <c r="B23" s="17"/>
      <c r="C23" s="461" t="s">
        <v>858</v>
      </c>
      <c r="D23" s="462"/>
      <c r="E23" s="463"/>
      <c r="F23" s="20"/>
      <c r="G23" s="20"/>
      <c r="H23" s="20"/>
      <c r="I23" s="20"/>
      <c r="J23" s="20"/>
      <c r="K23" s="20"/>
      <c r="L23" s="20"/>
      <c r="M23" s="20"/>
      <c r="N23" s="20"/>
      <c r="O23" s="23"/>
      <c r="P23" s="23"/>
      <c r="Q23" s="23"/>
      <c r="R23" s="23"/>
      <c r="S23" s="23"/>
      <c r="T23" s="23"/>
    </row>
    <row r="24" spans="1:25" ht="30" customHeight="1">
      <c r="C24" s="20"/>
      <c r="D24" s="20"/>
      <c r="E24" s="20"/>
      <c r="F24" s="20"/>
      <c r="G24" s="20"/>
      <c r="H24" s="20"/>
      <c r="I24" s="20"/>
      <c r="J24" s="20"/>
      <c r="K24" s="20"/>
    </row>
    <row r="25" spans="1:25" ht="30" customHeight="1">
      <c r="C25" s="20"/>
      <c r="D25" s="20"/>
      <c r="E25" s="20"/>
      <c r="F25" s="20"/>
      <c r="G25" s="20"/>
      <c r="H25" s="20"/>
      <c r="I25" s="20"/>
      <c r="J25" s="20"/>
      <c r="K25" s="20"/>
    </row>
    <row r="26" spans="1:25" ht="30" customHeight="1">
      <c r="C26" s="20"/>
      <c r="D26" s="20"/>
      <c r="E26" s="20"/>
      <c r="F26" s="20"/>
      <c r="G26" s="20"/>
      <c r="H26" s="20"/>
      <c r="I26" s="20"/>
      <c r="J26" s="20"/>
      <c r="K26" s="20"/>
    </row>
    <row r="27" spans="1:25" ht="30" customHeight="1">
      <c r="C27" s="20"/>
      <c r="D27" s="20"/>
      <c r="E27" s="20"/>
      <c r="F27" s="20"/>
      <c r="G27" s="20"/>
      <c r="H27" s="20"/>
      <c r="I27" s="20"/>
      <c r="J27" s="20"/>
      <c r="K27" s="20"/>
    </row>
    <row r="28" spans="1:25" ht="30" customHeight="1">
      <c r="C28" s="20"/>
      <c r="D28" s="20"/>
      <c r="E28" s="20"/>
      <c r="F28" s="20"/>
      <c r="G28" s="20"/>
      <c r="H28" s="20"/>
      <c r="I28" s="20"/>
      <c r="J28" s="20"/>
      <c r="K28" s="20"/>
    </row>
    <row r="29" spans="1:25" ht="30" customHeight="1">
      <c r="C29" s="20"/>
      <c r="D29" s="20"/>
      <c r="E29" s="20"/>
      <c r="F29" s="20"/>
      <c r="G29" s="20"/>
      <c r="H29" s="20"/>
      <c r="I29" s="20"/>
      <c r="J29" s="20"/>
      <c r="K29" s="20"/>
    </row>
    <row r="30" spans="1:25" ht="30" customHeight="1">
      <c r="C30" s="20"/>
      <c r="D30" s="20"/>
      <c r="E30" s="20"/>
      <c r="F30" s="20"/>
      <c r="G30" s="20"/>
      <c r="H30" s="20"/>
      <c r="I30" s="20"/>
      <c r="J30" s="20"/>
      <c r="K30" s="20"/>
    </row>
    <row r="31" spans="1:25" ht="30" customHeight="1">
      <c r="C31" s="20"/>
      <c r="D31" s="20"/>
      <c r="E31" s="20"/>
      <c r="F31" s="20"/>
      <c r="G31" s="20"/>
      <c r="H31" s="20"/>
      <c r="I31" s="20"/>
      <c r="J31" s="20"/>
      <c r="K31" s="20"/>
    </row>
    <row r="32" spans="1:25" ht="30" customHeight="1">
      <c r="C32" s="20"/>
      <c r="D32" s="20"/>
      <c r="E32" s="20"/>
      <c r="F32" s="20"/>
      <c r="G32" s="20"/>
      <c r="H32" s="20"/>
      <c r="I32" s="20"/>
      <c r="J32" s="20"/>
      <c r="K32" s="20"/>
    </row>
    <row r="33" spans="3:11" ht="30" customHeight="1">
      <c r="C33" s="20"/>
      <c r="D33" s="20"/>
      <c r="E33" s="20"/>
      <c r="F33" s="20"/>
      <c r="G33" s="20"/>
      <c r="H33" s="20"/>
      <c r="I33" s="20"/>
      <c r="J33" s="20"/>
      <c r="K33" s="20"/>
    </row>
    <row r="34" spans="3:11" ht="30" customHeight="1">
      <c r="C34" s="20"/>
      <c r="D34" s="20"/>
      <c r="E34" s="20"/>
      <c r="F34" s="20"/>
      <c r="G34" s="20"/>
      <c r="H34" s="20"/>
      <c r="I34" s="20"/>
      <c r="J34" s="20"/>
      <c r="K34" s="20"/>
    </row>
    <row r="35" spans="3:11" ht="30" customHeight="1">
      <c r="C35" s="20"/>
      <c r="D35" s="20"/>
      <c r="E35" s="20"/>
      <c r="F35" s="20"/>
      <c r="G35" s="20"/>
      <c r="H35" s="20"/>
      <c r="I35" s="20"/>
      <c r="J35" s="20"/>
      <c r="K35" s="20"/>
    </row>
    <row r="36" spans="3:11" ht="30" customHeight="1">
      <c r="C36" s="20"/>
      <c r="D36" s="20"/>
      <c r="E36" s="20"/>
      <c r="F36" s="20"/>
      <c r="G36" s="20"/>
      <c r="H36" s="20"/>
      <c r="I36" s="20"/>
      <c r="J36" s="20"/>
      <c r="K36" s="20"/>
    </row>
    <row r="37" spans="3:11" ht="30" customHeight="1">
      <c r="C37" s="20"/>
      <c r="D37" s="20"/>
      <c r="E37" s="20"/>
      <c r="F37" s="20"/>
      <c r="G37" s="20"/>
      <c r="H37" s="20"/>
      <c r="I37" s="20"/>
      <c r="J37" s="20"/>
      <c r="K37" s="20"/>
    </row>
    <row r="38" spans="3:11" ht="30" customHeight="1">
      <c r="C38" s="20"/>
      <c r="D38" s="20"/>
      <c r="E38" s="20"/>
      <c r="F38" s="20"/>
      <c r="G38" s="20"/>
      <c r="H38" s="20"/>
      <c r="I38" s="20"/>
      <c r="J38" s="20"/>
      <c r="K38" s="20"/>
    </row>
    <row r="39" spans="3:11" ht="30" customHeight="1">
      <c r="C39" s="20"/>
      <c r="D39" s="20"/>
      <c r="E39" s="20"/>
      <c r="F39" s="20"/>
      <c r="G39" s="20"/>
      <c r="H39" s="20"/>
      <c r="I39" s="20"/>
      <c r="J39" s="20"/>
      <c r="K39" s="20"/>
    </row>
    <row r="40" spans="3:11" ht="30" customHeight="1">
      <c r="C40" s="20"/>
      <c r="D40" s="20"/>
      <c r="E40" s="20"/>
      <c r="F40" s="20"/>
      <c r="G40" s="20"/>
      <c r="H40" s="20"/>
      <c r="I40" s="20"/>
      <c r="J40" s="20"/>
      <c r="K40" s="20"/>
    </row>
    <row r="41" spans="3:11" ht="30" customHeight="1">
      <c r="C41" s="20"/>
      <c r="D41" s="20"/>
      <c r="E41" s="20"/>
      <c r="F41" s="20"/>
      <c r="G41" s="20"/>
      <c r="H41" s="20"/>
      <c r="I41" s="20"/>
      <c r="J41" s="20"/>
      <c r="K41" s="20"/>
    </row>
    <row r="42" spans="3:11" ht="30" customHeight="1">
      <c r="C42" s="20"/>
      <c r="D42" s="20"/>
      <c r="E42" s="20"/>
      <c r="F42" s="20"/>
      <c r="G42" s="20"/>
      <c r="H42" s="20"/>
      <c r="I42" s="20"/>
      <c r="J42" s="20"/>
      <c r="K42" s="20"/>
    </row>
    <row r="43" spans="3:11" ht="30" customHeight="1">
      <c r="C43" s="20"/>
      <c r="D43" s="20"/>
      <c r="E43" s="20"/>
      <c r="F43" s="20"/>
      <c r="G43" s="20"/>
      <c r="H43" s="20"/>
      <c r="I43" s="20"/>
      <c r="J43" s="20"/>
      <c r="K43" s="20"/>
    </row>
    <row r="44" spans="3:11" ht="30" customHeight="1">
      <c r="C44" s="20"/>
      <c r="D44" s="20"/>
      <c r="E44" s="20"/>
      <c r="F44" s="20"/>
      <c r="G44" s="20"/>
      <c r="H44" s="20"/>
      <c r="I44" s="20"/>
      <c r="J44" s="20"/>
      <c r="K44" s="20"/>
    </row>
    <row r="45" spans="3:11" ht="30" customHeight="1">
      <c r="C45" s="20"/>
      <c r="D45" s="20"/>
      <c r="E45" s="20"/>
      <c r="F45" s="20"/>
      <c r="G45" s="20"/>
      <c r="H45" s="20"/>
      <c r="I45" s="20"/>
      <c r="J45" s="20"/>
      <c r="K45" s="20"/>
    </row>
    <row r="46" spans="3:11" ht="30" customHeight="1">
      <c r="C46" s="20"/>
      <c r="D46" s="20"/>
      <c r="E46" s="20"/>
      <c r="F46" s="20"/>
      <c r="G46" s="20"/>
      <c r="H46" s="20"/>
      <c r="I46" s="20"/>
      <c r="J46" s="20"/>
      <c r="K46" s="20"/>
    </row>
    <row r="47" spans="3:11" ht="30" customHeight="1">
      <c r="C47" s="20"/>
      <c r="D47" s="20"/>
      <c r="E47" s="20"/>
      <c r="F47" s="20"/>
      <c r="G47" s="20"/>
      <c r="H47" s="20"/>
      <c r="I47" s="20"/>
      <c r="J47" s="20"/>
      <c r="K47" s="20"/>
    </row>
    <row r="48" spans="3:11" ht="30" customHeight="1">
      <c r="C48" s="20"/>
      <c r="D48" s="20"/>
      <c r="E48" s="20"/>
      <c r="F48" s="20"/>
      <c r="G48" s="20"/>
      <c r="H48" s="20"/>
      <c r="I48" s="20"/>
      <c r="J48" s="20"/>
      <c r="K48" s="20"/>
    </row>
    <row r="49" spans="3:11" ht="30" customHeight="1">
      <c r="C49" s="20"/>
      <c r="D49" s="20"/>
      <c r="E49" s="20"/>
      <c r="F49" s="20"/>
      <c r="G49" s="20"/>
      <c r="H49" s="20"/>
      <c r="I49" s="20"/>
      <c r="J49" s="20"/>
      <c r="K49" s="20"/>
    </row>
    <row r="50" spans="3:11" ht="30" customHeight="1">
      <c r="C50" s="20"/>
      <c r="D50" s="20"/>
      <c r="E50" s="20"/>
      <c r="F50" s="20"/>
      <c r="G50" s="20"/>
      <c r="H50" s="20"/>
      <c r="I50" s="20"/>
      <c r="J50" s="20"/>
      <c r="K50" s="20"/>
    </row>
    <row r="51" spans="3:11" ht="30" customHeight="1">
      <c r="C51" s="20"/>
      <c r="D51" s="20"/>
      <c r="E51" s="20"/>
      <c r="F51" s="20"/>
      <c r="G51" s="20"/>
      <c r="H51" s="20"/>
      <c r="I51" s="20"/>
      <c r="J51" s="20"/>
      <c r="K51" s="20"/>
    </row>
    <row r="52" spans="3:11" ht="30" customHeight="1">
      <c r="C52" s="20"/>
      <c r="D52" s="20"/>
      <c r="E52" s="20"/>
      <c r="F52" s="20"/>
      <c r="G52" s="20"/>
      <c r="H52" s="20"/>
      <c r="I52" s="20"/>
      <c r="J52" s="20"/>
      <c r="K52" s="20"/>
    </row>
    <row r="53" spans="3:11" ht="30" customHeight="1">
      <c r="C53" s="20"/>
      <c r="D53" s="20"/>
      <c r="E53" s="20"/>
      <c r="F53" s="20"/>
      <c r="G53" s="20"/>
      <c r="H53" s="20"/>
      <c r="I53" s="20"/>
      <c r="J53" s="20"/>
      <c r="K53" s="20"/>
    </row>
    <row r="54" spans="3:11" ht="30" customHeight="1">
      <c r="C54" s="20"/>
      <c r="D54" s="20"/>
      <c r="E54" s="20"/>
      <c r="F54" s="20"/>
      <c r="G54" s="20"/>
      <c r="H54" s="20"/>
      <c r="I54" s="20"/>
      <c r="J54" s="20"/>
      <c r="K54" s="20"/>
    </row>
    <row r="55" spans="3:11" ht="30" customHeight="1">
      <c r="C55" s="20"/>
      <c r="D55" s="20"/>
      <c r="E55" s="20"/>
      <c r="F55" s="20"/>
      <c r="G55" s="20"/>
      <c r="H55" s="20"/>
      <c r="I55" s="20"/>
      <c r="J55" s="20"/>
      <c r="K55" s="20"/>
    </row>
    <row r="56" spans="3:11" ht="30" customHeight="1">
      <c r="C56" s="20"/>
      <c r="D56" s="20"/>
      <c r="E56" s="20"/>
      <c r="F56" s="20"/>
      <c r="G56" s="20"/>
      <c r="H56" s="20"/>
      <c r="I56" s="20"/>
      <c r="J56" s="20"/>
      <c r="K56" s="20"/>
    </row>
    <row r="57" spans="3:11" ht="30" customHeight="1">
      <c r="C57" s="20"/>
      <c r="D57" s="20"/>
      <c r="E57" s="20"/>
      <c r="F57" s="20"/>
      <c r="G57" s="20"/>
      <c r="H57" s="20"/>
      <c r="I57" s="20"/>
      <c r="J57" s="20"/>
      <c r="K57" s="20"/>
    </row>
    <row r="58" spans="3:11" ht="30" customHeight="1">
      <c r="C58" s="20"/>
      <c r="D58" s="20"/>
      <c r="E58" s="20"/>
      <c r="F58" s="20"/>
      <c r="G58" s="20"/>
      <c r="H58" s="20"/>
      <c r="I58" s="20"/>
      <c r="J58" s="20"/>
      <c r="K58" s="20"/>
    </row>
    <row r="59" spans="3:11" ht="30" customHeight="1">
      <c r="C59" s="20"/>
      <c r="D59" s="20"/>
      <c r="E59" s="20"/>
      <c r="F59" s="20"/>
      <c r="G59" s="20"/>
      <c r="H59" s="20"/>
      <c r="I59" s="20"/>
      <c r="J59" s="20"/>
      <c r="K59" s="20"/>
    </row>
    <row r="60" spans="3:11" ht="30" customHeight="1">
      <c r="C60" s="20"/>
      <c r="D60" s="20"/>
      <c r="E60" s="20"/>
      <c r="F60" s="20"/>
      <c r="G60" s="20"/>
      <c r="H60" s="20"/>
      <c r="I60" s="20"/>
      <c r="J60" s="20"/>
      <c r="K60" s="20"/>
    </row>
    <row r="61" spans="3:11" ht="30" customHeight="1">
      <c r="C61" s="20"/>
      <c r="D61" s="20"/>
      <c r="E61" s="20"/>
      <c r="F61" s="20"/>
      <c r="G61" s="20"/>
      <c r="H61" s="20"/>
      <c r="I61" s="20"/>
      <c r="J61" s="20"/>
      <c r="K61" s="20"/>
    </row>
    <row r="62" spans="3:11" ht="30" customHeight="1">
      <c r="C62" s="20"/>
      <c r="D62" s="20"/>
      <c r="E62" s="20"/>
      <c r="F62" s="20"/>
      <c r="G62" s="20"/>
      <c r="H62" s="20"/>
      <c r="I62" s="20"/>
      <c r="J62" s="20"/>
      <c r="K62" s="20"/>
    </row>
    <row r="63" spans="3:11" ht="30" customHeight="1">
      <c r="C63" s="20"/>
      <c r="D63" s="20"/>
      <c r="E63" s="20"/>
      <c r="F63" s="20"/>
      <c r="G63" s="20"/>
      <c r="H63" s="20"/>
      <c r="I63" s="20"/>
      <c r="J63" s="20"/>
      <c r="K63" s="20"/>
    </row>
    <row r="64" spans="3:11" ht="30" customHeight="1">
      <c r="C64" s="20"/>
      <c r="D64" s="20"/>
      <c r="E64" s="20"/>
      <c r="F64" s="20"/>
      <c r="G64" s="20"/>
      <c r="H64" s="20"/>
      <c r="I64" s="20"/>
      <c r="J64" s="20"/>
      <c r="K64" s="20"/>
    </row>
    <row r="65" spans="3:11" ht="30" customHeight="1">
      <c r="C65" s="20"/>
      <c r="D65" s="20"/>
      <c r="E65" s="20"/>
      <c r="F65" s="20"/>
      <c r="G65" s="20"/>
      <c r="H65" s="20"/>
      <c r="I65" s="20"/>
      <c r="J65" s="20"/>
      <c r="K65" s="20"/>
    </row>
    <row r="66" spans="3:11" ht="30" customHeight="1">
      <c r="C66" s="20"/>
      <c r="D66" s="20"/>
      <c r="E66" s="20"/>
      <c r="F66" s="20"/>
      <c r="G66" s="20"/>
      <c r="H66" s="20"/>
      <c r="I66" s="20"/>
      <c r="J66" s="20"/>
      <c r="K66" s="20"/>
    </row>
    <row r="67" spans="3:11" ht="30" customHeight="1">
      <c r="C67" s="20"/>
      <c r="D67" s="20"/>
      <c r="E67" s="20"/>
      <c r="F67" s="20"/>
      <c r="G67" s="20"/>
      <c r="H67" s="20"/>
      <c r="I67" s="20"/>
      <c r="J67" s="20"/>
      <c r="K67" s="20"/>
    </row>
    <row r="68" spans="3:11" ht="30" customHeight="1">
      <c r="C68" s="20"/>
      <c r="D68" s="20"/>
      <c r="E68" s="20"/>
      <c r="F68" s="20"/>
      <c r="G68" s="20"/>
      <c r="H68" s="20"/>
      <c r="I68" s="20"/>
      <c r="J68" s="20"/>
      <c r="K68" s="20"/>
    </row>
    <row r="69" spans="3:11" ht="30" customHeight="1">
      <c r="C69" s="20"/>
      <c r="D69" s="20"/>
      <c r="E69" s="20"/>
      <c r="F69" s="20"/>
      <c r="G69" s="20"/>
      <c r="H69" s="20"/>
      <c r="I69" s="20"/>
      <c r="J69" s="20"/>
      <c r="K69" s="20"/>
    </row>
    <row r="70" spans="3:11" ht="30" customHeight="1">
      <c r="C70" s="20"/>
      <c r="D70" s="20"/>
      <c r="E70" s="20"/>
      <c r="F70" s="20"/>
      <c r="G70" s="20"/>
      <c r="H70" s="20"/>
      <c r="I70" s="20"/>
      <c r="J70" s="20"/>
      <c r="K70" s="20"/>
    </row>
    <row r="71" spans="3:11" ht="30" customHeight="1">
      <c r="C71" s="20"/>
      <c r="D71" s="20"/>
      <c r="E71" s="20"/>
      <c r="F71" s="20"/>
      <c r="G71" s="20"/>
      <c r="H71" s="20"/>
      <c r="I71" s="20"/>
      <c r="J71" s="20"/>
      <c r="K71" s="20"/>
    </row>
    <row r="72" spans="3:11" ht="30" customHeight="1">
      <c r="C72" s="20"/>
      <c r="D72" s="20"/>
      <c r="E72" s="20"/>
      <c r="F72" s="20"/>
      <c r="G72" s="20"/>
      <c r="H72" s="20"/>
      <c r="I72" s="20"/>
      <c r="J72" s="20"/>
      <c r="K72" s="20"/>
    </row>
    <row r="73" spans="3:11" ht="30" customHeight="1">
      <c r="C73" s="20"/>
      <c r="D73" s="20"/>
      <c r="E73" s="20"/>
      <c r="F73" s="20"/>
      <c r="G73" s="20"/>
      <c r="H73" s="20"/>
      <c r="I73" s="20"/>
      <c r="J73" s="20"/>
      <c r="K73" s="20"/>
    </row>
    <row r="74" spans="3:11" ht="30" customHeight="1">
      <c r="C74" s="20"/>
      <c r="D74" s="20"/>
      <c r="E74" s="20"/>
      <c r="F74" s="20"/>
      <c r="G74" s="20"/>
      <c r="H74" s="20"/>
      <c r="I74" s="20"/>
      <c r="J74" s="20"/>
      <c r="K74" s="20"/>
    </row>
    <row r="75" spans="3:11" ht="30" customHeight="1">
      <c r="C75" s="20"/>
      <c r="D75" s="20"/>
      <c r="E75" s="20"/>
      <c r="F75" s="20"/>
      <c r="G75" s="20"/>
      <c r="H75" s="20"/>
      <c r="I75" s="20"/>
      <c r="J75" s="20"/>
      <c r="K75" s="20"/>
    </row>
    <row r="76" spans="3:11" ht="30" customHeight="1">
      <c r="C76" s="20"/>
      <c r="D76" s="20"/>
      <c r="E76" s="20"/>
      <c r="F76" s="20"/>
      <c r="G76" s="20"/>
      <c r="H76" s="20"/>
      <c r="I76" s="20"/>
      <c r="J76" s="20"/>
      <c r="K76" s="20"/>
    </row>
    <row r="77" spans="3:11" ht="30" customHeight="1">
      <c r="C77" s="20"/>
      <c r="D77" s="20"/>
      <c r="E77" s="20"/>
      <c r="F77" s="20"/>
      <c r="G77" s="20"/>
      <c r="H77" s="20"/>
      <c r="I77" s="20"/>
      <c r="J77" s="20"/>
      <c r="K77" s="20"/>
    </row>
    <row r="78" spans="3:11" ht="30" customHeight="1">
      <c r="C78" s="20"/>
      <c r="D78" s="20"/>
      <c r="E78" s="20"/>
      <c r="F78" s="20"/>
      <c r="G78" s="20"/>
      <c r="H78" s="20"/>
      <c r="I78" s="20"/>
      <c r="J78" s="20"/>
      <c r="K78" s="20"/>
    </row>
    <row r="79" spans="3:11" ht="30" customHeight="1">
      <c r="C79" s="20"/>
      <c r="D79" s="20"/>
      <c r="E79" s="20"/>
      <c r="F79" s="20"/>
      <c r="G79" s="20"/>
      <c r="H79" s="20"/>
      <c r="I79" s="20"/>
      <c r="J79" s="20"/>
      <c r="K79" s="20"/>
    </row>
    <row r="80" spans="3:11" ht="30" customHeight="1">
      <c r="C80" s="20"/>
      <c r="D80" s="20"/>
      <c r="E80" s="20"/>
      <c r="F80" s="20"/>
      <c r="G80" s="20"/>
      <c r="H80" s="20"/>
      <c r="I80" s="20"/>
      <c r="J80" s="20"/>
      <c r="K80" s="20"/>
    </row>
    <row r="81" spans="3:11" ht="30" customHeight="1">
      <c r="C81" s="20"/>
      <c r="D81" s="20"/>
      <c r="E81" s="20"/>
      <c r="F81" s="20"/>
      <c r="G81" s="20"/>
      <c r="H81" s="20"/>
      <c r="I81" s="20"/>
      <c r="J81" s="20"/>
      <c r="K81" s="20"/>
    </row>
    <row r="82" spans="3:11" ht="30" customHeight="1">
      <c r="C82" s="20"/>
      <c r="D82" s="20"/>
      <c r="E82" s="20"/>
      <c r="F82" s="20"/>
      <c r="G82" s="20"/>
      <c r="H82" s="20"/>
      <c r="I82" s="20"/>
      <c r="J82" s="20"/>
      <c r="K82" s="20"/>
    </row>
    <row r="83" spans="3:11" ht="30" customHeight="1">
      <c r="C83" s="20"/>
      <c r="D83" s="20"/>
      <c r="E83" s="20"/>
      <c r="F83" s="20"/>
      <c r="G83" s="20"/>
      <c r="H83" s="20"/>
      <c r="I83" s="20"/>
      <c r="J83" s="20"/>
      <c r="K83" s="20"/>
    </row>
    <row r="84" spans="3:11" ht="30" customHeight="1">
      <c r="C84" s="20"/>
      <c r="D84" s="20"/>
      <c r="E84" s="20"/>
      <c r="F84" s="20"/>
      <c r="G84" s="20"/>
      <c r="H84" s="20"/>
      <c r="I84" s="20"/>
      <c r="J84" s="20"/>
      <c r="K84" s="20"/>
    </row>
    <row r="85" spans="3:11" ht="30" customHeight="1">
      <c r="C85" s="20"/>
      <c r="D85" s="20"/>
      <c r="E85" s="20"/>
      <c r="F85" s="20"/>
      <c r="G85" s="20"/>
      <c r="H85" s="20"/>
      <c r="I85" s="20"/>
      <c r="J85" s="20"/>
      <c r="K85" s="20"/>
    </row>
    <row r="86" spans="3:11" ht="30" customHeight="1">
      <c r="C86" s="20"/>
      <c r="D86" s="20"/>
      <c r="E86" s="20"/>
      <c r="F86" s="20"/>
      <c r="G86" s="20"/>
      <c r="H86" s="20"/>
      <c r="I86" s="20"/>
      <c r="J86" s="20"/>
      <c r="K86" s="20"/>
    </row>
    <row r="87" spans="3:11" ht="30" customHeight="1">
      <c r="C87" s="20"/>
      <c r="D87" s="20"/>
      <c r="E87" s="20"/>
      <c r="F87" s="20"/>
      <c r="G87" s="20"/>
      <c r="H87" s="20"/>
      <c r="I87" s="20"/>
      <c r="J87" s="20"/>
      <c r="K87" s="20"/>
    </row>
    <row r="88" spans="3:11" ht="30" customHeight="1">
      <c r="C88" s="20"/>
      <c r="D88" s="20"/>
      <c r="E88" s="20"/>
      <c r="F88" s="20"/>
      <c r="G88" s="20"/>
      <c r="H88" s="20"/>
      <c r="I88" s="20"/>
      <c r="J88" s="20"/>
      <c r="K88" s="20"/>
    </row>
    <row r="89" spans="3:11" ht="30" customHeight="1">
      <c r="C89" s="20"/>
      <c r="D89" s="20"/>
      <c r="E89" s="20"/>
      <c r="F89" s="20"/>
      <c r="G89" s="20"/>
      <c r="H89" s="20"/>
      <c r="I89" s="20"/>
      <c r="J89" s="20"/>
      <c r="K89" s="20"/>
    </row>
    <row r="90" spans="3:11" ht="30" customHeight="1">
      <c r="C90" s="20"/>
      <c r="D90" s="20"/>
      <c r="E90" s="20"/>
      <c r="F90" s="20"/>
      <c r="G90" s="20"/>
      <c r="H90" s="20"/>
      <c r="I90" s="20"/>
      <c r="J90" s="20"/>
      <c r="K90" s="20"/>
    </row>
    <row r="91" spans="3:11" ht="30" customHeight="1">
      <c r="C91" s="20"/>
      <c r="D91" s="20"/>
      <c r="E91" s="20"/>
      <c r="F91" s="20"/>
      <c r="G91" s="20"/>
      <c r="H91" s="20"/>
      <c r="I91" s="20"/>
      <c r="J91" s="20"/>
      <c r="K91" s="20"/>
    </row>
    <row r="92" spans="3:11" ht="30" customHeight="1">
      <c r="C92" s="20"/>
      <c r="D92" s="20"/>
      <c r="E92" s="20"/>
      <c r="F92" s="20"/>
      <c r="G92" s="20"/>
      <c r="H92" s="20"/>
      <c r="I92" s="20"/>
      <c r="J92" s="20"/>
      <c r="K92" s="20"/>
    </row>
    <row r="93" spans="3:11" ht="30" customHeight="1">
      <c r="C93" s="20"/>
      <c r="D93" s="20"/>
      <c r="E93" s="20"/>
      <c r="F93" s="20"/>
      <c r="G93" s="20"/>
      <c r="H93" s="20"/>
      <c r="I93" s="20"/>
      <c r="J93" s="20"/>
      <c r="K93" s="20"/>
    </row>
    <row r="94" spans="3:11" ht="30" customHeight="1">
      <c r="C94" s="20"/>
      <c r="D94" s="20"/>
      <c r="E94" s="20"/>
      <c r="F94" s="20"/>
      <c r="G94" s="20"/>
      <c r="H94" s="20"/>
      <c r="I94" s="20"/>
      <c r="J94" s="20"/>
      <c r="K94" s="20"/>
    </row>
    <row r="95" spans="3:11" ht="30" customHeight="1">
      <c r="C95" s="20"/>
      <c r="D95" s="20"/>
      <c r="E95" s="20"/>
      <c r="F95" s="20"/>
      <c r="G95" s="20"/>
      <c r="H95" s="20"/>
      <c r="I95" s="20"/>
      <c r="J95" s="20"/>
      <c r="K95" s="20"/>
    </row>
    <row r="96" spans="3:11" ht="30" customHeight="1">
      <c r="C96" s="20"/>
      <c r="D96" s="20"/>
      <c r="E96" s="20"/>
      <c r="F96" s="20"/>
      <c r="G96" s="20"/>
      <c r="H96" s="20"/>
      <c r="I96" s="20"/>
      <c r="J96" s="20"/>
      <c r="K96" s="20"/>
    </row>
    <row r="97" spans="3:11" ht="30" customHeight="1">
      <c r="C97" s="20"/>
      <c r="D97" s="20"/>
      <c r="E97" s="20"/>
      <c r="F97" s="20"/>
      <c r="G97" s="20"/>
      <c r="H97" s="20"/>
      <c r="I97" s="20"/>
      <c r="J97" s="20"/>
      <c r="K97" s="20"/>
    </row>
    <row r="98" spans="3:11" ht="30" customHeight="1">
      <c r="C98" s="20"/>
      <c r="D98" s="20"/>
      <c r="E98" s="20"/>
      <c r="F98" s="20"/>
      <c r="G98" s="20"/>
      <c r="H98" s="20"/>
      <c r="I98" s="20"/>
      <c r="J98" s="20"/>
      <c r="K98" s="20"/>
    </row>
    <row r="99" spans="3:11" ht="30" customHeight="1">
      <c r="C99" s="20"/>
      <c r="D99" s="20"/>
      <c r="E99" s="20"/>
      <c r="F99" s="20"/>
      <c r="G99" s="20"/>
      <c r="H99" s="20"/>
      <c r="I99" s="20"/>
      <c r="J99" s="20"/>
      <c r="K99" s="20"/>
    </row>
    <row r="100" spans="3:11" ht="30" customHeight="1">
      <c r="C100" s="20"/>
      <c r="D100" s="20"/>
      <c r="E100" s="20"/>
      <c r="F100" s="20"/>
      <c r="G100" s="20"/>
      <c r="H100" s="20"/>
      <c r="I100" s="20"/>
      <c r="J100" s="20"/>
      <c r="K100" s="20"/>
    </row>
    <row r="101" spans="3:11" ht="30" customHeight="1">
      <c r="C101" s="20"/>
      <c r="D101" s="20"/>
      <c r="E101" s="20"/>
      <c r="F101" s="20"/>
      <c r="G101" s="20"/>
      <c r="H101" s="20"/>
      <c r="I101" s="20"/>
      <c r="J101" s="20"/>
      <c r="K101" s="20"/>
    </row>
    <row r="102" spans="3:11" ht="30" customHeight="1">
      <c r="C102" s="20"/>
      <c r="D102" s="20"/>
      <c r="E102" s="20"/>
      <c r="F102" s="20"/>
      <c r="G102" s="20"/>
      <c r="H102" s="20"/>
      <c r="I102" s="20"/>
      <c r="J102" s="20"/>
      <c r="K102" s="20"/>
    </row>
    <row r="103" spans="3:11" ht="30" customHeight="1">
      <c r="C103" s="20"/>
      <c r="D103" s="20"/>
      <c r="E103" s="20"/>
      <c r="F103" s="20"/>
      <c r="G103" s="20"/>
      <c r="H103" s="20"/>
      <c r="I103" s="20"/>
      <c r="J103" s="20"/>
      <c r="K103" s="20"/>
    </row>
    <row r="104" spans="3:11" ht="30" customHeight="1">
      <c r="C104" s="20"/>
      <c r="D104" s="20"/>
      <c r="E104" s="20"/>
      <c r="F104" s="20"/>
      <c r="G104" s="20"/>
      <c r="H104" s="20"/>
      <c r="I104" s="20"/>
      <c r="J104" s="20"/>
      <c r="K104" s="20"/>
    </row>
    <row r="105" spans="3:11" ht="30" customHeight="1">
      <c r="C105" s="20"/>
      <c r="D105" s="20"/>
      <c r="E105" s="20"/>
      <c r="F105" s="20"/>
      <c r="G105" s="20"/>
      <c r="H105" s="20"/>
      <c r="I105" s="20"/>
      <c r="J105" s="20"/>
      <c r="K105" s="20"/>
    </row>
    <row r="106" spans="3:11" ht="30" customHeight="1">
      <c r="C106" s="20"/>
      <c r="D106" s="20"/>
      <c r="E106" s="20"/>
      <c r="F106" s="20"/>
      <c r="G106" s="20"/>
      <c r="H106" s="20"/>
      <c r="I106" s="20"/>
      <c r="J106" s="20"/>
      <c r="K106" s="20"/>
    </row>
    <row r="107" spans="3:11" ht="30" customHeight="1">
      <c r="C107" s="20"/>
      <c r="D107" s="20"/>
      <c r="E107" s="20"/>
      <c r="F107" s="20"/>
      <c r="G107" s="20"/>
      <c r="H107" s="20"/>
      <c r="I107" s="20"/>
      <c r="J107" s="20"/>
      <c r="K107" s="20"/>
    </row>
    <row r="108" spans="3:11">
      <c r="C108" s="20"/>
      <c r="D108" s="20"/>
      <c r="E108" s="20"/>
      <c r="F108" s="20"/>
      <c r="G108" s="20"/>
      <c r="H108" s="20"/>
      <c r="I108" s="20"/>
      <c r="J108" s="20"/>
      <c r="K108" s="20"/>
    </row>
    <row r="109" spans="3:11">
      <c r="C109" s="20"/>
      <c r="D109" s="20"/>
      <c r="E109" s="20"/>
      <c r="F109" s="20"/>
      <c r="G109" s="20"/>
      <c r="H109" s="20"/>
      <c r="I109" s="20"/>
      <c r="J109" s="20"/>
      <c r="K109" s="20"/>
    </row>
    <row r="110" spans="3:11">
      <c r="C110" s="20"/>
      <c r="D110" s="20"/>
      <c r="E110" s="20"/>
      <c r="F110" s="20"/>
      <c r="G110" s="20"/>
      <c r="H110" s="20"/>
      <c r="I110" s="20"/>
      <c r="J110" s="20"/>
      <c r="K110" s="20"/>
    </row>
  </sheetData>
  <sheetProtection selectLockedCells="1"/>
  <mergeCells count="11">
    <mergeCell ref="C23:E23"/>
    <mergeCell ref="C6:E6"/>
    <mergeCell ref="C11:E11"/>
    <mergeCell ref="C14:E14"/>
    <mergeCell ref="C17:E17"/>
    <mergeCell ref="C20:E20"/>
    <mergeCell ref="C1:D1"/>
    <mergeCell ref="E1:F1"/>
    <mergeCell ref="G1:H1"/>
    <mergeCell ref="I1:J1"/>
    <mergeCell ref="K1:L1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"/>
  <dimension ref="A1:XFD95"/>
  <sheetViews>
    <sheetView showGridLines="0" zoomScale="90" zoomScaleNormal="90" zoomScalePageLayoutView="80" workbookViewId="0">
      <pane ySplit="2" topLeftCell="A21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1.5" style="12" customWidth="1"/>
    <col min="4" max="6" width="50.625" style="12" customWidth="1"/>
    <col min="7" max="7" width="9" style="14" customWidth="1"/>
    <col min="8" max="8" width="24.5" style="14" bestFit="1" customWidth="1"/>
    <col min="9" max="9" width="3.125" style="14" bestFit="1" customWidth="1"/>
    <col min="10" max="10" width="9" style="14" customWidth="1"/>
    <col min="11" max="12" width="9" style="270" customWidth="1"/>
    <col min="13" max="13" width="13.375" style="270" bestFit="1" customWidth="1"/>
    <col min="14" max="14" width="11.125" style="270" bestFit="1" customWidth="1"/>
    <col min="15" max="16" width="9" style="270" customWidth="1"/>
    <col min="17" max="19" width="11" style="270"/>
    <col min="20" max="20" width="11" style="27" customWidth="1"/>
    <col min="21" max="33" width="11" style="27"/>
    <col min="34" max="16384" width="11" style="12"/>
  </cols>
  <sheetData>
    <row r="1" spans="1:16384" s="91" customFormat="1" ht="39" customHeight="1">
      <c r="C1" s="405"/>
      <c r="D1" s="405"/>
      <c r="E1" s="405"/>
      <c r="F1" s="405"/>
      <c r="G1" s="446"/>
      <c r="H1" s="446"/>
      <c r="I1" s="446"/>
      <c r="J1" s="446"/>
      <c r="K1" s="469"/>
      <c r="L1" s="469"/>
      <c r="M1" s="267"/>
      <c r="N1" s="267"/>
      <c r="O1" s="267"/>
      <c r="P1" s="267"/>
      <c r="Q1" s="267"/>
      <c r="R1" s="267"/>
      <c r="S1" s="267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269"/>
      <c r="S2" s="26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L4" s="280"/>
      <c r="M4" s="280"/>
    </row>
    <row r="5" spans="1:16384" s="18" customFormat="1" ht="30" customHeight="1" thickTop="1" thickBot="1">
      <c r="A5" s="16"/>
      <c r="B5" s="317"/>
      <c r="C5" s="61" t="s">
        <v>213</v>
      </c>
      <c r="D5" s="79"/>
      <c r="E5" s="79"/>
      <c r="F5" s="62"/>
      <c r="G5" s="20"/>
      <c r="H5" s="20"/>
      <c r="I5" s="20"/>
      <c r="J5" s="20"/>
      <c r="K5" s="106"/>
      <c r="L5" s="281"/>
      <c r="M5" s="281"/>
      <c r="N5" s="106"/>
      <c r="O5" s="278"/>
      <c r="P5" s="278"/>
      <c r="Q5" s="278"/>
      <c r="R5" s="278"/>
      <c r="S5" s="278"/>
      <c r="T5" s="282"/>
      <c r="U5" s="282"/>
      <c r="V5" s="282"/>
      <c r="W5" s="282"/>
      <c r="X5" s="282"/>
      <c r="Y5" s="282"/>
      <c r="Z5" s="283"/>
      <c r="AA5" s="283"/>
      <c r="AB5" s="283"/>
      <c r="AC5" s="283"/>
      <c r="AD5" s="283"/>
      <c r="AE5" s="283"/>
      <c r="AF5" s="283"/>
      <c r="AG5" s="283"/>
    </row>
    <row r="6" spans="1:16384" s="18" customFormat="1" ht="50.1" customHeight="1" thickTop="1" thickBot="1">
      <c r="A6" s="16"/>
      <c r="B6" s="17"/>
      <c r="C6" s="464" t="str">
        <f>CONCATENATE(MODELAGEM!F14," - ",MODELAGEM!F15," - ",MODELAGEM!F16)</f>
        <v xml:space="preserve">Venda de Sites - Venda de Anúncios - </v>
      </c>
      <c r="D6" s="464"/>
      <c r="E6" s="464"/>
      <c r="F6" s="464"/>
      <c r="G6" s="20"/>
      <c r="H6" s="20"/>
      <c r="I6" s="20"/>
      <c r="J6" s="20"/>
      <c r="K6" s="106"/>
      <c r="L6" s="106"/>
      <c r="M6" s="106"/>
      <c r="N6" s="106"/>
      <c r="O6" s="273"/>
      <c r="P6" s="273"/>
      <c r="Q6" s="273"/>
      <c r="R6" s="273"/>
      <c r="S6" s="273"/>
      <c r="T6" s="283"/>
      <c r="U6" s="283"/>
      <c r="V6" s="283"/>
      <c r="W6" s="283"/>
      <c r="X6" s="283"/>
      <c r="Y6" s="283"/>
      <c r="Z6" s="283"/>
      <c r="AA6" s="283"/>
      <c r="AB6" s="283"/>
      <c r="AC6" s="283"/>
      <c r="AD6" s="283"/>
      <c r="AE6" s="283"/>
      <c r="AF6" s="283"/>
      <c r="AG6" s="283"/>
    </row>
    <row r="7" spans="1:16384" s="18" customFormat="1" ht="9.75" customHeight="1" thickTop="1">
      <c r="A7" s="16"/>
      <c r="B7" s="17"/>
      <c r="C7" s="20"/>
      <c r="D7" s="20"/>
      <c r="E7" s="20"/>
      <c r="F7" s="20"/>
      <c r="G7" s="20"/>
      <c r="H7" s="20"/>
      <c r="I7" s="20"/>
      <c r="J7" s="20"/>
      <c r="K7" s="106"/>
      <c r="L7" s="106"/>
      <c r="M7" s="106"/>
      <c r="N7" s="106"/>
      <c r="O7" s="273"/>
      <c r="P7" s="273"/>
      <c r="Q7" s="273"/>
      <c r="R7" s="273"/>
      <c r="S7" s="273"/>
      <c r="T7" s="283"/>
      <c r="U7" s="283"/>
      <c r="V7" s="283"/>
      <c r="W7" s="283"/>
      <c r="X7" s="283"/>
      <c r="Y7" s="283"/>
      <c r="Z7" s="283"/>
      <c r="AA7" s="283"/>
      <c r="AB7" s="283"/>
      <c r="AC7" s="283"/>
      <c r="AD7" s="283"/>
      <c r="AE7" s="283"/>
      <c r="AF7" s="283"/>
      <c r="AG7" s="283"/>
    </row>
    <row r="8" spans="1:16384" s="18" customFormat="1" ht="30" customHeight="1">
      <c r="A8" s="16"/>
      <c r="B8" s="17"/>
      <c r="C8" s="244" t="s">
        <v>201</v>
      </c>
      <c r="D8" s="20"/>
      <c r="E8" s="20"/>
      <c r="F8" s="20"/>
      <c r="G8" s="20"/>
      <c r="H8" s="20"/>
      <c r="I8" s="20"/>
      <c r="J8" s="20"/>
      <c r="K8" s="106"/>
      <c r="L8" s="106"/>
      <c r="M8" s="106"/>
      <c r="N8" s="106"/>
      <c r="O8" s="273"/>
      <c r="P8" s="273"/>
      <c r="Q8" s="273"/>
      <c r="R8" s="273"/>
      <c r="S8" s="273"/>
      <c r="T8" s="283"/>
      <c r="U8" s="470" t="s">
        <v>241</v>
      </c>
      <c r="V8" s="470"/>
      <c r="W8" s="470"/>
      <c r="X8" s="283" t="s">
        <v>242</v>
      </c>
      <c r="Y8" s="283" t="s">
        <v>243</v>
      </c>
      <c r="Z8" s="283"/>
      <c r="AA8" s="283" t="s">
        <v>244</v>
      </c>
      <c r="AB8" s="283"/>
      <c r="AC8" s="283"/>
      <c r="AD8" s="283"/>
      <c r="AE8" s="283"/>
      <c r="AF8" s="283"/>
      <c r="AG8" s="283"/>
    </row>
    <row r="9" spans="1:16384" ht="9.75" customHeight="1" thickBot="1">
      <c r="C9" s="20"/>
      <c r="D9" s="20"/>
      <c r="E9" s="20"/>
      <c r="F9" s="20"/>
      <c r="G9" s="20"/>
      <c r="H9" s="20" t="s">
        <v>219</v>
      </c>
      <c r="I9" s="20"/>
      <c r="J9" s="20"/>
      <c r="K9" s="106" t="s">
        <v>220</v>
      </c>
      <c r="M9" s="270" t="s">
        <v>221</v>
      </c>
      <c r="N9" s="270" t="s">
        <v>222</v>
      </c>
      <c r="Q9" s="270" t="s">
        <v>223</v>
      </c>
      <c r="R9" s="270" t="s">
        <v>224</v>
      </c>
      <c r="S9" s="270" t="s">
        <v>226</v>
      </c>
      <c r="U9" s="27" t="s">
        <v>232</v>
      </c>
      <c r="V9" s="27" t="s">
        <v>227</v>
      </c>
      <c r="W9" s="27" t="s">
        <v>228</v>
      </c>
      <c r="X9" s="27">
        <f>IF(Q10=0,0,1)</f>
        <v>0</v>
      </c>
      <c r="Y9" s="27" t="str">
        <f>U9</f>
        <v>Estratégia Premium</v>
      </c>
      <c r="AA9" s="27" t="str">
        <f>VLOOKUP(1,$X$9:$Y$17,2,FALSE)</f>
        <v>Estratégia de Valor Supremo</v>
      </c>
    </row>
    <row r="10" spans="1:16384" ht="30" customHeight="1" thickTop="1" thickBot="1">
      <c r="C10" s="471" t="s">
        <v>214</v>
      </c>
      <c r="D10" s="471"/>
      <c r="E10" s="471"/>
      <c r="F10" s="99" t="s">
        <v>132</v>
      </c>
      <c r="G10" s="20"/>
      <c r="H10" s="20" t="s">
        <v>132</v>
      </c>
      <c r="I10" s="20">
        <v>5</v>
      </c>
      <c r="J10" s="20"/>
      <c r="K10" s="284">
        <f>IFERROR(VLOOKUP(F10,$H$10:$I$14,2,FALSE),0)</f>
        <v>5</v>
      </c>
      <c r="M10" s="270" t="str">
        <f>IF(SUM(K10:K11,K13:K14)&gt;12,"baixo",IF(SUM(K10:K11,K13:K14)&gt;8,"médio","alto"))</f>
        <v>baixo</v>
      </c>
      <c r="N10" s="270" t="str">
        <f>IF(K12&gt;2,"alto",IF(K12=2,"médio","baixo"))</f>
        <v>alto</v>
      </c>
      <c r="P10" s="270" t="s">
        <v>223</v>
      </c>
      <c r="Q10" s="270">
        <f>IF(AND($P10=$N$10,Q$9=$M$10),1,0)</f>
        <v>0</v>
      </c>
      <c r="R10" s="270">
        <f t="shared" ref="R10:S12" si="0">IF(AND($P10=$N$10,R$9=$M$10),1,0)</f>
        <v>0</v>
      </c>
      <c r="S10" s="270">
        <f t="shared" si="0"/>
        <v>1</v>
      </c>
      <c r="U10" s="27" t="s">
        <v>233</v>
      </c>
      <c r="V10" s="27" t="s">
        <v>229</v>
      </c>
      <c r="W10" s="27" t="s">
        <v>228</v>
      </c>
      <c r="X10" s="27">
        <f t="shared" ref="X10:X11" si="1">IF(Q11=0,0,1)</f>
        <v>0</v>
      </c>
      <c r="Y10" s="27" t="str">
        <f t="shared" ref="Y10:Y17" si="2">U10</f>
        <v>Estratégia de Alto Preço</v>
      </c>
    </row>
    <row r="11" spans="1:16384" ht="30" customHeight="1" thickTop="1" thickBot="1">
      <c r="C11" s="471" t="s">
        <v>215</v>
      </c>
      <c r="D11" s="471"/>
      <c r="E11" s="471"/>
      <c r="F11" s="60" t="s">
        <v>132</v>
      </c>
      <c r="G11" s="20"/>
      <c r="H11" s="20" t="s">
        <v>133</v>
      </c>
      <c r="I11" s="20">
        <v>4</v>
      </c>
      <c r="J11" s="20"/>
      <c r="K11" s="284">
        <f t="shared" ref="K11:K14" si="3">IFERROR(VLOOKUP(F11,$H$10:$I$14,2,FALSE),0)</f>
        <v>5</v>
      </c>
      <c r="P11" s="270" t="s">
        <v>224</v>
      </c>
      <c r="Q11" s="270">
        <f t="shared" ref="Q11:Q12" si="4">IF(AND($P11=$N$10,Q$9=$M$10),1,0)</f>
        <v>0</v>
      </c>
      <c r="R11" s="270">
        <f t="shared" si="0"/>
        <v>0</v>
      </c>
      <c r="S11" s="270">
        <f t="shared" si="0"/>
        <v>0</v>
      </c>
      <c r="U11" s="27" t="s">
        <v>234</v>
      </c>
      <c r="V11" s="27" t="s">
        <v>230</v>
      </c>
      <c r="W11" s="27" t="s">
        <v>228</v>
      </c>
      <c r="X11" s="27">
        <f t="shared" si="1"/>
        <v>0</v>
      </c>
      <c r="Y11" s="27" t="str">
        <f t="shared" si="2"/>
        <v>Estratégia de Desconto</v>
      </c>
    </row>
    <row r="12" spans="1:16384" ht="30" customHeight="1" thickTop="1" thickBot="1">
      <c r="C12" s="471" t="s">
        <v>216</v>
      </c>
      <c r="D12" s="471"/>
      <c r="E12" s="471"/>
      <c r="F12" s="373" t="s">
        <v>133</v>
      </c>
      <c r="G12" s="20"/>
      <c r="H12" s="20" t="s">
        <v>134</v>
      </c>
      <c r="I12" s="20">
        <v>3</v>
      </c>
      <c r="J12" s="20"/>
      <c r="K12" s="284">
        <f t="shared" si="3"/>
        <v>4</v>
      </c>
      <c r="P12" s="270" t="s">
        <v>226</v>
      </c>
      <c r="Q12" s="270">
        <f t="shared" si="4"/>
        <v>0</v>
      </c>
      <c r="R12" s="270">
        <f t="shared" si="0"/>
        <v>0</v>
      </c>
      <c r="S12" s="270">
        <f t="shared" si="0"/>
        <v>0</v>
      </c>
      <c r="U12" s="27" t="s">
        <v>235</v>
      </c>
      <c r="V12" s="27" t="s">
        <v>227</v>
      </c>
      <c r="W12" s="27" t="s">
        <v>231</v>
      </c>
      <c r="X12" s="27">
        <f>IF(R10=0,0,1)</f>
        <v>0</v>
      </c>
      <c r="Y12" s="27" t="str">
        <f t="shared" si="2"/>
        <v>Estratégia de Alto Valor</v>
      </c>
    </row>
    <row r="13" spans="1:16384" ht="30" customHeight="1" thickTop="1" thickBot="1">
      <c r="C13" s="471" t="s">
        <v>217</v>
      </c>
      <c r="D13" s="471"/>
      <c r="E13" s="471"/>
      <c r="F13" s="373" t="s">
        <v>134</v>
      </c>
      <c r="G13" s="20"/>
      <c r="H13" s="20" t="s">
        <v>135</v>
      </c>
      <c r="I13" s="20">
        <v>2</v>
      </c>
      <c r="J13" s="20"/>
      <c r="K13" s="284">
        <f t="shared" si="3"/>
        <v>3</v>
      </c>
      <c r="U13" s="27" t="s">
        <v>236</v>
      </c>
      <c r="V13" s="27" t="s">
        <v>229</v>
      </c>
      <c r="W13" s="27" t="s">
        <v>231</v>
      </c>
      <c r="X13" s="27">
        <f t="shared" ref="X13:X14" si="5">IF(R11=0,0,1)</f>
        <v>0</v>
      </c>
      <c r="Y13" s="27" t="str">
        <f t="shared" si="2"/>
        <v>Estratégia de Médio Preço</v>
      </c>
    </row>
    <row r="14" spans="1:16384" ht="30" customHeight="1" thickTop="1" thickBot="1">
      <c r="C14" s="471" t="s">
        <v>218</v>
      </c>
      <c r="D14" s="471"/>
      <c r="E14" s="471"/>
      <c r="F14" s="373" t="s">
        <v>132</v>
      </c>
      <c r="G14" s="20"/>
      <c r="H14" s="20" t="s">
        <v>136</v>
      </c>
      <c r="I14" s="20">
        <v>1</v>
      </c>
      <c r="J14" s="20"/>
      <c r="K14" s="284">
        <f t="shared" si="3"/>
        <v>5</v>
      </c>
      <c r="U14" s="27" t="s">
        <v>237</v>
      </c>
      <c r="V14" s="27" t="s">
        <v>230</v>
      </c>
      <c r="W14" s="27" t="s">
        <v>231</v>
      </c>
      <c r="X14" s="27">
        <f t="shared" si="5"/>
        <v>0</v>
      </c>
      <c r="Y14" s="27" t="str">
        <f t="shared" si="2"/>
        <v>Estratégia de Falsa Economia</v>
      </c>
    </row>
    <row r="15" spans="1:16384" ht="10.5" customHeight="1" thickTop="1">
      <c r="C15" s="20"/>
      <c r="D15" s="20"/>
      <c r="E15" s="20"/>
      <c r="F15" s="20"/>
      <c r="G15" s="20"/>
      <c r="H15" s="20"/>
      <c r="I15" s="20"/>
      <c r="J15" s="20"/>
      <c r="K15" s="106"/>
      <c r="U15" s="27" t="s">
        <v>238</v>
      </c>
      <c r="V15" s="27" t="s">
        <v>227</v>
      </c>
      <c r="W15" s="27" t="s">
        <v>225</v>
      </c>
      <c r="X15" s="27">
        <f>IF(S10=0,0,1)</f>
        <v>1</v>
      </c>
      <c r="Y15" s="27" t="str">
        <f t="shared" si="2"/>
        <v>Estratégia de Valor Supremo</v>
      </c>
    </row>
    <row r="16" spans="1:16384" ht="30" customHeight="1">
      <c r="C16" s="244" t="s">
        <v>245</v>
      </c>
      <c r="G16" s="20"/>
      <c r="H16" s="20"/>
      <c r="I16" s="20"/>
      <c r="J16" s="20"/>
      <c r="K16" s="106"/>
      <c r="U16" s="27" t="s">
        <v>239</v>
      </c>
      <c r="V16" s="27" t="s">
        <v>229</v>
      </c>
      <c r="W16" s="27" t="s">
        <v>225</v>
      </c>
      <c r="X16" s="27">
        <f t="shared" ref="X16:X17" si="6">IF(S11=0,0,1)</f>
        <v>0</v>
      </c>
      <c r="Y16" s="27" t="str">
        <f t="shared" si="2"/>
        <v>Estratégia de Valor Médio</v>
      </c>
    </row>
    <row r="17" spans="1:33" ht="9" customHeight="1" thickBot="1">
      <c r="G17" s="20"/>
      <c r="H17" s="20"/>
      <c r="I17" s="20"/>
      <c r="J17" s="20"/>
      <c r="K17" s="106"/>
      <c r="U17" s="27" t="s">
        <v>240</v>
      </c>
      <c r="V17" s="27" t="s">
        <v>230</v>
      </c>
      <c r="W17" s="27" t="s">
        <v>225</v>
      </c>
      <c r="X17" s="27">
        <f t="shared" si="6"/>
        <v>0</v>
      </c>
      <c r="Y17" s="27" t="str">
        <f t="shared" si="2"/>
        <v>Estratégia de Economia</v>
      </c>
    </row>
    <row r="18" spans="1:33" ht="30" customHeight="1" thickTop="1" thickBot="1">
      <c r="C18" s="471" t="s">
        <v>246</v>
      </c>
      <c r="D18" s="471"/>
      <c r="E18" s="450"/>
      <c r="F18" s="101" t="str">
        <f>AA9</f>
        <v>Estratégia de Valor Supremo</v>
      </c>
      <c r="G18" s="20"/>
      <c r="H18" s="20"/>
      <c r="I18" s="20"/>
      <c r="J18" s="20"/>
      <c r="K18" s="106"/>
    </row>
    <row r="19" spans="1:33" s="14" customFormat="1" ht="15" customHeight="1" thickTop="1" thickBot="1">
      <c r="A19" s="12"/>
      <c r="B19" s="12"/>
      <c r="C19" s="20"/>
      <c r="D19" s="20"/>
      <c r="E19" s="20"/>
      <c r="F19" s="20"/>
      <c r="G19" s="20"/>
      <c r="H19" s="20"/>
      <c r="I19" s="20"/>
      <c r="J19" s="20"/>
      <c r="K19" s="106"/>
      <c r="L19" s="270"/>
      <c r="M19" s="270"/>
      <c r="N19" s="270"/>
      <c r="O19" s="270"/>
      <c r="P19" s="270"/>
      <c r="Q19" s="270"/>
      <c r="R19" s="270"/>
      <c r="S19" s="270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</row>
    <row r="20" spans="1:33" s="14" customFormat="1" ht="30" customHeight="1" thickTop="1" thickBot="1">
      <c r="A20" s="12"/>
      <c r="B20" s="12"/>
      <c r="C20" s="55" t="s">
        <v>95</v>
      </c>
      <c r="D20" s="102" t="s">
        <v>250</v>
      </c>
      <c r="E20" s="102" t="s">
        <v>251</v>
      </c>
      <c r="F20" s="102" t="s">
        <v>252</v>
      </c>
      <c r="G20" s="20"/>
      <c r="H20" s="20"/>
      <c r="I20" s="20"/>
      <c r="J20" s="20"/>
      <c r="K20" s="106"/>
      <c r="L20" s="270"/>
      <c r="M20" s="270"/>
      <c r="N20" s="270"/>
      <c r="O20" s="270"/>
      <c r="P20" s="270"/>
      <c r="Q20" s="270"/>
      <c r="R20" s="270"/>
      <c r="S20" s="270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</row>
    <row r="21" spans="1:33" s="14" customFormat="1" ht="30" customHeight="1" thickTop="1" thickBot="1">
      <c r="A21" s="12"/>
      <c r="B21" s="12"/>
      <c r="C21" s="55" t="s">
        <v>247</v>
      </c>
      <c r="D21" s="103" t="s">
        <v>232</v>
      </c>
      <c r="E21" s="103" t="s">
        <v>235</v>
      </c>
      <c r="F21" s="103" t="s">
        <v>238</v>
      </c>
      <c r="G21" s="20"/>
      <c r="H21" s="20"/>
      <c r="I21" s="20"/>
      <c r="J21" s="20"/>
      <c r="K21" s="106"/>
      <c r="L21" s="270"/>
      <c r="M21" s="270"/>
      <c r="N21" s="270"/>
      <c r="O21" s="270"/>
      <c r="P21" s="270"/>
      <c r="Q21" s="270"/>
      <c r="R21" s="270"/>
      <c r="S21" s="270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</row>
    <row r="22" spans="1:33" s="14" customFormat="1" ht="30" customHeight="1" thickTop="1" thickBot="1">
      <c r="A22" s="12"/>
      <c r="B22" s="12"/>
      <c r="C22" s="55" t="s">
        <v>248</v>
      </c>
      <c r="D22" s="103" t="s">
        <v>233</v>
      </c>
      <c r="E22" s="103" t="s">
        <v>236</v>
      </c>
      <c r="F22" s="103" t="s">
        <v>239</v>
      </c>
      <c r="G22" s="20"/>
      <c r="H22" s="20"/>
      <c r="I22" s="20"/>
      <c r="J22" s="20"/>
      <c r="K22" s="106"/>
      <c r="L22" s="270"/>
      <c r="M22" s="270"/>
      <c r="N22" s="270"/>
      <c r="O22" s="270"/>
      <c r="P22" s="270"/>
      <c r="Q22" s="270"/>
      <c r="R22" s="270"/>
      <c r="S22" s="270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</row>
    <row r="23" spans="1:33" s="14" customFormat="1" ht="30" customHeight="1" thickTop="1" thickBot="1">
      <c r="A23" s="12"/>
      <c r="B23" s="12"/>
      <c r="C23" s="55" t="s">
        <v>249</v>
      </c>
      <c r="D23" s="103" t="s">
        <v>234</v>
      </c>
      <c r="E23" s="103" t="s">
        <v>237</v>
      </c>
      <c r="F23" s="103" t="s">
        <v>240</v>
      </c>
      <c r="G23" s="20"/>
      <c r="H23" s="20"/>
      <c r="I23" s="20"/>
      <c r="J23" s="20"/>
      <c r="K23" s="106"/>
      <c r="L23" s="270"/>
      <c r="M23" s="270"/>
      <c r="N23" s="270"/>
      <c r="O23" s="270"/>
      <c r="P23" s="270"/>
      <c r="Q23" s="270"/>
      <c r="R23" s="270"/>
      <c r="S23" s="270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</row>
    <row r="24" spans="1:33" s="14" customFormat="1" ht="15" customHeight="1" thickTop="1" thickBot="1">
      <c r="A24" s="12"/>
      <c r="B24" s="12"/>
      <c r="C24" s="20"/>
      <c r="D24" s="20"/>
      <c r="E24" s="20"/>
      <c r="F24" s="20"/>
      <c r="G24" s="20"/>
      <c r="H24" s="20"/>
      <c r="I24" s="20"/>
      <c r="J24" s="20"/>
      <c r="K24" s="106"/>
      <c r="L24" s="270"/>
      <c r="M24" s="270"/>
      <c r="N24" s="270"/>
      <c r="O24" s="270"/>
      <c r="P24" s="270"/>
      <c r="Q24" s="270"/>
      <c r="R24" s="270"/>
      <c r="S24" s="270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</row>
    <row r="25" spans="1:33" s="14" customFormat="1" ht="30" customHeight="1" thickTop="1" thickBot="1">
      <c r="A25" s="12"/>
      <c r="B25" s="12"/>
      <c r="C25" s="468" t="s">
        <v>253</v>
      </c>
      <c r="D25" s="468"/>
      <c r="E25" s="468"/>
      <c r="F25" s="468"/>
      <c r="G25" s="20"/>
      <c r="H25" s="20" t="s">
        <v>232</v>
      </c>
      <c r="I25" s="20" t="str">
        <f>C25</f>
        <v>Estratégia Premium - Para produtos de alta qualidade. Nesse caso, pode-se praticar um preço alto, visando atingir a faixa alta do mercado com uma imagem de prestígio no mercado.</v>
      </c>
      <c r="J25" s="20"/>
      <c r="K25" s="106"/>
      <c r="L25" s="270"/>
      <c r="M25" s="270"/>
      <c r="N25" s="270"/>
      <c r="O25" s="270"/>
      <c r="P25" s="270"/>
      <c r="Q25" s="270"/>
      <c r="R25" s="270"/>
      <c r="S25" s="270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</row>
    <row r="26" spans="1:33" s="14" customFormat="1" ht="30" customHeight="1" thickTop="1" thickBot="1">
      <c r="A26" s="12"/>
      <c r="B26" s="12"/>
      <c r="C26" s="468" t="s">
        <v>254</v>
      </c>
      <c r="D26" s="468"/>
      <c r="E26" s="468"/>
      <c r="F26" s="468"/>
      <c r="G26" s="20"/>
      <c r="H26" s="20" t="s">
        <v>235</v>
      </c>
      <c r="I26" s="20" t="str">
        <f t="shared" ref="I26:I33" si="7">C26</f>
        <v>Estratégia de Alto Valor - Para produtos de alta qualidade. Pratica-se um preço médio tentando obter uma rápida penetração de mercado.</v>
      </c>
      <c r="J26" s="20"/>
      <c r="K26" s="106"/>
      <c r="L26" s="270"/>
      <c r="M26" s="270"/>
      <c r="N26" s="270"/>
      <c r="O26" s="270"/>
      <c r="P26" s="270"/>
      <c r="Q26" s="270"/>
      <c r="R26" s="270"/>
      <c r="S26" s="270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</row>
    <row r="27" spans="1:33" s="14" customFormat="1" ht="30" customHeight="1" thickTop="1" thickBot="1">
      <c r="A27" s="12"/>
      <c r="B27" s="12"/>
      <c r="C27" s="468" t="s">
        <v>255</v>
      </c>
      <c r="D27" s="468"/>
      <c r="E27" s="468"/>
      <c r="F27" s="468"/>
      <c r="G27" s="20"/>
      <c r="H27" s="20" t="s">
        <v>238</v>
      </c>
      <c r="I27" s="20" t="str">
        <f t="shared" si="7"/>
        <v>Estratégia de Valor Supremo - Produto de alta qualidade a preço baixo. Recomendado para se obter uma rápida introdução no mercado.</v>
      </c>
      <c r="J27" s="20"/>
      <c r="K27" s="106"/>
      <c r="L27" s="270"/>
      <c r="M27" s="270"/>
      <c r="N27" s="270"/>
      <c r="O27" s="270"/>
      <c r="P27" s="270"/>
      <c r="Q27" s="270"/>
      <c r="R27" s="270"/>
      <c r="S27" s="270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</row>
    <row r="28" spans="1:33" s="14" customFormat="1" ht="30" customHeight="1" thickTop="1" thickBot="1">
      <c r="A28" s="12"/>
      <c r="B28" s="12"/>
      <c r="C28" s="468" t="s">
        <v>256</v>
      </c>
      <c r="D28" s="468"/>
      <c r="E28" s="468"/>
      <c r="F28" s="468"/>
      <c r="G28" s="20"/>
      <c r="H28" s="20" t="s">
        <v>233</v>
      </c>
      <c r="I28" s="20" t="str">
        <f t="shared" si="7"/>
        <v>Estratégia de Alto preço - Produto de qualidade média e preço alto. É uma estratégia que valoriza o produto através do preço psicológico, visando lucratividade a curto prazo.</v>
      </c>
      <c r="J28" s="20"/>
      <c r="K28" s="106"/>
      <c r="L28" s="270"/>
      <c r="M28" s="270"/>
      <c r="N28" s="270"/>
      <c r="O28" s="270"/>
      <c r="P28" s="270"/>
      <c r="Q28" s="270"/>
      <c r="R28" s="270"/>
      <c r="S28" s="270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</row>
    <row r="29" spans="1:33" s="14" customFormat="1" ht="30" customHeight="1" thickTop="1" thickBot="1">
      <c r="A29" s="12"/>
      <c r="B29" s="12"/>
      <c r="C29" s="468" t="s">
        <v>257</v>
      </c>
      <c r="D29" s="468"/>
      <c r="E29" s="468"/>
      <c r="F29" s="468"/>
      <c r="G29" s="20"/>
      <c r="H29" s="20" t="s">
        <v>236</v>
      </c>
      <c r="I29" s="20" t="str">
        <f t="shared" si="7"/>
        <v>Estratégia de Médio Preço – Preço compatível com a qualidade do produto, objetivando uma participação aceitável do mercado.</v>
      </c>
      <c r="J29" s="20"/>
      <c r="K29" s="106"/>
      <c r="L29" s="270"/>
      <c r="M29" s="270"/>
      <c r="N29" s="270"/>
      <c r="O29" s="270"/>
      <c r="P29" s="270"/>
      <c r="Q29" s="270"/>
      <c r="R29" s="270"/>
      <c r="S29" s="270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</row>
    <row r="30" spans="1:33" s="14" customFormat="1" ht="30" customHeight="1" thickTop="1" thickBot="1">
      <c r="A30" s="12"/>
      <c r="B30" s="12"/>
      <c r="C30" s="468" t="s">
        <v>258</v>
      </c>
      <c r="D30" s="468"/>
      <c r="E30" s="468"/>
      <c r="F30" s="468"/>
      <c r="G30" s="20"/>
      <c r="H30" s="20" t="s">
        <v>239</v>
      </c>
      <c r="I30" s="20" t="str">
        <f t="shared" si="7"/>
        <v>Estratégia de Valor Médio - Produto de média qualidade a preço baixo. Recomendado para se obter uma rápida introdução no mercado.</v>
      </c>
      <c r="J30" s="20"/>
      <c r="K30" s="106"/>
      <c r="L30" s="270"/>
      <c r="M30" s="270"/>
      <c r="N30" s="270"/>
      <c r="O30" s="270"/>
      <c r="P30" s="270"/>
      <c r="Q30" s="270"/>
      <c r="R30" s="270"/>
      <c r="S30" s="270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</row>
    <row r="31" spans="1:33" s="14" customFormat="1" ht="30" customHeight="1" thickTop="1" thickBot="1">
      <c r="A31" s="12"/>
      <c r="B31" s="12"/>
      <c r="C31" s="468" t="s">
        <v>259</v>
      </c>
      <c r="D31" s="468"/>
      <c r="E31" s="468"/>
      <c r="F31" s="468"/>
      <c r="G31" s="20"/>
      <c r="H31" s="20" t="s">
        <v>234</v>
      </c>
      <c r="I31" s="20" t="str">
        <f t="shared" si="7"/>
        <v>Estratégia de Desconto – Preço alto com qualidade baixa. Tem-se uma vantagem inicial e há uma retirada rápida do mercado.</v>
      </c>
      <c r="J31" s="20"/>
      <c r="K31" s="106"/>
      <c r="L31" s="270"/>
      <c r="M31" s="270"/>
      <c r="N31" s="270"/>
      <c r="O31" s="270"/>
      <c r="P31" s="270"/>
      <c r="Q31" s="270"/>
      <c r="R31" s="270"/>
      <c r="S31" s="270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</row>
    <row r="32" spans="1:33" s="14" customFormat="1" ht="30" customHeight="1" thickTop="1" thickBot="1">
      <c r="A32" s="12"/>
      <c r="B32" s="12"/>
      <c r="C32" s="468" t="s">
        <v>260</v>
      </c>
      <c r="D32" s="468"/>
      <c r="E32" s="468"/>
      <c r="F32" s="468"/>
      <c r="G32" s="20"/>
      <c r="H32" s="20" t="s">
        <v>237</v>
      </c>
      <c r="I32" s="20" t="str">
        <f t="shared" si="7"/>
        <v>Estratégia de Falsa Economia – Preço médio para um produto de baixa qualidade. Pode-se com essa estratégia buscar tirar vantagem da marca ou de uma falsa imagem criada.</v>
      </c>
      <c r="J32" s="20"/>
      <c r="K32" s="106"/>
      <c r="L32" s="270"/>
      <c r="M32" s="270"/>
      <c r="N32" s="270"/>
      <c r="O32" s="270"/>
      <c r="P32" s="270"/>
      <c r="Q32" s="270"/>
      <c r="R32" s="270"/>
      <c r="S32" s="270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</row>
    <row r="33" spans="1:33" s="14" customFormat="1" ht="30" customHeight="1" thickTop="1" thickBot="1">
      <c r="A33" s="12"/>
      <c r="B33" s="12"/>
      <c r="C33" s="468" t="s">
        <v>261</v>
      </c>
      <c r="D33" s="468"/>
      <c r="E33" s="468"/>
      <c r="F33" s="468"/>
      <c r="G33" s="20"/>
      <c r="H33" s="20" t="s">
        <v>240</v>
      </c>
      <c r="I33" s="20" t="str">
        <f t="shared" si="7"/>
        <v>Estratégia de Economia – Preços baixos e baixa qualidade. Procura-se vender com esta estratégia grande quantidade.</v>
      </c>
      <c r="J33" s="20"/>
      <c r="K33" s="106"/>
      <c r="L33" s="270"/>
      <c r="M33" s="270"/>
      <c r="N33" s="270"/>
      <c r="O33" s="270"/>
      <c r="P33" s="270"/>
      <c r="Q33" s="270"/>
      <c r="R33" s="270"/>
      <c r="S33" s="270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</row>
    <row r="34" spans="1:33" s="14" customFormat="1" ht="30" customHeight="1" thickTop="1">
      <c r="A34" s="12"/>
      <c r="B34" s="12"/>
      <c r="C34" s="20"/>
      <c r="D34" s="20"/>
      <c r="E34" s="20"/>
      <c r="F34" s="20"/>
      <c r="G34" s="20"/>
      <c r="H34" s="20"/>
      <c r="I34" s="20"/>
      <c r="J34" s="20"/>
      <c r="K34" s="106"/>
      <c r="L34" s="270"/>
      <c r="M34" s="270"/>
      <c r="N34" s="270"/>
      <c r="O34" s="270"/>
      <c r="P34" s="270"/>
      <c r="Q34" s="270"/>
      <c r="R34" s="270"/>
      <c r="S34" s="270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</row>
    <row r="35" spans="1:33" s="14" customFormat="1" ht="30" customHeight="1">
      <c r="A35" s="12"/>
      <c r="B35" s="12"/>
      <c r="C35" s="20"/>
      <c r="D35" s="20"/>
      <c r="E35" s="20"/>
      <c r="F35" s="20"/>
      <c r="G35" s="20"/>
      <c r="H35" s="20"/>
      <c r="I35" s="20"/>
      <c r="J35" s="20"/>
      <c r="K35" s="106"/>
      <c r="L35" s="270"/>
      <c r="M35" s="270"/>
      <c r="N35" s="270"/>
      <c r="O35" s="270"/>
      <c r="P35" s="270"/>
      <c r="Q35" s="270"/>
      <c r="R35" s="270"/>
      <c r="S35" s="270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</row>
    <row r="36" spans="1:33" s="14" customFormat="1" ht="30" customHeight="1">
      <c r="A36" s="12"/>
      <c r="B36" s="12"/>
      <c r="C36" s="20"/>
      <c r="D36" s="20"/>
      <c r="E36" s="20"/>
      <c r="F36" s="20"/>
      <c r="G36" s="20"/>
      <c r="H36" s="20"/>
      <c r="I36" s="20"/>
      <c r="J36" s="20"/>
      <c r="K36" s="106"/>
      <c r="L36" s="270"/>
      <c r="M36" s="270"/>
      <c r="N36" s="270"/>
      <c r="O36" s="270"/>
      <c r="P36" s="270"/>
      <c r="Q36" s="270"/>
      <c r="R36" s="270"/>
      <c r="S36" s="270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</row>
    <row r="37" spans="1:33" s="14" customFormat="1" ht="30" customHeight="1">
      <c r="A37" s="12"/>
      <c r="B37" s="12"/>
      <c r="C37" s="20"/>
      <c r="D37" s="20"/>
      <c r="E37" s="20"/>
      <c r="F37" s="20"/>
      <c r="G37" s="20"/>
      <c r="H37" s="20"/>
      <c r="I37" s="20"/>
      <c r="J37" s="20"/>
      <c r="K37" s="106"/>
      <c r="L37" s="270"/>
      <c r="M37" s="270"/>
      <c r="N37" s="270"/>
      <c r="O37" s="270"/>
      <c r="P37" s="270"/>
      <c r="Q37" s="270"/>
      <c r="R37" s="270"/>
      <c r="S37" s="270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</row>
    <row r="38" spans="1:33" s="14" customFormat="1" ht="30" customHeight="1">
      <c r="A38" s="12"/>
      <c r="B38" s="12"/>
      <c r="C38" s="20"/>
      <c r="D38" s="20"/>
      <c r="E38" s="20"/>
      <c r="F38" s="20"/>
      <c r="G38" s="20"/>
      <c r="H38" s="20"/>
      <c r="I38" s="20"/>
      <c r="J38" s="20"/>
      <c r="K38" s="106"/>
      <c r="L38" s="270"/>
      <c r="M38" s="270"/>
      <c r="N38" s="270"/>
      <c r="O38" s="270"/>
      <c r="P38" s="270"/>
      <c r="Q38" s="270"/>
      <c r="R38" s="270"/>
      <c r="S38" s="270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</row>
    <row r="39" spans="1:33" s="14" customFormat="1" ht="30" customHeight="1">
      <c r="A39" s="12"/>
      <c r="B39" s="12"/>
      <c r="C39" s="20"/>
      <c r="D39" s="20"/>
      <c r="E39" s="20"/>
      <c r="F39" s="20"/>
      <c r="G39" s="20"/>
      <c r="H39" s="20"/>
      <c r="I39" s="20"/>
      <c r="J39" s="20"/>
      <c r="K39" s="106"/>
      <c r="L39" s="270"/>
      <c r="M39" s="270"/>
      <c r="N39" s="270"/>
      <c r="O39" s="270"/>
      <c r="P39" s="270"/>
      <c r="Q39" s="270"/>
      <c r="R39" s="270"/>
      <c r="S39" s="270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</row>
    <row r="40" spans="1:33" s="14" customFormat="1" ht="30" customHeight="1">
      <c r="A40" s="12"/>
      <c r="B40" s="12"/>
      <c r="C40" s="20"/>
      <c r="D40" s="20"/>
      <c r="E40" s="20"/>
      <c r="F40" s="20"/>
      <c r="G40" s="20"/>
      <c r="H40" s="20"/>
      <c r="I40" s="20"/>
      <c r="J40" s="20"/>
      <c r="K40" s="106"/>
      <c r="L40" s="270"/>
      <c r="M40" s="270"/>
      <c r="N40" s="270"/>
      <c r="O40" s="270"/>
      <c r="P40" s="270"/>
      <c r="Q40" s="270"/>
      <c r="R40" s="270"/>
      <c r="S40" s="270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</row>
    <row r="41" spans="1:33" s="14" customFormat="1" ht="30" customHeight="1">
      <c r="A41" s="12"/>
      <c r="B41" s="12"/>
      <c r="C41" s="20"/>
      <c r="D41" s="20"/>
      <c r="E41" s="20"/>
      <c r="F41" s="20"/>
      <c r="G41" s="20"/>
      <c r="H41" s="20"/>
      <c r="I41" s="20"/>
      <c r="J41" s="20"/>
      <c r="K41" s="106"/>
      <c r="L41" s="270"/>
      <c r="M41" s="270"/>
      <c r="N41" s="270"/>
      <c r="O41" s="270"/>
      <c r="P41" s="270"/>
      <c r="Q41" s="270"/>
      <c r="R41" s="270"/>
      <c r="S41" s="270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</row>
    <row r="42" spans="1:33" s="14" customFormat="1" ht="30" customHeight="1">
      <c r="A42" s="12"/>
      <c r="B42" s="12"/>
      <c r="C42" s="20"/>
      <c r="D42" s="20"/>
      <c r="E42" s="20"/>
      <c r="F42" s="20"/>
      <c r="G42" s="20"/>
      <c r="H42" s="20"/>
      <c r="I42" s="20"/>
      <c r="J42" s="20"/>
      <c r="K42" s="106"/>
      <c r="L42" s="270"/>
      <c r="M42" s="270"/>
      <c r="N42" s="270"/>
      <c r="O42" s="270"/>
      <c r="P42" s="270"/>
      <c r="Q42" s="270"/>
      <c r="R42" s="270"/>
      <c r="S42" s="270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</row>
    <row r="43" spans="1:33" s="14" customFormat="1" ht="30" customHeight="1">
      <c r="A43" s="12"/>
      <c r="B43" s="12"/>
      <c r="C43" s="20"/>
      <c r="D43" s="20"/>
      <c r="E43" s="20"/>
      <c r="F43" s="20"/>
      <c r="G43" s="20"/>
      <c r="H43" s="20"/>
      <c r="I43" s="20"/>
      <c r="J43" s="20"/>
      <c r="K43" s="106"/>
      <c r="L43" s="270"/>
      <c r="M43" s="270"/>
      <c r="N43" s="270"/>
      <c r="O43" s="270"/>
      <c r="P43" s="270"/>
      <c r="Q43" s="270"/>
      <c r="R43" s="270"/>
      <c r="S43" s="270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</row>
    <row r="44" spans="1:33" s="14" customFormat="1" ht="30" customHeight="1">
      <c r="A44" s="12"/>
      <c r="B44" s="12"/>
      <c r="C44" s="20"/>
      <c r="D44" s="20"/>
      <c r="E44" s="20"/>
      <c r="F44" s="20"/>
      <c r="G44" s="20"/>
      <c r="H44" s="20"/>
      <c r="I44" s="20"/>
      <c r="J44" s="20"/>
      <c r="K44" s="106"/>
      <c r="L44" s="270"/>
      <c r="M44" s="270"/>
      <c r="N44" s="270"/>
      <c r="O44" s="270"/>
      <c r="P44" s="270"/>
      <c r="Q44" s="270"/>
      <c r="R44" s="270"/>
      <c r="S44" s="270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</row>
    <row r="45" spans="1:33" s="14" customFormat="1" ht="30" customHeight="1">
      <c r="A45" s="12"/>
      <c r="B45" s="12"/>
      <c r="C45" s="20"/>
      <c r="D45" s="20"/>
      <c r="E45" s="20"/>
      <c r="F45" s="20"/>
      <c r="G45" s="20"/>
      <c r="H45" s="20"/>
      <c r="I45" s="20"/>
      <c r="J45" s="20"/>
      <c r="K45" s="106"/>
      <c r="L45" s="270"/>
      <c r="M45" s="270"/>
      <c r="N45" s="270"/>
      <c r="O45" s="270"/>
      <c r="P45" s="270"/>
      <c r="Q45" s="270"/>
      <c r="R45" s="270"/>
      <c r="S45" s="270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</row>
    <row r="46" spans="1:33" s="14" customFormat="1" ht="30" customHeight="1">
      <c r="A46" s="12"/>
      <c r="B46" s="12"/>
      <c r="C46" s="20"/>
      <c r="D46" s="20"/>
      <c r="E46" s="20"/>
      <c r="F46" s="20"/>
      <c r="G46" s="20"/>
      <c r="H46" s="20"/>
      <c r="I46" s="20"/>
      <c r="J46" s="20"/>
      <c r="K46" s="106"/>
      <c r="L46" s="270"/>
      <c r="M46" s="270"/>
      <c r="N46" s="270"/>
      <c r="O46" s="270"/>
      <c r="P46" s="270"/>
      <c r="Q46" s="270"/>
      <c r="R46" s="270"/>
      <c r="S46" s="270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</row>
    <row r="47" spans="1:33" s="14" customFormat="1" ht="30" customHeight="1">
      <c r="A47" s="12"/>
      <c r="B47" s="12"/>
      <c r="C47" s="20"/>
      <c r="D47" s="20"/>
      <c r="E47" s="20"/>
      <c r="F47" s="20"/>
      <c r="G47" s="20"/>
      <c r="H47" s="20"/>
      <c r="I47" s="20"/>
      <c r="J47" s="20"/>
      <c r="K47" s="106"/>
      <c r="L47" s="270"/>
      <c r="M47" s="270"/>
      <c r="N47" s="270"/>
      <c r="O47" s="270"/>
      <c r="P47" s="270"/>
      <c r="Q47" s="270"/>
      <c r="R47" s="270"/>
      <c r="S47" s="270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</row>
    <row r="48" spans="1:33" s="14" customFormat="1" ht="30" customHeight="1">
      <c r="A48" s="12"/>
      <c r="B48" s="12"/>
      <c r="C48" s="20"/>
      <c r="D48" s="20"/>
      <c r="E48" s="20"/>
      <c r="F48" s="20"/>
      <c r="G48" s="20"/>
      <c r="H48" s="20"/>
      <c r="I48" s="20"/>
      <c r="J48" s="20"/>
      <c r="K48" s="106"/>
      <c r="L48" s="270"/>
      <c r="M48" s="270"/>
      <c r="N48" s="270"/>
      <c r="O48" s="270"/>
      <c r="P48" s="270"/>
      <c r="Q48" s="270"/>
      <c r="R48" s="270"/>
      <c r="S48" s="270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</row>
    <row r="49" spans="1:33" s="14" customFormat="1" ht="30" customHeight="1">
      <c r="A49" s="12"/>
      <c r="B49" s="12"/>
      <c r="C49" s="20"/>
      <c r="D49" s="20"/>
      <c r="E49" s="20"/>
      <c r="F49" s="20"/>
      <c r="G49" s="20"/>
      <c r="H49" s="20"/>
      <c r="I49" s="20"/>
      <c r="J49" s="20"/>
      <c r="K49" s="106"/>
      <c r="L49" s="270"/>
      <c r="M49" s="270"/>
      <c r="N49" s="270"/>
      <c r="O49" s="270"/>
      <c r="P49" s="270"/>
      <c r="Q49" s="270"/>
      <c r="R49" s="270"/>
      <c r="S49" s="270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</row>
    <row r="50" spans="1:33" s="14" customFormat="1" ht="30" customHeight="1">
      <c r="A50" s="12"/>
      <c r="B50" s="12"/>
      <c r="C50" s="20"/>
      <c r="D50" s="20"/>
      <c r="E50" s="20"/>
      <c r="F50" s="20"/>
      <c r="G50" s="20"/>
      <c r="H50" s="20"/>
      <c r="I50" s="20"/>
      <c r="J50" s="20"/>
      <c r="K50" s="106"/>
      <c r="L50" s="270"/>
      <c r="M50" s="270"/>
      <c r="N50" s="270"/>
      <c r="O50" s="270"/>
      <c r="P50" s="270"/>
      <c r="Q50" s="270"/>
      <c r="R50" s="270"/>
      <c r="S50" s="270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</row>
    <row r="51" spans="1:33" s="14" customFormat="1" ht="30" customHeight="1">
      <c r="A51" s="12"/>
      <c r="B51" s="12"/>
      <c r="C51" s="20"/>
      <c r="D51" s="20"/>
      <c r="E51" s="20"/>
      <c r="F51" s="20"/>
      <c r="G51" s="20"/>
      <c r="H51" s="20"/>
      <c r="I51" s="20"/>
      <c r="J51" s="20"/>
      <c r="K51" s="106"/>
      <c r="L51" s="270"/>
      <c r="M51" s="270"/>
      <c r="N51" s="270"/>
      <c r="O51" s="270"/>
      <c r="P51" s="270"/>
      <c r="Q51" s="270"/>
      <c r="R51" s="270"/>
      <c r="S51" s="270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</row>
    <row r="52" spans="1:33" s="14" customFormat="1" ht="30" customHeight="1">
      <c r="A52" s="12"/>
      <c r="B52" s="12"/>
      <c r="C52" s="20"/>
      <c r="D52" s="20"/>
      <c r="E52" s="20"/>
      <c r="F52" s="20"/>
      <c r="G52" s="20"/>
      <c r="H52" s="20"/>
      <c r="I52" s="20"/>
      <c r="J52" s="20"/>
      <c r="K52" s="106"/>
      <c r="L52" s="270"/>
      <c r="M52" s="270"/>
      <c r="N52" s="270"/>
      <c r="O52" s="270"/>
      <c r="P52" s="270"/>
      <c r="Q52" s="270"/>
      <c r="R52" s="270"/>
      <c r="S52" s="270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</row>
    <row r="53" spans="1:33" s="14" customFormat="1" ht="30" customHeight="1">
      <c r="A53" s="12"/>
      <c r="B53" s="12"/>
      <c r="C53" s="20"/>
      <c r="D53" s="20"/>
      <c r="E53" s="20"/>
      <c r="F53" s="20"/>
      <c r="G53" s="20"/>
      <c r="H53" s="20"/>
      <c r="I53" s="20"/>
      <c r="J53" s="20"/>
      <c r="K53" s="106"/>
      <c r="L53" s="270"/>
      <c r="M53" s="270"/>
      <c r="N53" s="270"/>
      <c r="O53" s="270"/>
      <c r="P53" s="270"/>
      <c r="Q53" s="270"/>
      <c r="R53" s="270"/>
      <c r="S53" s="270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</row>
    <row r="54" spans="1:33" s="14" customFormat="1" ht="30" customHeight="1">
      <c r="A54" s="12"/>
      <c r="B54" s="12"/>
      <c r="C54" s="20"/>
      <c r="D54" s="20"/>
      <c r="E54" s="20"/>
      <c r="F54" s="20"/>
      <c r="G54" s="20"/>
      <c r="H54" s="20"/>
      <c r="I54" s="20"/>
      <c r="J54" s="20"/>
      <c r="K54" s="106"/>
      <c r="L54" s="270"/>
      <c r="M54" s="270"/>
      <c r="N54" s="270"/>
      <c r="O54" s="270"/>
      <c r="P54" s="270"/>
      <c r="Q54" s="270"/>
      <c r="R54" s="270"/>
      <c r="S54" s="270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</row>
    <row r="55" spans="1:33" s="14" customFormat="1" ht="30" customHeight="1">
      <c r="A55" s="12"/>
      <c r="B55" s="12"/>
      <c r="C55" s="20"/>
      <c r="D55" s="20"/>
      <c r="E55" s="20"/>
      <c r="F55" s="20"/>
      <c r="G55" s="20"/>
      <c r="H55" s="20"/>
      <c r="I55" s="20"/>
      <c r="J55" s="20"/>
      <c r="K55" s="106"/>
      <c r="L55" s="270"/>
      <c r="M55" s="270"/>
      <c r="N55" s="270"/>
      <c r="O55" s="270"/>
      <c r="P55" s="270"/>
      <c r="Q55" s="270"/>
      <c r="R55" s="270"/>
      <c r="S55" s="270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</row>
    <row r="56" spans="1:33" s="14" customFormat="1" ht="30" customHeight="1">
      <c r="A56" s="12"/>
      <c r="B56" s="12"/>
      <c r="C56" s="20"/>
      <c r="D56" s="20"/>
      <c r="E56" s="20"/>
      <c r="F56" s="20"/>
      <c r="G56" s="20"/>
      <c r="H56" s="20"/>
      <c r="I56" s="20"/>
      <c r="J56" s="20"/>
      <c r="K56" s="106"/>
      <c r="L56" s="270"/>
      <c r="M56" s="270"/>
      <c r="N56" s="270"/>
      <c r="O56" s="270"/>
      <c r="P56" s="270"/>
      <c r="Q56" s="270"/>
      <c r="R56" s="270"/>
      <c r="S56" s="270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</row>
    <row r="57" spans="1:33" s="14" customFormat="1" ht="30" customHeight="1">
      <c r="A57" s="12"/>
      <c r="B57" s="12"/>
      <c r="C57" s="20"/>
      <c r="D57" s="20"/>
      <c r="E57" s="20"/>
      <c r="F57" s="20"/>
      <c r="G57" s="20"/>
      <c r="H57" s="20"/>
      <c r="I57" s="20"/>
      <c r="J57" s="20"/>
      <c r="K57" s="106"/>
      <c r="L57" s="270"/>
      <c r="M57" s="270"/>
      <c r="N57" s="270"/>
      <c r="O57" s="270"/>
      <c r="P57" s="270"/>
      <c r="Q57" s="270"/>
      <c r="R57" s="270"/>
      <c r="S57" s="270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</row>
    <row r="58" spans="1:33" s="14" customFormat="1" ht="30" customHeight="1">
      <c r="A58" s="12"/>
      <c r="B58" s="12"/>
      <c r="C58" s="20"/>
      <c r="D58" s="20"/>
      <c r="E58" s="20"/>
      <c r="F58" s="20"/>
      <c r="G58" s="20"/>
      <c r="H58" s="20"/>
      <c r="I58" s="20"/>
      <c r="J58" s="20"/>
      <c r="K58" s="106"/>
      <c r="L58" s="270"/>
      <c r="M58" s="270"/>
      <c r="N58" s="270"/>
      <c r="O58" s="270"/>
      <c r="P58" s="270"/>
      <c r="Q58" s="270"/>
      <c r="R58" s="270"/>
      <c r="S58" s="270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</row>
    <row r="59" spans="1:33" s="14" customFormat="1" ht="30" customHeight="1">
      <c r="A59" s="12"/>
      <c r="B59" s="12"/>
      <c r="C59" s="20"/>
      <c r="D59" s="20"/>
      <c r="E59" s="20"/>
      <c r="F59" s="20"/>
      <c r="G59" s="20"/>
      <c r="H59" s="20"/>
      <c r="I59" s="20"/>
      <c r="J59" s="20"/>
      <c r="K59" s="106"/>
      <c r="L59" s="270"/>
      <c r="M59" s="270"/>
      <c r="N59" s="270"/>
      <c r="O59" s="270"/>
      <c r="P59" s="270"/>
      <c r="Q59" s="270"/>
      <c r="R59" s="270"/>
      <c r="S59" s="270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</row>
    <row r="60" spans="1:33" s="14" customFormat="1" ht="30" customHeight="1">
      <c r="A60" s="12"/>
      <c r="B60" s="12"/>
      <c r="C60" s="20"/>
      <c r="D60" s="20"/>
      <c r="E60" s="20"/>
      <c r="F60" s="20"/>
      <c r="G60" s="20"/>
      <c r="H60" s="20"/>
      <c r="I60" s="20"/>
      <c r="J60" s="20"/>
      <c r="K60" s="106"/>
      <c r="L60" s="270"/>
      <c r="M60" s="270"/>
      <c r="N60" s="270"/>
      <c r="O60" s="270"/>
      <c r="P60" s="270"/>
      <c r="Q60" s="270"/>
      <c r="R60" s="270"/>
      <c r="S60" s="270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</row>
    <row r="61" spans="1:33" s="14" customFormat="1" ht="30" customHeight="1">
      <c r="A61" s="12"/>
      <c r="B61" s="12"/>
      <c r="C61" s="20"/>
      <c r="D61" s="20"/>
      <c r="E61" s="20"/>
      <c r="F61" s="20"/>
      <c r="G61" s="20"/>
      <c r="H61" s="20"/>
      <c r="I61" s="20"/>
      <c r="J61" s="20"/>
      <c r="K61" s="106"/>
      <c r="L61" s="270"/>
      <c r="M61" s="270"/>
      <c r="N61" s="270"/>
      <c r="O61" s="270"/>
      <c r="P61" s="270"/>
      <c r="Q61" s="270"/>
      <c r="R61" s="270"/>
      <c r="S61" s="270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</row>
    <row r="62" spans="1:33" s="14" customFormat="1" ht="30" customHeight="1">
      <c r="A62" s="12"/>
      <c r="B62" s="12"/>
      <c r="C62" s="20"/>
      <c r="D62" s="20"/>
      <c r="E62" s="20"/>
      <c r="F62" s="20"/>
      <c r="G62" s="20"/>
      <c r="H62" s="20"/>
      <c r="I62" s="20"/>
      <c r="J62" s="20"/>
      <c r="K62" s="106"/>
      <c r="L62" s="270"/>
      <c r="M62" s="270"/>
      <c r="N62" s="270"/>
      <c r="O62" s="270"/>
      <c r="P62" s="270"/>
      <c r="Q62" s="270"/>
      <c r="R62" s="270"/>
      <c r="S62" s="270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</row>
    <row r="63" spans="1:33" s="14" customFormat="1" ht="30" customHeight="1">
      <c r="A63" s="12"/>
      <c r="B63" s="12"/>
      <c r="C63" s="20"/>
      <c r="D63" s="20"/>
      <c r="E63" s="20"/>
      <c r="F63" s="20"/>
      <c r="G63" s="20"/>
      <c r="H63" s="20"/>
      <c r="I63" s="20"/>
      <c r="J63" s="20"/>
      <c r="K63" s="106"/>
      <c r="L63" s="270"/>
      <c r="M63" s="270"/>
      <c r="N63" s="270"/>
      <c r="O63" s="270"/>
      <c r="P63" s="270"/>
      <c r="Q63" s="270"/>
      <c r="R63" s="270"/>
      <c r="S63" s="270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</row>
    <row r="64" spans="1:33" s="14" customFormat="1" ht="30" customHeight="1">
      <c r="A64" s="12"/>
      <c r="B64" s="12"/>
      <c r="C64" s="20"/>
      <c r="D64" s="20"/>
      <c r="E64" s="20"/>
      <c r="F64" s="20"/>
      <c r="G64" s="20"/>
      <c r="H64" s="20"/>
      <c r="I64" s="20"/>
      <c r="J64" s="20"/>
      <c r="K64" s="106"/>
      <c r="L64" s="270"/>
      <c r="M64" s="270"/>
      <c r="N64" s="270"/>
      <c r="O64" s="270"/>
      <c r="P64" s="270"/>
      <c r="Q64" s="270"/>
      <c r="R64" s="270"/>
      <c r="S64" s="270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</row>
    <row r="65" spans="1:33" s="14" customFormat="1" ht="30" customHeight="1">
      <c r="A65" s="12"/>
      <c r="B65" s="12"/>
      <c r="C65" s="20"/>
      <c r="D65" s="20"/>
      <c r="E65" s="20"/>
      <c r="F65" s="20"/>
      <c r="G65" s="20"/>
      <c r="H65" s="20"/>
      <c r="I65" s="20"/>
      <c r="J65" s="20"/>
      <c r="K65" s="106"/>
      <c r="L65" s="270"/>
      <c r="M65" s="270"/>
      <c r="N65" s="270"/>
      <c r="O65" s="270"/>
      <c r="P65" s="270"/>
      <c r="Q65" s="270"/>
      <c r="R65" s="270"/>
      <c r="S65" s="270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</row>
    <row r="66" spans="1:33" s="14" customFormat="1" ht="30" customHeight="1">
      <c r="A66" s="12"/>
      <c r="B66" s="12"/>
      <c r="C66" s="20"/>
      <c r="D66" s="20"/>
      <c r="E66" s="20"/>
      <c r="F66" s="20"/>
      <c r="G66" s="20"/>
      <c r="H66" s="20"/>
      <c r="I66" s="20"/>
      <c r="J66" s="20"/>
      <c r="K66" s="106"/>
      <c r="L66" s="270"/>
      <c r="M66" s="270"/>
      <c r="N66" s="270"/>
      <c r="O66" s="270"/>
      <c r="P66" s="270"/>
      <c r="Q66" s="270"/>
      <c r="R66" s="270"/>
      <c r="S66" s="270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</row>
    <row r="67" spans="1:33" s="14" customFormat="1" ht="30" customHeight="1">
      <c r="A67" s="12"/>
      <c r="B67" s="12"/>
      <c r="C67" s="20"/>
      <c r="D67" s="20"/>
      <c r="E67" s="20"/>
      <c r="F67" s="20"/>
      <c r="G67" s="20"/>
      <c r="H67" s="20"/>
      <c r="I67" s="20"/>
      <c r="J67" s="20"/>
      <c r="K67" s="106"/>
      <c r="L67" s="270"/>
      <c r="M67" s="270"/>
      <c r="N67" s="270"/>
      <c r="O67" s="270"/>
      <c r="P67" s="270"/>
      <c r="Q67" s="270"/>
      <c r="R67" s="270"/>
      <c r="S67" s="270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</row>
    <row r="68" spans="1:33" s="14" customFormat="1" ht="30" customHeight="1">
      <c r="A68" s="12"/>
      <c r="B68" s="12"/>
      <c r="C68" s="20"/>
      <c r="D68" s="20"/>
      <c r="E68" s="20"/>
      <c r="F68" s="20"/>
      <c r="G68" s="20"/>
      <c r="H68" s="20"/>
      <c r="I68" s="20"/>
      <c r="J68" s="20"/>
      <c r="K68" s="106"/>
      <c r="L68" s="270"/>
      <c r="M68" s="270"/>
      <c r="N68" s="270"/>
      <c r="O68" s="270"/>
      <c r="P68" s="270"/>
      <c r="Q68" s="270"/>
      <c r="R68" s="270"/>
      <c r="S68" s="270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</row>
    <row r="69" spans="1:33" s="14" customFormat="1" ht="30" customHeight="1">
      <c r="A69" s="12"/>
      <c r="B69" s="12"/>
      <c r="C69" s="20"/>
      <c r="D69" s="20"/>
      <c r="E69" s="20"/>
      <c r="F69" s="20"/>
      <c r="G69" s="20"/>
      <c r="H69" s="20"/>
      <c r="I69" s="20"/>
      <c r="J69" s="20"/>
      <c r="K69" s="106"/>
      <c r="L69" s="270"/>
      <c r="M69" s="270"/>
      <c r="N69" s="270"/>
      <c r="O69" s="270"/>
      <c r="P69" s="270"/>
      <c r="Q69" s="270"/>
      <c r="R69" s="270"/>
      <c r="S69" s="270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</row>
    <row r="70" spans="1:33" s="14" customFormat="1" ht="30" customHeight="1">
      <c r="A70" s="12"/>
      <c r="B70" s="12"/>
      <c r="C70" s="20"/>
      <c r="D70" s="20"/>
      <c r="E70" s="20"/>
      <c r="F70" s="20"/>
      <c r="G70" s="20"/>
      <c r="H70" s="20"/>
      <c r="I70" s="20"/>
      <c r="J70" s="20"/>
      <c r="K70" s="106"/>
      <c r="L70" s="270"/>
      <c r="M70" s="270"/>
      <c r="N70" s="270"/>
      <c r="O70" s="270"/>
      <c r="P70" s="270"/>
      <c r="Q70" s="270"/>
      <c r="R70" s="270"/>
      <c r="S70" s="270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</row>
    <row r="71" spans="1:33" s="14" customFormat="1" ht="30" customHeight="1">
      <c r="A71" s="12"/>
      <c r="B71" s="12"/>
      <c r="C71" s="20"/>
      <c r="D71" s="20"/>
      <c r="E71" s="20"/>
      <c r="F71" s="20"/>
      <c r="G71" s="20"/>
      <c r="H71" s="20"/>
      <c r="I71" s="20"/>
      <c r="J71" s="20"/>
      <c r="K71" s="106"/>
      <c r="L71" s="270"/>
      <c r="M71" s="270"/>
      <c r="N71" s="270"/>
      <c r="O71" s="270"/>
      <c r="P71" s="270"/>
      <c r="Q71" s="270"/>
      <c r="R71" s="270"/>
      <c r="S71" s="270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</row>
    <row r="72" spans="1:33" s="14" customFormat="1" ht="30" customHeight="1">
      <c r="A72" s="12"/>
      <c r="B72" s="12"/>
      <c r="C72" s="20"/>
      <c r="D72" s="20"/>
      <c r="E72" s="20"/>
      <c r="F72" s="20"/>
      <c r="G72" s="20"/>
      <c r="H72" s="20"/>
      <c r="I72" s="20"/>
      <c r="J72" s="20"/>
      <c r="K72" s="106"/>
      <c r="L72" s="270"/>
      <c r="M72" s="270"/>
      <c r="N72" s="270"/>
      <c r="O72" s="270"/>
      <c r="P72" s="270"/>
      <c r="Q72" s="270"/>
      <c r="R72" s="270"/>
      <c r="S72" s="270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</row>
    <row r="73" spans="1:33" s="14" customFormat="1" ht="30" customHeight="1">
      <c r="A73" s="12"/>
      <c r="B73" s="12"/>
      <c r="C73" s="20"/>
      <c r="D73" s="20"/>
      <c r="E73" s="20"/>
      <c r="F73" s="20"/>
      <c r="G73" s="20"/>
      <c r="H73" s="20"/>
      <c r="I73" s="20"/>
      <c r="J73" s="20"/>
      <c r="K73" s="106"/>
      <c r="L73" s="270"/>
      <c r="M73" s="270"/>
      <c r="N73" s="270"/>
      <c r="O73" s="270"/>
      <c r="P73" s="270"/>
      <c r="Q73" s="270"/>
      <c r="R73" s="270"/>
      <c r="S73" s="270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1:33" s="14" customFormat="1" ht="30" customHeight="1">
      <c r="A74" s="12"/>
      <c r="B74" s="12"/>
      <c r="C74" s="20"/>
      <c r="D74" s="20"/>
      <c r="E74" s="20"/>
      <c r="F74" s="20"/>
      <c r="G74" s="20"/>
      <c r="H74" s="20"/>
      <c r="I74" s="20"/>
      <c r="J74" s="20"/>
      <c r="K74" s="106"/>
      <c r="L74" s="270"/>
      <c r="M74" s="270"/>
      <c r="N74" s="270"/>
      <c r="O74" s="270"/>
      <c r="P74" s="270"/>
      <c r="Q74" s="270"/>
      <c r="R74" s="270"/>
      <c r="S74" s="270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</row>
    <row r="75" spans="1:33" s="14" customFormat="1" ht="30" customHeight="1">
      <c r="A75" s="12"/>
      <c r="B75" s="12"/>
      <c r="C75" s="20"/>
      <c r="D75" s="20"/>
      <c r="E75" s="20"/>
      <c r="F75" s="20"/>
      <c r="G75" s="20"/>
      <c r="H75" s="20"/>
      <c r="I75" s="20"/>
      <c r="J75" s="20"/>
      <c r="K75" s="106"/>
      <c r="L75" s="270"/>
      <c r="M75" s="270"/>
      <c r="N75" s="270"/>
      <c r="O75" s="270"/>
      <c r="P75" s="270"/>
      <c r="Q75" s="270"/>
      <c r="R75" s="270"/>
      <c r="S75" s="270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</row>
    <row r="76" spans="1:33" s="14" customFormat="1" ht="30" customHeight="1">
      <c r="A76" s="12"/>
      <c r="B76" s="12"/>
      <c r="C76" s="20"/>
      <c r="D76" s="20"/>
      <c r="E76" s="20"/>
      <c r="F76" s="20"/>
      <c r="G76" s="20"/>
      <c r="H76" s="20"/>
      <c r="I76" s="20"/>
      <c r="J76" s="20"/>
      <c r="K76" s="106"/>
      <c r="L76" s="270"/>
      <c r="M76" s="270"/>
      <c r="N76" s="270"/>
      <c r="O76" s="270"/>
      <c r="P76" s="270"/>
      <c r="Q76" s="270"/>
      <c r="R76" s="270"/>
      <c r="S76" s="270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</row>
    <row r="77" spans="1:33" s="14" customFormat="1" ht="30" customHeight="1">
      <c r="A77" s="12"/>
      <c r="B77" s="12"/>
      <c r="C77" s="20"/>
      <c r="D77" s="20"/>
      <c r="E77" s="20"/>
      <c r="F77" s="20"/>
      <c r="G77" s="20"/>
      <c r="H77" s="20"/>
      <c r="I77" s="20"/>
      <c r="J77" s="20"/>
      <c r="K77" s="106"/>
      <c r="L77" s="270"/>
      <c r="M77" s="270"/>
      <c r="N77" s="270"/>
      <c r="O77" s="270"/>
      <c r="P77" s="270"/>
      <c r="Q77" s="270"/>
      <c r="R77" s="270"/>
      <c r="S77" s="270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</row>
    <row r="78" spans="1:33" s="14" customFormat="1" ht="30" customHeight="1">
      <c r="A78" s="12"/>
      <c r="B78" s="12"/>
      <c r="C78" s="20"/>
      <c r="D78" s="20"/>
      <c r="E78" s="20"/>
      <c r="F78" s="20"/>
      <c r="G78" s="20"/>
      <c r="H78" s="20"/>
      <c r="I78" s="20"/>
      <c r="J78" s="20"/>
      <c r="K78" s="106"/>
      <c r="L78" s="270"/>
      <c r="M78" s="270"/>
      <c r="N78" s="270"/>
      <c r="O78" s="270"/>
      <c r="P78" s="270"/>
      <c r="Q78" s="270"/>
      <c r="R78" s="270"/>
      <c r="S78" s="270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</row>
    <row r="79" spans="1:33" s="14" customFormat="1" ht="30" customHeight="1">
      <c r="A79" s="12"/>
      <c r="B79" s="12"/>
      <c r="C79" s="20"/>
      <c r="D79" s="20"/>
      <c r="E79" s="20"/>
      <c r="F79" s="20"/>
      <c r="G79" s="20"/>
      <c r="H79" s="20"/>
      <c r="I79" s="20"/>
      <c r="J79" s="20"/>
      <c r="K79" s="106"/>
      <c r="L79" s="270"/>
      <c r="M79" s="270"/>
      <c r="N79" s="270"/>
      <c r="O79" s="270"/>
      <c r="P79" s="270"/>
      <c r="Q79" s="270"/>
      <c r="R79" s="270"/>
      <c r="S79" s="270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</row>
    <row r="80" spans="1:33" s="14" customFormat="1" ht="30" customHeight="1">
      <c r="A80" s="12"/>
      <c r="B80" s="12"/>
      <c r="C80" s="20"/>
      <c r="D80" s="20"/>
      <c r="E80" s="20"/>
      <c r="F80" s="20"/>
      <c r="G80" s="20"/>
      <c r="H80" s="20"/>
      <c r="I80" s="20"/>
      <c r="J80" s="20"/>
      <c r="K80" s="106"/>
      <c r="L80" s="270"/>
      <c r="M80" s="270"/>
      <c r="N80" s="270"/>
      <c r="O80" s="270"/>
      <c r="P80" s="270"/>
      <c r="Q80" s="270"/>
      <c r="R80" s="270"/>
      <c r="S80" s="270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</row>
    <row r="81" spans="1:33" s="14" customFormat="1" ht="30" customHeight="1">
      <c r="A81" s="12"/>
      <c r="B81" s="12"/>
      <c r="C81" s="20"/>
      <c r="D81" s="20"/>
      <c r="E81" s="20"/>
      <c r="F81" s="20"/>
      <c r="G81" s="20"/>
      <c r="H81" s="20"/>
      <c r="I81" s="20"/>
      <c r="J81" s="20"/>
      <c r="K81" s="106"/>
      <c r="L81" s="270"/>
      <c r="M81" s="270"/>
      <c r="N81" s="270"/>
      <c r="O81" s="270"/>
      <c r="P81" s="270"/>
      <c r="Q81" s="270"/>
      <c r="R81" s="270"/>
      <c r="S81" s="270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</row>
    <row r="82" spans="1:33" s="14" customFormat="1" ht="30" customHeight="1">
      <c r="A82" s="12"/>
      <c r="B82" s="12"/>
      <c r="C82" s="20"/>
      <c r="D82" s="20"/>
      <c r="E82" s="20"/>
      <c r="F82" s="20"/>
      <c r="G82" s="20"/>
      <c r="H82" s="20"/>
      <c r="I82" s="20"/>
      <c r="J82" s="20"/>
      <c r="K82" s="106"/>
      <c r="L82" s="270"/>
      <c r="M82" s="270"/>
      <c r="N82" s="270"/>
      <c r="O82" s="270"/>
      <c r="P82" s="270"/>
      <c r="Q82" s="270"/>
      <c r="R82" s="270"/>
      <c r="S82" s="270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</row>
    <row r="83" spans="1:33" s="14" customFormat="1" ht="30" customHeight="1">
      <c r="A83" s="12"/>
      <c r="B83" s="12"/>
      <c r="C83" s="20"/>
      <c r="D83" s="20"/>
      <c r="E83" s="20"/>
      <c r="F83" s="20"/>
      <c r="G83" s="20"/>
      <c r="H83" s="20"/>
      <c r="I83" s="20"/>
      <c r="J83" s="20"/>
      <c r="K83" s="106"/>
      <c r="L83" s="270"/>
      <c r="M83" s="270"/>
      <c r="N83" s="270"/>
      <c r="O83" s="270"/>
      <c r="P83" s="270"/>
      <c r="Q83" s="270"/>
      <c r="R83" s="270"/>
      <c r="S83" s="270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</row>
    <row r="84" spans="1:33" s="14" customFormat="1" ht="30" customHeight="1">
      <c r="A84" s="12"/>
      <c r="B84" s="12"/>
      <c r="C84" s="20"/>
      <c r="D84" s="20"/>
      <c r="E84" s="20"/>
      <c r="F84" s="20"/>
      <c r="G84" s="20"/>
      <c r="H84" s="20"/>
      <c r="I84" s="20"/>
      <c r="J84" s="20"/>
      <c r="K84" s="106"/>
      <c r="L84" s="270"/>
      <c r="M84" s="270"/>
      <c r="N84" s="270"/>
      <c r="O84" s="270"/>
      <c r="P84" s="270"/>
      <c r="Q84" s="270"/>
      <c r="R84" s="270"/>
      <c r="S84" s="270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</row>
    <row r="85" spans="1:33" s="14" customFormat="1" ht="30" customHeight="1">
      <c r="A85" s="12"/>
      <c r="B85" s="12"/>
      <c r="C85" s="20"/>
      <c r="D85" s="20"/>
      <c r="E85" s="20"/>
      <c r="F85" s="20"/>
      <c r="G85" s="20"/>
      <c r="H85" s="20"/>
      <c r="I85" s="20"/>
      <c r="J85" s="20"/>
      <c r="K85" s="106"/>
      <c r="L85" s="270"/>
      <c r="M85" s="270"/>
      <c r="N85" s="270"/>
      <c r="O85" s="270"/>
      <c r="P85" s="270"/>
      <c r="Q85" s="270"/>
      <c r="R85" s="270"/>
      <c r="S85" s="270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</row>
    <row r="86" spans="1:33" s="14" customFormat="1" ht="30" customHeight="1">
      <c r="A86" s="12"/>
      <c r="B86" s="12"/>
      <c r="C86" s="20"/>
      <c r="D86" s="20"/>
      <c r="E86" s="20"/>
      <c r="F86" s="20"/>
      <c r="G86" s="20"/>
      <c r="H86" s="20"/>
      <c r="I86" s="20"/>
      <c r="J86" s="20"/>
      <c r="K86" s="106"/>
      <c r="L86" s="270"/>
      <c r="M86" s="270"/>
      <c r="N86" s="270"/>
      <c r="O86" s="270"/>
      <c r="P86" s="270"/>
      <c r="Q86" s="270"/>
      <c r="R86" s="270"/>
      <c r="S86" s="270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</row>
    <row r="87" spans="1:33" s="14" customFormat="1" ht="30" customHeight="1">
      <c r="A87" s="12"/>
      <c r="B87" s="12"/>
      <c r="C87" s="20"/>
      <c r="D87" s="20"/>
      <c r="E87" s="20"/>
      <c r="F87" s="20"/>
      <c r="G87" s="20"/>
      <c r="H87" s="20"/>
      <c r="I87" s="20"/>
      <c r="J87" s="20"/>
      <c r="K87" s="106"/>
      <c r="L87" s="270"/>
      <c r="M87" s="270"/>
      <c r="N87" s="270"/>
      <c r="O87" s="270"/>
      <c r="P87" s="270"/>
      <c r="Q87" s="270"/>
      <c r="R87" s="270"/>
      <c r="S87" s="270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</row>
    <row r="88" spans="1:33" s="14" customFormat="1" ht="30" customHeight="1">
      <c r="A88" s="12"/>
      <c r="B88" s="12"/>
      <c r="C88" s="20"/>
      <c r="D88" s="20"/>
      <c r="E88" s="20"/>
      <c r="F88" s="20"/>
      <c r="G88" s="20"/>
      <c r="H88" s="20"/>
      <c r="I88" s="20"/>
      <c r="J88" s="20"/>
      <c r="K88" s="106"/>
      <c r="L88" s="270"/>
      <c r="M88" s="270"/>
      <c r="N88" s="270"/>
      <c r="O88" s="270"/>
      <c r="P88" s="270"/>
      <c r="Q88" s="270"/>
      <c r="R88" s="270"/>
      <c r="S88" s="270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</row>
    <row r="89" spans="1:33" s="14" customFormat="1" ht="30" customHeight="1">
      <c r="A89" s="12"/>
      <c r="B89" s="12"/>
      <c r="C89" s="20"/>
      <c r="D89" s="20"/>
      <c r="E89" s="20"/>
      <c r="F89" s="20"/>
      <c r="G89" s="20"/>
      <c r="H89" s="20"/>
      <c r="I89" s="20"/>
      <c r="J89" s="20"/>
      <c r="K89" s="106"/>
      <c r="L89" s="270"/>
      <c r="M89" s="270"/>
      <c r="N89" s="270"/>
      <c r="O89" s="270"/>
      <c r="P89" s="270"/>
      <c r="Q89" s="270"/>
      <c r="R89" s="270"/>
      <c r="S89" s="270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</row>
    <row r="90" spans="1:33" s="14" customFormat="1" ht="30" customHeight="1">
      <c r="A90" s="12"/>
      <c r="B90" s="12"/>
      <c r="C90" s="20"/>
      <c r="D90" s="20"/>
      <c r="E90" s="20"/>
      <c r="F90" s="20"/>
      <c r="G90" s="20"/>
      <c r="H90" s="20"/>
      <c r="I90" s="20"/>
      <c r="J90" s="20"/>
      <c r="K90" s="106"/>
      <c r="L90" s="270"/>
      <c r="M90" s="270"/>
      <c r="N90" s="270"/>
      <c r="O90" s="270"/>
      <c r="P90" s="270"/>
      <c r="Q90" s="270"/>
      <c r="R90" s="270"/>
      <c r="S90" s="270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</row>
    <row r="91" spans="1:33" s="14" customFormat="1" ht="30" customHeight="1">
      <c r="A91" s="12"/>
      <c r="B91" s="12"/>
      <c r="C91" s="20"/>
      <c r="D91" s="20"/>
      <c r="E91" s="20"/>
      <c r="F91" s="20"/>
      <c r="G91" s="20"/>
      <c r="H91" s="20"/>
      <c r="I91" s="20"/>
      <c r="J91" s="20"/>
      <c r="K91" s="106"/>
      <c r="L91" s="270"/>
      <c r="M91" s="270"/>
      <c r="N91" s="270"/>
      <c r="O91" s="270"/>
      <c r="P91" s="270"/>
      <c r="Q91" s="270"/>
      <c r="R91" s="270"/>
      <c r="S91" s="270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</row>
    <row r="92" spans="1:33" s="14" customFormat="1" ht="30" customHeight="1">
      <c r="A92" s="12"/>
      <c r="B92" s="12"/>
      <c r="C92" s="20"/>
      <c r="D92" s="20"/>
      <c r="E92" s="20"/>
      <c r="F92" s="20"/>
      <c r="G92" s="20"/>
      <c r="H92" s="20"/>
      <c r="I92" s="20"/>
      <c r="J92" s="20"/>
      <c r="K92" s="106"/>
      <c r="L92" s="270"/>
      <c r="M92" s="270"/>
      <c r="N92" s="270"/>
      <c r="O92" s="270"/>
      <c r="P92" s="270"/>
      <c r="Q92" s="270"/>
      <c r="R92" s="270"/>
      <c r="S92" s="270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</row>
    <row r="93" spans="1:33" s="14" customFormat="1">
      <c r="A93" s="12"/>
      <c r="B93" s="12"/>
      <c r="C93" s="20"/>
      <c r="D93" s="20"/>
      <c r="E93" s="20"/>
      <c r="F93" s="20"/>
      <c r="G93" s="20"/>
      <c r="H93" s="20"/>
      <c r="I93" s="20"/>
      <c r="J93" s="20"/>
      <c r="K93" s="106"/>
      <c r="L93" s="270"/>
      <c r="M93" s="270"/>
      <c r="N93" s="270"/>
      <c r="O93" s="270"/>
      <c r="P93" s="270"/>
      <c r="Q93" s="270"/>
      <c r="R93" s="270"/>
      <c r="S93" s="270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</row>
    <row r="94" spans="1:33" s="14" customFormat="1">
      <c r="A94" s="12"/>
      <c r="B94" s="12"/>
      <c r="C94" s="20"/>
      <c r="D94" s="20"/>
      <c r="E94" s="20"/>
      <c r="F94" s="20"/>
      <c r="G94" s="20"/>
      <c r="H94" s="20"/>
      <c r="I94" s="20"/>
      <c r="J94" s="20"/>
      <c r="K94" s="106"/>
      <c r="L94" s="270"/>
      <c r="M94" s="270"/>
      <c r="N94" s="270"/>
      <c r="O94" s="270"/>
      <c r="P94" s="270"/>
      <c r="Q94" s="270"/>
      <c r="R94" s="270"/>
      <c r="S94" s="270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</row>
    <row r="95" spans="1:33" s="14" customFormat="1">
      <c r="A95" s="12"/>
      <c r="B95" s="12"/>
      <c r="C95" s="20"/>
      <c r="D95" s="20"/>
      <c r="E95" s="20"/>
      <c r="F95" s="20"/>
      <c r="G95" s="20"/>
      <c r="H95" s="20"/>
      <c r="I95" s="20"/>
      <c r="J95" s="20"/>
      <c r="K95" s="106"/>
      <c r="L95" s="270"/>
      <c r="M95" s="270"/>
      <c r="N95" s="270"/>
      <c r="O95" s="270"/>
      <c r="P95" s="270"/>
      <c r="Q95" s="270"/>
      <c r="R95" s="270"/>
      <c r="S95" s="270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</row>
  </sheetData>
  <sheetProtection selectLockedCells="1"/>
  <mergeCells count="22">
    <mergeCell ref="C32:F32"/>
    <mergeCell ref="K1:L1"/>
    <mergeCell ref="C33:F33"/>
    <mergeCell ref="U8:W8"/>
    <mergeCell ref="C18:E18"/>
    <mergeCell ref="C25:F25"/>
    <mergeCell ref="C26:F26"/>
    <mergeCell ref="C27:F27"/>
    <mergeCell ref="C11:E11"/>
    <mergeCell ref="C14:E14"/>
    <mergeCell ref="C10:E10"/>
    <mergeCell ref="C12:E12"/>
    <mergeCell ref="C13:E13"/>
    <mergeCell ref="C28:F28"/>
    <mergeCell ref="C29:F29"/>
    <mergeCell ref="C30:F30"/>
    <mergeCell ref="I1:J1"/>
    <mergeCell ref="C31:F31"/>
    <mergeCell ref="C6:F6"/>
    <mergeCell ref="C1:D1"/>
    <mergeCell ref="E1:F1"/>
    <mergeCell ref="G1:H1"/>
  </mergeCells>
  <conditionalFormatting sqref="D21:F23">
    <cfRule type="expression" dxfId="40" priority="2">
      <formula>D21=$F$18</formula>
    </cfRule>
  </conditionalFormatting>
  <conditionalFormatting sqref="C25:F33">
    <cfRule type="expression" dxfId="39" priority="1">
      <formula>H25=$F$18</formula>
    </cfRule>
  </conditionalFormatting>
  <dataValidations count="1">
    <dataValidation type="list" allowBlank="1" showInputMessage="1" showErrorMessage="1" sqref="F10:F14">
      <formula1>"Concordo totalmente,Concordo parcialmente,Não concordo e nem discordo,Discordo parcialmente,Discordo totalmente"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"/>
  <dimension ref="A1:XFD105"/>
  <sheetViews>
    <sheetView showGridLines="0" zoomScale="90" zoomScaleNormal="90" zoomScalePageLayoutView="80" workbookViewId="0">
      <pane ySplit="2" topLeftCell="A6" activePane="bottomLeft" state="frozen"/>
      <selection activeCell="A3" sqref="A3:XFD3"/>
      <selection pane="bottomLeft" activeCell="C14" sqref="C14:E14"/>
    </sheetView>
  </sheetViews>
  <sheetFormatPr defaultColWidth="11" defaultRowHeight="15.75"/>
  <cols>
    <col min="1" max="1" width="2.125" style="12" customWidth="1"/>
    <col min="2" max="2" width="1.375" style="12" customWidth="1"/>
    <col min="3" max="5" width="40.875" style="12" customWidth="1"/>
    <col min="6" max="11" width="11" style="12" customWidth="1"/>
    <col min="12" max="14" width="11" style="14" customWidth="1"/>
    <col min="15" max="15" width="11" style="15" customWidth="1"/>
    <col min="16" max="19" width="11" style="15"/>
    <col min="20" max="20" width="11" style="15" customWidth="1"/>
    <col min="21" max="16384" width="11" style="12"/>
  </cols>
  <sheetData>
    <row r="1" spans="1:16384" s="91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3"/>
      <c r="N1" s="4"/>
      <c r="O1" s="5"/>
      <c r="P1" s="5"/>
      <c r="Q1" s="5"/>
      <c r="R1" s="5"/>
      <c r="S1" s="5"/>
      <c r="T1" s="5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17"/>
      <c r="C5" s="61" t="s">
        <v>262</v>
      </c>
      <c r="D5" s="79"/>
      <c r="E5" s="62"/>
      <c r="F5" s="20"/>
      <c r="G5" s="20"/>
      <c r="H5" s="20"/>
      <c r="I5" s="20"/>
      <c r="J5" s="20"/>
      <c r="K5" s="20"/>
      <c r="L5" s="19"/>
      <c r="M5" s="19"/>
      <c r="N5" s="20"/>
      <c r="O5" s="21"/>
      <c r="P5" s="21"/>
      <c r="Q5" s="21"/>
      <c r="R5" s="21"/>
      <c r="S5" s="21"/>
      <c r="T5" s="21"/>
      <c r="U5" s="22"/>
      <c r="V5" s="22"/>
      <c r="W5" s="22"/>
      <c r="X5" s="22"/>
      <c r="Y5" s="22"/>
    </row>
    <row r="6" spans="1:16384" s="18" customFormat="1" ht="50.1" customHeight="1" thickTop="1" thickBot="1">
      <c r="A6" s="16"/>
      <c r="B6" s="17"/>
      <c r="C6" s="464" t="str">
        <f>CONCATENATE(MODELAGEM!G10," - ",MODELAGEM!G11," - ",MODELAGEM!G12)</f>
        <v>Através de site - - - -</v>
      </c>
      <c r="D6" s="464"/>
      <c r="E6" s="464"/>
      <c r="F6" s="20"/>
      <c r="G6" s="20"/>
      <c r="H6" s="20"/>
      <c r="I6" s="20"/>
      <c r="J6" s="20"/>
      <c r="K6" s="20"/>
      <c r="L6" s="20"/>
      <c r="M6" s="20"/>
      <c r="N6" s="20"/>
      <c r="O6" s="23"/>
      <c r="P6" s="23"/>
      <c r="Q6" s="23"/>
      <c r="R6" s="23"/>
      <c r="S6" s="23"/>
      <c r="T6" s="23"/>
    </row>
    <row r="7" spans="1:16384" s="18" customFormat="1" ht="7.5" customHeight="1" thickTop="1">
      <c r="A7" s="16"/>
      <c r="B7" s="17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3"/>
      <c r="P7" s="23"/>
      <c r="Q7" s="23"/>
      <c r="R7" s="23"/>
      <c r="S7" s="23"/>
      <c r="T7" s="23"/>
    </row>
    <row r="8" spans="1:16384" s="18" customFormat="1" ht="30" customHeight="1">
      <c r="A8" s="16"/>
      <c r="B8" s="17"/>
      <c r="C8" s="244" t="s">
        <v>201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3"/>
      <c r="P8" s="23"/>
      <c r="Q8" s="23"/>
      <c r="R8" s="23"/>
      <c r="S8" s="23"/>
      <c r="T8" s="23"/>
    </row>
    <row r="9" spans="1:16384" s="18" customFormat="1" ht="3.75" customHeight="1" thickBot="1">
      <c r="A9" s="16"/>
      <c r="B9" s="17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3"/>
      <c r="P9" s="23"/>
      <c r="Q9" s="23"/>
      <c r="R9" s="23"/>
      <c r="S9" s="23"/>
      <c r="T9" s="23"/>
    </row>
    <row r="10" spans="1:16384" s="18" customFormat="1" ht="30" customHeight="1" thickTop="1" thickBot="1">
      <c r="A10" s="16"/>
      <c r="B10" s="17"/>
      <c r="C10" s="61" t="s">
        <v>263</v>
      </c>
      <c r="D10" s="79"/>
      <c r="E10" s="79"/>
      <c r="F10" s="20"/>
      <c r="G10" s="20"/>
      <c r="H10" s="20"/>
      <c r="I10" s="20"/>
      <c r="J10" s="20"/>
      <c r="K10" s="20"/>
      <c r="L10" s="19"/>
      <c r="M10" s="19"/>
      <c r="N10" s="20"/>
      <c r="O10" s="21"/>
      <c r="P10" s="21"/>
      <c r="Q10" s="21"/>
      <c r="R10" s="21"/>
      <c r="S10" s="21"/>
      <c r="T10" s="21"/>
      <c r="U10" s="22"/>
      <c r="V10" s="22"/>
      <c r="W10" s="22"/>
      <c r="X10" s="22"/>
      <c r="Y10" s="22"/>
    </row>
    <row r="11" spans="1:16384" s="18" customFormat="1" ht="50.1" customHeight="1" thickTop="1">
      <c r="A11" s="16"/>
      <c r="B11" s="17"/>
      <c r="C11" s="472"/>
      <c r="D11" s="462"/>
      <c r="E11" s="463"/>
      <c r="F11" s="20"/>
      <c r="G11" s="20"/>
      <c r="H11" s="20"/>
      <c r="I11" s="20"/>
      <c r="J11" s="20"/>
      <c r="K11" s="20"/>
      <c r="L11" s="20"/>
      <c r="M11" s="20"/>
      <c r="N11" s="20"/>
      <c r="O11" s="23"/>
      <c r="P11" s="23"/>
      <c r="Q11" s="23"/>
      <c r="R11" s="23"/>
      <c r="S11" s="23"/>
      <c r="T11" s="23"/>
    </row>
    <row r="12" spans="1:16384" s="18" customFormat="1" ht="15" customHeight="1" thickBot="1">
      <c r="A12" s="16"/>
      <c r="B12" s="17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3"/>
      <c r="P12" s="23"/>
      <c r="Q12" s="23"/>
      <c r="R12" s="23"/>
      <c r="S12" s="23"/>
      <c r="T12" s="23"/>
    </row>
    <row r="13" spans="1:16384" s="18" customFormat="1" ht="30" customHeight="1" thickTop="1" thickBot="1">
      <c r="A13" s="16"/>
      <c r="B13" s="17"/>
      <c r="C13" s="61" t="s">
        <v>264</v>
      </c>
      <c r="D13" s="79"/>
      <c r="E13" s="79"/>
      <c r="F13" s="20"/>
      <c r="G13" s="20"/>
      <c r="H13" s="20"/>
      <c r="I13" s="20"/>
      <c r="J13" s="20"/>
      <c r="K13" s="20"/>
      <c r="L13" s="19"/>
      <c r="M13" s="19"/>
      <c r="N13" s="20"/>
      <c r="O13" s="21"/>
      <c r="P13" s="21"/>
      <c r="Q13" s="21"/>
      <c r="R13" s="21"/>
      <c r="S13" s="21"/>
      <c r="T13" s="21"/>
      <c r="U13" s="22"/>
      <c r="V13" s="22"/>
      <c r="W13" s="22"/>
      <c r="X13" s="22"/>
      <c r="Y13" s="22"/>
    </row>
    <row r="14" spans="1:16384" s="18" customFormat="1" ht="50.1" customHeight="1" thickTop="1">
      <c r="A14" s="16"/>
      <c r="B14" s="17"/>
      <c r="C14" s="461" t="s">
        <v>755</v>
      </c>
      <c r="D14" s="462"/>
      <c r="E14" s="463"/>
      <c r="F14" s="20"/>
      <c r="G14" s="20"/>
      <c r="H14" s="20"/>
      <c r="I14" s="20"/>
      <c r="J14" s="20"/>
      <c r="K14" s="20"/>
      <c r="L14" s="20"/>
      <c r="M14" s="20"/>
      <c r="N14" s="20"/>
      <c r="O14" s="23"/>
      <c r="P14" s="23"/>
      <c r="Q14" s="23"/>
      <c r="R14" s="23"/>
      <c r="S14" s="23"/>
      <c r="T14" s="23"/>
    </row>
    <row r="15" spans="1:16384" s="18" customFormat="1" ht="15" customHeight="1" thickBot="1">
      <c r="A15" s="16"/>
      <c r="B15" s="17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3"/>
      <c r="P15" s="23"/>
      <c r="Q15" s="23"/>
      <c r="R15" s="23"/>
      <c r="S15" s="23"/>
      <c r="T15" s="23"/>
    </row>
    <row r="16" spans="1:16384" s="18" customFormat="1" ht="30" customHeight="1" thickTop="1" thickBot="1">
      <c r="A16" s="16"/>
      <c r="B16" s="17"/>
      <c r="C16" s="61" t="s">
        <v>265</v>
      </c>
      <c r="D16" s="79"/>
      <c r="E16" s="79"/>
      <c r="F16" s="20"/>
      <c r="G16" s="20"/>
      <c r="H16" s="20"/>
      <c r="I16" s="20"/>
      <c r="J16" s="20"/>
      <c r="K16" s="20"/>
      <c r="L16" s="19"/>
      <c r="M16" s="19"/>
      <c r="N16" s="20"/>
      <c r="O16" s="21"/>
      <c r="P16" s="21"/>
      <c r="Q16" s="21"/>
      <c r="R16" s="21"/>
      <c r="S16" s="21"/>
      <c r="T16" s="21"/>
      <c r="U16" s="22"/>
      <c r="V16" s="22"/>
      <c r="W16" s="22"/>
      <c r="X16" s="22"/>
      <c r="Y16" s="22"/>
    </row>
    <row r="17" spans="1:25" s="18" customFormat="1" ht="50.1" customHeight="1" thickTop="1">
      <c r="A17" s="16"/>
      <c r="B17" s="17"/>
      <c r="C17" s="472" t="s">
        <v>722</v>
      </c>
      <c r="D17" s="462"/>
      <c r="E17" s="463"/>
      <c r="F17" s="20"/>
      <c r="G17" s="20"/>
      <c r="H17" s="20"/>
      <c r="I17" s="20"/>
      <c r="J17" s="20"/>
      <c r="K17" s="20"/>
      <c r="L17" s="20"/>
      <c r="M17" s="20"/>
      <c r="N17" s="20"/>
      <c r="O17" s="23"/>
      <c r="P17" s="23"/>
      <c r="Q17" s="23"/>
      <c r="R17" s="23"/>
      <c r="S17" s="23"/>
      <c r="T17" s="23"/>
    </row>
    <row r="18" spans="1:25" ht="15" customHeight="1" thickBot="1">
      <c r="C18" s="20"/>
      <c r="D18" s="20"/>
      <c r="E18" s="20"/>
      <c r="F18" s="20"/>
      <c r="G18" s="20"/>
      <c r="H18" s="20"/>
      <c r="I18" s="20"/>
      <c r="J18" s="20"/>
      <c r="K18" s="20"/>
    </row>
    <row r="19" spans="1:25" s="18" customFormat="1" ht="30" customHeight="1" thickTop="1" thickBot="1">
      <c r="A19" s="16"/>
      <c r="B19" s="17"/>
      <c r="C19" s="61" t="s">
        <v>266</v>
      </c>
      <c r="D19" s="79"/>
      <c r="E19" s="79"/>
      <c r="F19" s="20"/>
      <c r="G19" s="20"/>
      <c r="H19" s="20"/>
      <c r="I19" s="20"/>
      <c r="J19" s="20"/>
      <c r="K19" s="20"/>
      <c r="L19" s="19"/>
      <c r="M19" s="19"/>
      <c r="N19" s="20"/>
      <c r="O19" s="21"/>
      <c r="P19" s="21"/>
      <c r="Q19" s="21"/>
      <c r="R19" s="21"/>
      <c r="S19" s="21"/>
      <c r="T19" s="21"/>
      <c r="U19" s="22"/>
      <c r="V19" s="22"/>
      <c r="W19" s="22"/>
      <c r="X19" s="22"/>
      <c r="Y19" s="22"/>
    </row>
    <row r="20" spans="1:25" s="18" customFormat="1" ht="50.1" customHeight="1" thickTop="1">
      <c r="A20" s="16"/>
      <c r="B20" s="17"/>
      <c r="C20" s="472" t="s">
        <v>756</v>
      </c>
      <c r="D20" s="462"/>
      <c r="E20" s="463"/>
      <c r="F20" s="20"/>
      <c r="G20" s="20"/>
      <c r="H20" s="20"/>
      <c r="I20" s="20"/>
      <c r="J20" s="20"/>
      <c r="K20" s="20"/>
      <c r="L20" s="20"/>
      <c r="M20" s="20"/>
      <c r="N20" s="20"/>
      <c r="O20" s="23"/>
      <c r="P20" s="23"/>
      <c r="Q20" s="23"/>
      <c r="R20" s="23"/>
      <c r="S20" s="23"/>
      <c r="T20" s="23"/>
    </row>
    <row r="21" spans="1:25" ht="30" customHeight="1">
      <c r="C21" s="20"/>
      <c r="D21" s="20"/>
      <c r="E21" s="20"/>
      <c r="F21" s="20"/>
      <c r="G21" s="20"/>
      <c r="H21" s="20"/>
      <c r="I21" s="20"/>
      <c r="J21" s="20"/>
      <c r="K21" s="20"/>
    </row>
    <row r="22" spans="1:25" ht="30" customHeight="1">
      <c r="C22" s="20"/>
      <c r="D22" s="20"/>
      <c r="E22" s="20"/>
      <c r="F22" s="20"/>
      <c r="G22" s="20"/>
      <c r="H22" s="20"/>
      <c r="I22" s="20"/>
      <c r="J22" s="20"/>
      <c r="K22" s="20"/>
    </row>
    <row r="23" spans="1:25" ht="30" customHeight="1">
      <c r="C23" s="20"/>
      <c r="D23" s="20"/>
      <c r="E23" s="20"/>
      <c r="F23" s="20"/>
      <c r="G23" s="20"/>
      <c r="H23" s="20"/>
      <c r="I23" s="20"/>
      <c r="J23" s="20"/>
      <c r="K23" s="20"/>
    </row>
    <row r="24" spans="1:25" ht="30" customHeight="1">
      <c r="C24" s="20"/>
      <c r="D24" s="20"/>
      <c r="E24" s="20"/>
      <c r="F24" s="20"/>
      <c r="G24" s="20"/>
      <c r="H24" s="20"/>
      <c r="I24" s="20"/>
      <c r="J24" s="20"/>
      <c r="K24" s="20"/>
    </row>
    <row r="25" spans="1:25" ht="30" customHeight="1">
      <c r="C25" s="20"/>
      <c r="D25" s="20"/>
      <c r="E25" s="20"/>
      <c r="F25" s="20"/>
      <c r="G25" s="20"/>
      <c r="H25" s="20"/>
      <c r="I25" s="20"/>
      <c r="J25" s="20"/>
      <c r="K25" s="20"/>
    </row>
    <row r="26" spans="1:25" ht="30" customHeight="1">
      <c r="C26" s="20"/>
      <c r="D26" s="20"/>
      <c r="E26" s="20"/>
      <c r="F26" s="20"/>
      <c r="G26" s="20"/>
      <c r="H26" s="20"/>
      <c r="I26" s="20"/>
      <c r="J26" s="20"/>
      <c r="K26" s="20"/>
    </row>
    <row r="27" spans="1:25" ht="30" customHeight="1">
      <c r="C27" s="20"/>
      <c r="D27" s="20"/>
      <c r="E27" s="20"/>
      <c r="F27" s="20"/>
      <c r="G27" s="20"/>
      <c r="H27" s="20"/>
      <c r="I27" s="20"/>
      <c r="J27" s="20"/>
      <c r="K27" s="20"/>
    </row>
    <row r="28" spans="1:25" ht="30" customHeight="1">
      <c r="C28" s="20"/>
      <c r="D28" s="20"/>
      <c r="E28" s="20"/>
      <c r="F28" s="20"/>
      <c r="G28" s="20"/>
      <c r="H28" s="20"/>
      <c r="I28" s="20"/>
      <c r="J28" s="20"/>
      <c r="K28" s="20"/>
    </row>
    <row r="29" spans="1:25" s="14" customFormat="1" ht="30" customHeight="1">
      <c r="A29" s="12"/>
      <c r="B29" s="12"/>
      <c r="C29" s="20"/>
      <c r="D29" s="20"/>
      <c r="E29" s="20"/>
      <c r="F29" s="20"/>
      <c r="G29" s="20"/>
      <c r="H29" s="20"/>
      <c r="I29" s="20"/>
      <c r="J29" s="20"/>
      <c r="K29" s="20"/>
      <c r="O29" s="15"/>
      <c r="P29" s="15"/>
      <c r="Q29" s="15"/>
      <c r="R29" s="15"/>
      <c r="S29" s="15"/>
      <c r="T29" s="15"/>
      <c r="U29" s="12"/>
      <c r="V29" s="12"/>
      <c r="W29" s="12"/>
      <c r="X29" s="12"/>
      <c r="Y29" s="12"/>
    </row>
    <row r="30" spans="1:25" s="14" customFormat="1" ht="30" customHeight="1">
      <c r="A30" s="12"/>
      <c r="B30" s="12"/>
      <c r="C30" s="20"/>
      <c r="D30" s="20"/>
      <c r="E30" s="20"/>
      <c r="F30" s="20"/>
      <c r="G30" s="20"/>
      <c r="H30" s="20"/>
      <c r="I30" s="20"/>
      <c r="J30" s="20"/>
      <c r="K30" s="20"/>
      <c r="O30" s="15"/>
      <c r="P30" s="15"/>
      <c r="Q30" s="15"/>
      <c r="R30" s="15"/>
      <c r="S30" s="15"/>
      <c r="T30" s="15"/>
      <c r="U30" s="12"/>
      <c r="V30" s="12"/>
      <c r="W30" s="12"/>
      <c r="X30" s="12"/>
      <c r="Y30" s="12"/>
    </row>
    <row r="31" spans="1:25" s="14" customFormat="1" ht="30" customHeight="1">
      <c r="A31" s="12"/>
      <c r="B31" s="12"/>
      <c r="C31" s="20"/>
      <c r="D31" s="20"/>
      <c r="E31" s="20"/>
      <c r="F31" s="20"/>
      <c r="G31" s="20"/>
      <c r="H31" s="20"/>
      <c r="I31" s="20"/>
      <c r="J31" s="20"/>
      <c r="K31" s="20"/>
      <c r="O31" s="15"/>
      <c r="P31" s="15"/>
      <c r="Q31" s="15"/>
      <c r="R31" s="15"/>
      <c r="S31" s="15"/>
      <c r="T31" s="15"/>
      <c r="U31" s="12"/>
      <c r="V31" s="12"/>
      <c r="W31" s="12"/>
      <c r="X31" s="12"/>
      <c r="Y31" s="12"/>
    </row>
    <row r="32" spans="1:25" s="14" customFormat="1" ht="30" customHeight="1">
      <c r="A32" s="12"/>
      <c r="B32" s="12"/>
      <c r="C32" s="20"/>
      <c r="D32" s="20"/>
      <c r="E32" s="20"/>
      <c r="F32" s="20"/>
      <c r="G32" s="20"/>
      <c r="H32" s="20"/>
      <c r="I32" s="20"/>
      <c r="J32" s="20"/>
      <c r="K32" s="20"/>
      <c r="O32" s="15"/>
      <c r="P32" s="15"/>
      <c r="Q32" s="15"/>
      <c r="R32" s="15"/>
      <c r="S32" s="15"/>
      <c r="T32" s="15"/>
      <c r="U32" s="12"/>
      <c r="V32" s="12"/>
      <c r="W32" s="12"/>
      <c r="X32" s="12"/>
      <c r="Y32" s="12"/>
    </row>
    <row r="33" spans="1:25" s="14" customFormat="1" ht="30" customHeight="1">
      <c r="A33" s="12"/>
      <c r="B33" s="12"/>
      <c r="C33" s="20"/>
      <c r="D33" s="20"/>
      <c r="E33" s="20"/>
      <c r="F33" s="20"/>
      <c r="G33" s="20"/>
      <c r="H33" s="20"/>
      <c r="I33" s="20"/>
      <c r="J33" s="20"/>
      <c r="K33" s="20"/>
      <c r="O33" s="15"/>
      <c r="P33" s="15"/>
      <c r="Q33" s="15"/>
      <c r="R33" s="15"/>
      <c r="S33" s="15"/>
      <c r="T33" s="15"/>
      <c r="U33" s="12"/>
      <c r="V33" s="12"/>
      <c r="W33" s="12"/>
      <c r="X33" s="12"/>
      <c r="Y33" s="12"/>
    </row>
    <row r="34" spans="1:25" s="14" customFormat="1" ht="30" customHeight="1">
      <c r="A34" s="12"/>
      <c r="B34" s="12"/>
      <c r="C34" s="20"/>
      <c r="D34" s="20"/>
      <c r="E34" s="20"/>
      <c r="F34" s="20"/>
      <c r="G34" s="20"/>
      <c r="H34" s="20"/>
      <c r="I34" s="20"/>
      <c r="J34" s="20"/>
      <c r="K34" s="20"/>
      <c r="O34" s="15"/>
      <c r="P34" s="15"/>
      <c r="Q34" s="15"/>
      <c r="R34" s="15"/>
      <c r="S34" s="15"/>
      <c r="T34" s="15"/>
      <c r="U34" s="12"/>
      <c r="V34" s="12"/>
      <c r="W34" s="12"/>
      <c r="X34" s="12"/>
      <c r="Y34" s="12"/>
    </row>
    <row r="35" spans="1:25" s="14" customFormat="1" ht="30" customHeight="1">
      <c r="A35" s="12"/>
      <c r="B35" s="12"/>
      <c r="C35" s="20"/>
      <c r="D35" s="20"/>
      <c r="E35" s="20"/>
      <c r="F35" s="20"/>
      <c r="G35" s="20"/>
      <c r="H35" s="20"/>
      <c r="I35" s="20"/>
      <c r="J35" s="20"/>
      <c r="K35" s="20"/>
      <c r="O35" s="15"/>
      <c r="P35" s="15"/>
      <c r="Q35" s="15"/>
      <c r="R35" s="15"/>
      <c r="S35" s="15"/>
      <c r="T35" s="15"/>
      <c r="U35" s="12"/>
      <c r="V35" s="12"/>
      <c r="W35" s="12"/>
      <c r="X35" s="12"/>
      <c r="Y35" s="12"/>
    </row>
    <row r="36" spans="1:25" s="14" customFormat="1" ht="30" customHeight="1">
      <c r="A36" s="12"/>
      <c r="B36" s="12"/>
      <c r="C36" s="20"/>
      <c r="D36" s="20"/>
      <c r="E36" s="20"/>
      <c r="F36" s="20"/>
      <c r="G36" s="20"/>
      <c r="H36" s="20"/>
      <c r="I36" s="20"/>
      <c r="J36" s="20"/>
      <c r="K36" s="20"/>
      <c r="O36" s="15"/>
      <c r="P36" s="15"/>
      <c r="Q36" s="15"/>
      <c r="R36" s="15"/>
      <c r="S36" s="15"/>
      <c r="T36" s="15"/>
      <c r="U36" s="12"/>
      <c r="V36" s="12"/>
      <c r="W36" s="12"/>
      <c r="X36" s="12"/>
      <c r="Y36" s="12"/>
    </row>
    <row r="37" spans="1:25" s="14" customFormat="1" ht="30" customHeight="1">
      <c r="A37" s="12"/>
      <c r="B37" s="12"/>
      <c r="C37" s="20"/>
      <c r="D37" s="20"/>
      <c r="E37" s="20"/>
      <c r="F37" s="20"/>
      <c r="G37" s="20"/>
      <c r="H37" s="20"/>
      <c r="I37" s="20"/>
      <c r="J37" s="20"/>
      <c r="K37" s="20"/>
      <c r="O37" s="15"/>
      <c r="P37" s="15"/>
      <c r="Q37" s="15"/>
      <c r="R37" s="15"/>
      <c r="S37" s="15"/>
      <c r="T37" s="15"/>
      <c r="U37" s="12"/>
      <c r="V37" s="12"/>
      <c r="W37" s="12"/>
      <c r="X37" s="12"/>
      <c r="Y37" s="12"/>
    </row>
    <row r="38" spans="1:25" s="14" customFormat="1" ht="30" customHeight="1">
      <c r="A38" s="12"/>
      <c r="B38" s="12"/>
      <c r="C38" s="20"/>
      <c r="D38" s="20"/>
      <c r="E38" s="20"/>
      <c r="F38" s="20"/>
      <c r="G38" s="20"/>
      <c r="H38" s="20"/>
      <c r="I38" s="20"/>
      <c r="J38" s="20"/>
      <c r="K38" s="20"/>
      <c r="O38" s="15"/>
      <c r="P38" s="15"/>
      <c r="Q38" s="15"/>
      <c r="R38" s="15"/>
      <c r="S38" s="15"/>
      <c r="T38" s="15"/>
      <c r="U38" s="12"/>
      <c r="V38" s="12"/>
      <c r="W38" s="12"/>
      <c r="X38" s="12"/>
      <c r="Y38" s="12"/>
    </row>
    <row r="39" spans="1:25" s="14" customFormat="1" ht="30" customHeight="1">
      <c r="A39" s="12"/>
      <c r="B39" s="12"/>
      <c r="C39" s="20"/>
      <c r="D39" s="20"/>
      <c r="E39" s="20"/>
      <c r="F39" s="20"/>
      <c r="G39" s="20"/>
      <c r="H39" s="20"/>
      <c r="I39" s="20"/>
      <c r="J39" s="20"/>
      <c r="K39" s="20"/>
      <c r="O39" s="15"/>
      <c r="P39" s="15"/>
      <c r="Q39" s="15"/>
      <c r="R39" s="15"/>
      <c r="S39" s="15"/>
      <c r="T39" s="15"/>
      <c r="U39" s="12"/>
      <c r="V39" s="12"/>
      <c r="W39" s="12"/>
      <c r="X39" s="12"/>
      <c r="Y39" s="12"/>
    </row>
    <row r="40" spans="1:25" s="14" customFormat="1" ht="30" customHeight="1">
      <c r="A40" s="12"/>
      <c r="B40" s="12"/>
      <c r="C40" s="20"/>
      <c r="D40" s="20"/>
      <c r="E40" s="20"/>
      <c r="F40" s="20"/>
      <c r="G40" s="20"/>
      <c r="H40" s="20"/>
      <c r="I40" s="20"/>
      <c r="J40" s="20"/>
      <c r="K40" s="20"/>
      <c r="O40" s="15"/>
      <c r="P40" s="15"/>
      <c r="Q40" s="15"/>
      <c r="R40" s="15"/>
      <c r="S40" s="15"/>
      <c r="T40" s="15"/>
      <c r="U40" s="12"/>
      <c r="V40" s="12"/>
      <c r="W40" s="12"/>
      <c r="X40" s="12"/>
      <c r="Y40" s="12"/>
    </row>
    <row r="41" spans="1:25" s="14" customFormat="1" ht="30" customHeight="1">
      <c r="A41" s="12"/>
      <c r="B41" s="12"/>
      <c r="C41" s="20"/>
      <c r="D41" s="20"/>
      <c r="E41" s="20"/>
      <c r="F41" s="20"/>
      <c r="G41" s="20"/>
      <c r="H41" s="20"/>
      <c r="I41" s="20"/>
      <c r="J41" s="20"/>
      <c r="K41" s="20"/>
      <c r="O41" s="15"/>
      <c r="P41" s="15"/>
      <c r="Q41" s="15"/>
      <c r="R41" s="15"/>
      <c r="S41" s="15"/>
      <c r="T41" s="15"/>
      <c r="U41" s="12"/>
      <c r="V41" s="12"/>
      <c r="W41" s="12"/>
      <c r="X41" s="12"/>
      <c r="Y41" s="12"/>
    </row>
    <row r="42" spans="1:25" s="14" customFormat="1" ht="30" customHeight="1">
      <c r="A42" s="12"/>
      <c r="B42" s="12"/>
      <c r="C42" s="20"/>
      <c r="D42" s="20"/>
      <c r="E42" s="20"/>
      <c r="F42" s="20"/>
      <c r="G42" s="20"/>
      <c r="H42" s="20"/>
      <c r="I42" s="20"/>
      <c r="J42" s="20"/>
      <c r="K42" s="20"/>
      <c r="O42" s="15"/>
      <c r="P42" s="15"/>
      <c r="Q42" s="15"/>
      <c r="R42" s="15"/>
      <c r="S42" s="15"/>
      <c r="T42" s="15"/>
      <c r="U42" s="12"/>
      <c r="V42" s="12"/>
      <c r="W42" s="12"/>
      <c r="X42" s="12"/>
      <c r="Y42" s="12"/>
    </row>
    <row r="43" spans="1:25" s="14" customFormat="1" ht="30" customHeight="1">
      <c r="A43" s="12"/>
      <c r="B43" s="12"/>
      <c r="C43" s="20"/>
      <c r="D43" s="20"/>
      <c r="E43" s="20"/>
      <c r="F43" s="20"/>
      <c r="G43" s="20"/>
      <c r="H43" s="20"/>
      <c r="I43" s="20"/>
      <c r="J43" s="20"/>
      <c r="K43" s="20"/>
      <c r="O43" s="15"/>
      <c r="P43" s="15"/>
      <c r="Q43" s="15"/>
      <c r="R43" s="15"/>
      <c r="S43" s="15"/>
      <c r="T43" s="15"/>
      <c r="U43" s="12"/>
      <c r="V43" s="12"/>
      <c r="W43" s="12"/>
      <c r="X43" s="12"/>
      <c r="Y43" s="12"/>
    </row>
    <row r="44" spans="1:25" s="14" customFormat="1" ht="30" customHeight="1">
      <c r="A44" s="12"/>
      <c r="B44" s="12"/>
      <c r="C44" s="20"/>
      <c r="D44" s="20"/>
      <c r="E44" s="20"/>
      <c r="F44" s="20"/>
      <c r="G44" s="20"/>
      <c r="H44" s="20"/>
      <c r="I44" s="20"/>
      <c r="J44" s="20"/>
      <c r="K44" s="20"/>
      <c r="O44" s="15"/>
      <c r="P44" s="15"/>
      <c r="Q44" s="15"/>
      <c r="R44" s="15"/>
      <c r="S44" s="15"/>
      <c r="T44" s="15"/>
      <c r="U44" s="12"/>
      <c r="V44" s="12"/>
      <c r="W44" s="12"/>
      <c r="X44" s="12"/>
      <c r="Y44" s="12"/>
    </row>
    <row r="45" spans="1:25" s="14" customFormat="1" ht="30" customHeight="1">
      <c r="A45" s="12"/>
      <c r="B45" s="12"/>
      <c r="C45" s="20"/>
      <c r="D45" s="20"/>
      <c r="E45" s="20"/>
      <c r="F45" s="20"/>
      <c r="G45" s="20"/>
      <c r="H45" s="20"/>
      <c r="I45" s="20"/>
      <c r="J45" s="20"/>
      <c r="K45" s="20"/>
      <c r="O45" s="15"/>
      <c r="P45" s="15"/>
      <c r="Q45" s="15"/>
      <c r="R45" s="15"/>
      <c r="S45" s="15"/>
      <c r="T45" s="15"/>
      <c r="U45" s="12"/>
      <c r="V45" s="12"/>
      <c r="W45" s="12"/>
      <c r="X45" s="12"/>
      <c r="Y45" s="12"/>
    </row>
    <row r="46" spans="1:25" s="14" customFormat="1" ht="30" customHeight="1">
      <c r="A46" s="12"/>
      <c r="B46" s="12"/>
      <c r="C46" s="20"/>
      <c r="D46" s="20"/>
      <c r="E46" s="20"/>
      <c r="F46" s="20"/>
      <c r="G46" s="20"/>
      <c r="H46" s="20"/>
      <c r="I46" s="20"/>
      <c r="J46" s="20"/>
      <c r="K46" s="20"/>
      <c r="O46" s="15"/>
      <c r="P46" s="15"/>
      <c r="Q46" s="15"/>
      <c r="R46" s="15"/>
      <c r="S46" s="15"/>
      <c r="T46" s="15"/>
      <c r="U46" s="12"/>
      <c r="V46" s="12"/>
      <c r="W46" s="12"/>
      <c r="X46" s="12"/>
      <c r="Y46" s="12"/>
    </row>
    <row r="47" spans="1:25" s="14" customFormat="1" ht="30" customHeight="1">
      <c r="A47" s="12"/>
      <c r="B47" s="12"/>
      <c r="C47" s="20"/>
      <c r="D47" s="20"/>
      <c r="E47" s="20"/>
      <c r="F47" s="20"/>
      <c r="G47" s="20"/>
      <c r="H47" s="20"/>
      <c r="I47" s="20"/>
      <c r="J47" s="20"/>
      <c r="K47" s="20"/>
      <c r="O47" s="15"/>
      <c r="P47" s="15"/>
      <c r="Q47" s="15"/>
      <c r="R47" s="15"/>
      <c r="S47" s="15"/>
      <c r="T47" s="15"/>
      <c r="U47" s="12"/>
      <c r="V47" s="12"/>
      <c r="W47" s="12"/>
      <c r="X47" s="12"/>
      <c r="Y47" s="12"/>
    </row>
    <row r="48" spans="1:25" s="14" customFormat="1" ht="30" customHeight="1">
      <c r="A48" s="12"/>
      <c r="B48" s="12"/>
      <c r="C48" s="20"/>
      <c r="D48" s="20"/>
      <c r="E48" s="20"/>
      <c r="F48" s="20"/>
      <c r="G48" s="20"/>
      <c r="H48" s="20"/>
      <c r="I48" s="20"/>
      <c r="J48" s="20"/>
      <c r="K48" s="20"/>
      <c r="O48" s="15"/>
      <c r="P48" s="15"/>
      <c r="Q48" s="15"/>
      <c r="R48" s="15"/>
      <c r="S48" s="15"/>
      <c r="T48" s="15"/>
      <c r="U48" s="12"/>
      <c r="V48" s="12"/>
      <c r="W48" s="12"/>
      <c r="X48" s="12"/>
      <c r="Y48" s="12"/>
    </row>
    <row r="49" spans="1:25" s="14" customFormat="1" ht="30" customHeight="1">
      <c r="A49" s="12"/>
      <c r="B49" s="12"/>
      <c r="C49" s="20"/>
      <c r="D49" s="20"/>
      <c r="E49" s="20"/>
      <c r="F49" s="20"/>
      <c r="G49" s="20"/>
      <c r="H49" s="20"/>
      <c r="I49" s="20"/>
      <c r="J49" s="20"/>
      <c r="K49" s="20"/>
      <c r="O49" s="15"/>
      <c r="P49" s="15"/>
      <c r="Q49" s="15"/>
      <c r="R49" s="15"/>
      <c r="S49" s="15"/>
      <c r="T49" s="15"/>
      <c r="U49" s="12"/>
      <c r="V49" s="12"/>
      <c r="W49" s="12"/>
      <c r="X49" s="12"/>
      <c r="Y49" s="12"/>
    </row>
    <row r="50" spans="1:25" s="14" customFormat="1" ht="30" customHeight="1">
      <c r="A50" s="12"/>
      <c r="B50" s="12"/>
      <c r="C50" s="20"/>
      <c r="D50" s="20"/>
      <c r="E50" s="20"/>
      <c r="F50" s="20"/>
      <c r="G50" s="20"/>
      <c r="H50" s="20"/>
      <c r="I50" s="20"/>
      <c r="J50" s="20"/>
      <c r="K50" s="20"/>
      <c r="O50" s="15"/>
      <c r="P50" s="15"/>
      <c r="Q50" s="15"/>
      <c r="R50" s="15"/>
      <c r="S50" s="15"/>
      <c r="T50" s="15"/>
      <c r="U50" s="12"/>
      <c r="V50" s="12"/>
      <c r="W50" s="12"/>
      <c r="X50" s="12"/>
      <c r="Y50" s="12"/>
    </row>
    <row r="51" spans="1:25" s="14" customFormat="1" ht="30" customHeight="1">
      <c r="A51" s="12"/>
      <c r="B51" s="12"/>
      <c r="C51" s="20"/>
      <c r="D51" s="20"/>
      <c r="E51" s="20"/>
      <c r="F51" s="20"/>
      <c r="G51" s="20"/>
      <c r="H51" s="20"/>
      <c r="I51" s="20"/>
      <c r="J51" s="20"/>
      <c r="K51" s="20"/>
      <c r="O51" s="15"/>
      <c r="P51" s="15"/>
      <c r="Q51" s="15"/>
      <c r="R51" s="15"/>
      <c r="S51" s="15"/>
      <c r="T51" s="15"/>
      <c r="U51" s="12"/>
      <c r="V51" s="12"/>
      <c r="W51" s="12"/>
      <c r="X51" s="12"/>
      <c r="Y51" s="12"/>
    </row>
    <row r="52" spans="1:25" s="14" customFormat="1" ht="30" customHeight="1">
      <c r="A52" s="12"/>
      <c r="B52" s="12"/>
      <c r="C52" s="20"/>
      <c r="D52" s="20"/>
      <c r="E52" s="20"/>
      <c r="F52" s="20"/>
      <c r="G52" s="20"/>
      <c r="H52" s="20"/>
      <c r="I52" s="20"/>
      <c r="J52" s="20"/>
      <c r="K52" s="20"/>
      <c r="O52" s="15"/>
      <c r="P52" s="15"/>
      <c r="Q52" s="15"/>
      <c r="R52" s="15"/>
      <c r="S52" s="15"/>
      <c r="T52" s="15"/>
      <c r="U52" s="12"/>
      <c r="V52" s="12"/>
      <c r="W52" s="12"/>
      <c r="X52" s="12"/>
      <c r="Y52" s="12"/>
    </row>
    <row r="53" spans="1:25" s="14" customFormat="1" ht="30" customHeight="1">
      <c r="A53" s="12"/>
      <c r="B53" s="12"/>
      <c r="C53" s="20"/>
      <c r="D53" s="20"/>
      <c r="E53" s="20"/>
      <c r="F53" s="20"/>
      <c r="G53" s="20"/>
      <c r="H53" s="20"/>
      <c r="I53" s="20"/>
      <c r="J53" s="20"/>
      <c r="K53" s="20"/>
      <c r="O53" s="15"/>
      <c r="P53" s="15"/>
      <c r="Q53" s="15"/>
      <c r="R53" s="15"/>
      <c r="S53" s="15"/>
      <c r="T53" s="15"/>
      <c r="U53" s="12"/>
      <c r="V53" s="12"/>
      <c r="W53" s="12"/>
      <c r="X53" s="12"/>
      <c r="Y53" s="12"/>
    </row>
    <row r="54" spans="1:25" s="14" customFormat="1" ht="30" customHeight="1">
      <c r="A54" s="12"/>
      <c r="B54" s="12"/>
      <c r="C54" s="20"/>
      <c r="D54" s="20"/>
      <c r="E54" s="20"/>
      <c r="F54" s="20"/>
      <c r="G54" s="20"/>
      <c r="H54" s="20"/>
      <c r="I54" s="20"/>
      <c r="J54" s="20"/>
      <c r="K54" s="20"/>
      <c r="O54" s="15"/>
      <c r="P54" s="15"/>
      <c r="Q54" s="15"/>
      <c r="R54" s="15"/>
      <c r="S54" s="15"/>
      <c r="T54" s="15"/>
      <c r="U54" s="12"/>
      <c r="V54" s="12"/>
      <c r="W54" s="12"/>
      <c r="X54" s="12"/>
      <c r="Y54" s="12"/>
    </row>
    <row r="55" spans="1:25" s="14" customFormat="1" ht="30" customHeight="1">
      <c r="A55" s="12"/>
      <c r="B55" s="12"/>
      <c r="C55" s="20"/>
      <c r="D55" s="20"/>
      <c r="E55" s="20"/>
      <c r="F55" s="20"/>
      <c r="G55" s="20"/>
      <c r="H55" s="20"/>
      <c r="I55" s="20"/>
      <c r="J55" s="20"/>
      <c r="K55" s="20"/>
      <c r="O55" s="15"/>
      <c r="P55" s="15"/>
      <c r="Q55" s="15"/>
      <c r="R55" s="15"/>
      <c r="S55" s="15"/>
      <c r="T55" s="15"/>
      <c r="U55" s="12"/>
      <c r="V55" s="12"/>
      <c r="W55" s="12"/>
      <c r="X55" s="12"/>
      <c r="Y55" s="12"/>
    </row>
    <row r="56" spans="1:25" s="14" customFormat="1" ht="30" customHeight="1">
      <c r="A56" s="12"/>
      <c r="B56" s="12"/>
      <c r="C56" s="20"/>
      <c r="D56" s="20"/>
      <c r="E56" s="20"/>
      <c r="F56" s="20"/>
      <c r="G56" s="20"/>
      <c r="H56" s="20"/>
      <c r="I56" s="20"/>
      <c r="J56" s="20"/>
      <c r="K56" s="20"/>
      <c r="O56" s="15"/>
      <c r="P56" s="15"/>
      <c r="Q56" s="15"/>
      <c r="R56" s="15"/>
      <c r="S56" s="15"/>
      <c r="T56" s="15"/>
      <c r="U56" s="12"/>
      <c r="V56" s="12"/>
      <c r="W56" s="12"/>
      <c r="X56" s="12"/>
      <c r="Y56" s="12"/>
    </row>
    <row r="57" spans="1:25" s="14" customFormat="1" ht="30" customHeight="1">
      <c r="A57" s="12"/>
      <c r="B57" s="12"/>
      <c r="C57" s="20"/>
      <c r="D57" s="20"/>
      <c r="E57" s="20"/>
      <c r="F57" s="20"/>
      <c r="G57" s="20"/>
      <c r="H57" s="20"/>
      <c r="I57" s="20"/>
      <c r="J57" s="20"/>
      <c r="K57" s="20"/>
      <c r="O57" s="15"/>
      <c r="P57" s="15"/>
      <c r="Q57" s="15"/>
      <c r="R57" s="15"/>
      <c r="S57" s="15"/>
      <c r="T57" s="15"/>
      <c r="U57" s="12"/>
      <c r="V57" s="12"/>
      <c r="W57" s="12"/>
      <c r="X57" s="12"/>
      <c r="Y57" s="12"/>
    </row>
    <row r="58" spans="1:25" s="14" customFormat="1" ht="30" customHeight="1">
      <c r="A58" s="12"/>
      <c r="B58" s="12"/>
      <c r="C58" s="20"/>
      <c r="D58" s="20"/>
      <c r="E58" s="20"/>
      <c r="F58" s="20"/>
      <c r="G58" s="20"/>
      <c r="H58" s="20"/>
      <c r="I58" s="20"/>
      <c r="J58" s="20"/>
      <c r="K58" s="20"/>
      <c r="O58" s="15"/>
      <c r="P58" s="15"/>
      <c r="Q58" s="15"/>
      <c r="R58" s="15"/>
      <c r="S58" s="15"/>
      <c r="T58" s="15"/>
      <c r="U58" s="12"/>
      <c r="V58" s="12"/>
      <c r="W58" s="12"/>
      <c r="X58" s="12"/>
      <c r="Y58" s="12"/>
    </row>
    <row r="59" spans="1:25" s="14" customFormat="1" ht="30" customHeight="1">
      <c r="A59" s="12"/>
      <c r="B59" s="12"/>
      <c r="C59" s="20"/>
      <c r="D59" s="20"/>
      <c r="E59" s="20"/>
      <c r="F59" s="20"/>
      <c r="G59" s="20"/>
      <c r="H59" s="20"/>
      <c r="I59" s="20"/>
      <c r="J59" s="20"/>
      <c r="K59" s="20"/>
      <c r="O59" s="15"/>
      <c r="P59" s="15"/>
      <c r="Q59" s="15"/>
      <c r="R59" s="15"/>
      <c r="S59" s="15"/>
      <c r="T59" s="15"/>
      <c r="U59" s="12"/>
      <c r="V59" s="12"/>
      <c r="W59" s="12"/>
      <c r="X59" s="12"/>
      <c r="Y59" s="12"/>
    </row>
    <row r="60" spans="1:25" s="14" customFormat="1" ht="30" customHeight="1">
      <c r="A60" s="12"/>
      <c r="B60" s="12"/>
      <c r="C60" s="20"/>
      <c r="D60" s="20"/>
      <c r="E60" s="20"/>
      <c r="F60" s="20"/>
      <c r="G60" s="20"/>
      <c r="H60" s="20"/>
      <c r="I60" s="20"/>
      <c r="J60" s="20"/>
      <c r="K60" s="20"/>
      <c r="O60" s="15"/>
      <c r="P60" s="15"/>
      <c r="Q60" s="15"/>
      <c r="R60" s="15"/>
      <c r="S60" s="15"/>
      <c r="T60" s="15"/>
      <c r="U60" s="12"/>
      <c r="V60" s="12"/>
      <c r="W60" s="12"/>
      <c r="X60" s="12"/>
      <c r="Y60" s="12"/>
    </row>
    <row r="61" spans="1:25" s="14" customFormat="1" ht="30" customHeight="1">
      <c r="A61" s="12"/>
      <c r="B61" s="12"/>
      <c r="C61" s="20"/>
      <c r="D61" s="20"/>
      <c r="E61" s="20"/>
      <c r="F61" s="20"/>
      <c r="G61" s="20"/>
      <c r="H61" s="20"/>
      <c r="I61" s="20"/>
      <c r="J61" s="20"/>
      <c r="K61" s="20"/>
      <c r="O61" s="15"/>
      <c r="P61" s="15"/>
      <c r="Q61" s="15"/>
      <c r="R61" s="15"/>
      <c r="S61" s="15"/>
      <c r="T61" s="15"/>
      <c r="U61" s="12"/>
      <c r="V61" s="12"/>
      <c r="W61" s="12"/>
      <c r="X61" s="12"/>
      <c r="Y61" s="12"/>
    </row>
    <row r="62" spans="1:25" s="14" customFormat="1" ht="30" customHeight="1">
      <c r="A62" s="12"/>
      <c r="B62" s="12"/>
      <c r="C62" s="20"/>
      <c r="D62" s="20"/>
      <c r="E62" s="20"/>
      <c r="F62" s="20"/>
      <c r="G62" s="20"/>
      <c r="H62" s="20"/>
      <c r="I62" s="20"/>
      <c r="J62" s="20"/>
      <c r="K62" s="20"/>
      <c r="O62" s="15"/>
      <c r="P62" s="15"/>
      <c r="Q62" s="15"/>
      <c r="R62" s="15"/>
      <c r="S62" s="15"/>
      <c r="T62" s="15"/>
      <c r="U62" s="12"/>
      <c r="V62" s="12"/>
      <c r="W62" s="12"/>
      <c r="X62" s="12"/>
      <c r="Y62" s="12"/>
    </row>
    <row r="63" spans="1:25" s="14" customFormat="1" ht="30" customHeight="1">
      <c r="A63" s="12"/>
      <c r="B63" s="12"/>
      <c r="C63" s="20"/>
      <c r="D63" s="20"/>
      <c r="E63" s="20"/>
      <c r="F63" s="20"/>
      <c r="G63" s="20"/>
      <c r="H63" s="20"/>
      <c r="I63" s="20"/>
      <c r="J63" s="20"/>
      <c r="K63" s="20"/>
      <c r="O63" s="15"/>
      <c r="P63" s="15"/>
      <c r="Q63" s="15"/>
      <c r="R63" s="15"/>
      <c r="S63" s="15"/>
      <c r="T63" s="15"/>
      <c r="U63" s="12"/>
      <c r="V63" s="12"/>
      <c r="W63" s="12"/>
      <c r="X63" s="12"/>
      <c r="Y63" s="12"/>
    </row>
    <row r="64" spans="1:25" s="14" customFormat="1" ht="30" customHeight="1">
      <c r="A64" s="12"/>
      <c r="B64" s="12"/>
      <c r="C64" s="20"/>
      <c r="D64" s="20"/>
      <c r="E64" s="20"/>
      <c r="F64" s="20"/>
      <c r="G64" s="20"/>
      <c r="H64" s="20"/>
      <c r="I64" s="20"/>
      <c r="J64" s="20"/>
      <c r="K64" s="20"/>
      <c r="O64" s="15"/>
      <c r="P64" s="15"/>
      <c r="Q64" s="15"/>
      <c r="R64" s="15"/>
      <c r="S64" s="15"/>
      <c r="T64" s="15"/>
      <c r="U64" s="12"/>
      <c r="V64" s="12"/>
      <c r="W64" s="12"/>
      <c r="X64" s="12"/>
      <c r="Y64" s="12"/>
    </row>
    <row r="65" spans="1:25" s="14" customFormat="1" ht="30" customHeight="1">
      <c r="A65" s="12"/>
      <c r="B65" s="12"/>
      <c r="C65" s="20"/>
      <c r="D65" s="20"/>
      <c r="E65" s="20"/>
      <c r="F65" s="20"/>
      <c r="G65" s="20"/>
      <c r="H65" s="20"/>
      <c r="I65" s="20"/>
      <c r="J65" s="20"/>
      <c r="K65" s="20"/>
      <c r="O65" s="15"/>
      <c r="P65" s="15"/>
      <c r="Q65" s="15"/>
      <c r="R65" s="15"/>
      <c r="S65" s="15"/>
      <c r="T65" s="15"/>
      <c r="U65" s="12"/>
      <c r="V65" s="12"/>
      <c r="W65" s="12"/>
      <c r="X65" s="12"/>
      <c r="Y65" s="12"/>
    </row>
    <row r="66" spans="1:25" s="14" customFormat="1" ht="30" customHeight="1">
      <c r="A66" s="12"/>
      <c r="B66" s="12"/>
      <c r="C66" s="20"/>
      <c r="D66" s="20"/>
      <c r="E66" s="20"/>
      <c r="F66" s="20"/>
      <c r="G66" s="20"/>
      <c r="H66" s="20"/>
      <c r="I66" s="20"/>
      <c r="J66" s="20"/>
      <c r="K66" s="20"/>
      <c r="O66" s="15"/>
      <c r="P66" s="15"/>
      <c r="Q66" s="15"/>
      <c r="R66" s="15"/>
      <c r="S66" s="15"/>
      <c r="T66" s="15"/>
      <c r="U66" s="12"/>
      <c r="V66" s="12"/>
      <c r="W66" s="12"/>
      <c r="X66" s="12"/>
      <c r="Y66" s="12"/>
    </row>
    <row r="67" spans="1:25" s="14" customFormat="1" ht="30" customHeight="1">
      <c r="A67" s="12"/>
      <c r="B67" s="12"/>
      <c r="C67" s="20"/>
      <c r="D67" s="20"/>
      <c r="E67" s="20"/>
      <c r="F67" s="20"/>
      <c r="G67" s="20"/>
      <c r="H67" s="20"/>
      <c r="I67" s="20"/>
      <c r="J67" s="20"/>
      <c r="K67" s="20"/>
      <c r="O67" s="15"/>
      <c r="P67" s="15"/>
      <c r="Q67" s="15"/>
      <c r="R67" s="15"/>
      <c r="S67" s="15"/>
      <c r="T67" s="15"/>
      <c r="U67" s="12"/>
      <c r="V67" s="12"/>
      <c r="W67" s="12"/>
      <c r="X67" s="12"/>
      <c r="Y67" s="12"/>
    </row>
    <row r="68" spans="1:25" s="14" customFormat="1" ht="30" customHeight="1">
      <c r="A68" s="12"/>
      <c r="B68" s="12"/>
      <c r="C68" s="20"/>
      <c r="D68" s="20"/>
      <c r="E68" s="20"/>
      <c r="F68" s="20"/>
      <c r="G68" s="20"/>
      <c r="H68" s="20"/>
      <c r="I68" s="20"/>
      <c r="J68" s="20"/>
      <c r="K68" s="20"/>
      <c r="O68" s="15"/>
      <c r="P68" s="15"/>
      <c r="Q68" s="15"/>
      <c r="R68" s="15"/>
      <c r="S68" s="15"/>
      <c r="T68" s="15"/>
      <c r="U68" s="12"/>
      <c r="V68" s="12"/>
      <c r="W68" s="12"/>
      <c r="X68" s="12"/>
      <c r="Y68" s="12"/>
    </row>
    <row r="69" spans="1:25" s="14" customFormat="1" ht="30" customHeight="1">
      <c r="A69" s="12"/>
      <c r="B69" s="12"/>
      <c r="C69" s="20"/>
      <c r="D69" s="20"/>
      <c r="E69" s="20"/>
      <c r="F69" s="20"/>
      <c r="G69" s="20"/>
      <c r="H69" s="20"/>
      <c r="I69" s="20"/>
      <c r="J69" s="20"/>
      <c r="K69" s="20"/>
      <c r="O69" s="15"/>
      <c r="P69" s="15"/>
      <c r="Q69" s="15"/>
      <c r="R69" s="15"/>
      <c r="S69" s="15"/>
      <c r="T69" s="15"/>
      <c r="U69" s="12"/>
      <c r="V69" s="12"/>
      <c r="W69" s="12"/>
      <c r="X69" s="12"/>
      <c r="Y69" s="12"/>
    </row>
    <row r="70" spans="1:25" s="14" customFormat="1" ht="30" customHeight="1">
      <c r="A70" s="12"/>
      <c r="B70" s="12"/>
      <c r="C70" s="20"/>
      <c r="D70" s="20"/>
      <c r="E70" s="20"/>
      <c r="F70" s="20"/>
      <c r="G70" s="20"/>
      <c r="H70" s="20"/>
      <c r="I70" s="20"/>
      <c r="J70" s="20"/>
      <c r="K70" s="20"/>
      <c r="O70" s="15"/>
      <c r="P70" s="15"/>
      <c r="Q70" s="15"/>
      <c r="R70" s="15"/>
      <c r="S70" s="15"/>
      <c r="T70" s="15"/>
      <c r="U70" s="12"/>
      <c r="V70" s="12"/>
      <c r="W70" s="12"/>
      <c r="X70" s="12"/>
      <c r="Y70" s="12"/>
    </row>
    <row r="71" spans="1:25" s="14" customFormat="1" ht="30" customHeight="1">
      <c r="A71" s="12"/>
      <c r="B71" s="12"/>
      <c r="C71" s="20"/>
      <c r="D71" s="20"/>
      <c r="E71" s="20"/>
      <c r="F71" s="20"/>
      <c r="G71" s="20"/>
      <c r="H71" s="20"/>
      <c r="I71" s="20"/>
      <c r="J71" s="20"/>
      <c r="K71" s="20"/>
      <c r="O71" s="15"/>
      <c r="P71" s="15"/>
      <c r="Q71" s="15"/>
      <c r="R71" s="15"/>
      <c r="S71" s="15"/>
      <c r="T71" s="15"/>
      <c r="U71" s="12"/>
      <c r="V71" s="12"/>
      <c r="W71" s="12"/>
      <c r="X71" s="12"/>
      <c r="Y71" s="12"/>
    </row>
    <row r="72" spans="1:25" s="14" customFormat="1" ht="30" customHeight="1">
      <c r="A72" s="12"/>
      <c r="B72" s="12"/>
      <c r="C72" s="20"/>
      <c r="D72" s="20"/>
      <c r="E72" s="20"/>
      <c r="F72" s="20"/>
      <c r="G72" s="20"/>
      <c r="H72" s="20"/>
      <c r="I72" s="20"/>
      <c r="J72" s="20"/>
      <c r="K72" s="20"/>
      <c r="O72" s="15"/>
      <c r="P72" s="15"/>
      <c r="Q72" s="15"/>
      <c r="R72" s="15"/>
      <c r="S72" s="15"/>
      <c r="T72" s="15"/>
      <c r="U72" s="12"/>
      <c r="V72" s="12"/>
      <c r="W72" s="12"/>
      <c r="X72" s="12"/>
      <c r="Y72" s="12"/>
    </row>
    <row r="73" spans="1:25" s="14" customFormat="1" ht="30" customHeight="1">
      <c r="A73" s="12"/>
      <c r="B73" s="12"/>
      <c r="C73" s="20"/>
      <c r="D73" s="20"/>
      <c r="E73" s="20"/>
      <c r="F73" s="20"/>
      <c r="G73" s="20"/>
      <c r="H73" s="20"/>
      <c r="I73" s="20"/>
      <c r="J73" s="20"/>
      <c r="K73" s="20"/>
      <c r="O73" s="15"/>
      <c r="P73" s="15"/>
      <c r="Q73" s="15"/>
      <c r="R73" s="15"/>
      <c r="S73" s="15"/>
      <c r="T73" s="15"/>
      <c r="U73" s="12"/>
      <c r="V73" s="12"/>
      <c r="W73" s="12"/>
      <c r="X73" s="12"/>
      <c r="Y73" s="12"/>
    </row>
    <row r="74" spans="1:25" s="14" customFormat="1" ht="30" customHeight="1">
      <c r="A74" s="12"/>
      <c r="B74" s="12"/>
      <c r="C74" s="20"/>
      <c r="D74" s="20"/>
      <c r="E74" s="20"/>
      <c r="F74" s="20"/>
      <c r="G74" s="20"/>
      <c r="H74" s="20"/>
      <c r="I74" s="20"/>
      <c r="J74" s="20"/>
      <c r="K74" s="20"/>
      <c r="O74" s="15"/>
      <c r="P74" s="15"/>
      <c r="Q74" s="15"/>
      <c r="R74" s="15"/>
      <c r="S74" s="15"/>
      <c r="T74" s="15"/>
      <c r="U74" s="12"/>
      <c r="V74" s="12"/>
      <c r="W74" s="12"/>
      <c r="X74" s="12"/>
      <c r="Y74" s="12"/>
    </row>
    <row r="75" spans="1:25" s="14" customFormat="1" ht="30" customHeight="1">
      <c r="A75" s="12"/>
      <c r="B75" s="12"/>
      <c r="C75" s="20"/>
      <c r="D75" s="20"/>
      <c r="E75" s="20"/>
      <c r="F75" s="20"/>
      <c r="G75" s="20"/>
      <c r="H75" s="20"/>
      <c r="I75" s="20"/>
      <c r="J75" s="20"/>
      <c r="K75" s="20"/>
      <c r="O75" s="15"/>
      <c r="P75" s="15"/>
      <c r="Q75" s="15"/>
      <c r="R75" s="15"/>
      <c r="S75" s="15"/>
      <c r="T75" s="15"/>
      <c r="U75" s="12"/>
      <c r="V75" s="12"/>
      <c r="W75" s="12"/>
      <c r="X75" s="12"/>
      <c r="Y75" s="12"/>
    </row>
    <row r="76" spans="1:25" s="14" customFormat="1" ht="30" customHeight="1">
      <c r="A76" s="12"/>
      <c r="B76" s="12"/>
      <c r="C76" s="20"/>
      <c r="D76" s="20"/>
      <c r="E76" s="20"/>
      <c r="F76" s="20"/>
      <c r="G76" s="20"/>
      <c r="H76" s="20"/>
      <c r="I76" s="20"/>
      <c r="J76" s="20"/>
      <c r="K76" s="20"/>
      <c r="O76" s="15"/>
      <c r="P76" s="15"/>
      <c r="Q76" s="15"/>
      <c r="R76" s="15"/>
      <c r="S76" s="15"/>
      <c r="T76" s="15"/>
      <c r="U76" s="12"/>
      <c r="V76" s="12"/>
      <c r="W76" s="12"/>
      <c r="X76" s="12"/>
      <c r="Y76" s="12"/>
    </row>
    <row r="77" spans="1:25" s="14" customFormat="1" ht="30" customHeight="1">
      <c r="A77" s="12"/>
      <c r="B77" s="12"/>
      <c r="C77" s="20"/>
      <c r="D77" s="20"/>
      <c r="E77" s="20"/>
      <c r="F77" s="20"/>
      <c r="G77" s="20"/>
      <c r="H77" s="20"/>
      <c r="I77" s="20"/>
      <c r="J77" s="20"/>
      <c r="K77" s="20"/>
      <c r="O77" s="15"/>
      <c r="P77" s="15"/>
      <c r="Q77" s="15"/>
      <c r="R77" s="15"/>
      <c r="S77" s="15"/>
      <c r="T77" s="15"/>
      <c r="U77" s="12"/>
      <c r="V77" s="12"/>
      <c r="W77" s="12"/>
      <c r="X77" s="12"/>
      <c r="Y77" s="12"/>
    </row>
    <row r="78" spans="1:25" s="14" customFormat="1" ht="30" customHeight="1">
      <c r="A78" s="12"/>
      <c r="B78" s="12"/>
      <c r="C78" s="20"/>
      <c r="D78" s="20"/>
      <c r="E78" s="20"/>
      <c r="F78" s="20"/>
      <c r="G78" s="20"/>
      <c r="H78" s="20"/>
      <c r="I78" s="20"/>
      <c r="J78" s="20"/>
      <c r="K78" s="20"/>
      <c r="O78" s="15"/>
      <c r="P78" s="15"/>
      <c r="Q78" s="15"/>
      <c r="R78" s="15"/>
      <c r="S78" s="15"/>
      <c r="T78" s="15"/>
      <c r="U78" s="12"/>
      <c r="V78" s="12"/>
      <c r="W78" s="12"/>
      <c r="X78" s="12"/>
      <c r="Y78" s="12"/>
    </row>
    <row r="79" spans="1:25" s="14" customFormat="1" ht="30" customHeight="1">
      <c r="A79" s="12"/>
      <c r="B79" s="12"/>
      <c r="C79" s="20"/>
      <c r="D79" s="20"/>
      <c r="E79" s="20"/>
      <c r="F79" s="20"/>
      <c r="G79" s="20"/>
      <c r="H79" s="20"/>
      <c r="I79" s="20"/>
      <c r="J79" s="20"/>
      <c r="K79" s="20"/>
      <c r="O79" s="15"/>
      <c r="P79" s="15"/>
      <c r="Q79" s="15"/>
      <c r="R79" s="15"/>
      <c r="S79" s="15"/>
      <c r="T79" s="15"/>
      <c r="U79" s="12"/>
      <c r="V79" s="12"/>
      <c r="W79" s="12"/>
      <c r="X79" s="12"/>
      <c r="Y79" s="12"/>
    </row>
    <row r="80" spans="1:25" s="14" customFormat="1" ht="30" customHeight="1">
      <c r="A80" s="12"/>
      <c r="B80" s="12"/>
      <c r="C80" s="20"/>
      <c r="D80" s="20"/>
      <c r="E80" s="20"/>
      <c r="F80" s="20"/>
      <c r="G80" s="20"/>
      <c r="H80" s="20"/>
      <c r="I80" s="20"/>
      <c r="J80" s="20"/>
      <c r="K80" s="20"/>
      <c r="O80" s="15"/>
      <c r="P80" s="15"/>
      <c r="Q80" s="15"/>
      <c r="R80" s="15"/>
      <c r="S80" s="15"/>
      <c r="T80" s="15"/>
      <c r="U80" s="12"/>
      <c r="V80" s="12"/>
      <c r="W80" s="12"/>
      <c r="X80" s="12"/>
      <c r="Y80" s="12"/>
    </row>
    <row r="81" spans="1:25" s="14" customFormat="1" ht="30" customHeight="1">
      <c r="A81" s="12"/>
      <c r="B81" s="12"/>
      <c r="C81" s="20"/>
      <c r="D81" s="20"/>
      <c r="E81" s="20"/>
      <c r="F81" s="20"/>
      <c r="G81" s="20"/>
      <c r="H81" s="20"/>
      <c r="I81" s="20"/>
      <c r="J81" s="20"/>
      <c r="K81" s="20"/>
      <c r="O81" s="15"/>
      <c r="P81" s="15"/>
      <c r="Q81" s="15"/>
      <c r="R81" s="15"/>
      <c r="S81" s="15"/>
      <c r="T81" s="15"/>
      <c r="U81" s="12"/>
      <c r="V81" s="12"/>
      <c r="W81" s="12"/>
      <c r="X81" s="12"/>
      <c r="Y81" s="12"/>
    </row>
    <row r="82" spans="1:25" s="14" customFormat="1" ht="30" customHeight="1">
      <c r="A82" s="12"/>
      <c r="B82" s="12"/>
      <c r="C82" s="20"/>
      <c r="D82" s="20"/>
      <c r="E82" s="20"/>
      <c r="F82" s="20"/>
      <c r="G82" s="20"/>
      <c r="H82" s="20"/>
      <c r="I82" s="20"/>
      <c r="J82" s="20"/>
      <c r="K82" s="20"/>
      <c r="O82" s="15"/>
      <c r="P82" s="15"/>
      <c r="Q82" s="15"/>
      <c r="R82" s="15"/>
      <c r="S82" s="15"/>
      <c r="T82" s="15"/>
      <c r="U82" s="12"/>
      <c r="V82" s="12"/>
      <c r="W82" s="12"/>
      <c r="X82" s="12"/>
      <c r="Y82" s="12"/>
    </row>
    <row r="83" spans="1:25" s="14" customFormat="1" ht="30" customHeight="1">
      <c r="A83" s="12"/>
      <c r="B83" s="12"/>
      <c r="C83" s="20"/>
      <c r="D83" s="20"/>
      <c r="E83" s="20"/>
      <c r="F83" s="20"/>
      <c r="G83" s="20"/>
      <c r="H83" s="20"/>
      <c r="I83" s="20"/>
      <c r="J83" s="20"/>
      <c r="K83" s="20"/>
      <c r="O83" s="15"/>
      <c r="P83" s="15"/>
      <c r="Q83" s="15"/>
      <c r="R83" s="15"/>
      <c r="S83" s="15"/>
      <c r="T83" s="15"/>
      <c r="U83" s="12"/>
      <c r="V83" s="12"/>
      <c r="W83" s="12"/>
      <c r="X83" s="12"/>
      <c r="Y83" s="12"/>
    </row>
    <row r="84" spans="1:25" s="14" customFormat="1" ht="30" customHeight="1">
      <c r="A84" s="12"/>
      <c r="B84" s="12"/>
      <c r="C84" s="20"/>
      <c r="D84" s="20"/>
      <c r="E84" s="20"/>
      <c r="F84" s="20"/>
      <c r="G84" s="20"/>
      <c r="H84" s="20"/>
      <c r="I84" s="20"/>
      <c r="J84" s="20"/>
      <c r="K84" s="20"/>
      <c r="O84" s="15"/>
      <c r="P84" s="15"/>
      <c r="Q84" s="15"/>
      <c r="R84" s="15"/>
      <c r="S84" s="15"/>
      <c r="T84" s="15"/>
      <c r="U84" s="12"/>
      <c r="V84" s="12"/>
      <c r="W84" s="12"/>
      <c r="X84" s="12"/>
      <c r="Y84" s="12"/>
    </row>
    <row r="85" spans="1:25" s="14" customFormat="1" ht="30" customHeight="1">
      <c r="A85" s="12"/>
      <c r="B85" s="12"/>
      <c r="C85" s="20"/>
      <c r="D85" s="20"/>
      <c r="E85" s="20"/>
      <c r="F85" s="20"/>
      <c r="G85" s="20"/>
      <c r="H85" s="20"/>
      <c r="I85" s="20"/>
      <c r="J85" s="20"/>
      <c r="K85" s="20"/>
      <c r="O85" s="15"/>
      <c r="P85" s="15"/>
      <c r="Q85" s="15"/>
      <c r="R85" s="15"/>
      <c r="S85" s="15"/>
      <c r="T85" s="15"/>
      <c r="U85" s="12"/>
      <c r="V85" s="12"/>
      <c r="W85" s="12"/>
      <c r="X85" s="12"/>
      <c r="Y85" s="12"/>
    </row>
    <row r="86" spans="1:25" s="14" customFormat="1" ht="30" customHeight="1">
      <c r="A86" s="12"/>
      <c r="B86" s="12"/>
      <c r="C86" s="20"/>
      <c r="D86" s="20"/>
      <c r="E86" s="20"/>
      <c r="F86" s="20"/>
      <c r="G86" s="20"/>
      <c r="H86" s="20"/>
      <c r="I86" s="20"/>
      <c r="J86" s="20"/>
      <c r="K86" s="20"/>
      <c r="O86" s="15"/>
      <c r="P86" s="15"/>
      <c r="Q86" s="15"/>
      <c r="R86" s="15"/>
      <c r="S86" s="15"/>
      <c r="T86" s="15"/>
      <c r="U86" s="12"/>
      <c r="V86" s="12"/>
      <c r="W86" s="12"/>
      <c r="X86" s="12"/>
      <c r="Y86" s="12"/>
    </row>
    <row r="87" spans="1:25" s="14" customFormat="1" ht="30" customHeight="1">
      <c r="A87" s="12"/>
      <c r="B87" s="12"/>
      <c r="C87" s="20"/>
      <c r="D87" s="20"/>
      <c r="E87" s="20"/>
      <c r="F87" s="20"/>
      <c r="G87" s="20"/>
      <c r="H87" s="20"/>
      <c r="I87" s="20"/>
      <c r="J87" s="20"/>
      <c r="K87" s="20"/>
      <c r="O87" s="15"/>
      <c r="P87" s="15"/>
      <c r="Q87" s="15"/>
      <c r="R87" s="15"/>
      <c r="S87" s="15"/>
      <c r="T87" s="15"/>
      <c r="U87" s="12"/>
      <c r="V87" s="12"/>
      <c r="W87" s="12"/>
      <c r="X87" s="12"/>
      <c r="Y87" s="12"/>
    </row>
    <row r="88" spans="1:25" s="14" customFormat="1" ht="30" customHeight="1">
      <c r="A88" s="12"/>
      <c r="B88" s="12"/>
      <c r="C88" s="20"/>
      <c r="D88" s="20"/>
      <c r="E88" s="20"/>
      <c r="F88" s="20"/>
      <c r="G88" s="20"/>
      <c r="H88" s="20"/>
      <c r="I88" s="20"/>
      <c r="J88" s="20"/>
      <c r="K88" s="20"/>
      <c r="O88" s="15"/>
      <c r="P88" s="15"/>
      <c r="Q88" s="15"/>
      <c r="R88" s="15"/>
      <c r="S88" s="15"/>
      <c r="T88" s="15"/>
      <c r="U88" s="12"/>
      <c r="V88" s="12"/>
      <c r="W88" s="12"/>
      <c r="X88" s="12"/>
      <c r="Y88" s="12"/>
    </row>
    <row r="89" spans="1:25" s="14" customFormat="1" ht="30" customHeight="1">
      <c r="A89" s="12"/>
      <c r="B89" s="12"/>
      <c r="C89" s="20"/>
      <c r="D89" s="20"/>
      <c r="E89" s="20"/>
      <c r="F89" s="20"/>
      <c r="G89" s="20"/>
      <c r="H89" s="20"/>
      <c r="I89" s="20"/>
      <c r="J89" s="20"/>
      <c r="K89" s="20"/>
      <c r="O89" s="15"/>
      <c r="P89" s="15"/>
      <c r="Q89" s="15"/>
      <c r="R89" s="15"/>
      <c r="S89" s="15"/>
      <c r="T89" s="15"/>
      <c r="U89" s="12"/>
      <c r="V89" s="12"/>
      <c r="W89" s="12"/>
      <c r="X89" s="12"/>
      <c r="Y89" s="12"/>
    </row>
    <row r="90" spans="1:25" s="14" customFormat="1" ht="30" customHeight="1">
      <c r="A90" s="12"/>
      <c r="B90" s="12"/>
      <c r="C90" s="20"/>
      <c r="D90" s="20"/>
      <c r="E90" s="20"/>
      <c r="F90" s="20"/>
      <c r="G90" s="20"/>
      <c r="H90" s="20"/>
      <c r="I90" s="20"/>
      <c r="J90" s="20"/>
      <c r="K90" s="20"/>
      <c r="O90" s="15"/>
      <c r="P90" s="15"/>
      <c r="Q90" s="15"/>
      <c r="R90" s="15"/>
      <c r="S90" s="15"/>
      <c r="T90" s="15"/>
      <c r="U90" s="12"/>
      <c r="V90" s="12"/>
      <c r="W90" s="12"/>
      <c r="X90" s="12"/>
      <c r="Y90" s="12"/>
    </row>
    <row r="91" spans="1:25" s="14" customFormat="1" ht="30" customHeight="1">
      <c r="A91" s="12"/>
      <c r="B91" s="12"/>
      <c r="C91" s="20"/>
      <c r="D91" s="20"/>
      <c r="E91" s="20"/>
      <c r="F91" s="20"/>
      <c r="G91" s="20"/>
      <c r="H91" s="20"/>
      <c r="I91" s="20"/>
      <c r="J91" s="20"/>
      <c r="K91" s="20"/>
      <c r="O91" s="15"/>
      <c r="P91" s="15"/>
      <c r="Q91" s="15"/>
      <c r="R91" s="15"/>
      <c r="S91" s="15"/>
      <c r="T91" s="15"/>
      <c r="U91" s="12"/>
      <c r="V91" s="12"/>
      <c r="W91" s="12"/>
      <c r="X91" s="12"/>
      <c r="Y91" s="12"/>
    </row>
    <row r="92" spans="1:25" s="14" customFormat="1" ht="30" customHeight="1">
      <c r="A92" s="12"/>
      <c r="B92" s="12"/>
      <c r="C92" s="20"/>
      <c r="D92" s="20"/>
      <c r="E92" s="20"/>
      <c r="F92" s="20"/>
      <c r="G92" s="20"/>
      <c r="H92" s="20"/>
      <c r="I92" s="20"/>
      <c r="J92" s="20"/>
      <c r="K92" s="20"/>
      <c r="O92" s="15"/>
      <c r="P92" s="15"/>
      <c r="Q92" s="15"/>
      <c r="R92" s="15"/>
      <c r="S92" s="15"/>
      <c r="T92" s="15"/>
      <c r="U92" s="12"/>
      <c r="V92" s="12"/>
      <c r="W92" s="12"/>
      <c r="X92" s="12"/>
      <c r="Y92" s="12"/>
    </row>
    <row r="93" spans="1:25" s="14" customFormat="1" ht="30" customHeight="1">
      <c r="A93" s="12"/>
      <c r="B93" s="12"/>
      <c r="C93" s="20"/>
      <c r="D93" s="20"/>
      <c r="E93" s="20"/>
      <c r="F93" s="20"/>
      <c r="G93" s="20"/>
      <c r="H93" s="20"/>
      <c r="I93" s="20"/>
      <c r="J93" s="20"/>
      <c r="K93" s="20"/>
      <c r="O93" s="15"/>
      <c r="P93" s="15"/>
      <c r="Q93" s="15"/>
      <c r="R93" s="15"/>
      <c r="S93" s="15"/>
      <c r="T93" s="15"/>
      <c r="U93" s="12"/>
      <c r="V93" s="12"/>
      <c r="W93" s="12"/>
      <c r="X93" s="12"/>
      <c r="Y93" s="12"/>
    </row>
    <row r="94" spans="1:25" s="14" customFormat="1" ht="30" customHeight="1">
      <c r="A94" s="12"/>
      <c r="B94" s="12"/>
      <c r="C94" s="20"/>
      <c r="D94" s="20"/>
      <c r="E94" s="20"/>
      <c r="F94" s="20"/>
      <c r="G94" s="20"/>
      <c r="H94" s="20"/>
      <c r="I94" s="20"/>
      <c r="J94" s="20"/>
      <c r="K94" s="20"/>
      <c r="O94" s="15"/>
      <c r="P94" s="15"/>
      <c r="Q94" s="15"/>
      <c r="R94" s="15"/>
      <c r="S94" s="15"/>
      <c r="T94" s="15"/>
      <c r="U94" s="12"/>
      <c r="V94" s="12"/>
      <c r="W94" s="12"/>
      <c r="X94" s="12"/>
      <c r="Y94" s="12"/>
    </row>
    <row r="95" spans="1:25" s="14" customFormat="1" ht="30" customHeight="1">
      <c r="A95" s="12"/>
      <c r="B95" s="12"/>
      <c r="C95" s="20"/>
      <c r="D95" s="20"/>
      <c r="E95" s="20"/>
      <c r="F95" s="20"/>
      <c r="G95" s="20"/>
      <c r="H95" s="20"/>
      <c r="I95" s="20"/>
      <c r="J95" s="20"/>
      <c r="K95" s="20"/>
      <c r="O95" s="15"/>
      <c r="P95" s="15"/>
      <c r="Q95" s="15"/>
      <c r="R95" s="15"/>
      <c r="S95" s="15"/>
      <c r="T95" s="15"/>
      <c r="U95" s="12"/>
      <c r="V95" s="12"/>
      <c r="W95" s="12"/>
      <c r="X95" s="12"/>
      <c r="Y95" s="12"/>
    </row>
    <row r="96" spans="1:25" s="14" customFormat="1" ht="30" customHeight="1">
      <c r="A96" s="12"/>
      <c r="B96" s="12"/>
      <c r="C96" s="20"/>
      <c r="D96" s="20"/>
      <c r="E96" s="20"/>
      <c r="F96" s="20"/>
      <c r="G96" s="20"/>
      <c r="H96" s="20"/>
      <c r="I96" s="20"/>
      <c r="J96" s="20"/>
      <c r="K96" s="20"/>
      <c r="O96" s="15"/>
      <c r="P96" s="15"/>
      <c r="Q96" s="15"/>
      <c r="R96" s="15"/>
      <c r="S96" s="15"/>
      <c r="T96" s="15"/>
      <c r="U96" s="12"/>
      <c r="V96" s="12"/>
      <c r="W96" s="12"/>
      <c r="X96" s="12"/>
      <c r="Y96" s="12"/>
    </row>
    <row r="97" spans="1:25" s="14" customFormat="1" ht="30" customHeight="1">
      <c r="A97" s="12"/>
      <c r="B97" s="12"/>
      <c r="C97" s="20"/>
      <c r="D97" s="20"/>
      <c r="E97" s="20"/>
      <c r="F97" s="20"/>
      <c r="G97" s="20"/>
      <c r="H97" s="20"/>
      <c r="I97" s="20"/>
      <c r="J97" s="20"/>
      <c r="K97" s="20"/>
      <c r="O97" s="15"/>
      <c r="P97" s="15"/>
      <c r="Q97" s="15"/>
      <c r="R97" s="15"/>
      <c r="S97" s="15"/>
      <c r="T97" s="15"/>
      <c r="U97" s="12"/>
      <c r="V97" s="12"/>
      <c r="W97" s="12"/>
      <c r="X97" s="12"/>
      <c r="Y97" s="12"/>
    </row>
    <row r="98" spans="1:25" s="14" customFormat="1" ht="30" customHeight="1">
      <c r="A98" s="12"/>
      <c r="B98" s="12"/>
      <c r="C98" s="20"/>
      <c r="D98" s="20"/>
      <c r="E98" s="20"/>
      <c r="F98" s="20"/>
      <c r="G98" s="20"/>
      <c r="H98" s="20"/>
      <c r="I98" s="20"/>
      <c r="J98" s="20"/>
      <c r="K98" s="20"/>
      <c r="O98" s="15"/>
      <c r="P98" s="15"/>
      <c r="Q98" s="15"/>
      <c r="R98" s="15"/>
      <c r="S98" s="15"/>
      <c r="T98" s="15"/>
      <c r="U98" s="12"/>
      <c r="V98" s="12"/>
      <c r="W98" s="12"/>
      <c r="X98" s="12"/>
      <c r="Y98" s="12"/>
    </row>
    <row r="99" spans="1:25" s="14" customFormat="1" ht="30" customHeight="1">
      <c r="A99" s="12"/>
      <c r="B99" s="12"/>
      <c r="C99" s="20"/>
      <c r="D99" s="20"/>
      <c r="E99" s="20"/>
      <c r="F99" s="20"/>
      <c r="G99" s="20"/>
      <c r="H99" s="20"/>
      <c r="I99" s="20"/>
      <c r="J99" s="20"/>
      <c r="K99" s="20"/>
      <c r="O99" s="15"/>
      <c r="P99" s="15"/>
      <c r="Q99" s="15"/>
      <c r="R99" s="15"/>
      <c r="S99" s="15"/>
      <c r="T99" s="15"/>
      <c r="U99" s="12"/>
      <c r="V99" s="12"/>
      <c r="W99" s="12"/>
      <c r="X99" s="12"/>
      <c r="Y99" s="12"/>
    </row>
    <row r="100" spans="1:25" s="14" customFormat="1" ht="30" customHeight="1">
      <c r="A100" s="12"/>
      <c r="B100" s="12"/>
      <c r="C100" s="20"/>
      <c r="D100" s="20"/>
      <c r="E100" s="20"/>
      <c r="F100" s="20"/>
      <c r="G100" s="20"/>
      <c r="H100" s="20"/>
      <c r="I100" s="20"/>
      <c r="J100" s="20"/>
      <c r="K100" s="20"/>
      <c r="O100" s="15"/>
      <c r="P100" s="15"/>
      <c r="Q100" s="15"/>
      <c r="R100" s="15"/>
      <c r="S100" s="15"/>
      <c r="T100" s="15"/>
      <c r="U100" s="12"/>
      <c r="V100" s="12"/>
      <c r="W100" s="12"/>
      <c r="X100" s="12"/>
      <c r="Y100" s="12"/>
    </row>
    <row r="101" spans="1:25" s="14" customFormat="1" ht="30" customHeight="1">
      <c r="A101" s="12"/>
      <c r="B101" s="12"/>
      <c r="C101" s="20"/>
      <c r="D101" s="20"/>
      <c r="E101" s="20"/>
      <c r="F101" s="20"/>
      <c r="G101" s="20"/>
      <c r="H101" s="20"/>
      <c r="I101" s="20"/>
      <c r="J101" s="20"/>
      <c r="K101" s="20"/>
      <c r="O101" s="15"/>
      <c r="P101" s="15"/>
      <c r="Q101" s="15"/>
      <c r="R101" s="15"/>
      <c r="S101" s="15"/>
      <c r="T101" s="15"/>
      <c r="U101" s="12"/>
      <c r="V101" s="12"/>
      <c r="W101" s="12"/>
      <c r="X101" s="12"/>
      <c r="Y101" s="12"/>
    </row>
    <row r="102" spans="1:25" s="14" customFormat="1" ht="30" customHeight="1">
      <c r="A102" s="12"/>
      <c r="B102" s="12"/>
      <c r="C102" s="20"/>
      <c r="D102" s="20"/>
      <c r="E102" s="20"/>
      <c r="F102" s="20"/>
      <c r="G102" s="20"/>
      <c r="H102" s="20"/>
      <c r="I102" s="20"/>
      <c r="J102" s="20"/>
      <c r="K102" s="20"/>
      <c r="O102" s="15"/>
      <c r="P102" s="15"/>
      <c r="Q102" s="15"/>
      <c r="R102" s="15"/>
      <c r="S102" s="15"/>
      <c r="T102" s="15"/>
      <c r="U102" s="12"/>
      <c r="V102" s="12"/>
      <c r="W102" s="12"/>
      <c r="X102" s="12"/>
      <c r="Y102" s="12"/>
    </row>
    <row r="103" spans="1:25" s="14" customFormat="1">
      <c r="A103" s="12"/>
      <c r="B103" s="12"/>
      <c r="C103" s="20"/>
      <c r="D103" s="20"/>
      <c r="E103" s="20"/>
      <c r="F103" s="20"/>
      <c r="G103" s="20"/>
      <c r="H103" s="20"/>
      <c r="I103" s="20"/>
      <c r="J103" s="20"/>
      <c r="K103" s="20"/>
      <c r="O103" s="15"/>
      <c r="P103" s="15"/>
      <c r="Q103" s="15"/>
      <c r="R103" s="15"/>
      <c r="S103" s="15"/>
      <c r="T103" s="15"/>
      <c r="U103" s="12"/>
      <c r="V103" s="12"/>
      <c r="W103" s="12"/>
      <c r="X103" s="12"/>
      <c r="Y103" s="12"/>
    </row>
    <row r="104" spans="1:25" s="14" customFormat="1">
      <c r="A104" s="12"/>
      <c r="B104" s="12"/>
      <c r="C104" s="20"/>
      <c r="D104" s="20"/>
      <c r="E104" s="20"/>
      <c r="F104" s="20"/>
      <c r="G104" s="20"/>
      <c r="H104" s="20"/>
      <c r="I104" s="20"/>
      <c r="J104" s="20"/>
      <c r="K104" s="20"/>
      <c r="O104" s="15"/>
      <c r="P104" s="15"/>
      <c r="Q104" s="15"/>
      <c r="R104" s="15"/>
      <c r="S104" s="15"/>
      <c r="T104" s="15"/>
      <c r="U104" s="12"/>
      <c r="V104" s="12"/>
      <c r="W104" s="12"/>
      <c r="X104" s="12"/>
      <c r="Y104" s="12"/>
    </row>
    <row r="105" spans="1:25" s="14" customFormat="1">
      <c r="A105" s="12"/>
      <c r="B105" s="12"/>
      <c r="C105" s="20"/>
      <c r="D105" s="20"/>
      <c r="E105" s="20"/>
      <c r="F105" s="20"/>
      <c r="G105" s="20"/>
      <c r="H105" s="20"/>
      <c r="I105" s="20"/>
      <c r="J105" s="20"/>
      <c r="K105" s="20"/>
      <c r="O105" s="15"/>
      <c r="P105" s="15"/>
      <c r="Q105" s="15"/>
      <c r="R105" s="15"/>
      <c r="S105" s="15"/>
      <c r="T105" s="15"/>
      <c r="U105" s="12"/>
      <c r="V105" s="12"/>
      <c r="W105" s="12"/>
      <c r="X105" s="12"/>
      <c r="Y105" s="12"/>
    </row>
  </sheetData>
  <sheetProtection selectLockedCells="1"/>
  <mergeCells count="10">
    <mergeCell ref="C14:E14"/>
    <mergeCell ref="C17:E17"/>
    <mergeCell ref="C20:E20"/>
    <mergeCell ref="C1:D1"/>
    <mergeCell ref="E1:F1"/>
    <mergeCell ref="G1:H1"/>
    <mergeCell ref="I1:J1"/>
    <mergeCell ref="K1:L1"/>
    <mergeCell ref="C6:E6"/>
    <mergeCell ref="C11:E1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4"/>
  <dimension ref="A1:XFD68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40.875" style="12" customWidth="1"/>
    <col min="4" max="4" width="19.125" style="12" customWidth="1"/>
    <col min="5" max="9" width="17" style="12" customWidth="1"/>
    <col min="10" max="10" width="18.125" style="12" customWidth="1"/>
    <col min="11" max="11" width="14.375" style="12" customWidth="1"/>
    <col min="12" max="14" width="11" style="14" customWidth="1"/>
    <col min="15" max="15" width="11" style="15" customWidth="1"/>
    <col min="16" max="19" width="11" style="15"/>
    <col min="20" max="20" width="11" style="15" customWidth="1"/>
    <col min="21" max="16384" width="11" style="12"/>
  </cols>
  <sheetData>
    <row r="1" spans="1:16384" s="91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3"/>
      <c r="N1" s="4"/>
      <c r="O1" s="5"/>
      <c r="P1" s="5"/>
      <c r="Q1" s="5"/>
      <c r="R1" s="5"/>
      <c r="S1" s="5"/>
      <c r="T1" s="5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17"/>
      <c r="C5" s="61" t="s">
        <v>267</v>
      </c>
      <c r="D5" s="79"/>
      <c r="E5" s="79"/>
      <c r="F5" s="79"/>
      <c r="G5" s="79"/>
      <c r="H5" s="79"/>
      <c r="I5" s="79"/>
      <c r="J5" s="62"/>
      <c r="K5" s="20"/>
      <c r="L5" s="19"/>
      <c r="M5" s="19"/>
      <c r="N5" s="20"/>
      <c r="O5" s="21"/>
      <c r="P5" s="21"/>
      <c r="Q5" s="21"/>
      <c r="R5" s="21"/>
      <c r="S5" s="21"/>
      <c r="T5" s="21"/>
      <c r="U5" s="22"/>
      <c r="V5" s="22"/>
      <c r="W5" s="22"/>
      <c r="X5" s="22"/>
      <c r="Y5" s="22"/>
    </row>
    <row r="6" spans="1:16384" s="18" customFormat="1" ht="50.1" customHeight="1" thickTop="1" thickBot="1">
      <c r="A6" s="16"/>
      <c r="B6" s="17"/>
      <c r="C6" s="464" t="str">
        <f>CONCATENATE(MARKETING_PRAÇA!C11," - ",MARKETING_PRAÇA!C14," - ",MARKETING_PRAÇA!C17," - ",MARKETING_PRAÇA!C20," - ",)</f>
        <v xml:space="preserve"> - Fazendo parcerias - Site - Em alguns outros sites e espalhados "em buscas do Google" - </v>
      </c>
      <c r="D6" s="464"/>
      <c r="E6" s="464"/>
      <c r="F6" s="464"/>
      <c r="G6" s="464"/>
      <c r="H6" s="464"/>
      <c r="I6" s="464"/>
      <c r="J6" s="464"/>
      <c r="K6" s="20"/>
      <c r="L6" s="20"/>
      <c r="M6" s="20"/>
      <c r="N6" s="20"/>
      <c r="O6" s="23"/>
      <c r="P6" s="23"/>
      <c r="Q6" s="23"/>
      <c r="R6" s="23"/>
      <c r="S6" s="23"/>
      <c r="T6" s="23"/>
    </row>
    <row r="7" spans="1:16384" s="18" customFormat="1" ht="15" customHeight="1" thickTop="1" thickBot="1">
      <c r="A7" s="16"/>
      <c r="B7" s="17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3"/>
      <c r="P7" s="23"/>
      <c r="Q7" s="23"/>
      <c r="R7" s="23"/>
      <c r="S7" s="23"/>
      <c r="T7" s="23"/>
    </row>
    <row r="8" spans="1:16384" s="14" customFormat="1" ht="30" customHeight="1" thickTop="1" thickBot="1">
      <c r="A8" s="12"/>
      <c r="B8" s="12"/>
      <c r="C8" s="61" t="s">
        <v>268</v>
      </c>
      <c r="D8" s="79"/>
      <c r="E8" s="79"/>
      <c r="F8" s="79"/>
      <c r="G8" s="79"/>
      <c r="H8" s="79"/>
      <c r="I8" s="79"/>
      <c r="J8" s="79"/>
      <c r="K8" s="20"/>
      <c r="O8" s="15"/>
      <c r="P8" s="15"/>
      <c r="Q8" s="15"/>
      <c r="R8" s="15"/>
      <c r="S8" s="15"/>
      <c r="T8" s="15"/>
      <c r="U8" s="12"/>
      <c r="V8" s="12"/>
      <c r="W8" s="12"/>
      <c r="X8" s="12"/>
      <c r="Y8" s="12"/>
    </row>
    <row r="9" spans="1:16384" s="14" customFormat="1" ht="37.5" customHeight="1" thickTop="1" thickBot="1">
      <c r="A9" s="12"/>
      <c r="B9" s="12"/>
      <c r="C9" s="54" t="s">
        <v>269</v>
      </c>
      <c r="D9" s="104" t="s">
        <v>270</v>
      </c>
      <c r="E9" s="104" t="s">
        <v>271</v>
      </c>
      <c r="F9" s="104" t="s">
        <v>272</v>
      </c>
      <c r="G9" s="104" t="s">
        <v>273</v>
      </c>
      <c r="H9" s="104" t="s">
        <v>274</v>
      </c>
      <c r="I9" s="104" t="s">
        <v>275</v>
      </c>
      <c r="J9" s="104" t="s">
        <v>276</v>
      </c>
      <c r="K9" s="20"/>
      <c r="O9" s="15"/>
      <c r="P9" s="15"/>
      <c r="Q9" s="15"/>
      <c r="R9" s="15"/>
      <c r="S9" s="15"/>
      <c r="T9" s="15"/>
      <c r="U9" s="12"/>
      <c r="V9" s="12"/>
      <c r="W9" s="12"/>
      <c r="X9" s="12"/>
      <c r="Y9" s="12"/>
    </row>
    <row r="10" spans="1:16384" s="14" customFormat="1" ht="30" customHeight="1" thickTop="1">
      <c r="A10" s="12"/>
      <c r="B10" s="12"/>
      <c r="C10" s="344" t="s">
        <v>759</v>
      </c>
      <c r="D10" s="105">
        <v>30000</v>
      </c>
      <c r="E10" s="105">
        <v>0</v>
      </c>
      <c r="F10" s="105">
        <v>0</v>
      </c>
      <c r="G10" s="105">
        <v>0</v>
      </c>
      <c r="H10" s="105">
        <v>0</v>
      </c>
      <c r="I10" s="105">
        <v>0</v>
      </c>
      <c r="J10" s="105">
        <f>SUM(D10:I10)</f>
        <v>30000</v>
      </c>
      <c r="K10" s="20"/>
      <c r="O10" s="15"/>
      <c r="P10" s="15"/>
      <c r="Q10" s="15"/>
      <c r="R10" s="15"/>
      <c r="S10" s="15"/>
      <c r="T10" s="15"/>
      <c r="U10" s="12"/>
      <c r="V10" s="12"/>
      <c r="W10" s="12"/>
      <c r="X10" s="12"/>
      <c r="Y10" s="12"/>
    </row>
    <row r="11" spans="1:16384" s="14" customFormat="1" ht="30" customHeight="1">
      <c r="A11" s="12"/>
      <c r="B11" s="12"/>
      <c r="C11" s="345"/>
      <c r="D11" s="105"/>
      <c r="E11" s="105"/>
      <c r="F11" s="105"/>
      <c r="G11" s="105"/>
      <c r="H11" s="105"/>
      <c r="I11" s="105"/>
      <c r="J11" s="105">
        <f t="shared" ref="J11:J19" si="0">SUM(D11:I11)</f>
        <v>0</v>
      </c>
      <c r="K11" s="20"/>
      <c r="O11" s="15"/>
      <c r="P11" s="15"/>
      <c r="Q11" s="15"/>
      <c r="R11" s="15"/>
      <c r="S11" s="15"/>
      <c r="T11" s="15"/>
      <c r="U11" s="12"/>
      <c r="V11" s="12"/>
      <c r="W11" s="12"/>
      <c r="X11" s="12"/>
      <c r="Y11" s="12"/>
    </row>
    <row r="12" spans="1:16384" s="14" customFormat="1" ht="30" customHeight="1">
      <c r="A12" s="12"/>
      <c r="B12" s="12"/>
      <c r="C12" s="345"/>
      <c r="D12" s="105"/>
      <c r="E12" s="105"/>
      <c r="F12" s="105"/>
      <c r="G12" s="105"/>
      <c r="H12" s="105"/>
      <c r="I12" s="105"/>
      <c r="J12" s="105">
        <f t="shared" si="0"/>
        <v>0</v>
      </c>
      <c r="K12" s="20"/>
      <c r="O12" s="15"/>
      <c r="P12" s="15"/>
      <c r="Q12" s="15"/>
      <c r="R12" s="15"/>
      <c r="S12" s="15"/>
      <c r="T12" s="15"/>
      <c r="U12" s="12"/>
      <c r="V12" s="12"/>
      <c r="W12" s="12"/>
      <c r="X12" s="12"/>
      <c r="Y12" s="12"/>
    </row>
    <row r="13" spans="1:16384" s="14" customFormat="1" ht="30" customHeight="1">
      <c r="A13" s="12"/>
      <c r="B13" s="12"/>
      <c r="C13" s="345"/>
      <c r="D13" s="105"/>
      <c r="E13" s="105"/>
      <c r="F13" s="105"/>
      <c r="G13" s="105"/>
      <c r="H13" s="105"/>
      <c r="I13" s="105"/>
      <c r="J13" s="105">
        <f t="shared" si="0"/>
        <v>0</v>
      </c>
      <c r="K13" s="20"/>
      <c r="O13" s="15"/>
      <c r="P13" s="15"/>
      <c r="Q13" s="15"/>
      <c r="R13" s="15"/>
      <c r="S13" s="15"/>
      <c r="T13" s="15"/>
      <c r="U13" s="12"/>
      <c r="V13" s="12"/>
      <c r="W13" s="12"/>
      <c r="X13" s="12"/>
      <c r="Y13" s="12"/>
    </row>
    <row r="14" spans="1:16384" s="14" customFormat="1" ht="30" customHeight="1">
      <c r="A14" s="12"/>
      <c r="B14" s="12"/>
      <c r="C14" s="345"/>
      <c r="D14" s="105"/>
      <c r="E14" s="105"/>
      <c r="F14" s="105"/>
      <c r="G14" s="105"/>
      <c r="H14" s="105"/>
      <c r="I14" s="105"/>
      <c r="J14" s="105">
        <f t="shared" si="0"/>
        <v>0</v>
      </c>
      <c r="K14" s="20"/>
      <c r="O14" s="15"/>
      <c r="P14" s="15"/>
      <c r="Q14" s="15"/>
      <c r="R14" s="15"/>
      <c r="S14" s="15"/>
      <c r="T14" s="15"/>
      <c r="U14" s="12"/>
      <c r="V14" s="12"/>
      <c r="W14" s="12"/>
      <c r="X14" s="12"/>
      <c r="Y14" s="12"/>
    </row>
    <row r="15" spans="1:16384" s="14" customFormat="1" ht="30" customHeight="1">
      <c r="A15" s="12"/>
      <c r="B15" s="12"/>
      <c r="C15" s="345"/>
      <c r="D15" s="105"/>
      <c r="E15" s="105"/>
      <c r="F15" s="105"/>
      <c r="G15" s="105"/>
      <c r="H15" s="105"/>
      <c r="I15" s="105"/>
      <c r="J15" s="105">
        <f t="shared" si="0"/>
        <v>0</v>
      </c>
      <c r="K15" s="20"/>
      <c r="O15" s="15"/>
      <c r="P15" s="15"/>
      <c r="Q15" s="15"/>
      <c r="R15" s="15"/>
      <c r="S15" s="15"/>
      <c r="T15" s="15"/>
      <c r="U15" s="12"/>
      <c r="V15" s="12"/>
      <c r="W15" s="12"/>
      <c r="X15" s="12"/>
      <c r="Y15" s="12"/>
    </row>
    <row r="16" spans="1:16384" s="14" customFormat="1" ht="30" customHeight="1">
      <c r="A16" s="12"/>
      <c r="B16" s="12"/>
      <c r="C16" s="345"/>
      <c r="D16" s="105"/>
      <c r="E16" s="105"/>
      <c r="F16" s="105"/>
      <c r="G16" s="105"/>
      <c r="H16" s="105"/>
      <c r="I16" s="105"/>
      <c r="J16" s="105">
        <f t="shared" si="0"/>
        <v>0</v>
      </c>
      <c r="K16" s="20"/>
      <c r="O16" s="15"/>
      <c r="P16" s="15"/>
      <c r="Q16" s="15"/>
      <c r="R16" s="15"/>
      <c r="S16" s="15"/>
      <c r="T16" s="15"/>
      <c r="U16" s="12"/>
      <c r="V16" s="12"/>
      <c r="W16" s="12"/>
      <c r="X16" s="12"/>
      <c r="Y16" s="12"/>
    </row>
    <row r="17" spans="1:25" s="14" customFormat="1" ht="30" customHeight="1">
      <c r="A17" s="12"/>
      <c r="B17" s="12"/>
      <c r="C17" s="345"/>
      <c r="D17" s="105"/>
      <c r="E17" s="105"/>
      <c r="F17" s="105"/>
      <c r="G17" s="105"/>
      <c r="H17" s="105"/>
      <c r="I17" s="105"/>
      <c r="J17" s="105">
        <f t="shared" si="0"/>
        <v>0</v>
      </c>
      <c r="K17" s="20"/>
      <c r="O17" s="15"/>
      <c r="P17" s="15"/>
      <c r="Q17" s="15"/>
      <c r="R17" s="15"/>
      <c r="S17" s="15"/>
      <c r="T17" s="15"/>
      <c r="U17" s="12"/>
      <c r="V17" s="12"/>
      <c r="W17" s="12"/>
      <c r="X17" s="12"/>
      <c r="Y17" s="12"/>
    </row>
    <row r="18" spans="1:25" s="14" customFormat="1" ht="30" customHeight="1">
      <c r="A18" s="12"/>
      <c r="B18" s="12"/>
      <c r="C18" s="345"/>
      <c r="D18" s="105"/>
      <c r="E18" s="105"/>
      <c r="F18" s="105"/>
      <c r="G18" s="105"/>
      <c r="H18" s="105"/>
      <c r="I18" s="105"/>
      <c r="J18" s="105">
        <f t="shared" si="0"/>
        <v>0</v>
      </c>
      <c r="K18" s="20"/>
      <c r="O18" s="15"/>
      <c r="P18" s="15"/>
      <c r="Q18" s="15"/>
      <c r="R18" s="15"/>
      <c r="S18" s="15"/>
      <c r="T18" s="15"/>
      <c r="U18" s="12"/>
      <c r="V18" s="12"/>
      <c r="W18" s="12"/>
      <c r="X18" s="12"/>
      <c r="Y18" s="12"/>
    </row>
    <row r="19" spans="1:25" s="14" customFormat="1" ht="30" customHeight="1">
      <c r="A19" s="12"/>
      <c r="B19" s="12"/>
      <c r="C19" s="345"/>
      <c r="D19" s="105"/>
      <c r="E19" s="105"/>
      <c r="F19" s="105"/>
      <c r="G19" s="105"/>
      <c r="H19" s="105"/>
      <c r="I19" s="105"/>
      <c r="J19" s="105">
        <f t="shared" si="0"/>
        <v>0</v>
      </c>
      <c r="K19" s="20"/>
      <c r="O19" s="15"/>
      <c r="P19" s="15"/>
      <c r="Q19" s="15"/>
      <c r="R19" s="15"/>
      <c r="S19" s="15"/>
      <c r="T19" s="15"/>
      <c r="U19" s="12"/>
      <c r="V19" s="12"/>
      <c r="W19" s="12"/>
      <c r="X19" s="12"/>
      <c r="Y19" s="12"/>
    </row>
    <row r="20" spans="1:25" s="14" customFormat="1" ht="30" customHeight="1" thickBot="1">
      <c r="A20" s="12"/>
      <c r="B20" s="12"/>
      <c r="C20" s="20"/>
      <c r="D20" s="20"/>
      <c r="E20" s="20"/>
      <c r="F20" s="20"/>
      <c r="G20" s="20"/>
      <c r="H20" s="20"/>
      <c r="I20" s="20"/>
      <c r="J20" s="20"/>
      <c r="K20" s="20"/>
      <c r="O20" s="15"/>
      <c r="P20" s="15"/>
      <c r="Q20" s="15"/>
      <c r="R20" s="15"/>
      <c r="S20" s="15"/>
      <c r="T20" s="15"/>
      <c r="U20" s="12"/>
      <c r="V20" s="12"/>
      <c r="W20" s="12"/>
      <c r="X20" s="12"/>
      <c r="Y20" s="12"/>
    </row>
    <row r="21" spans="1:25" s="14" customFormat="1" ht="30" customHeight="1" thickTop="1" thickBot="1">
      <c r="A21" s="12"/>
      <c r="B21" s="12"/>
      <c r="C21" s="61" t="s">
        <v>277</v>
      </c>
      <c r="D21" s="79"/>
      <c r="E21" s="79"/>
      <c r="F21" s="79"/>
      <c r="G21" s="79"/>
      <c r="H21" s="79"/>
      <c r="I21" s="79"/>
      <c r="J21" s="79"/>
      <c r="K21" s="20"/>
      <c r="O21" s="15"/>
      <c r="P21" s="15"/>
      <c r="Q21" s="15"/>
      <c r="R21" s="15"/>
      <c r="S21" s="15"/>
      <c r="T21" s="15"/>
      <c r="U21" s="12"/>
      <c r="V21" s="12"/>
      <c r="W21" s="12"/>
      <c r="X21" s="12"/>
      <c r="Y21" s="12"/>
    </row>
    <row r="22" spans="1:25" s="14" customFormat="1" ht="37.5" customHeight="1" thickTop="1" thickBot="1">
      <c r="A22" s="12"/>
      <c r="B22" s="12"/>
      <c r="C22" s="54" t="s">
        <v>269</v>
      </c>
      <c r="D22" s="104" t="s">
        <v>270</v>
      </c>
      <c r="E22" s="104" t="s">
        <v>271</v>
      </c>
      <c r="F22" s="104" t="s">
        <v>272</v>
      </c>
      <c r="G22" s="104" t="s">
        <v>273</v>
      </c>
      <c r="H22" s="104" t="s">
        <v>274</v>
      </c>
      <c r="I22" s="104" t="s">
        <v>275</v>
      </c>
      <c r="J22" s="104" t="s">
        <v>276</v>
      </c>
      <c r="K22" s="20"/>
      <c r="O22" s="15"/>
      <c r="P22" s="15"/>
      <c r="Q22" s="15"/>
      <c r="R22" s="15"/>
      <c r="S22" s="15"/>
      <c r="T22" s="15"/>
      <c r="U22" s="12"/>
      <c r="V22" s="12"/>
      <c r="W22" s="12"/>
      <c r="X22" s="12"/>
      <c r="Y22" s="12"/>
    </row>
    <row r="23" spans="1:25" s="14" customFormat="1" ht="30" customHeight="1" thickTop="1">
      <c r="A23" s="12"/>
      <c r="B23" s="12"/>
      <c r="C23" s="344" t="s">
        <v>757</v>
      </c>
      <c r="D23" s="105">
        <v>0</v>
      </c>
      <c r="E23" s="105">
        <v>10000</v>
      </c>
      <c r="F23" s="105">
        <v>20000</v>
      </c>
      <c r="G23" s="105">
        <v>25000</v>
      </c>
      <c r="H23" s="105">
        <v>28000</v>
      </c>
      <c r="I23" s="105">
        <v>30000</v>
      </c>
      <c r="J23" s="105">
        <f>SUM(D23:I23)</f>
        <v>113000</v>
      </c>
      <c r="K23" s="20"/>
      <c r="O23" s="15"/>
      <c r="P23" s="15"/>
      <c r="Q23" s="15"/>
      <c r="R23" s="15"/>
      <c r="S23" s="15"/>
      <c r="T23" s="15"/>
      <c r="U23" s="12"/>
      <c r="V23" s="12"/>
      <c r="W23" s="12"/>
      <c r="X23" s="12"/>
      <c r="Y23" s="12"/>
    </row>
    <row r="24" spans="1:25" s="14" customFormat="1" ht="30" customHeight="1">
      <c r="A24" s="12"/>
      <c r="B24" s="12"/>
      <c r="C24" s="344" t="s">
        <v>758</v>
      </c>
      <c r="D24" s="105">
        <v>0</v>
      </c>
      <c r="E24" s="105">
        <v>1000</v>
      </c>
      <c r="F24" s="105">
        <v>2000</v>
      </c>
      <c r="G24" s="105">
        <v>2500</v>
      </c>
      <c r="H24" s="105">
        <v>3000</v>
      </c>
      <c r="I24" s="105">
        <v>3500</v>
      </c>
      <c r="J24" s="105">
        <f t="shared" ref="J24:J32" si="1">SUM(D24:I24)</f>
        <v>12000</v>
      </c>
      <c r="K24" s="20"/>
      <c r="O24" s="15"/>
      <c r="P24" s="15"/>
      <c r="Q24" s="15"/>
      <c r="R24" s="15"/>
      <c r="S24" s="15"/>
      <c r="T24" s="15"/>
      <c r="U24" s="12"/>
      <c r="V24" s="12"/>
      <c r="W24" s="12"/>
      <c r="X24" s="12"/>
      <c r="Y24" s="12"/>
    </row>
    <row r="25" spans="1:25" s="14" customFormat="1" ht="30" customHeight="1">
      <c r="A25" s="12"/>
      <c r="B25" s="12"/>
      <c r="C25" s="345"/>
      <c r="D25" s="105"/>
      <c r="E25" s="105"/>
      <c r="F25" s="105"/>
      <c r="G25" s="105"/>
      <c r="H25" s="105"/>
      <c r="I25" s="105"/>
      <c r="J25" s="105">
        <f t="shared" si="1"/>
        <v>0</v>
      </c>
      <c r="K25" s="20"/>
      <c r="O25" s="15"/>
      <c r="P25" s="15"/>
      <c r="Q25" s="15"/>
      <c r="R25" s="15"/>
      <c r="S25" s="15"/>
      <c r="T25" s="15"/>
      <c r="U25" s="12"/>
      <c r="V25" s="12"/>
      <c r="W25" s="12"/>
      <c r="X25" s="12"/>
      <c r="Y25" s="12"/>
    </row>
    <row r="26" spans="1:25" s="14" customFormat="1" ht="30" customHeight="1">
      <c r="A26" s="12"/>
      <c r="B26" s="12"/>
      <c r="C26" s="345"/>
      <c r="D26" s="105"/>
      <c r="E26" s="105"/>
      <c r="F26" s="105"/>
      <c r="G26" s="105"/>
      <c r="H26" s="105"/>
      <c r="I26" s="105"/>
      <c r="J26" s="105">
        <f t="shared" si="1"/>
        <v>0</v>
      </c>
      <c r="K26" s="20"/>
      <c r="O26" s="15"/>
      <c r="P26" s="15"/>
      <c r="Q26" s="15"/>
      <c r="R26" s="15"/>
      <c r="S26" s="15"/>
      <c r="T26" s="15"/>
      <c r="U26" s="12"/>
      <c r="V26" s="12"/>
      <c r="W26" s="12"/>
      <c r="X26" s="12"/>
      <c r="Y26" s="12"/>
    </row>
    <row r="27" spans="1:25" s="14" customFormat="1" ht="30" customHeight="1">
      <c r="A27" s="12"/>
      <c r="B27" s="12"/>
      <c r="C27" s="345"/>
      <c r="D27" s="105"/>
      <c r="E27" s="105"/>
      <c r="F27" s="105"/>
      <c r="G27" s="105"/>
      <c r="H27" s="105"/>
      <c r="I27" s="105"/>
      <c r="J27" s="105">
        <f t="shared" si="1"/>
        <v>0</v>
      </c>
      <c r="K27" s="20"/>
      <c r="O27" s="15"/>
      <c r="P27" s="15"/>
      <c r="Q27" s="15"/>
      <c r="R27" s="15"/>
      <c r="S27" s="15"/>
      <c r="T27" s="15"/>
      <c r="U27" s="12"/>
      <c r="V27" s="12"/>
      <c r="W27" s="12"/>
      <c r="X27" s="12"/>
      <c r="Y27" s="12"/>
    </row>
    <row r="28" spans="1:25" s="14" customFormat="1" ht="30" customHeight="1">
      <c r="A28" s="12"/>
      <c r="B28" s="12"/>
      <c r="C28" s="345"/>
      <c r="D28" s="105"/>
      <c r="E28" s="105"/>
      <c r="F28" s="105"/>
      <c r="G28" s="105"/>
      <c r="H28" s="105"/>
      <c r="I28" s="105"/>
      <c r="J28" s="105">
        <f t="shared" si="1"/>
        <v>0</v>
      </c>
      <c r="K28" s="20"/>
      <c r="O28" s="15"/>
      <c r="P28" s="15"/>
      <c r="Q28" s="15"/>
      <c r="R28" s="15"/>
      <c r="S28" s="15"/>
      <c r="T28" s="15"/>
      <c r="U28" s="12"/>
      <c r="V28" s="12"/>
      <c r="W28" s="12"/>
      <c r="X28" s="12"/>
      <c r="Y28" s="12"/>
    </row>
    <row r="29" spans="1:25" s="14" customFormat="1" ht="30" customHeight="1">
      <c r="A29" s="12"/>
      <c r="B29" s="12"/>
      <c r="C29" s="345"/>
      <c r="D29" s="105"/>
      <c r="E29" s="105"/>
      <c r="F29" s="105"/>
      <c r="G29" s="105"/>
      <c r="H29" s="105"/>
      <c r="I29" s="105"/>
      <c r="J29" s="105">
        <f t="shared" si="1"/>
        <v>0</v>
      </c>
      <c r="K29" s="20"/>
      <c r="O29" s="15"/>
      <c r="P29" s="15"/>
      <c r="Q29" s="15"/>
      <c r="R29" s="15"/>
      <c r="S29" s="15"/>
      <c r="T29" s="15"/>
      <c r="U29" s="12"/>
      <c r="V29" s="12"/>
      <c r="W29" s="12"/>
      <c r="X29" s="12"/>
      <c r="Y29" s="12"/>
    </row>
    <row r="30" spans="1:25" s="14" customFormat="1" ht="30" customHeight="1">
      <c r="A30" s="12"/>
      <c r="B30" s="12"/>
      <c r="C30" s="345"/>
      <c r="D30" s="105"/>
      <c r="E30" s="105"/>
      <c r="F30" s="105"/>
      <c r="G30" s="105"/>
      <c r="H30" s="105"/>
      <c r="I30" s="105"/>
      <c r="J30" s="105">
        <f t="shared" si="1"/>
        <v>0</v>
      </c>
      <c r="K30" s="20"/>
      <c r="O30" s="15"/>
      <c r="P30" s="15"/>
      <c r="Q30" s="15"/>
      <c r="R30" s="15"/>
      <c r="S30" s="15"/>
      <c r="T30" s="15"/>
      <c r="U30" s="12"/>
      <c r="V30" s="12"/>
      <c r="W30" s="12"/>
      <c r="X30" s="12"/>
      <c r="Y30" s="12"/>
    </row>
    <row r="31" spans="1:25" s="14" customFormat="1" ht="30" customHeight="1">
      <c r="A31" s="12"/>
      <c r="B31" s="12"/>
      <c r="C31" s="345"/>
      <c r="D31" s="105"/>
      <c r="E31" s="105"/>
      <c r="F31" s="105"/>
      <c r="G31" s="105"/>
      <c r="H31" s="105"/>
      <c r="I31" s="105"/>
      <c r="J31" s="105">
        <f t="shared" si="1"/>
        <v>0</v>
      </c>
      <c r="K31" s="20"/>
      <c r="O31" s="15"/>
      <c r="P31" s="15"/>
      <c r="Q31" s="15"/>
      <c r="R31" s="15"/>
      <c r="S31" s="15"/>
      <c r="T31" s="15"/>
      <c r="U31" s="12"/>
      <c r="V31" s="12"/>
      <c r="W31" s="12"/>
      <c r="X31" s="12"/>
      <c r="Y31" s="12"/>
    </row>
    <row r="32" spans="1:25" s="14" customFormat="1" ht="30" customHeight="1">
      <c r="A32" s="12"/>
      <c r="B32" s="12"/>
      <c r="C32" s="345"/>
      <c r="D32" s="105"/>
      <c r="E32" s="105"/>
      <c r="F32" s="105"/>
      <c r="G32" s="105"/>
      <c r="H32" s="105"/>
      <c r="I32" s="105"/>
      <c r="J32" s="105">
        <f t="shared" si="1"/>
        <v>0</v>
      </c>
      <c r="K32" s="20"/>
      <c r="O32" s="15"/>
      <c r="P32" s="15"/>
      <c r="Q32" s="15"/>
      <c r="R32" s="15"/>
      <c r="S32" s="15"/>
      <c r="T32" s="15"/>
      <c r="U32" s="12"/>
      <c r="V32" s="12"/>
      <c r="W32" s="12"/>
      <c r="X32" s="12"/>
      <c r="Y32" s="12"/>
    </row>
    <row r="33" spans="1:25" s="14" customFormat="1" ht="30" customHeight="1">
      <c r="A33" s="12"/>
      <c r="B33" s="12"/>
      <c r="C33" s="20"/>
      <c r="D33" s="20"/>
      <c r="E33" s="20"/>
      <c r="F33" s="20"/>
      <c r="G33" s="20"/>
      <c r="H33" s="20"/>
      <c r="I33" s="20"/>
      <c r="J33" s="20"/>
      <c r="K33" s="20"/>
      <c r="O33" s="15"/>
      <c r="P33" s="15"/>
      <c r="Q33" s="15"/>
      <c r="R33" s="15"/>
      <c r="S33" s="15"/>
      <c r="T33" s="15"/>
      <c r="U33" s="12"/>
      <c r="V33" s="12"/>
      <c r="W33" s="12"/>
      <c r="X33" s="12"/>
      <c r="Y33" s="12"/>
    </row>
    <row r="34" spans="1:25" s="14" customFormat="1" ht="30" customHeight="1">
      <c r="A34" s="12"/>
      <c r="B34" s="12"/>
      <c r="C34" s="20"/>
      <c r="D34" s="20"/>
      <c r="E34" s="20"/>
      <c r="F34" s="20"/>
      <c r="G34" s="20"/>
      <c r="H34" s="20"/>
      <c r="I34" s="20"/>
      <c r="J34" s="20"/>
      <c r="K34" s="20"/>
      <c r="O34" s="15"/>
      <c r="P34" s="15"/>
      <c r="Q34" s="15"/>
      <c r="R34" s="15"/>
      <c r="S34" s="15"/>
      <c r="T34" s="15"/>
      <c r="U34" s="12"/>
      <c r="V34" s="12"/>
      <c r="W34" s="12"/>
      <c r="X34" s="12"/>
      <c r="Y34" s="12"/>
    </row>
    <row r="35" spans="1:25" s="14" customFormat="1" ht="30" customHeight="1">
      <c r="A35" s="12"/>
      <c r="B35" s="12"/>
      <c r="C35" s="20"/>
      <c r="D35" s="20"/>
      <c r="E35" s="20"/>
      <c r="F35" s="20"/>
      <c r="G35" s="20"/>
      <c r="H35" s="20"/>
      <c r="I35" s="20"/>
      <c r="J35" s="20"/>
      <c r="K35" s="20"/>
      <c r="O35" s="15"/>
      <c r="P35" s="15"/>
      <c r="Q35" s="15"/>
      <c r="R35" s="15"/>
      <c r="S35" s="15"/>
      <c r="T35" s="15"/>
      <c r="U35" s="12"/>
      <c r="V35" s="12"/>
      <c r="W35" s="12"/>
      <c r="X35" s="12"/>
      <c r="Y35" s="12"/>
    </row>
    <row r="36" spans="1:25" s="14" customFormat="1" ht="30" customHeight="1">
      <c r="A36" s="12"/>
      <c r="B36" s="12"/>
      <c r="C36" s="20"/>
      <c r="D36" s="20"/>
      <c r="E36" s="20"/>
      <c r="F36" s="20"/>
      <c r="G36" s="20"/>
      <c r="H36" s="20"/>
      <c r="I36" s="20"/>
      <c r="J36" s="20"/>
      <c r="K36" s="20"/>
      <c r="O36" s="15"/>
      <c r="P36" s="15"/>
      <c r="Q36" s="15"/>
      <c r="R36" s="15"/>
      <c r="S36" s="15"/>
      <c r="T36" s="15"/>
      <c r="U36" s="12"/>
      <c r="V36" s="12"/>
      <c r="W36" s="12"/>
      <c r="X36" s="12"/>
      <c r="Y36" s="12"/>
    </row>
    <row r="37" spans="1:25" s="14" customFormat="1" ht="30" customHeight="1">
      <c r="A37" s="12"/>
      <c r="B37" s="12"/>
      <c r="C37" s="20"/>
      <c r="D37" s="20"/>
      <c r="E37" s="20"/>
      <c r="F37" s="20"/>
      <c r="G37" s="20"/>
      <c r="H37" s="20"/>
      <c r="I37" s="20"/>
      <c r="J37" s="20"/>
      <c r="K37" s="20"/>
      <c r="O37" s="15"/>
      <c r="P37" s="15"/>
      <c r="Q37" s="15"/>
      <c r="R37" s="15"/>
      <c r="S37" s="15"/>
      <c r="T37" s="15"/>
      <c r="U37" s="12"/>
      <c r="V37" s="12"/>
      <c r="W37" s="12"/>
      <c r="X37" s="12"/>
      <c r="Y37" s="12"/>
    </row>
    <row r="38" spans="1:25" s="14" customFormat="1" ht="30" customHeight="1">
      <c r="A38" s="12"/>
      <c r="B38" s="12"/>
      <c r="C38" s="20"/>
      <c r="D38" s="20"/>
      <c r="E38" s="20"/>
      <c r="F38" s="20"/>
      <c r="G38" s="20"/>
      <c r="H38" s="20"/>
      <c r="I38" s="20"/>
      <c r="J38" s="20"/>
      <c r="K38" s="20"/>
      <c r="O38" s="15"/>
      <c r="P38" s="15"/>
      <c r="Q38" s="15"/>
      <c r="R38" s="15"/>
      <c r="S38" s="15"/>
      <c r="T38" s="15"/>
      <c r="U38" s="12"/>
      <c r="V38" s="12"/>
      <c r="W38" s="12"/>
      <c r="X38" s="12"/>
      <c r="Y38" s="12"/>
    </row>
    <row r="39" spans="1:25" s="14" customFormat="1" ht="30" customHeight="1">
      <c r="A39" s="12"/>
      <c r="B39" s="12"/>
      <c r="C39" s="20"/>
      <c r="D39" s="20"/>
      <c r="E39" s="20"/>
      <c r="F39" s="20"/>
      <c r="G39" s="20"/>
      <c r="H39" s="20"/>
      <c r="I39" s="20"/>
      <c r="J39" s="20"/>
      <c r="K39" s="20"/>
      <c r="O39" s="15"/>
      <c r="P39" s="15"/>
      <c r="Q39" s="15"/>
      <c r="R39" s="15"/>
      <c r="S39" s="15"/>
      <c r="T39" s="15"/>
      <c r="U39" s="12"/>
      <c r="V39" s="12"/>
      <c r="W39" s="12"/>
      <c r="X39" s="12"/>
      <c r="Y39" s="12"/>
    </row>
    <row r="40" spans="1:25" s="14" customFormat="1" ht="30" customHeight="1">
      <c r="A40" s="12"/>
      <c r="B40" s="12"/>
      <c r="C40" s="20"/>
      <c r="D40" s="20"/>
      <c r="E40" s="20"/>
      <c r="F40" s="20"/>
      <c r="G40" s="20"/>
      <c r="H40" s="20"/>
      <c r="I40" s="20"/>
      <c r="J40" s="20"/>
      <c r="K40" s="20"/>
      <c r="O40" s="15"/>
      <c r="P40" s="15"/>
      <c r="Q40" s="15"/>
      <c r="R40" s="15"/>
      <c r="S40" s="15"/>
      <c r="T40" s="15"/>
      <c r="U40" s="12"/>
      <c r="V40" s="12"/>
      <c r="W40" s="12"/>
      <c r="X40" s="12"/>
      <c r="Y40" s="12"/>
    </row>
    <row r="41" spans="1:25" s="14" customFormat="1" ht="30" customHeight="1">
      <c r="A41" s="12"/>
      <c r="B41" s="12"/>
      <c r="C41" s="20"/>
      <c r="D41" s="20"/>
      <c r="E41" s="20"/>
      <c r="F41" s="20"/>
      <c r="G41" s="20"/>
      <c r="H41" s="20"/>
      <c r="I41" s="20"/>
      <c r="J41" s="20"/>
      <c r="K41" s="20"/>
      <c r="O41" s="15"/>
      <c r="P41" s="15"/>
      <c r="Q41" s="15"/>
      <c r="R41" s="15"/>
      <c r="S41" s="15"/>
      <c r="T41" s="15"/>
      <c r="U41" s="12"/>
      <c r="V41" s="12"/>
      <c r="W41" s="12"/>
      <c r="X41" s="12"/>
      <c r="Y41" s="12"/>
    </row>
    <row r="42" spans="1:25" s="14" customFormat="1" ht="30" customHeight="1">
      <c r="A42" s="12"/>
      <c r="B42" s="12"/>
      <c r="C42" s="20"/>
      <c r="D42" s="20"/>
      <c r="E42" s="20"/>
      <c r="F42" s="20"/>
      <c r="G42" s="20"/>
      <c r="H42" s="20"/>
      <c r="I42" s="20"/>
      <c r="J42" s="20"/>
      <c r="K42" s="20"/>
      <c r="O42" s="15"/>
      <c r="P42" s="15"/>
      <c r="Q42" s="15"/>
      <c r="R42" s="15"/>
      <c r="S42" s="15"/>
      <c r="T42" s="15"/>
      <c r="U42" s="12"/>
      <c r="V42" s="12"/>
      <c r="W42" s="12"/>
      <c r="X42" s="12"/>
      <c r="Y42" s="12"/>
    </row>
    <row r="43" spans="1:25" s="14" customFormat="1" ht="30" customHeight="1">
      <c r="A43" s="12"/>
      <c r="B43" s="12"/>
      <c r="C43" s="20"/>
      <c r="D43" s="20"/>
      <c r="E43" s="20"/>
      <c r="F43" s="20"/>
      <c r="G43" s="20"/>
      <c r="H43" s="20"/>
      <c r="I43" s="20"/>
      <c r="J43" s="20"/>
      <c r="K43" s="20"/>
      <c r="O43" s="15"/>
      <c r="P43" s="15"/>
      <c r="Q43" s="15"/>
      <c r="R43" s="15"/>
      <c r="S43" s="15"/>
      <c r="T43" s="15"/>
      <c r="U43" s="12"/>
      <c r="V43" s="12"/>
      <c r="W43" s="12"/>
      <c r="X43" s="12"/>
      <c r="Y43" s="12"/>
    </row>
    <row r="44" spans="1:25" s="14" customFormat="1" ht="30" customHeight="1">
      <c r="A44" s="12"/>
      <c r="B44" s="12"/>
      <c r="C44" s="20"/>
      <c r="D44" s="20"/>
      <c r="E44" s="20"/>
      <c r="F44" s="20"/>
      <c r="G44" s="20"/>
      <c r="H44" s="20"/>
      <c r="I44" s="20"/>
      <c r="J44" s="20"/>
      <c r="K44" s="20"/>
      <c r="O44" s="15"/>
      <c r="P44" s="15"/>
      <c r="Q44" s="15"/>
      <c r="R44" s="15"/>
      <c r="S44" s="15"/>
      <c r="T44" s="15"/>
      <c r="U44" s="12"/>
      <c r="V44" s="12"/>
      <c r="W44" s="12"/>
      <c r="X44" s="12"/>
      <c r="Y44" s="12"/>
    </row>
    <row r="45" spans="1:25" s="14" customFormat="1" ht="30" customHeight="1">
      <c r="A45" s="12"/>
      <c r="B45" s="12"/>
      <c r="C45" s="20"/>
      <c r="D45" s="20"/>
      <c r="E45" s="20"/>
      <c r="F45" s="20"/>
      <c r="G45" s="20"/>
      <c r="H45" s="20"/>
      <c r="I45" s="20"/>
      <c r="J45" s="20"/>
      <c r="K45" s="20"/>
      <c r="O45" s="15"/>
      <c r="P45" s="15"/>
      <c r="Q45" s="15"/>
      <c r="R45" s="15"/>
      <c r="S45" s="15"/>
      <c r="T45" s="15"/>
      <c r="U45" s="12"/>
      <c r="V45" s="12"/>
      <c r="W45" s="12"/>
      <c r="X45" s="12"/>
      <c r="Y45" s="12"/>
    </row>
    <row r="46" spans="1:25" s="14" customFormat="1" ht="30" customHeight="1">
      <c r="A46" s="12"/>
      <c r="B46" s="12"/>
      <c r="C46" s="20"/>
      <c r="D46" s="20"/>
      <c r="E46" s="20"/>
      <c r="F46" s="20"/>
      <c r="G46" s="20"/>
      <c r="H46" s="20"/>
      <c r="I46" s="20"/>
      <c r="J46" s="20"/>
      <c r="K46" s="20"/>
      <c r="O46" s="15"/>
      <c r="P46" s="15"/>
      <c r="Q46" s="15"/>
      <c r="R46" s="15"/>
      <c r="S46" s="15"/>
      <c r="T46" s="15"/>
      <c r="U46" s="12"/>
      <c r="V46" s="12"/>
      <c r="W46" s="12"/>
      <c r="X46" s="12"/>
      <c r="Y46" s="12"/>
    </row>
    <row r="47" spans="1:25" s="14" customFormat="1" ht="30" customHeight="1">
      <c r="A47" s="12"/>
      <c r="B47" s="12"/>
      <c r="C47" s="20"/>
      <c r="D47" s="20"/>
      <c r="E47" s="20"/>
      <c r="F47" s="20"/>
      <c r="G47" s="20"/>
      <c r="H47" s="20"/>
      <c r="I47" s="20"/>
      <c r="J47" s="20"/>
      <c r="K47" s="20"/>
      <c r="O47" s="15"/>
      <c r="P47" s="15"/>
      <c r="Q47" s="15"/>
      <c r="R47" s="15"/>
      <c r="S47" s="15"/>
      <c r="T47" s="15"/>
      <c r="U47" s="12"/>
      <c r="V47" s="12"/>
      <c r="W47" s="12"/>
      <c r="X47" s="12"/>
      <c r="Y47" s="12"/>
    </row>
    <row r="48" spans="1:25" s="14" customFormat="1" ht="30" customHeight="1">
      <c r="A48" s="12"/>
      <c r="B48" s="12"/>
      <c r="C48" s="20"/>
      <c r="D48" s="20"/>
      <c r="E48" s="20"/>
      <c r="F48" s="20"/>
      <c r="G48" s="20"/>
      <c r="H48" s="20"/>
      <c r="I48" s="20"/>
      <c r="J48" s="20"/>
      <c r="K48" s="20"/>
      <c r="O48" s="15"/>
      <c r="P48" s="15"/>
      <c r="Q48" s="15"/>
      <c r="R48" s="15"/>
      <c r="S48" s="15"/>
      <c r="T48" s="15"/>
      <c r="U48" s="12"/>
      <c r="V48" s="12"/>
      <c r="W48" s="12"/>
      <c r="X48" s="12"/>
      <c r="Y48" s="12"/>
    </row>
    <row r="49" spans="1:25" s="14" customFormat="1" ht="30" customHeight="1">
      <c r="A49" s="12"/>
      <c r="B49" s="12"/>
      <c r="C49" s="20"/>
      <c r="D49" s="20"/>
      <c r="E49" s="20"/>
      <c r="F49" s="20"/>
      <c r="G49" s="20"/>
      <c r="H49" s="20"/>
      <c r="I49" s="20"/>
      <c r="J49" s="20"/>
      <c r="K49" s="20"/>
      <c r="O49" s="15"/>
      <c r="P49" s="15"/>
      <c r="Q49" s="15"/>
      <c r="R49" s="15"/>
      <c r="S49" s="15"/>
      <c r="T49" s="15"/>
      <c r="U49" s="12"/>
      <c r="V49" s="12"/>
      <c r="W49" s="12"/>
      <c r="X49" s="12"/>
      <c r="Y49" s="12"/>
    </row>
    <row r="50" spans="1:25" s="14" customFormat="1" ht="30" customHeight="1">
      <c r="A50" s="12"/>
      <c r="B50" s="12"/>
      <c r="C50" s="20"/>
      <c r="D50" s="20"/>
      <c r="E50" s="20"/>
      <c r="F50" s="20"/>
      <c r="G50" s="20"/>
      <c r="H50" s="20"/>
      <c r="I50" s="20"/>
      <c r="J50" s="20"/>
      <c r="K50" s="20"/>
      <c r="O50" s="15"/>
      <c r="P50" s="15"/>
      <c r="Q50" s="15"/>
      <c r="R50" s="15"/>
      <c r="S50" s="15"/>
      <c r="T50" s="15"/>
      <c r="U50" s="12"/>
      <c r="V50" s="12"/>
      <c r="W50" s="12"/>
      <c r="X50" s="12"/>
      <c r="Y50" s="12"/>
    </row>
    <row r="51" spans="1:25" s="14" customFormat="1" ht="30" customHeight="1">
      <c r="A51" s="12"/>
      <c r="B51" s="12"/>
      <c r="C51" s="20"/>
      <c r="D51" s="20"/>
      <c r="E51" s="20"/>
      <c r="F51" s="20"/>
      <c r="G51" s="20"/>
      <c r="H51" s="20"/>
      <c r="I51" s="20"/>
      <c r="J51" s="20"/>
      <c r="K51" s="20"/>
      <c r="O51" s="15"/>
      <c r="P51" s="15"/>
      <c r="Q51" s="15"/>
      <c r="R51" s="15"/>
      <c r="S51" s="15"/>
      <c r="T51" s="15"/>
      <c r="U51" s="12"/>
      <c r="V51" s="12"/>
      <c r="W51" s="12"/>
      <c r="X51" s="12"/>
      <c r="Y51" s="12"/>
    </row>
    <row r="52" spans="1:25" s="14" customFormat="1" ht="30" customHeight="1">
      <c r="A52" s="12"/>
      <c r="B52" s="12"/>
      <c r="C52" s="20"/>
      <c r="D52" s="20"/>
      <c r="E52" s="20"/>
      <c r="F52" s="20"/>
      <c r="G52" s="20"/>
      <c r="H52" s="20"/>
      <c r="I52" s="20"/>
      <c r="J52" s="20"/>
      <c r="K52" s="20"/>
      <c r="O52" s="15"/>
      <c r="P52" s="15"/>
      <c r="Q52" s="15"/>
      <c r="R52" s="15"/>
      <c r="S52" s="15"/>
      <c r="T52" s="15"/>
      <c r="U52" s="12"/>
      <c r="V52" s="12"/>
      <c r="W52" s="12"/>
      <c r="X52" s="12"/>
      <c r="Y52" s="12"/>
    </row>
    <row r="53" spans="1:25" s="14" customFormat="1" ht="30" customHeight="1">
      <c r="A53" s="12"/>
      <c r="B53" s="12"/>
      <c r="C53" s="20"/>
      <c r="D53" s="20"/>
      <c r="E53" s="20"/>
      <c r="F53" s="20"/>
      <c r="G53" s="20"/>
      <c r="H53" s="20"/>
      <c r="I53" s="20"/>
      <c r="J53" s="20"/>
      <c r="K53" s="20"/>
      <c r="O53" s="15"/>
      <c r="P53" s="15"/>
      <c r="Q53" s="15"/>
      <c r="R53" s="15"/>
      <c r="S53" s="15"/>
      <c r="T53" s="15"/>
      <c r="U53" s="12"/>
      <c r="V53" s="12"/>
      <c r="W53" s="12"/>
      <c r="X53" s="12"/>
      <c r="Y53" s="12"/>
    </row>
    <row r="54" spans="1:25" s="14" customFormat="1" ht="30" customHeight="1">
      <c r="A54" s="12"/>
      <c r="B54" s="12"/>
      <c r="C54" s="20"/>
      <c r="D54" s="20"/>
      <c r="E54" s="20"/>
      <c r="F54" s="20"/>
      <c r="G54" s="20"/>
      <c r="H54" s="20"/>
      <c r="I54" s="20"/>
      <c r="J54" s="20"/>
      <c r="K54" s="20"/>
      <c r="O54" s="15"/>
      <c r="P54" s="15"/>
      <c r="Q54" s="15"/>
      <c r="R54" s="15"/>
      <c r="S54" s="15"/>
      <c r="T54" s="15"/>
      <c r="U54" s="12"/>
      <c r="V54" s="12"/>
      <c r="W54" s="12"/>
      <c r="X54" s="12"/>
      <c r="Y54" s="12"/>
    </row>
    <row r="55" spans="1:25" s="14" customFormat="1" ht="30" customHeight="1">
      <c r="A55" s="12"/>
      <c r="B55" s="12"/>
      <c r="C55" s="20"/>
      <c r="D55" s="20"/>
      <c r="E55" s="20"/>
      <c r="F55" s="20"/>
      <c r="G55" s="20"/>
      <c r="H55" s="20"/>
      <c r="I55" s="20"/>
      <c r="J55" s="20"/>
      <c r="K55" s="20"/>
      <c r="O55" s="15"/>
      <c r="P55" s="15"/>
      <c r="Q55" s="15"/>
      <c r="R55" s="15"/>
      <c r="S55" s="15"/>
      <c r="T55" s="15"/>
      <c r="U55" s="12"/>
      <c r="V55" s="12"/>
      <c r="W55" s="12"/>
      <c r="X55" s="12"/>
      <c r="Y55" s="12"/>
    </row>
    <row r="56" spans="1:25" s="14" customFormat="1" ht="30" customHeight="1">
      <c r="A56" s="12"/>
      <c r="B56" s="12"/>
      <c r="C56" s="20"/>
      <c r="D56" s="20"/>
      <c r="E56" s="20"/>
      <c r="F56" s="20"/>
      <c r="G56" s="20"/>
      <c r="H56" s="20"/>
      <c r="I56" s="20"/>
      <c r="J56" s="20"/>
      <c r="K56" s="20"/>
      <c r="O56" s="15"/>
      <c r="P56" s="15"/>
      <c r="Q56" s="15"/>
      <c r="R56" s="15"/>
      <c r="S56" s="15"/>
      <c r="T56" s="15"/>
      <c r="U56" s="12"/>
      <c r="V56" s="12"/>
      <c r="W56" s="12"/>
      <c r="X56" s="12"/>
      <c r="Y56" s="12"/>
    </row>
    <row r="57" spans="1:25" s="14" customFormat="1" ht="30" customHeight="1">
      <c r="A57" s="12"/>
      <c r="B57" s="12"/>
      <c r="C57" s="20"/>
      <c r="D57" s="20"/>
      <c r="E57" s="20"/>
      <c r="F57" s="20"/>
      <c r="G57" s="20"/>
      <c r="H57" s="20"/>
      <c r="I57" s="20"/>
      <c r="J57" s="20"/>
      <c r="K57" s="20"/>
      <c r="O57" s="15"/>
      <c r="P57" s="15"/>
      <c r="Q57" s="15"/>
      <c r="R57" s="15"/>
      <c r="S57" s="15"/>
      <c r="T57" s="15"/>
      <c r="U57" s="12"/>
      <c r="V57" s="12"/>
      <c r="W57" s="12"/>
      <c r="X57" s="12"/>
      <c r="Y57" s="12"/>
    </row>
    <row r="58" spans="1:25" s="14" customFormat="1" ht="30" customHeight="1">
      <c r="A58" s="12"/>
      <c r="B58" s="12"/>
      <c r="C58" s="20"/>
      <c r="D58" s="20"/>
      <c r="E58" s="20"/>
      <c r="F58" s="20"/>
      <c r="G58" s="20"/>
      <c r="H58" s="20"/>
      <c r="I58" s="20"/>
      <c r="J58" s="20"/>
      <c r="K58" s="20"/>
      <c r="O58" s="15"/>
      <c r="P58" s="15"/>
      <c r="Q58" s="15"/>
      <c r="R58" s="15"/>
      <c r="S58" s="15"/>
      <c r="T58" s="15"/>
      <c r="U58" s="12"/>
      <c r="V58" s="12"/>
      <c r="W58" s="12"/>
      <c r="X58" s="12"/>
      <c r="Y58" s="12"/>
    </row>
    <row r="59" spans="1:25" s="14" customFormat="1" ht="30" customHeight="1">
      <c r="A59" s="12"/>
      <c r="B59" s="12"/>
      <c r="C59" s="20"/>
      <c r="D59" s="20"/>
      <c r="E59" s="20"/>
      <c r="F59" s="20"/>
      <c r="G59" s="20"/>
      <c r="H59" s="20"/>
      <c r="I59" s="20"/>
      <c r="J59" s="20"/>
      <c r="K59" s="20"/>
      <c r="O59" s="15"/>
      <c r="P59" s="15"/>
      <c r="Q59" s="15"/>
      <c r="R59" s="15"/>
      <c r="S59" s="15"/>
      <c r="T59" s="15"/>
      <c r="U59" s="12"/>
      <c r="V59" s="12"/>
      <c r="W59" s="12"/>
      <c r="X59" s="12"/>
      <c r="Y59" s="12"/>
    </row>
    <row r="60" spans="1:25" s="14" customFormat="1" ht="30" customHeight="1">
      <c r="A60" s="12"/>
      <c r="B60" s="12"/>
      <c r="C60" s="20"/>
      <c r="D60" s="20"/>
      <c r="E60" s="20"/>
      <c r="F60" s="20"/>
      <c r="G60" s="20"/>
      <c r="H60" s="20"/>
      <c r="I60" s="20"/>
      <c r="J60" s="20"/>
      <c r="K60" s="20"/>
      <c r="O60" s="15"/>
      <c r="P60" s="15"/>
      <c r="Q60" s="15"/>
      <c r="R60" s="15"/>
      <c r="S60" s="15"/>
      <c r="T60" s="15"/>
      <c r="U60" s="12"/>
      <c r="V60" s="12"/>
      <c r="W60" s="12"/>
      <c r="X60" s="12"/>
      <c r="Y60" s="12"/>
    </row>
    <row r="61" spans="1:25" s="14" customFormat="1" ht="30" customHeight="1">
      <c r="A61" s="12"/>
      <c r="B61" s="12"/>
      <c r="C61" s="20"/>
      <c r="D61" s="20"/>
      <c r="E61" s="20"/>
      <c r="F61" s="20"/>
      <c r="G61" s="20"/>
      <c r="H61" s="20"/>
      <c r="I61" s="20"/>
      <c r="J61" s="20"/>
      <c r="K61" s="20"/>
      <c r="O61" s="15"/>
      <c r="P61" s="15"/>
      <c r="Q61" s="15"/>
      <c r="R61" s="15"/>
      <c r="S61" s="15"/>
      <c r="T61" s="15"/>
      <c r="U61" s="12"/>
      <c r="V61" s="12"/>
      <c r="W61" s="12"/>
      <c r="X61" s="12"/>
      <c r="Y61" s="12"/>
    </row>
    <row r="62" spans="1:25" s="14" customFormat="1" ht="30" customHeight="1">
      <c r="A62" s="12"/>
      <c r="B62" s="12"/>
      <c r="C62" s="20"/>
      <c r="D62" s="20"/>
      <c r="E62" s="20"/>
      <c r="F62" s="20"/>
      <c r="G62" s="20"/>
      <c r="H62" s="20"/>
      <c r="I62" s="20"/>
      <c r="J62" s="20"/>
      <c r="K62" s="20"/>
      <c r="O62" s="15"/>
      <c r="P62" s="15"/>
      <c r="Q62" s="15"/>
      <c r="R62" s="15"/>
      <c r="S62" s="15"/>
      <c r="T62" s="15"/>
      <c r="U62" s="12"/>
      <c r="V62" s="12"/>
      <c r="W62" s="12"/>
      <c r="X62" s="12"/>
      <c r="Y62" s="12"/>
    </row>
    <row r="63" spans="1:25" s="14" customFormat="1" ht="30" customHeight="1">
      <c r="A63" s="12"/>
      <c r="B63" s="12"/>
      <c r="C63" s="20"/>
      <c r="D63" s="20"/>
      <c r="E63" s="20"/>
      <c r="F63" s="20"/>
      <c r="G63" s="20"/>
      <c r="H63" s="20"/>
      <c r="I63" s="20"/>
      <c r="J63" s="20"/>
      <c r="K63" s="20"/>
      <c r="O63" s="15"/>
      <c r="P63" s="15"/>
      <c r="Q63" s="15"/>
      <c r="R63" s="15"/>
      <c r="S63" s="15"/>
      <c r="T63" s="15"/>
      <c r="U63" s="12"/>
      <c r="V63" s="12"/>
      <c r="W63" s="12"/>
      <c r="X63" s="12"/>
      <c r="Y63" s="12"/>
    </row>
    <row r="64" spans="1:25" s="14" customFormat="1" ht="30" customHeight="1">
      <c r="A64" s="12"/>
      <c r="B64" s="12"/>
      <c r="C64" s="20"/>
      <c r="D64" s="20"/>
      <c r="E64" s="20"/>
      <c r="F64" s="20"/>
      <c r="G64" s="20"/>
      <c r="H64" s="20"/>
      <c r="I64" s="20"/>
      <c r="J64" s="20"/>
      <c r="K64" s="20"/>
      <c r="O64" s="15"/>
      <c r="P64" s="15"/>
      <c r="Q64" s="15"/>
      <c r="R64" s="15"/>
      <c r="S64" s="15"/>
      <c r="T64" s="15"/>
      <c r="U64" s="12"/>
      <c r="V64" s="12"/>
      <c r="W64" s="12"/>
      <c r="X64" s="12"/>
      <c r="Y64" s="12"/>
    </row>
    <row r="65" spans="1:25" s="14" customFormat="1" ht="30" customHeight="1">
      <c r="A65" s="12"/>
      <c r="B65" s="12"/>
      <c r="C65" s="20"/>
      <c r="D65" s="20"/>
      <c r="E65" s="20"/>
      <c r="F65" s="20"/>
      <c r="G65" s="20"/>
      <c r="H65" s="20"/>
      <c r="I65" s="20"/>
      <c r="J65" s="20"/>
      <c r="K65" s="20"/>
      <c r="O65" s="15"/>
      <c r="P65" s="15"/>
      <c r="Q65" s="15"/>
      <c r="R65" s="15"/>
      <c r="S65" s="15"/>
      <c r="T65" s="15"/>
      <c r="U65" s="12"/>
      <c r="V65" s="12"/>
      <c r="W65" s="12"/>
      <c r="X65" s="12"/>
      <c r="Y65" s="12"/>
    </row>
    <row r="66" spans="1:25" s="14" customFormat="1">
      <c r="A66" s="12"/>
      <c r="B66" s="12"/>
      <c r="C66" s="20"/>
      <c r="D66" s="20"/>
      <c r="E66" s="20"/>
      <c r="F66" s="20"/>
      <c r="G66" s="20"/>
      <c r="H66" s="20"/>
      <c r="I66" s="20"/>
      <c r="J66" s="20"/>
      <c r="K66" s="20"/>
      <c r="O66" s="15"/>
      <c r="P66" s="15"/>
      <c r="Q66" s="15"/>
      <c r="R66" s="15"/>
      <c r="S66" s="15"/>
      <c r="T66" s="15"/>
      <c r="U66" s="12"/>
      <c r="V66" s="12"/>
      <c r="W66" s="12"/>
      <c r="X66" s="12"/>
      <c r="Y66" s="12"/>
    </row>
    <row r="67" spans="1:25" s="14" customFormat="1">
      <c r="A67" s="12"/>
      <c r="B67" s="12"/>
      <c r="C67" s="20"/>
      <c r="D67" s="20"/>
      <c r="E67" s="20"/>
      <c r="F67" s="20"/>
      <c r="G67" s="20"/>
      <c r="H67" s="20"/>
      <c r="I67" s="20"/>
      <c r="J67" s="20"/>
      <c r="K67" s="20"/>
      <c r="O67" s="15"/>
      <c r="P67" s="15"/>
      <c r="Q67" s="15"/>
      <c r="R67" s="15"/>
      <c r="S67" s="15"/>
      <c r="T67" s="15"/>
      <c r="U67" s="12"/>
      <c r="V67" s="12"/>
      <c r="W67" s="12"/>
      <c r="X67" s="12"/>
      <c r="Y67" s="12"/>
    </row>
    <row r="68" spans="1:25" s="14" customFormat="1">
      <c r="A68" s="12"/>
      <c r="B68" s="12"/>
      <c r="C68" s="20"/>
      <c r="D68" s="20"/>
      <c r="E68" s="20"/>
      <c r="F68" s="20"/>
      <c r="G68" s="20"/>
      <c r="H68" s="20"/>
      <c r="I68" s="20"/>
      <c r="J68" s="20"/>
      <c r="K68" s="20"/>
      <c r="O68" s="15"/>
      <c r="P68" s="15"/>
      <c r="Q68" s="15"/>
      <c r="R68" s="15"/>
      <c r="S68" s="15"/>
      <c r="T68" s="15"/>
      <c r="U68" s="12"/>
      <c r="V68" s="12"/>
      <c r="W68" s="12"/>
      <c r="X68" s="12"/>
      <c r="Y68" s="12"/>
    </row>
  </sheetData>
  <sheetProtection selectLockedCells="1"/>
  <mergeCells count="6">
    <mergeCell ref="K1:L1"/>
    <mergeCell ref="C6:J6"/>
    <mergeCell ref="C1:D1"/>
    <mergeCell ref="E1:F1"/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5"/>
  <dimension ref="A1:XFD307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62" style="12" customWidth="1"/>
    <col min="4" max="4" width="79.125" style="12" customWidth="1"/>
    <col min="5" max="11" width="11.375" style="12" customWidth="1"/>
    <col min="12" max="14" width="11.375" style="14" customWidth="1"/>
    <col min="15" max="19" width="11.375" style="15" customWidth="1"/>
    <col min="20" max="20" width="5.125" style="15" customWidth="1"/>
    <col min="21" max="16384" width="11" style="12"/>
  </cols>
  <sheetData>
    <row r="1" spans="1:16384" s="52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3"/>
      <c r="N1" s="4"/>
      <c r="O1" s="5"/>
      <c r="P1" s="5"/>
      <c r="Q1" s="5"/>
      <c r="R1" s="5"/>
      <c r="S1" s="5"/>
      <c r="T1" s="5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10"/>
      <c r="P2" s="10"/>
      <c r="Q2" s="10"/>
      <c r="R2" s="11"/>
      <c r="S2" s="11"/>
      <c r="T2" s="11"/>
    </row>
    <row r="3" spans="1:16384" customFormat="1" ht="44.25" customHeight="1">
      <c r="A3" s="383" t="s">
        <v>791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17"/>
      <c r="C5" s="61" t="s">
        <v>59</v>
      </c>
      <c r="D5" s="62"/>
      <c r="E5"/>
      <c r="F5"/>
      <c r="G5"/>
      <c r="H5"/>
      <c r="I5"/>
      <c r="J5"/>
      <c r="L5" s="19"/>
      <c r="M5" s="19"/>
      <c r="N5" s="20"/>
      <c r="O5" s="21"/>
      <c r="P5" s="21"/>
      <c r="Q5" s="21"/>
      <c r="R5" s="21"/>
      <c r="S5" s="21"/>
      <c r="T5" s="21"/>
      <c r="U5" s="22"/>
      <c r="V5" s="22"/>
      <c r="W5" s="22"/>
      <c r="X5" s="22"/>
      <c r="Y5" s="22"/>
    </row>
    <row r="6" spans="1:16384" customFormat="1" ht="30" customHeight="1" thickTop="1">
      <c r="C6" s="473" t="s">
        <v>761</v>
      </c>
      <c r="D6" s="474"/>
    </row>
    <row r="7" spans="1:16384" customFormat="1" ht="15" customHeight="1" thickBot="1"/>
    <row r="8" spans="1:16384" customFormat="1" ht="30" customHeight="1" thickTop="1" thickBot="1">
      <c r="C8" s="61" t="s">
        <v>807</v>
      </c>
      <c r="D8" s="62"/>
    </row>
    <row r="9" spans="1:16384" customFormat="1" ht="30" customHeight="1" thickTop="1" thickBot="1">
      <c r="C9" s="55" t="s">
        <v>803</v>
      </c>
      <c r="D9" s="351" t="s">
        <v>760</v>
      </c>
      <c r="G9" s="77"/>
    </row>
    <row r="10" spans="1:16384" customFormat="1" ht="30" customHeight="1" thickTop="1" thickBot="1">
      <c r="C10" s="386" t="s">
        <v>804</v>
      </c>
      <c r="D10" s="351"/>
      <c r="G10" s="77"/>
    </row>
    <row r="11" spans="1:16384" customFormat="1" ht="30" customHeight="1" thickTop="1" thickBot="1">
      <c r="C11" s="55" t="s">
        <v>802</v>
      </c>
      <c r="D11" s="60">
        <v>1000000</v>
      </c>
    </row>
    <row r="12" spans="1:16384" customFormat="1" ht="30" customHeight="1" thickTop="1" thickBot="1">
      <c r="C12" s="55" t="s">
        <v>62</v>
      </c>
      <c r="D12" s="124">
        <v>0.2</v>
      </c>
    </row>
    <row r="13" spans="1:16384" customFormat="1" ht="30" customHeight="1" thickTop="1" thickBot="1">
      <c r="C13" s="55" t="s">
        <v>333</v>
      </c>
      <c r="D13" s="101">
        <f>IFERROR(D11*D12,"")</f>
        <v>200000</v>
      </c>
    </row>
    <row r="14" spans="1:16384" customFormat="1" ht="30" customHeight="1" thickTop="1" thickBot="1">
      <c r="C14" s="386" t="s">
        <v>805</v>
      </c>
      <c r="D14" s="351"/>
    </row>
    <row r="15" spans="1:16384" customFormat="1" ht="30" customHeight="1" thickTop="1" thickBot="1">
      <c r="C15" s="386" t="s">
        <v>806</v>
      </c>
      <c r="D15" s="351"/>
    </row>
    <row r="16" spans="1:16384" customFormat="1" ht="30" customHeight="1" thickTop="1" thickBot="1">
      <c r="C16" s="385" t="s">
        <v>808</v>
      </c>
      <c r="D16" s="62"/>
    </row>
    <row r="17" spans="3:4" customFormat="1" ht="15" customHeight="1" thickTop="1" thickBot="1">
      <c r="C17" s="386" t="s">
        <v>803</v>
      </c>
      <c r="D17" s="351" t="s">
        <v>760</v>
      </c>
    </row>
    <row r="18" spans="3:4" customFormat="1" ht="30" customHeight="1" thickTop="1" thickBot="1">
      <c r="C18" s="386" t="s">
        <v>809</v>
      </c>
      <c r="D18" s="351" t="s">
        <v>760</v>
      </c>
    </row>
    <row r="19" spans="3:4" customFormat="1" ht="30" customHeight="1" thickTop="1" thickBot="1">
      <c r="C19" s="386" t="s">
        <v>802</v>
      </c>
      <c r="D19" s="60">
        <v>1000000</v>
      </c>
    </row>
    <row r="20" spans="3:4" customFormat="1" ht="30" customHeight="1" thickTop="1" thickBot="1">
      <c r="C20" s="386" t="s">
        <v>62</v>
      </c>
      <c r="D20" s="124">
        <v>0.2</v>
      </c>
    </row>
    <row r="21" spans="3:4" customFormat="1" ht="15" customHeight="1" thickTop="1" thickBot="1">
      <c r="C21" s="386" t="s">
        <v>333</v>
      </c>
      <c r="D21" s="387">
        <f>IFERROR(D19*D20,"")</f>
        <v>200000</v>
      </c>
    </row>
    <row r="22" spans="3:4" customFormat="1" ht="30" customHeight="1" thickTop="1" thickBot="1">
      <c r="C22" s="386" t="s">
        <v>810</v>
      </c>
      <c r="D22" s="351"/>
    </row>
    <row r="23" spans="3:4" customFormat="1" ht="30" customHeight="1" thickTop="1" thickBot="1">
      <c r="C23" s="386" t="s">
        <v>811</v>
      </c>
      <c r="D23" s="351"/>
    </row>
    <row r="24" spans="3:4" customFormat="1" ht="30" customHeight="1" thickTop="1" thickBot="1">
      <c r="C24" s="386" t="s">
        <v>813</v>
      </c>
      <c r="D24" s="351"/>
    </row>
    <row r="25" spans="3:4" customFormat="1" ht="30" customHeight="1" thickTop="1" thickBot="1">
      <c r="C25" s="55" t="s">
        <v>812</v>
      </c>
      <c r="D25" s="351"/>
    </row>
    <row r="26" spans="3:4" customFormat="1" ht="30" customHeight="1" thickTop="1">
      <c r="C26" s="392" t="s">
        <v>814</v>
      </c>
      <c r="D26" s="351"/>
    </row>
    <row r="27" spans="3:4" customFormat="1" ht="30" customHeight="1">
      <c r="C27" s="392" t="s">
        <v>815</v>
      </c>
      <c r="D27" s="351"/>
    </row>
    <row r="28" spans="3:4" customFormat="1" ht="15" customHeight="1" thickBot="1"/>
    <row r="29" spans="3:4" customFormat="1" ht="30" customHeight="1" thickTop="1" thickBot="1">
      <c r="C29" s="61" t="s">
        <v>68</v>
      </c>
      <c r="D29" s="62"/>
    </row>
    <row r="30" spans="3:4" customFormat="1" ht="30" customHeight="1" thickTop="1" thickBot="1">
      <c r="C30" s="55" t="s">
        <v>69</v>
      </c>
      <c r="D30" s="55" t="s">
        <v>67</v>
      </c>
    </row>
    <row r="31" spans="3:4" customFormat="1" ht="30" customHeight="1" thickTop="1">
      <c r="C31" s="327" t="s">
        <v>766</v>
      </c>
      <c r="D31" s="50" t="s">
        <v>769</v>
      </c>
    </row>
    <row r="32" spans="3:4" customFormat="1" ht="30" customHeight="1">
      <c r="C32" s="327" t="s">
        <v>767</v>
      </c>
      <c r="D32" s="50" t="s">
        <v>769</v>
      </c>
    </row>
    <row r="33" spans="3:4" customFormat="1" ht="30" customHeight="1">
      <c r="C33" s="351" t="s">
        <v>768</v>
      </c>
      <c r="D33" s="352" t="s">
        <v>770</v>
      </c>
    </row>
    <row r="34" spans="3:4" customFormat="1" ht="30" customHeight="1">
      <c r="C34" s="351" t="s">
        <v>771</v>
      </c>
      <c r="D34" s="352" t="s">
        <v>769</v>
      </c>
    </row>
    <row r="35" spans="3:4" customFormat="1" ht="30" customHeight="1">
      <c r="C35" s="352"/>
      <c r="D35" s="352"/>
    </row>
    <row r="36" spans="3:4" customFormat="1" ht="30" customHeight="1">
      <c r="C36" s="352"/>
      <c r="D36" s="352"/>
    </row>
    <row r="37" spans="3:4" customFormat="1" ht="30" customHeight="1">
      <c r="C37" s="352"/>
      <c r="D37" s="352"/>
    </row>
    <row r="38" spans="3:4" customFormat="1" ht="30" customHeight="1">
      <c r="C38" s="352"/>
      <c r="D38" s="352"/>
    </row>
    <row r="39" spans="3:4" customFormat="1" ht="30" customHeight="1">
      <c r="C39" s="352"/>
      <c r="D39" s="352"/>
    </row>
    <row r="40" spans="3:4" customFormat="1" ht="30" customHeight="1">
      <c r="C40" s="352"/>
      <c r="D40" s="352"/>
    </row>
    <row r="41" spans="3:4" customFormat="1" ht="30" customHeight="1">
      <c r="C41" s="352"/>
      <c r="D41" s="352"/>
    </row>
    <row r="42" spans="3:4" customFormat="1" ht="30" customHeight="1">
      <c r="C42" s="352"/>
      <c r="D42" s="352"/>
    </row>
    <row r="43" spans="3:4" customFormat="1" ht="30" customHeight="1">
      <c r="C43" s="352"/>
      <c r="D43" s="352"/>
    </row>
    <row r="44" spans="3:4" customFormat="1" ht="30" customHeight="1">
      <c r="C44" s="352"/>
      <c r="D44" s="352"/>
    </row>
    <row r="45" spans="3:4" customFormat="1" ht="30" customHeight="1">
      <c r="C45" s="352"/>
      <c r="D45" s="352"/>
    </row>
    <row r="46" spans="3:4" customFormat="1" ht="30" customHeight="1">
      <c r="C46" s="352"/>
      <c r="D46" s="352"/>
    </row>
    <row r="47" spans="3:4" customFormat="1" ht="30" customHeight="1">
      <c r="C47" s="352"/>
      <c r="D47" s="352"/>
    </row>
    <row r="48" spans="3:4" customFormat="1" ht="30" customHeight="1">
      <c r="C48" s="352"/>
      <c r="D48" s="352"/>
    </row>
    <row r="49" spans="3:4" customFormat="1" ht="30" customHeight="1">
      <c r="C49" s="352"/>
      <c r="D49" s="352"/>
    </row>
    <row r="50" spans="3:4" customFormat="1" ht="30" customHeight="1">
      <c r="C50" s="352"/>
      <c r="D50" s="352"/>
    </row>
    <row r="51" spans="3:4" customFormat="1" ht="30" customHeight="1">
      <c r="C51" s="352"/>
      <c r="D51" s="352"/>
    </row>
    <row r="52" spans="3:4" customFormat="1" ht="30" customHeight="1">
      <c r="C52" s="352"/>
      <c r="D52" s="352"/>
    </row>
    <row r="53" spans="3:4" customFormat="1" ht="30" customHeight="1">
      <c r="C53" s="352"/>
      <c r="D53" s="352"/>
    </row>
    <row r="54" spans="3:4" customFormat="1" ht="30" customHeight="1">
      <c r="C54" s="352"/>
      <c r="D54" s="352"/>
    </row>
    <row r="55" spans="3:4" customFormat="1" ht="30" customHeight="1">
      <c r="C55" s="352"/>
      <c r="D55" s="352"/>
    </row>
    <row r="56" spans="3:4" customFormat="1" ht="30" customHeight="1">
      <c r="C56" s="352"/>
      <c r="D56" s="352"/>
    </row>
    <row r="57" spans="3:4" customFormat="1" ht="30" customHeight="1">
      <c r="C57" s="352"/>
      <c r="D57" s="352"/>
    </row>
    <row r="58" spans="3:4" customFormat="1" ht="30" customHeight="1">
      <c r="C58" s="352"/>
      <c r="D58" s="352"/>
    </row>
    <row r="59" spans="3:4" customFormat="1" ht="30" customHeight="1">
      <c r="C59" s="352"/>
      <c r="D59" s="352"/>
    </row>
    <row r="60" spans="3:4" customFormat="1" ht="30" customHeight="1">
      <c r="C60" s="352"/>
      <c r="D60" s="352"/>
    </row>
    <row r="61" spans="3:4" customFormat="1" ht="30" customHeight="1">
      <c r="C61" s="352"/>
      <c r="D61" s="352"/>
    </row>
    <row r="62" spans="3:4" customFormat="1" ht="30" customHeight="1">
      <c r="C62" s="352"/>
      <c r="D62" s="352"/>
    </row>
    <row r="63" spans="3:4" customFormat="1" ht="30" customHeight="1">
      <c r="C63" s="352"/>
      <c r="D63" s="352"/>
    </row>
    <row r="64" spans="3:4" customFormat="1" ht="30" customHeight="1">
      <c r="C64" s="352"/>
      <c r="D64" s="352"/>
    </row>
    <row r="65" spans="3:4" customFormat="1" ht="30" customHeight="1">
      <c r="C65" s="352"/>
      <c r="D65" s="352"/>
    </row>
    <row r="66" spans="3:4" customFormat="1" ht="30" customHeight="1">
      <c r="C66" s="352"/>
      <c r="D66" s="352"/>
    </row>
    <row r="67" spans="3:4" customFormat="1" ht="30" customHeight="1">
      <c r="C67" s="352"/>
      <c r="D67" s="352"/>
    </row>
    <row r="68" spans="3:4" customFormat="1" ht="30" customHeight="1">
      <c r="C68" s="352"/>
      <c r="D68" s="352"/>
    </row>
    <row r="69" spans="3:4" customFormat="1" ht="30" customHeight="1">
      <c r="C69" s="352"/>
      <c r="D69" s="352"/>
    </row>
    <row r="70" spans="3:4" customFormat="1" ht="30" customHeight="1">
      <c r="C70" s="352"/>
      <c r="D70" s="352"/>
    </row>
    <row r="71" spans="3:4" customFormat="1" ht="30" customHeight="1">
      <c r="C71" s="352"/>
      <c r="D71" s="352"/>
    </row>
    <row r="72" spans="3:4" customFormat="1" ht="30" customHeight="1">
      <c r="C72" s="352"/>
      <c r="D72" s="352"/>
    </row>
    <row r="73" spans="3:4" customFormat="1" ht="30" customHeight="1">
      <c r="C73" s="352"/>
      <c r="D73" s="352"/>
    </row>
    <row r="74" spans="3:4" customFormat="1" ht="30" customHeight="1">
      <c r="C74" s="352"/>
      <c r="D74" s="352"/>
    </row>
    <row r="75" spans="3:4" customFormat="1" ht="30" customHeight="1">
      <c r="C75" s="352"/>
      <c r="D75" s="352"/>
    </row>
    <row r="76" spans="3:4" customFormat="1" ht="30" customHeight="1">
      <c r="C76" s="352"/>
      <c r="D76" s="352"/>
    </row>
    <row r="77" spans="3:4" customFormat="1" ht="30" customHeight="1">
      <c r="C77" s="352"/>
      <c r="D77" s="352"/>
    </row>
    <row r="78" spans="3:4" customFormat="1" ht="30" customHeight="1">
      <c r="C78" s="352"/>
      <c r="D78" s="352"/>
    </row>
    <row r="79" spans="3:4" customFormat="1" ht="30" customHeight="1">
      <c r="C79" s="352"/>
      <c r="D79" s="352"/>
    </row>
    <row r="80" spans="3:4" customFormat="1" ht="30" customHeight="1">
      <c r="C80" s="352"/>
      <c r="D80" s="352"/>
    </row>
    <row r="81" customFormat="1" ht="30" customHeight="1"/>
    <row r="82" customFormat="1" ht="30" customHeight="1"/>
    <row r="83" customFormat="1" ht="30" customHeight="1"/>
    <row r="84" customFormat="1" ht="30" customHeight="1"/>
    <row r="85" customFormat="1" ht="30" customHeight="1"/>
    <row r="86" customFormat="1" ht="30" customHeight="1"/>
    <row r="87" customFormat="1" ht="30" customHeight="1"/>
    <row r="88" customFormat="1" ht="30" customHeight="1"/>
    <row r="89" customFormat="1" ht="30" customHeight="1"/>
    <row r="90" customFormat="1" ht="30" customHeight="1"/>
    <row r="91" customFormat="1" ht="30" customHeight="1"/>
    <row r="92" customFormat="1" ht="30" customHeight="1"/>
    <row r="93" customFormat="1" ht="30" customHeight="1"/>
    <row r="94" customFormat="1" ht="30" customHeight="1"/>
    <row r="95" customFormat="1" ht="30" customHeight="1"/>
    <row r="96" customFormat="1" ht="30" customHeight="1"/>
    <row r="97" customFormat="1" ht="30" customHeight="1"/>
    <row r="98" customFormat="1" ht="30" customHeight="1"/>
    <row r="99" customFormat="1" ht="30" customHeight="1"/>
    <row r="100" customFormat="1" ht="30" customHeight="1"/>
    <row r="101" customFormat="1" ht="30" customHeight="1"/>
    <row r="102" customFormat="1" ht="30" customHeight="1"/>
    <row r="103" customFormat="1" ht="30" customHeight="1"/>
    <row r="104" customFormat="1" ht="30" customHeight="1"/>
    <row r="105" customFormat="1" ht="30" customHeight="1"/>
    <row r="106" customFormat="1" ht="30" customHeight="1"/>
    <row r="107" customFormat="1" ht="30" customHeight="1"/>
    <row r="108" customFormat="1" ht="30" customHeight="1"/>
    <row r="109" customFormat="1" ht="30" customHeight="1"/>
    <row r="110" customFormat="1" ht="30" customHeight="1"/>
    <row r="111" customFormat="1" ht="30" customHeight="1"/>
    <row r="112" customFormat="1" ht="30" customHeight="1"/>
    <row r="113" customFormat="1" ht="30" customHeight="1"/>
    <row r="114" customFormat="1" ht="30" customHeight="1"/>
    <row r="115" customFormat="1" ht="30" customHeight="1"/>
    <row r="116" customFormat="1" ht="30" customHeight="1"/>
    <row r="117" customFormat="1" ht="30" customHeight="1"/>
    <row r="118" customFormat="1" ht="30" customHeight="1"/>
    <row r="119" customFormat="1" ht="30" customHeight="1"/>
    <row r="120" customFormat="1" ht="30" customHeight="1"/>
    <row r="121" customFormat="1" ht="30" customHeight="1"/>
    <row r="122" customFormat="1" ht="30" customHeight="1"/>
    <row r="123" customFormat="1" ht="30" customHeight="1"/>
    <row r="124" customFormat="1" ht="30" customHeight="1"/>
    <row r="125" customFormat="1" ht="30" customHeight="1"/>
    <row r="126" customFormat="1" ht="30" customHeight="1"/>
    <row r="127" customFormat="1" ht="30" customHeight="1"/>
    <row r="128" customFormat="1" ht="30" customHeight="1"/>
    <row r="129" customFormat="1" ht="30" customHeight="1"/>
    <row r="130" customFormat="1" ht="30" customHeight="1"/>
    <row r="131" customFormat="1" ht="30" customHeight="1"/>
    <row r="132" customFormat="1" ht="30" customHeight="1"/>
    <row r="133" customFormat="1" ht="30" customHeight="1"/>
    <row r="134" customFormat="1" ht="30" customHeight="1"/>
    <row r="135" customFormat="1" ht="30" customHeight="1"/>
    <row r="136" customFormat="1" ht="30" customHeight="1"/>
    <row r="137" customFormat="1" ht="30" customHeight="1"/>
    <row r="138" customFormat="1" ht="30" customHeight="1"/>
    <row r="139" customFormat="1" ht="30" customHeight="1"/>
    <row r="140" customFormat="1" ht="30" customHeight="1"/>
    <row r="141" customFormat="1" ht="30" customHeight="1"/>
    <row r="142" customFormat="1" ht="30" customHeight="1"/>
    <row r="143" customFormat="1" ht="30" customHeight="1"/>
    <row r="144" customFormat="1" ht="30" customHeight="1"/>
    <row r="145" customFormat="1" ht="30" customHeight="1"/>
    <row r="146" customFormat="1" ht="30" customHeight="1"/>
    <row r="147" customFormat="1" ht="30" customHeight="1"/>
    <row r="148" customFormat="1" ht="30" customHeight="1"/>
    <row r="149" customFormat="1" ht="30" customHeight="1"/>
    <row r="150" customFormat="1" ht="30" customHeight="1"/>
    <row r="151" customFormat="1" ht="30" customHeight="1"/>
    <row r="152" customFormat="1" ht="30" customHeight="1"/>
    <row r="153" customFormat="1" ht="30" customHeight="1"/>
    <row r="154" customFormat="1" ht="30" customHeight="1"/>
    <row r="155" customFormat="1" ht="30" customHeight="1"/>
    <row r="156" customFormat="1" ht="30" customHeight="1"/>
    <row r="157" customFormat="1" ht="30" customHeight="1"/>
    <row r="158" customFormat="1" ht="30" customHeight="1"/>
    <row r="159" customFormat="1" ht="30" customHeight="1"/>
    <row r="160" customFormat="1" ht="30" customHeight="1"/>
    <row r="161" customFormat="1" ht="30" customHeight="1"/>
    <row r="162" customFormat="1" ht="30" customHeight="1"/>
    <row r="163" customFormat="1" ht="30" customHeight="1"/>
    <row r="164" customFormat="1" ht="30" customHeight="1"/>
    <row r="165" customFormat="1" ht="30" customHeight="1"/>
    <row r="166" customFormat="1" ht="30" customHeight="1"/>
    <row r="167" customFormat="1" ht="30" customHeight="1"/>
    <row r="168" customFormat="1" ht="30" customHeight="1"/>
    <row r="169" customFormat="1" ht="30" customHeight="1"/>
    <row r="170" customFormat="1" ht="30" customHeight="1"/>
    <row r="171" customFormat="1" ht="30" customHeight="1"/>
    <row r="172" customFormat="1" ht="30" customHeight="1"/>
    <row r="173" customFormat="1" ht="30" customHeight="1"/>
    <row r="174" customFormat="1" ht="30" customHeight="1"/>
    <row r="175" customFormat="1" ht="30" customHeight="1"/>
    <row r="176" customFormat="1" ht="30" customHeight="1"/>
    <row r="177" customFormat="1" ht="30" customHeight="1"/>
    <row r="178" customFormat="1" ht="30" customHeight="1"/>
    <row r="179" customFormat="1" ht="30" customHeight="1"/>
    <row r="180" customFormat="1" ht="30" customHeight="1"/>
    <row r="181" customFormat="1" ht="30" customHeight="1"/>
    <row r="182" customFormat="1" ht="30" customHeight="1"/>
    <row r="183" customFormat="1" ht="30" customHeight="1"/>
    <row r="184" customFormat="1" ht="30" customHeight="1"/>
    <row r="185" customFormat="1" ht="30" customHeight="1"/>
    <row r="186" customFormat="1" ht="30" customHeight="1"/>
    <row r="187" customFormat="1" ht="30" customHeight="1"/>
    <row r="188" customFormat="1" ht="30" customHeight="1"/>
    <row r="189" customFormat="1" ht="30" customHeight="1"/>
    <row r="190" customFormat="1" ht="30" customHeight="1"/>
    <row r="191" customFormat="1" ht="30" customHeight="1"/>
    <row r="192" customFormat="1" ht="30" customHeight="1"/>
    <row r="193" customFormat="1" ht="30" customHeight="1"/>
    <row r="194" customFormat="1" ht="30" customHeight="1"/>
    <row r="195" customFormat="1" ht="30" customHeight="1"/>
    <row r="196" customFormat="1" ht="30" customHeight="1"/>
    <row r="197" customFormat="1" ht="30" customHeight="1"/>
    <row r="198" customFormat="1" ht="30" customHeight="1"/>
    <row r="199" customFormat="1" ht="30" customHeight="1"/>
    <row r="200" customFormat="1" ht="30" customHeight="1"/>
    <row r="201" customFormat="1" ht="30" customHeight="1"/>
    <row r="202" customFormat="1" ht="30" customHeight="1"/>
    <row r="203" customFormat="1" ht="30" customHeight="1"/>
    <row r="204" customFormat="1" ht="30" customHeight="1"/>
    <row r="205" customFormat="1" ht="30" customHeight="1"/>
    <row r="206" customFormat="1" ht="30" customHeight="1"/>
    <row r="207" customFormat="1" ht="30" customHeight="1"/>
    <row r="208" customFormat="1" ht="30" customHeight="1"/>
    <row r="209" customFormat="1" ht="30" customHeight="1"/>
    <row r="210" customFormat="1" ht="30" customHeight="1"/>
    <row r="211" customFormat="1" ht="30" customHeight="1"/>
    <row r="212" customFormat="1" ht="30" customHeight="1"/>
    <row r="213" customFormat="1" ht="30" customHeight="1"/>
    <row r="214" customFormat="1" ht="30" customHeight="1"/>
    <row r="215" customFormat="1" ht="30" customHeight="1"/>
    <row r="216" customFormat="1" ht="30" customHeight="1"/>
    <row r="217" customFormat="1" ht="30" customHeight="1"/>
    <row r="218" customFormat="1" ht="30" customHeight="1"/>
    <row r="219" customFormat="1" ht="30" customHeight="1"/>
    <row r="220" customFormat="1" ht="30" customHeight="1"/>
    <row r="221" customFormat="1" ht="30" customHeight="1"/>
    <row r="222" customFormat="1" ht="30" customHeight="1"/>
    <row r="223" customFormat="1" ht="30" customHeight="1"/>
    <row r="224" customFormat="1" ht="30" customHeight="1"/>
    <row r="225" customFormat="1" ht="30" customHeight="1"/>
    <row r="226" customFormat="1" ht="30" customHeight="1"/>
    <row r="227" customFormat="1" ht="30" customHeight="1"/>
    <row r="228" customFormat="1" ht="30" customHeight="1"/>
    <row r="229" customFormat="1" ht="30" customHeight="1"/>
    <row r="230" customFormat="1" ht="30" customHeight="1"/>
    <row r="231" customFormat="1" ht="30" customHeight="1"/>
    <row r="232" customFormat="1" ht="30" customHeight="1"/>
    <row r="233" customFormat="1" ht="30" customHeight="1"/>
    <row r="234" customFormat="1" ht="30" customHeight="1"/>
    <row r="235" customFormat="1" ht="30" customHeight="1"/>
    <row r="236" customFormat="1" ht="30" customHeight="1"/>
    <row r="237" customFormat="1" ht="30" customHeight="1"/>
    <row r="238" customFormat="1" ht="30" customHeight="1"/>
    <row r="239" customFormat="1" ht="30" customHeight="1"/>
    <row r="240" customFormat="1" ht="30" customHeight="1"/>
    <row r="241" customFormat="1" ht="30" customHeight="1"/>
    <row r="242" customFormat="1" ht="30" customHeight="1"/>
    <row r="243" customFormat="1" ht="30" customHeight="1"/>
    <row r="244" customFormat="1" ht="30" customHeight="1"/>
    <row r="245" customFormat="1" ht="30" customHeight="1"/>
    <row r="246" customFormat="1" ht="30" customHeight="1"/>
    <row r="247" customFormat="1" ht="30" customHeight="1"/>
    <row r="248" customFormat="1" ht="30" customHeight="1"/>
    <row r="249" customFormat="1" ht="30" customHeight="1"/>
    <row r="250" customFormat="1" ht="30" customHeight="1"/>
    <row r="251" customFormat="1" ht="30" customHeight="1"/>
    <row r="252" customFormat="1" ht="30" customHeight="1"/>
    <row r="253" customFormat="1" ht="30" customHeight="1"/>
    <row r="254" customFormat="1" ht="30" customHeight="1"/>
    <row r="255" customFormat="1" ht="30" customHeight="1"/>
    <row r="256" customFormat="1" ht="30" customHeight="1"/>
    <row r="257" customFormat="1" ht="30" customHeight="1"/>
    <row r="258" customFormat="1" ht="30" customHeight="1"/>
    <row r="259" customFormat="1" ht="30" customHeight="1"/>
    <row r="260" customFormat="1" ht="30" customHeight="1"/>
    <row r="261" customFormat="1" ht="30" customHeight="1"/>
    <row r="262" customFormat="1" ht="30" customHeight="1"/>
    <row r="263" customFormat="1" ht="30" customHeight="1"/>
    <row r="264" customFormat="1" ht="30" customHeight="1"/>
    <row r="265" customFormat="1" ht="30" customHeight="1"/>
    <row r="266" customFormat="1" ht="30" customHeight="1"/>
    <row r="267" customFormat="1" ht="30" customHeight="1"/>
    <row r="268" customFormat="1" ht="30" customHeight="1"/>
    <row r="269" customFormat="1" ht="30" customHeight="1"/>
    <row r="270" customFormat="1" ht="30" customHeight="1"/>
    <row r="271" customFormat="1" ht="30" customHeight="1"/>
    <row r="272" customFormat="1" ht="30" customHeight="1"/>
    <row r="273" customFormat="1" ht="30" customHeight="1"/>
    <row r="274" customFormat="1" ht="30" customHeight="1"/>
    <row r="275" customFormat="1" ht="30" customHeight="1"/>
    <row r="276" customFormat="1" ht="30" customHeight="1"/>
    <row r="277" customFormat="1" ht="30" customHeight="1"/>
    <row r="278" customFormat="1" ht="30" customHeight="1"/>
    <row r="279" customFormat="1" ht="30" customHeight="1"/>
    <row r="280" customFormat="1" ht="30" customHeight="1"/>
    <row r="281" customFormat="1" ht="30" customHeight="1"/>
    <row r="282" customFormat="1" ht="30" customHeight="1"/>
    <row r="283" customFormat="1" ht="30" customHeight="1"/>
    <row r="284" customFormat="1" ht="30" customHeight="1"/>
    <row r="285" customFormat="1" ht="30" customHeight="1"/>
    <row r="286" customFormat="1" ht="30" customHeight="1"/>
    <row r="287" customFormat="1" ht="30" customHeight="1"/>
    <row r="288" customFormat="1" ht="30" customHeight="1"/>
    <row r="289" customFormat="1" ht="30" customHeight="1"/>
    <row r="290" customFormat="1" ht="30" customHeight="1"/>
    <row r="291" customFormat="1" ht="30" customHeight="1"/>
    <row r="292" customFormat="1" ht="30" customHeight="1"/>
    <row r="293" customFormat="1" ht="30" customHeight="1"/>
    <row r="294" customFormat="1" ht="30" customHeight="1"/>
    <row r="295" customFormat="1" ht="30" customHeight="1"/>
    <row r="296" customFormat="1" ht="30" customHeight="1"/>
    <row r="297" customFormat="1" ht="30" customHeight="1"/>
    <row r="298" customFormat="1" ht="30" customHeight="1"/>
    <row r="299" customFormat="1" ht="30" customHeight="1"/>
    <row r="300" customFormat="1" ht="30" customHeight="1"/>
    <row r="301" customFormat="1" ht="30" customHeight="1"/>
    <row r="302" customFormat="1" ht="30" customHeight="1"/>
    <row r="303" customFormat="1" ht="30" customHeight="1"/>
    <row r="304" customFormat="1" ht="30" customHeight="1"/>
    <row r="305" customFormat="1" ht="30" customHeight="1"/>
    <row r="306" customFormat="1" ht="30" customHeight="1"/>
    <row r="307" customFormat="1" ht="30" customHeight="1"/>
  </sheetData>
  <sheetProtection selectLockedCells="1"/>
  <mergeCells count="6">
    <mergeCell ref="K1:L1"/>
    <mergeCell ref="C6:D6"/>
    <mergeCell ref="C1:D1"/>
    <mergeCell ref="E1:F1"/>
    <mergeCell ref="G1:H1"/>
    <mergeCell ref="I1:J1"/>
  </mergeCells>
  <conditionalFormatting sqref="D31:D80">
    <cfRule type="containsText" dxfId="38" priority="1" operator="containsText" text="Faltante">
      <formula>NOT(ISERROR(SEARCH("Faltante",D31)))</formula>
    </cfRule>
    <cfRule type="containsText" dxfId="37" priority="2" operator="containsText" text="Disponível">
      <formula>NOT(ISERROR(SEARCH("Disponível",D31)))</formula>
    </cfRule>
  </conditionalFormatting>
  <dataValidations count="1">
    <dataValidation type="list" allowBlank="1" showInputMessage="1" showErrorMessage="1" sqref="D31:D80">
      <formula1>"Disponível,Faltante"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6"/>
  <dimension ref="A1:XFD106"/>
  <sheetViews>
    <sheetView showGridLines="0" zoomScale="90" zoomScaleNormal="90" zoomScalePageLayoutView="80" workbookViewId="0">
      <pane ySplit="6" topLeftCell="A7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1.875" style="12" customWidth="1"/>
    <col min="4" max="6" width="14.875" style="12" customWidth="1"/>
    <col min="7" max="7" width="15.625" style="12" customWidth="1"/>
    <col min="8" max="8" width="9" style="12" bestFit="1" customWidth="1"/>
    <col min="9" max="9" width="15.625" style="12" customWidth="1"/>
    <col min="10" max="10" width="9.375" style="12" customWidth="1"/>
    <col min="11" max="13" width="15.625" style="12" customWidth="1"/>
    <col min="14" max="14" width="15.625" style="14" customWidth="1"/>
    <col min="15" max="15" width="11" style="14" customWidth="1"/>
    <col min="16" max="16" width="11" style="15" customWidth="1"/>
    <col min="17" max="20" width="11" style="15"/>
    <col min="21" max="21" width="11" style="15" customWidth="1"/>
    <col min="22" max="16384" width="11" style="12"/>
  </cols>
  <sheetData>
    <row r="1" spans="1:16384" s="121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"/>
      <c r="P1" s="5"/>
      <c r="Q1" s="5"/>
      <c r="R1" s="5"/>
      <c r="S1" s="5"/>
      <c r="T1" s="5"/>
      <c r="U1" s="5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10"/>
      <c r="Q2" s="10"/>
      <c r="R2" s="10"/>
      <c r="S2" s="11"/>
      <c r="T2" s="11"/>
      <c r="U2" s="11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N4" s="13"/>
    </row>
    <row r="5" spans="1:16384" s="18" customFormat="1" ht="28.5" customHeight="1" thickTop="1" thickBot="1">
      <c r="A5" s="16"/>
      <c r="B5" s="17"/>
      <c r="C5" s="475" t="s">
        <v>776</v>
      </c>
      <c r="D5" s="475"/>
      <c r="E5" s="475"/>
      <c r="F5" s="475"/>
      <c r="G5" s="475"/>
      <c r="H5" s="475"/>
      <c r="I5" s="475"/>
      <c r="J5" s="475"/>
      <c r="K5" s="475"/>
      <c r="L5" s="475"/>
      <c r="M5" s="475"/>
      <c r="N5" s="475"/>
      <c r="O5" s="20"/>
      <c r="P5" s="21"/>
      <c r="Q5" s="21"/>
      <c r="R5" s="21"/>
      <c r="S5" s="21"/>
      <c r="T5" s="21"/>
      <c r="U5" s="21"/>
      <c r="V5" s="22"/>
      <c r="W5" s="22"/>
      <c r="X5" s="22"/>
      <c r="Y5" s="22"/>
      <c r="Z5" s="22"/>
    </row>
    <row r="6" spans="1:16384" s="18" customFormat="1" ht="45.75" customHeight="1" thickTop="1" thickBot="1">
      <c r="A6" s="16"/>
      <c r="B6" s="17"/>
      <c r="C6" s="122" t="s">
        <v>284</v>
      </c>
      <c r="D6" s="148" t="s">
        <v>475</v>
      </c>
      <c r="E6" s="148" t="s">
        <v>476</v>
      </c>
      <c r="F6" s="148" t="s">
        <v>477</v>
      </c>
      <c r="G6" s="148" t="s">
        <v>478</v>
      </c>
      <c r="H6" s="148" t="s">
        <v>479</v>
      </c>
      <c r="I6" s="148" t="s">
        <v>480</v>
      </c>
      <c r="J6" s="148" t="s">
        <v>481</v>
      </c>
      <c r="K6" s="148" t="s">
        <v>482</v>
      </c>
      <c r="L6" s="148" t="s">
        <v>483</v>
      </c>
      <c r="M6" s="148" t="s">
        <v>366</v>
      </c>
      <c r="N6" s="148" t="s">
        <v>484</v>
      </c>
      <c r="O6" s="20"/>
      <c r="P6" s="23"/>
      <c r="Q6" s="23"/>
      <c r="R6" s="23"/>
      <c r="S6" s="23"/>
      <c r="T6" s="23"/>
      <c r="U6" s="23"/>
    </row>
    <row r="7" spans="1:16384" s="18" customFormat="1" ht="30" customHeight="1" thickTop="1" thickBot="1">
      <c r="A7" s="16"/>
      <c r="B7" s="17"/>
      <c r="C7" s="374" t="s">
        <v>772</v>
      </c>
      <c r="D7" s="105">
        <v>0</v>
      </c>
      <c r="E7" s="105">
        <v>100</v>
      </c>
      <c r="F7" s="375">
        <v>0</v>
      </c>
      <c r="G7" s="116">
        <f>IF($C7="","",SUM(D7:F7))</f>
        <v>100</v>
      </c>
      <c r="H7" s="376">
        <v>1</v>
      </c>
      <c r="I7" s="116">
        <f>IF($C7="","",G7*(1+H7))</f>
        <v>200</v>
      </c>
      <c r="J7" s="377">
        <v>0.1</v>
      </c>
      <c r="K7" s="116">
        <f>IF($C7="","",I7/(1-J7))</f>
        <v>222.22222222222223</v>
      </c>
      <c r="L7" s="116">
        <f>IF($C7="","",G7)</f>
        <v>100</v>
      </c>
      <c r="M7" s="116">
        <f>IF($C7="","",J7*K7)</f>
        <v>22.222222222222225</v>
      </c>
      <c r="N7" s="116">
        <f>IFERROR(K7-L7-M7,"")</f>
        <v>100</v>
      </c>
      <c r="O7" s="20"/>
      <c r="P7" s="23"/>
      <c r="Q7" s="23"/>
      <c r="R7" s="23"/>
      <c r="S7" s="23"/>
      <c r="T7" s="23"/>
      <c r="U7" s="23"/>
    </row>
    <row r="8" spans="1:16384" s="18" customFormat="1" ht="30" customHeight="1" thickTop="1" thickBot="1">
      <c r="A8" s="16"/>
      <c r="B8" s="17"/>
      <c r="C8" s="378"/>
      <c r="D8" s="105"/>
      <c r="E8" s="105"/>
      <c r="F8" s="375"/>
      <c r="G8" s="116" t="str">
        <f t="shared" ref="G8:G36" si="0">IF($C8="","",SUM(D8:F8))</f>
        <v/>
      </c>
      <c r="H8" s="376"/>
      <c r="I8" s="116" t="str">
        <f t="shared" ref="I8:I36" si="1">IF($C8="","",G8*(1+H8))</f>
        <v/>
      </c>
      <c r="J8" s="377"/>
      <c r="K8" s="116" t="str">
        <f t="shared" ref="K8:K36" si="2">IF($C8="","",I8/(1-J8))</f>
        <v/>
      </c>
      <c r="L8" s="116" t="str">
        <f t="shared" ref="L8:L36" si="3">IF($C8="","",G8)</f>
        <v/>
      </c>
      <c r="M8" s="116" t="str">
        <f t="shared" ref="M8:M36" si="4">IF($C8="","",J8*K8)</f>
        <v/>
      </c>
      <c r="N8" s="116" t="str">
        <f t="shared" ref="N8:N36" si="5">IFERROR(K8-L8-M8,"")</f>
        <v/>
      </c>
      <c r="O8" s="20"/>
      <c r="P8" s="23"/>
      <c r="Q8" s="23"/>
      <c r="R8" s="23"/>
      <c r="S8" s="23"/>
      <c r="T8" s="23"/>
      <c r="U8" s="23"/>
    </row>
    <row r="9" spans="1:16384" s="18" customFormat="1" ht="30" customHeight="1" thickTop="1" thickBot="1">
      <c r="A9" s="16"/>
      <c r="B9" s="17"/>
      <c r="C9" s="378"/>
      <c r="D9" s="105"/>
      <c r="E9" s="105"/>
      <c r="F9" s="375"/>
      <c r="G9" s="116" t="str">
        <f t="shared" si="0"/>
        <v/>
      </c>
      <c r="H9" s="376"/>
      <c r="I9" s="116" t="str">
        <f t="shared" si="1"/>
        <v/>
      </c>
      <c r="J9" s="377"/>
      <c r="K9" s="116" t="str">
        <f t="shared" si="2"/>
        <v/>
      </c>
      <c r="L9" s="116" t="str">
        <f t="shared" si="3"/>
        <v/>
      </c>
      <c r="M9" s="116" t="str">
        <f t="shared" si="4"/>
        <v/>
      </c>
      <c r="N9" s="116" t="str">
        <f t="shared" si="5"/>
        <v/>
      </c>
      <c r="O9" s="20"/>
      <c r="P9" s="23"/>
      <c r="Q9" s="23"/>
      <c r="R9" s="23"/>
      <c r="S9" s="23"/>
      <c r="T9" s="23"/>
      <c r="U9" s="23"/>
    </row>
    <row r="10" spans="1:16384" s="18" customFormat="1" ht="30" customHeight="1" thickTop="1" thickBot="1">
      <c r="A10" s="16"/>
      <c r="B10" s="17"/>
      <c r="C10" s="378"/>
      <c r="D10" s="105"/>
      <c r="E10" s="105"/>
      <c r="F10" s="375"/>
      <c r="G10" s="116" t="str">
        <f t="shared" si="0"/>
        <v/>
      </c>
      <c r="H10" s="376"/>
      <c r="I10" s="116" t="str">
        <f t="shared" si="1"/>
        <v/>
      </c>
      <c r="J10" s="377"/>
      <c r="K10" s="116" t="str">
        <f t="shared" si="2"/>
        <v/>
      </c>
      <c r="L10" s="116" t="str">
        <f t="shared" si="3"/>
        <v/>
      </c>
      <c r="M10" s="116" t="str">
        <f t="shared" si="4"/>
        <v/>
      </c>
      <c r="N10" s="116" t="str">
        <f t="shared" si="5"/>
        <v/>
      </c>
      <c r="O10" s="20"/>
      <c r="P10" s="23"/>
      <c r="Q10" s="23"/>
      <c r="R10" s="23"/>
      <c r="S10" s="23"/>
      <c r="T10" s="23"/>
      <c r="U10" s="23"/>
    </row>
    <row r="11" spans="1:16384" s="18" customFormat="1" ht="30" customHeight="1" thickTop="1" thickBot="1">
      <c r="A11" s="16"/>
      <c r="B11" s="17"/>
      <c r="C11" s="378"/>
      <c r="D11" s="105"/>
      <c r="E11" s="105"/>
      <c r="F11" s="375"/>
      <c r="G11" s="116" t="str">
        <f t="shared" si="0"/>
        <v/>
      </c>
      <c r="H11" s="376"/>
      <c r="I11" s="116" t="str">
        <f t="shared" si="1"/>
        <v/>
      </c>
      <c r="J11" s="377"/>
      <c r="K11" s="116" t="str">
        <f t="shared" si="2"/>
        <v/>
      </c>
      <c r="L11" s="116" t="str">
        <f t="shared" si="3"/>
        <v/>
      </c>
      <c r="M11" s="116" t="str">
        <f t="shared" si="4"/>
        <v/>
      </c>
      <c r="N11" s="116" t="str">
        <f t="shared" si="5"/>
        <v/>
      </c>
      <c r="O11" s="20"/>
      <c r="P11" s="23"/>
      <c r="Q11" s="23"/>
      <c r="R11" s="23"/>
      <c r="S11" s="23"/>
      <c r="T11" s="23"/>
      <c r="U11" s="23"/>
    </row>
    <row r="12" spans="1:16384" s="18" customFormat="1" ht="30" customHeight="1" thickTop="1" thickBot="1">
      <c r="A12" s="16"/>
      <c r="B12" s="17"/>
      <c r="C12" s="378"/>
      <c r="D12" s="105"/>
      <c r="E12" s="105"/>
      <c r="F12" s="375"/>
      <c r="G12" s="116" t="str">
        <f t="shared" si="0"/>
        <v/>
      </c>
      <c r="H12" s="376"/>
      <c r="I12" s="116" t="str">
        <f t="shared" si="1"/>
        <v/>
      </c>
      <c r="J12" s="377"/>
      <c r="K12" s="116" t="str">
        <f t="shared" si="2"/>
        <v/>
      </c>
      <c r="L12" s="116" t="str">
        <f t="shared" si="3"/>
        <v/>
      </c>
      <c r="M12" s="116" t="str">
        <f t="shared" si="4"/>
        <v/>
      </c>
      <c r="N12" s="116" t="str">
        <f t="shared" si="5"/>
        <v/>
      </c>
      <c r="O12" s="20"/>
      <c r="P12" s="23"/>
      <c r="Q12" s="23"/>
      <c r="R12" s="23"/>
      <c r="S12" s="23"/>
      <c r="T12" s="23"/>
      <c r="U12" s="23"/>
    </row>
    <row r="13" spans="1:16384" s="18" customFormat="1" ht="30" customHeight="1" thickTop="1" thickBot="1">
      <c r="A13" s="16"/>
      <c r="B13" s="17"/>
      <c r="C13" s="378"/>
      <c r="D13" s="105"/>
      <c r="E13" s="105"/>
      <c r="F13" s="375"/>
      <c r="G13" s="116" t="str">
        <f t="shared" si="0"/>
        <v/>
      </c>
      <c r="H13" s="376"/>
      <c r="I13" s="116" t="str">
        <f t="shared" si="1"/>
        <v/>
      </c>
      <c r="J13" s="377"/>
      <c r="K13" s="116" t="str">
        <f t="shared" si="2"/>
        <v/>
      </c>
      <c r="L13" s="116" t="str">
        <f t="shared" si="3"/>
        <v/>
      </c>
      <c r="M13" s="116" t="str">
        <f t="shared" si="4"/>
        <v/>
      </c>
      <c r="N13" s="116" t="str">
        <f t="shared" si="5"/>
        <v/>
      </c>
      <c r="O13" s="20"/>
      <c r="P13" s="23"/>
      <c r="Q13" s="23"/>
      <c r="R13" s="23"/>
      <c r="S13" s="23"/>
      <c r="T13" s="23"/>
      <c r="U13" s="23"/>
    </row>
    <row r="14" spans="1:16384" s="18" customFormat="1" ht="30" customHeight="1" thickTop="1" thickBot="1">
      <c r="A14" s="16"/>
      <c r="B14" s="17"/>
      <c r="C14" s="378"/>
      <c r="D14" s="105"/>
      <c r="E14" s="105"/>
      <c r="F14" s="375"/>
      <c r="G14" s="116" t="str">
        <f t="shared" si="0"/>
        <v/>
      </c>
      <c r="H14" s="376"/>
      <c r="I14" s="116" t="str">
        <f t="shared" si="1"/>
        <v/>
      </c>
      <c r="J14" s="377"/>
      <c r="K14" s="116" t="str">
        <f t="shared" si="2"/>
        <v/>
      </c>
      <c r="L14" s="116" t="str">
        <f t="shared" si="3"/>
        <v/>
      </c>
      <c r="M14" s="116" t="str">
        <f t="shared" si="4"/>
        <v/>
      </c>
      <c r="N14" s="116" t="str">
        <f t="shared" si="5"/>
        <v/>
      </c>
      <c r="O14" s="20"/>
      <c r="P14" s="23"/>
      <c r="Q14" s="23"/>
      <c r="R14" s="23"/>
      <c r="S14" s="23"/>
      <c r="T14" s="23"/>
      <c r="U14" s="23"/>
    </row>
    <row r="15" spans="1:16384" s="18" customFormat="1" ht="30" customHeight="1" thickTop="1" thickBot="1">
      <c r="A15" s="16"/>
      <c r="B15" s="17"/>
      <c r="C15" s="378"/>
      <c r="D15" s="105"/>
      <c r="E15" s="105"/>
      <c r="F15" s="375"/>
      <c r="G15" s="116" t="str">
        <f t="shared" si="0"/>
        <v/>
      </c>
      <c r="H15" s="376"/>
      <c r="I15" s="116" t="str">
        <f t="shared" si="1"/>
        <v/>
      </c>
      <c r="J15" s="377"/>
      <c r="K15" s="116" t="str">
        <f t="shared" si="2"/>
        <v/>
      </c>
      <c r="L15" s="116" t="str">
        <f t="shared" si="3"/>
        <v/>
      </c>
      <c r="M15" s="116" t="str">
        <f t="shared" si="4"/>
        <v/>
      </c>
      <c r="N15" s="116" t="str">
        <f t="shared" si="5"/>
        <v/>
      </c>
      <c r="O15" s="20"/>
      <c r="P15" s="23"/>
      <c r="Q15" s="23"/>
      <c r="R15" s="23"/>
      <c r="S15" s="23"/>
      <c r="T15" s="23"/>
      <c r="U15" s="23"/>
    </row>
    <row r="16" spans="1:16384" s="14" customFormat="1" ht="30" customHeight="1" thickTop="1" thickBot="1">
      <c r="A16" s="12"/>
      <c r="B16" s="12"/>
      <c r="C16" s="378"/>
      <c r="D16" s="105"/>
      <c r="E16" s="105"/>
      <c r="F16" s="375"/>
      <c r="G16" s="116" t="str">
        <f t="shared" si="0"/>
        <v/>
      </c>
      <c r="H16" s="376"/>
      <c r="I16" s="116" t="str">
        <f t="shared" si="1"/>
        <v/>
      </c>
      <c r="J16" s="377"/>
      <c r="K16" s="116" t="str">
        <f t="shared" si="2"/>
        <v/>
      </c>
      <c r="L16" s="116" t="str">
        <f t="shared" si="3"/>
        <v/>
      </c>
      <c r="M16" s="116" t="str">
        <f t="shared" si="4"/>
        <v/>
      </c>
      <c r="N16" s="116" t="str">
        <f t="shared" si="5"/>
        <v/>
      </c>
      <c r="P16" s="15"/>
      <c r="Q16" s="15"/>
      <c r="R16" s="15"/>
      <c r="S16" s="15"/>
      <c r="T16" s="15"/>
      <c r="U16" s="15"/>
      <c r="V16" s="12"/>
      <c r="W16" s="12"/>
      <c r="X16" s="12"/>
      <c r="Y16" s="12"/>
      <c r="Z16" s="12"/>
    </row>
    <row r="17" spans="1:26" s="14" customFormat="1" ht="30" customHeight="1" thickTop="1" thickBot="1">
      <c r="A17" s="12"/>
      <c r="B17" s="12"/>
      <c r="C17" s="378"/>
      <c r="D17" s="105"/>
      <c r="E17" s="105"/>
      <c r="F17" s="375"/>
      <c r="G17" s="116" t="str">
        <f t="shared" si="0"/>
        <v/>
      </c>
      <c r="H17" s="376"/>
      <c r="I17" s="116" t="str">
        <f t="shared" si="1"/>
        <v/>
      </c>
      <c r="J17" s="377"/>
      <c r="K17" s="116" t="str">
        <f t="shared" si="2"/>
        <v/>
      </c>
      <c r="L17" s="116" t="str">
        <f t="shared" si="3"/>
        <v/>
      </c>
      <c r="M17" s="116" t="str">
        <f t="shared" si="4"/>
        <v/>
      </c>
      <c r="N17" s="116" t="str">
        <f t="shared" si="5"/>
        <v/>
      </c>
      <c r="P17" s="15"/>
      <c r="Q17" s="15"/>
      <c r="R17" s="15"/>
      <c r="S17" s="15"/>
      <c r="T17" s="15"/>
      <c r="U17" s="15"/>
      <c r="V17" s="12"/>
      <c r="W17" s="12"/>
      <c r="X17" s="12"/>
      <c r="Y17" s="12"/>
      <c r="Z17" s="12"/>
    </row>
    <row r="18" spans="1:26" s="14" customFormat="1" ht="30" customHeight="1" thickTop="1" thickBot="1">
      <c r="A18" s="12"/>
      <c r="B18" s="12"/>
      <c r="C18" s="378"/>
      <c r="D18" s="105"/>
      <c r="E18" s="105"/>
      <c r="F18" s="375"/>
      <c r="G18" s="116" t="str">
        <f t="shared" si="0"/>
        <v/>
      </c>
      <c r="H18" s="376"/>
      <c r="I18" s="116" t="str">
        <f t="shared" si="1"/>
        <v/>
      </c>
      <c r="J18" s="377"/>
      <c r="K18" s="116" t="str">
        <f t="shared" si="2"/>
        <v/>
      </c>
      <c r="L18" s="116" t="str">
        <f t="shared" si="3"/>
        <v/>
      </c>
      <c r="M18" s="116" t="str">
        <f t="shared" si="4"/>
        <v/>
      </c>
      <c r="N18" s="116" t="str">
        <f t="shared" si="5"/>
        <v/>
      </c>
      <c r="P18" s="15"/>
      <c r="Q18" s="15"/>
      <c r="R18" s="15"/>
      <c r="S18" s="15"/>
      <c r="T18" s="15"/>
      <c r="U18" s="15"/>
      <c r="V18" s="12"/>
      <c r="W18" s="12"/>
      <c r="X18" s="12"/>
      <c r="Y18" s="12"/>
      <c r="Z18" s="12"/>
    </row>
    <row r="19" spans="1:26" s="14" customFormat="1" ht="30" customHeight="1" thickTop="1" thickBot="1">
      <c r="A19" s="12"/>
      <c r="B19" s="12"/>
      <c r="C19" s="378"/>
      <c r="D19" s="105"/>
      <c r="E19" s="105"/>
      <c r="F19" s="375"/>
      <c r="G19" s="116" t="str">
        <f t="shared" si="0"/>
        <v/>
      </c>
      <c r="H19" s="376"/>
      <c r="I19" s="116" t="str">
        <f t="shared" si="1"/>
        <v/>
      </c>
      <c r="J19" s="377"/>
      <c r="K19" s="116" t="str">
        <f t="shared" si="2"/>
        <v/>
      </c>
      <c r="L19" s="116" t="str">
        <f t="shared" si="3"/>
        <v/>
      </c>
      <c r="M19" s="116" t="str">
        <f t="shared" si="4"/>
        <v/>
      </c>
      <c r="N19" s="116" t="str">
        <f t="shared" si="5"/>
        <v/>
      </c>
      <c r="P19" s="15"/>
      <c r="Q19" s="15"/>
      <c r="R19" s="15"/>
      <c r="S19" s="15"/>
      <c r="T19" s="15"/>
      <c r="U19" s="15"/>
      <c r="V19" s="12"/>
      <c r="W19" s="12"/>
      <c r="X19" s="12"/>
      <c r="Y19" s="12"/>
      <c r="Z19" s="12"/>
    </row>
    <row r="20" spans="1:26" s="14" customFormat="1" ht="30" customHeight="1" thickTop="1" thickBot="1">
      <c r="A20" s="12"/>
      <c r="B20" s="12"/>
      <c r="C20" s="378"/>
      <c r="D20" s="105"/>
      <c r="E20" s="105"/>
      <c r="F20" s="375"/>
      <c r="G20" s="116" t="str">
        <f t="shared" si="0"/>
        <v/>
      </c>
      <c r="H20" s="376"/>
      <c r="I20" s="116" t="str">
        <f t="shared" si="1"/>
        <v/>
      </c>
      <c r="J20" s="377"/>
      <c r="K20" s="116" t="str">
        <f t="shared" si="2"/>
        <v/>
      </c>
      <c r="L20" s="116" t="str">
        <f t="shared" si="3"/>
        <v/>
      </c>
      <c r="M20" s="116" t="str">
        <f t="shared" si="4"/>
        <v/>
      </c>
      <c r="N20" s="116" t="str">
        <f t="shared" si="5"/>
        <v/>
      </c>
      <c r="P20" s="15"/>
      <c r="Q20" s="15"/>
      <c r="R20" s="15"/>
      <c r="S20" s="15"/>
      <c r="T20" s="15"/>
      <c r="U20" s="15"/>
      <c r="V20" s="12"/>
      <c r="W20" s="12"/>
      <c r="X20" s="12"/>
      <c r="Y20" s="12"/>
      <c r="Z20" s="12"/>
    </row>
    <row r="21" spans="1:26" s="14" customFormat="1" ht="30" customHeight="1" thickTop="1" thickBot="1">
      <c r="A21" s="12"/>
      <c r="B21" s="12"/>
      <c r="C21" s="378"/>
      <c r="D21" s="105"/>
      <c r="E21" s="105"/>
      <c r="F21" s="375"/>
      <c r="G21" s="116" t="str">
        <f t="shared" si="0"/>
        <v/>
      </c>
      <c r="H21" s="376"/>
      <c r="I21" s="116" t="str">
        <f t="shared" si="1"/>
        <v/>
      </c>
      <c r="J21" s="377"/>
      <c r="K21" s="116" t="str">
        <f t="shared" si="2"/>
        <v/>
      </c>
      <c r="L21" s="116" t="str">
        <f t="shared" si="3"/>
        <v/>
      </c>
      <c r="M21" s="116" t="str">
        <f t="shared" si="4"/>
        <v/>
      </c>
      <c r="N21" s="116" t="str">
        <f t="shared" si="5"/>
        <v/>
      </c>
      <c r="P21" s="15"/>
      <c r="Q21" s="15"/>
      <c r="R21" s="15"/>
      <c r="S21" s="15"/>
      <c r="T21" s="15"/>
      <c r="U21" s="15"/>
      <c r="V21" s="12"/>
      <c r="W21" s="12"/>
      <c r="X21" s="12"/>
      <c r="Y21" s="12"/>
      <c r="Z21" s="12"/>
    </row>
    <row r="22" spans="1:26" s="14" customFormat="1" ht="30" customHeight="1" thickTop="1" thickBot="1">
      <c r="A22" s="12"/>
      <c r="B22" s="12"/>
      <c r="C22" s="378"/>
      <c r="D22" s="105"/>
      <c r="E22" s="105"/>
      <c r="F22" s="375"/>
      <c r="G22" s="116" t="str">
        <f t="shared" si="0"/>
        <v/>
      </c>
      <c r="H22" s="376"/>
      <c r="I22" s="116" t="str">
        <f t="shared" si="1"/>
        <v/>
      </c>
      <c r="J22" s="377"/>
      <c r="K22" s="116" t="str">
        <f t="shared" si="2"/>
        <v/>
      </c>
      <c r="L22" s="116" t="str">
        <f t="shared" si="3"/>
        <v/>
      </c>
      <c r="M22" s="116" t="str">
        <f t="shared" si="4"/>
        <v/>
      </c>
      <c r="N22" s="116" t="str">
        <f t="shared" si="5"/>
        <v/>
      </c>
      <c r="P22" s="15"/>
      <c r="Q22" s="15"/>
      <c r="R22" s="15"/>
      <c r="S22" s="15"/>
      <c r="T22" s="15"/>
      <c r="U22" s="15"/>
      <c r="V22" s="12"/>
      <c r="W22" s="12"/>
      <c r="X22" s="12"/>
      <c r="Y22" s="12"/>
      <c r="Z22" s="12"/>
    </row>
    <row r="23" spans="1:26" s="14" customFormat="1" ht="30" customHeight="1" thickTop="1" thickBot="1">
      <c r="A23" s="12"/>
      <c r="B23" s="12"/>
      <c r="C23" s="378"/>
      <c r="D23" s="105"/>
      <c r="E23" s="105"/>
      <c r="F23" s="375"/>
      <c r="G23" s="116" t="str">
        <f t="shared" si="0"/>
        <v/>
      </c>
      <c r="H23" s="376"/>
      <c r="I23" s="116" t="str">
        <f t="shared" si="1"/>
        <v/>
      </c>
      <c r="J23" s="377"/>
      <c r="K23" s="116" t="str">
        <f t="shared" si="2"/>
        <v/>
      </c>
      <c r="L23" s="116" t="str">
        <f t="shared" si="3"/>
        <v/>
      </c>
      <c r="M23" s="116" t="str">
        <f t="shared" si="4"/>
        <v/>
      </c>
      <c r="N23" s="116" t="str">
        <f t="shared" si="5"/>
        <v/>
      </c>
      <c r="P23" s="15"/>
      <c r="Q23" s="15"/>
      <c r="R23" s="15"/>
      <c r="S23" s="15"/>
      <c r="T23" s="15"/>
      <c r="U23" s="15"/>
      <c r="V23" s="12"/>
      <c r="W23" s="12"/>
      <c r="X23" s="12"/>
      <c r="Y23" s="12"/>
      <c r="Z23" s="12"/>
    </row>
    <row r="24" spans="1:26" s="14" customFormat="1" ht="30" customHeight="1" thickTop="1" thickBot="1">
      <c r="A24" s="12"/>
      <c r="B24" s="12"/>
      <c r="C24" s="378"/>
      <c r="D24" s="105"/>
      <c r="E24" s="105"/>
      <c r="F24" s="375"/>
      <c r="G24" s="116" t="str">
        <f t="shared" si="0"/>
        <v/>
      </c>
      <c r="H24" s="376"/>
      <c r="I24" s="116" t="str">
        <f t="shared" si="1"/>
        <v/>
      </c>
      <c r="J24" s="377"/>
      <c r="K24" s="116" t="str">
        <f t="shared" si="2"/>
        <v/>
      </c>
      <c r="L24" s="116" t="str">
        <f t="shared" si="3"/>
        <v/>
      </c>
      <c r="M24" s="116" t="str">
        <f t="shared" si="4"/>
        <v/>
      </c>
      <c r="N24" s="116" t="str">
        <f t="shared" si="5"/>
        <v/>
      </c>
      <c r="P24" s="15"/>
      <c r="Q24" s="15"/>
      <c r="R24" s="15"/>
      <c r="S24" s="15"/>
      <c r="T24" s="15"/>
      <c r="U24" s="15"/>
      <c r="V24" s="12"/>
      <c r="W24" s="12"/>
      <c r="X24" s="12"/>
      <c r="Y24" s="12"/>
      <c r="Z24" s="12"/>
    </row>
    <row r="25" spans="1:26" s="14" customFormat="1" ht="30" customHeight="1" thickTop="1" thickBot="1">
      <c r="A25" s="12"/>
      <c r="B25" s="12"/>
      <c r="C25" s="378"/>
      <c r="D25" s="105"/>
      <c r="E25" s="105"/>
      <c r="F25" s="375"/>
      <c r="G25" s="116" t="str">
        <f t="shared" si="0"/>
        <v/>
      </c>
      <c r="H25" s="376"/>
      <c r="I25" s="116" t="str">
        <f t="shared" si="1"/>
        <v/>
      </c>
      <c r="J25" s="377"/>
      <c r="K25" s="116" t="str">
        <f t="shared" si="2"/>
        <v/>
      </c>
      <c r="L25" s="116" t="str">
        <f t="shared" si="3"/>
        <v/>
      </c>
      <c r="M25" s="116" t="str">
        <f t="shared" si="4"/>
        <v/>
      </c>
      <c r="N25" s="116" t="str">
        <f t="shared" si="5"/>
        <v/>
      </c>
      <c r="P25" s="15"/>
      <c r="Q25" s="15"/>
      <c r="R25" s="15"/>
      <c r="S25" s="15"/>
      <c r="T25" s="15"/>
      <c r="U25" s="15"/>
      <c r="V25" s="12"/>
      <c r="W25" s="12"/>
      <c r="X25" s="12"/>
      <c r="Y25" s="12"/>
      <c r="Z25" s="12"/>
    </row>
    <row r="26" spans="1:26" s="14" customFormat="1" ht="30" customHeight="1" thickTop="1" thickBot="1">
      <c r="A26" s="12"/>
      <c r="B26" s="12"/>
      <c r="C26" s="378"/>
      <c r="D26" s="105"/>
      <c r="E26" s="105"/>
      <c r="F26" s="375"/>
      <c r="G26" s="116" t="str">
        <f t="shared" si="0"/>
        <v/>
      </c>
      <c r="H26" s="376"/>
      <c r="I26" s="116" t="str">
        <f t="shared" si="1"/>
        <v/>
      </c>
      <c r="J26" s="377"/>
      <c r="K26" s="116" t="str">
        <f t="shared" si="2"/>
        <v/>
      </c>
      <c r="L26" s="116" t="str">
        <f t="shared" si="3"/>
        <v/>
      </c>
      <c r="M26" s="116" t="str">
        <f t="shared" si="4"/>
        <v/>
      </c>
      <c r="N26" s="116" t="str">
        <f t="shared" si="5"/>
        <v/>
      </c>
      <c r="P26" s="15"/>
      <c r="Q26" s="15"/>
      <c r="R26" s="15"/>
      <c r="S26" s="15"/>
      <c r="T26" s="15"/>
      <c r="U26" s="15"/>
      <c r="V26" s="12"/>
      <c r="W26" s="12"/>
      <c r="X26" s="12"/>
      <c r="Y26" s="12"/>
      <c r="Z26" s="12"/>
    </row>
    <row r="27" spans="1:26" s="14" customFormat="1" ht="30" customHeight="1" thickTop="1" thickBot="1">
      <c r="A27" s="12"/>
      <c r="B27" s="12"/>
      <c r="C27" s="378"/>
      <c r="D27" s="105"/>
      <c r="E27" s="105"/>
      <c r="F27" s="375"/>
      <c r="G27" s="116" t="str">
        <f t="shared" si="0"/>
        <v/>
      </c>
      <c r="H27" s="376"/>
      <c r="I27" s="116" t="str">
        <f t="shared" si="1"/>
        <v/>
      </c>
      <c r="J27" s="377"/>
      <c r="K27" s="116" t="str">
        <f t="shared" si="2"/>
        <v/>
      </c>
      <c r="L27" s="116" t="str">
        <f t="shared" si="3"/>
        <v/>
      </c>
      <c r="M27" s="116" t="str">
        <f t="shared" si="4"/>
        <v/>
      </c>
      <c r="N27" s="116" t="str">
        <f t="shared" si="5"/>
        <v/>
      </c>
      <c r="P27" s="15"/>
      <c r="Q27" s="15"/>
      <c r="R27" s="15"/>
      <c r="S27" s="15"/>
      <c r="T27" s="15"/>
      <c r="U27" s="15"/>
      <c r="V27" s="12"/>
      <c r="W27" s="12"/>
      <c r="X27" s="12"/>
      <c r="Y27" s="12"/>
      <c r="Z27" s="12"/>
    </row>
    <row r="28" spans="1:26" s="14" customFormat="1" ht="30" customHeight="1" thickTop="1" thickBot="1">
      <c r="A28" s="12"/>
      <c r="B28" s="12"/>
      <c r="C28" s="378"/>
      <c r="D28" s="105"/>
      <c r="E28" s="105"/>
      <c r="F28" s="375"/>
      <c r="G28" s="116" t="str">
        <f t="shared" si="0"/>
        <v/>
      </c>
      <c r="H28" s="376"/>
      <c r="I28" s="116" t="str">
        <f t="shared" si="1"/>
        <v/>
      </c>
      <c r="J28" s="377"/>
      <c r="K28" s="116" t="str">
        <f t="shared" si="2"/>
        <v/>
      </c>
      <c r="L28" s="116" t="str">
        <f t="shared" si="3"/>
        <v/>
      </c>
      <c r="M28" s="116" t="str">
        <f t="shared" si="4"/>
        <v/>
      </c>
      <c r="N28" s="116" t="str">
        <f t="shared" si="5"/>
        <v/>
      </c>
      <c r="P28" s="15"/>
      <c r="Q28" s="15"/>
      <c r="R28" s="15"/>
      <c r="S28" s="15"/>
      <c r="T28" s="15"/>
      <c r="U28" s="15"/>
      <c r="V28" s="12"/>
      <c r="W28" s="12"/>
      <c r="X28" s="12"/>
      <c r="Y28" s="12"/>
      <c r="Z28" s="12"/>
    </row>
    <row r="29" spans="1:26" s="14" customFormat="1" ht="30" customHeight="1" thickTop="1" thickBot="1">
      <c r="A29" s="12"/>
      <c r="B29" s="12"/>
      <c r="C29" s="378"/>
      <c r="D29" s="105"/>
      <c r="E29" s="105"/>
      <c r="F29" s="375"/>
      <c r="G29" s="116" t="str">
        <f t="shared" si="0"/>
        <v/>
      </c>
      <c r="H29" s="376"/>
      <c r="I29" s="116" t="str">
        <f t="shared" si="1"/>
        <v/>
      </c>
      <c r="J29" s="377"/>
      <c r="K29" s="116" t="str">
        <f t="shared" si="2"/>
        <v/>
      </c>
      <c r="L29" s="116" t="str">
        <f t="shared" si="3"/>
        <v/>
      </c>
      <c r="M29" s="116" t="str">
        <f t="shared" si="4"/>
        <v/>
      </c>
      <c r="N29" s="116" t="str">
        <f t="shared" si="5"/>
        <v/>
      </c>
      <c r="P29" s="15"/>
      <c r="Q29" s="15"/>
      <c r="R29" s="15"/>
      <c r="S29" s="15"/>
      <c r="T29" s="15"/>
      <c r="U29" s="15"/>
      <c r="V29" s="12"/>
      <c r="W29" s="12"/>
      <c r="X29" s="12"/>
      <c r="Y29" s="12"/>
      <c r="Z29" s="12"/>
    </row>
    <row r="30" spans="1:26" s="14" customFormat="1" ht="30" customHeight="1" thickTop="1" thickBot="1">
      <c r="A30" s="12"/>
      <c r="B30" s="12"/>
      <c r="C30" s="378"/>
      <c r="D30" s="105"/>
      <c r="E30" s="105"/>
      <c r="F30" s="375"/>
      <c r="G30" s="116" t="str">
        <f t="shared" si="0"/>
        <v/>
      </c>
      <c r="H30" s="376"/>
      <c r="I30" s="116" t="str">
        <f t="shared" si="1"/>
        <v/>
      </c>
      <c r="J30" s="377"/>
      <c r="K30" s="116" t="str">
        <f t="shared" si="2"/>
        <v/>
      </c>
      <c r="L30" s="116" t="str">
        <f t="shared" si="3"/>
        <v/>
      </c>
      <c r="M30" s="116" t="str">
        <f t="shared" si="4"/>
        <v/>
      </c>
      <c r="N30" s="116" t="str">
        <f t="shared" si="5"/>
        <v/>
      </c>
      <c r="P30" s="15"/>
      <c r="Q30" s="15"/>
      <c r="R30" s="15"/>
      <c r="S30" s="15"/>
      <c r="T30" s="15"/>
      <c r="U30" s="15"/>
      <c r="V30" s="12"/>
      <c r="W30" s="12"/>
      <c r="X30" s="12"/>
      <c r="Y30" s="12"/>
      <c r="Z30" s="12"/>
    </row>
    <row r="31" spans="1:26" s="14" customFormat="1" ht="30" customHeight="1" thickTop="1" thickBot="1">
      <c r="A31" s="12"/>
      <c r="B31" s="12"/>
      <c r="C31" s="378"/>
      <c r="D31" s="105"/>
      <c r="E31" s="105"/>
      <c r="F31" s="375"/>
      <c r="G31" s="116" t="str">
        <f t="shared" si="0"/>
        <v/>
      </c>
      <c r="H31" s="376"/>
      <c r="I31" s="116" t="str">
        <f t="shared" si="1"/>
        <v/>
      </c>
      <c r="J31" s="377"/>
      <c r="K31" s="116" t="str">
        <f t="shared" si="2"/>
        <v/>
      </c>
      <c r="L31" s="116" t="str">
        <f t="shared" si="3"/>
        <v/>
      </c>
      <c r="M31" s="116" t="str">
        <f t="shared" si="4"/>
        <v/>
      </c>
      <c r="N31" s="116" t="str">
        <f t="shared" si="5"/>
        <v/>
      </c>
      <c r="P31" s="15"/>
      <c r="Q31" s="15"/>
      <c r="R31" s="15"/>
      <c r="S31" s="15"/>
      <c r="T31" s="15"/>
      <c r="U31" s="15"/>
      <c r="V31" s="12"/>
      <c r="W31" s="12"/>
      <c r="X31" s="12"/>
      <c r="Y31" s="12"/>
      <c r="Z31" s="12"/>
    </row>
    <row r="32" spans="1:26" s="14" customFormat="1" ht="30" customHeight="1" thickTop="1" thickBot="1">
      <c r="A32" s="12"/>
      <c r="B32" s="12"/>
      <c r="C32" s="378"/>
      <c r="D32" s="105"/>
      <c r="E32" s="105"/>
      <c r="F32" s="375"/>
      <c r="G32" s="116" t="str">
        <f t="shared" si="0"/>
        <v/>
      </c>
      <c r="H32" s="376"/>
      <c r="I32" s="116" t="str">
        <f t="shared" si="1"/>
        <v/>
      </c>
      <c r="J32" s="377"/>
      <c r="K32" s="116" t="str">
        <f t="shared" si="2"/>
        <v/>
      </c>
      <c r="L32" s="116" t="str">
        <f t="shared" si="3"/>
        <v/>
      </c>
      <c r="M32" s="116" t="str">
        <f t="shared" si="4"/>
        <v/>
      </c>
      <c r="N32" s="116" t="str">
        <f t="shared" si="5"/>
        <v/>
      </c>
      <c r="P32" s="15"/>
      <c r="Q32" s="15"/>
      <c r="R32" s="15"/>
      <c r="S32" s="15"/>
      <c r="T32" s="15"/>
      <c r="U32" s="15"/>
      <c r="V32" s="12"/>
      <c r="W32" s="12"/>
      <c r="X32" s="12"/>
      <c r="Y32" s="12"/>
      <c r="Z32" s="12"/>
    </row>
    <row r="33" spans="1:26" s="14" customFormat="1" ht="30" customHeight="1" thickTop="1" thickBot="1">
      <c r="A33" s="12"/>
      <c r="B33" s="12"/>
      <c r="C33" s="378"/>
      <c r="D33" s="105"/>
      <c r="E33" s="105"/>
      <c r="F33" s="375"/>
      <c r="G33" s="116" t="str">
        <f t="shared" si="0"/>
        <v/>
      </c>
      <c r="H33" s="376"/>
      <c r="I33" s="116" t="str">
        <f t="shared" si="1"/>
        <v/>
      </c>
      <c r="J33" s="377"/>
      <c r="K33" s="116" t="str">
        <f t="shared" si="2"/>
        <v/>
      </c>
      <c r="L33" s="116" t="str">
        <f t="shared" si="3"/>
        <v/>
      </c>
      <c r="M33" s="116" t="str">
        <f t="shared" si="4"/>
        <v/>
      </c>
      <c r="N33" s="116" t="str">
        <f t="shared" si="5"/>
        <v/>
      </c>
      <c r="P33" s="15"/>
      <c r="Q33" s="15"/>
      <c r="R33" s="15"/>
      <c r="S33" s="15"/>
      <c r="T33" s="15"/>
      <c r="U33" s="15"/>
      <c r="V33" s="12"/>
      <c r="W33" s="12"/>
      <c r="X33" s="12"/>
      <c r="Y33" s="12"/>
      <c r="Z33" s="12"/>
    </row>
    <row r="34" spans="1:26" s="14" customFormat="1" ht="30" customHeight="1" thickTop="1" thickBot="1">
      <c r="A34" s="12"/>
      <c r="B34" s="12"/>
      <c r="C34" s="378"/>
      <c r="D34" s="105"/>
      <c r="E34" s="105"/>
      <c r="F34" s="375"/>
      <c r="G34" s="116" t="str">
        <f t="shared" si="0"/>
        <v/>
      </c>
      <c r="H34" s="376"/>
      <c r="I34" s="116" t="str">
        <f t="shared" si="1"/>
        <v/>
      </c>
      <c r="J34" s="377"/>
      <c r="K34" s="116" t="str">
        <f t="shared" si="2"/>
        <v/>
      </c>
      <c r="L34" s="116" t="str">
        <f t="shared" si="3"/>
        <v/>
      </c>
      <c r="M34" s="116" t="str">
        <f t="shared" si="4"/>
        <v/>
      </c>
      <c r="N34" s="116" t="str">
        <f t="shared" si="5"/>
        <v/>
      </c>
      <c r="P34" s="15"/>
      <c r="Q34" s="15"/>
      <c r="R34" s="15"/>
      <c r="S34" s="15"/>
      <c r="T34" s="15"/>
      <c r="U34" s="15"/>
      <c r="V34" s="12"/>
      <c r="W34" s="12"/>
      <c r="X34" s="12"/>
      <c r="Y34" s="12"/>
      <c r="Z34" s="12"/>
    </row>
    <row r="35" spans="1:26" s="14" customFormat="1" ht="30" customHeight="1" thickTop="1" thickBot="1">
      <c r="A35" s="12"/>
      <c r="B35" s="12"/>
      <c r="C35" s="378"/>
      <c r="D35" s="105"/>
      <c r="E35" s="105"/>
      <c r="F35" s="375"/>
      <c r="G35" s="116" t="str">
        <f t="shared" si="0"/>
        <v/>
      </c>
      <c r="H35" s="376"/>
      <c r="I35" s="116" t="str">
        <f t="shared" si="1"/>
        <v/>
      </c>
      <c r="J35" s="377"/>
      <c r="K35" s="116" t="str">
        <f t="shared" si="2"/>
        <v/>
      </c>
      <c r="L35" s="116" t="str">
        <f t="shared" si="3"/>
        <v/>
      </c>
      <c r="M35" s="116" t="str">
        <f t="shared" si="4"/>
        <v/>
      </c>
      <c r="N35" s="116" t="str">
        <f t="shared" si="5"/>
        <v/>
      </c>
      <c r="P35" s="15"/>
      <c r="Q35" s="15"/>
      <c r="R35" s="15"/>
      <c r="S35" s="15"/>
      <c r="T35" s="15"/>
      <c r="U35" s="15"/>
      <c r="V35" s="12"/>
      <c r="W35" s="12"/>
      <c r="X35" s="12"/>
      <c r="Y35" s="12"/>
      <c r="Z35" s="12"/>
    </row>
    <row r="36" spans="1:26" s="14" customFormat="1" ht="30" customHeight="1" thickTop="1" thickBot="1">
      <c r="A36" s="12"/>
      <c r="B36" s="12"/>
      <c r="C36" s="378"/>
      <c r="D36" s="105"/>
      <c r="E36" s="105"/>
      <c r="F36" s="375"/>
      <c r="G36" s="116" t="str">
        <f t="shared" si="0"/>
        <v/>
      </c>
      <c r="H36" s="376"/>
      <c r="I36" s="116" t="str">
        <f t="shared" si="1"/>
        <v/>
      </c>
      <c r="J36" s="377"/>
      <c r="K36" s="116" t="str">
        <f t="shared" si="2"/>
        <v/>
      </c>
      <c r="L36" s="116" t="str">
        <f t="shared" si="3"/>
        <v/>
      </c>
      <c r="M36" s="116" t="str">
        <f t="shared" si="4"/>
        <v/>
      </c>
      <c r="N36" s="116" t="str">
        <f t="shared" si="5"/>
        <v/>
      </c>
      <c r="P36" s="15"/>
      <c r="Q36" s="15"/>
      <c r="R36" s="15"/>
      <c r="S36" s="15"/>
      <c r="T36" s="15"/>
      <c r="U36" s="15"/>
      <c r="V36" s="12"/>
      <c r="W36" s="12"/>
      <c r="X36" s="12"/>
      <c r="Y36" s="12"/>
      <c r="Z36" s="12"/>
    </row>
    <row r="37" spans="1:26" s="14" customFormat="1" ht="30" customHeight="1" thickTop="1">
      <c r="A37" s="12"/>
      <c r="B37" s="12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P37" s="15"/>
      <c r="Q37" s="15"/>
      <c r="R37" s="15"/>
      <c r="S37" s="15"/>
      <c r="T37" s="15"/>
      <c r="U37" s="15"/>
      <c r="V37" s="12"/>
      <c r="W37" s="12"/>
      <c r="X37" s="12"/>
      <c r="Y37" s="12"/>
      <c r="Z37" s="12"/>
    </row>
    <row r="38" spans="1:26" s="14" customFormat="1" ht="30" customHeight="1">
      <c r="A38" s="12"/>
      <c r="B38" s="12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P38" s="15"/>
      <c r="Q38" s="15"/>
      <c r="R38" s="15"/>
      <c r="S38" s="15"/>
      <c r="T38" s="15"/>
      <c r="U38" s="15"/>
      <c r="V38" s="12"/>
      <c r="W38" s="12"/>
      <c r="X38" s="12"/>
      <c r="Y38" s="12"/>
      <c r="Z38" s="12"/>
    </row>
    <row r="39" spans="1:26" s="14" customFormat="1" ht="30" customHeight="1">
      <c r="A39" s="12"/>
      <c r="B39" s="12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P39" s="15"/>
      <c r="Q39" s="15"/>
      <c r="R39" s="15"/>
      <c r="S39" s="15"/>
      <c r="T39" s="15"/>
      <c r="U39" s="15"/>
      <c r="V39" s="12"/>
      <c r="W39" s="12"/>
      <c r="X39" s="12"/>
      <c r="Y39" s="12"/>
      <c r="Z39" s="12"/>
    </row>
    <row r="40" spans="1:26" s="14" customFormat="1" ht="30" customHeight="1">
      <c r="A40" s="12"/>
      <c r="B40" s="12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P40" s="15"/>
      <c r="Q40" s="15"/>
      <c r="R40" s="15"/>
      <c r="S40" s="15"/>
      <c r="T40" s="15"/>
      <c r="U40" s="15"/>
      <c r="V40" s="12"/>
      <c r="W40" s="12"/>
      <c r="X40" s="12"/>
      <c r="Y40" s="12"/>
      <c r="Z40" s="12"/>
    </row>
    <row r="41" spans="1:26" s="14" customFormat="1" ht="30" customHeight="1">
      <c r="A41" s="12"/>
      <c r="B41" s="12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P41" s="15"/>
      <c r="Q41" s="15"/>
      <c r="R41" s="15"/>
      <c r="S41" s="15"/>
      <c r="T41" s="15"/>
      <c r="U41" s="15"/>
      <c r="V41" s="12"/>
      <c r="W41" s="12"/>
      <c r="X41" s="12"/>
      <c r="Y41" s="12"/>
      <c r="Z41" s="12"/>
    </row>
    <row r="42" spans="1:26" s="14" customFormat="1" ht="30" customHeight="1">
      <c r="A42" s="12"/>
      <c r="B42" s="12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P42" s="15"/>
      <c r="Q42" s="15"/>
      <c r="R42" s="15"/>
      <c r="S42" s="15"/>
      <c r="T42" s="15"/>
      <c r="U42" s="15"/>
      <c r="V42" s="12"/>
      <c r="W42" s="12"/>
      <c r="X42" s="12"/>
      <c r="Y42" s="12"/>
      <c r="Z42" s="12"/>
    </row>
    <row r="43" spans="1:26" s="14" customFormat="1" ht="30" customHeight="1">
      <c r="A43" s="12"/>
      <c r="B43" s="12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P43" s="15"/>
      <c r="Q43" s="15"/>
      <c r="R43" s="15"/>
      <c r="S43" s="15"/>
      <c r="T43" s="15"/>
      <c r="U43" s="15"/>
      <c r="V43" s="12"/>
      <c r="W43" s="12"/>
      <c r="X43" s="12"/>
      <c r="Y43" s="12"/>
      <c r="Z43" s="12"/>
    </row>
    <row r="44" spans="1:26" s="14" customFormat="1" ht="30" customHeight="1">
      <c r="A44" s="12"/>
      <c r="B44" s="1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P44" s="15"/>
      <c r="Q44" s="15"/>
      <c r="R44" s="15"/>
      <c r="S44" s="15"/>
      <c r="T44" s="15"/>
      <c r="U44" s="15"/>
      <c r="V44" s="12"/>
      <c r="W44" s="12"/>
      <c r="X44" s="12"/>
      <c r="Y44" s="12"/>
      <c r="Z44" s="12"/>
    </row>
    <row r="45" spans="1:26" s="14" customFormat="1" ht="30" customHeight="1">
      <c r="A45" s="12"/>
      <c r="B45" s="1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P45" s="15"/>
      <c r="Q45" s="15"/>
      <c r="R45" s="15"/>
      <c r="S45" s="15"/>
      <c r="T45" s="15"/>
      <c r="U45" s="15"/>
      <c r="V45" s="12"/>
      <c r="W45" s="12"/>
      <c r="X45" s="12"/>
      <c r="Y45" s="12"/>
      <c r="Z45" s="12"/>
    </row>
    <row r="46" spans="1:26" s="14" customFormat="1" ht="30" customHeight="1">
      <c r="A46" s="12"/>
      <c r="B46" s="12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P46" s="15"/>
      <c r="Q46" s="15"/>
      <c r="R46" s="15"/>
      <c r="S46" s="15"/>
      <c r="T46" s="15"/>
      <c r="U46" s="15"/>
      <c r="V46" s="12"/>
      <c r="W46" s="12"/>
      <c r="X46" s="12"/>
      <c r="Y46" s="12"/>
      <c r="Z46" s="12"/>
    </row>
    <row r="47" spans="1:26" s="14" customFormat="1" ht="30" customHeight="1">
      <c r="A47" s="12"/>
      <c r="B47" s="12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P47" s="15"/>
      <c r="Q47" s="15"/>
      <c r="R47" s="15"/>
      <c r="S47" s="15"/>
      <c r="T47" s="15"/>
      <c r="U47" s="15"/>
      <c r="V47" s="12"/>
      <c r="W47" s="12"/>
      <c r="X47" s="12"/>
      <c r="Y47" s="12"/>
      <c r="Z47" s="12"/>
    </row>
    <row r="48" spans="1:26" s="14" customFormat="1" ht="30" customHeight="1">
      <c r="A48" s="12"/>
      <c r="B48" s="12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P48" s="15"/>
      <c r="Q48" s="15"/>
      <c r="R48" s="15"/>
      <c r="S48" s="15"/>
      <c r="T48" s="15"/>
      <c r="U48" s="15"/>
      <c r="V48" s="12"/>
      <c r="W48" s="12"/>
      <c r="X48" s="12"/>
      <c r="Y48" s="12"/>
      <c r="Z48" s="12"/>
    </row>
    <row r="49" spans="1:26" s="14" customFormat="1" ht="30" customHeight="1">
      <c r="A49" s="12"/>
      <c r="B49" s="12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P49" s="15"/>
      <c r="Q49" s="15"/>
      <c r="R49" s="15"/>
      <c r="S49" s="15"/>
      <c r="T49" s="15"/>
      <c r="U49" s="15"/>
      <c r="V49" s="12"/>
      <c r="W49" s="12"/>
      <c r="X49" s="12"/>
      <c r="Y49" s="12"/>
      <c r="Z49" s="12"/>
    </row>
    <row r="50" spans="1:26" s="14" customFormat="1" ht="30" customHeight="1">
      <c r="A50" s="12"/>
      <c r="B50" s="12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P50" s="15"/>
      <c r="Q50" s="15"/>
      <c r="R50" s="15"/>
      <c r="S50" s="15"/>
      <c r="T50" s="15"/>
      <c r="U50" s="15"/>
      <c r="V50" s="12"/>
      <c r="W50" s="12"/>
      <c r="X50" s="12"/>
      <c r="Y50" s="12"/>
      <c r="Z50" s="12"/>
    </row>
    <row r="51" spans="1:26" s="14" customFormat="1" ht="30" customHeight="1">
      <c r="A51" s="12"/>
      <c r="B51" s="12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P51" s="15"/>
      <c r="Q51" s="15"/>
      <c r="R51" s="15"/>
      <c r="S51" s="15"/>
      <c r="T51" s="15"/>
      <c r="U51" s="15"/>
      <c r="V51" s="12"/>
      <c r="W51" s="12"/>
      <c r="X51" s="12"/>
      <c r="Y51" s="12"/>
      <c r="Z51" s="12"/>
    </row>
    <row r="52" spans="1:26" s="14" customFormat="1" ht="30" customHeight="1">
      <c r="A52" s="12"/>
      <c r="B52" s="12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P52" s="15"/>
      <c r="Q52" s="15"/>
      <c r="R52" s="15"/>
      <c r="S52" s="15"/>
      <c r="T52" s="15"/>
      <c r="U52" s="15"/>
      <c r="V52" s="12"/>
      <c r="W52" s="12"/>
      <c r="X52" s="12"/>
      <c r="Y52" s="12"/>
      <c r="Z52" s="12"/>
    </row>
    <row r="53" spans="1:26" s="14" customFormat="1" ht="30" customHeight="1">
      <c r="A53" s="12"/>
      <c r="B53" s="12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P53" s="15"/>
      <c r="Q53" s="15"/>
      <c r="R53" s="15"/>
      <c r="S53" s="15"/>
      <c r="T53" s="15"/>
      <c r="U53" s="15"/>
      <c r="V53" s="12"/>
      <c r="W53" s="12"/>
      <c r="X53" s="12"/>
      <c r="Y53" s="12"/>
      <c r="Z53" s="12"/>
    </row>
    <row r="54" spans="1:26" s="14" customFormat="1" ht="30" customHeight="1">
      <c r="A54" s="12"/>
      <c r="B54" s="12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P54" s="15"/>
      <c r="Q54" s="15"/>
      <c r="R54" s="15"/>
      <c r="S54" s="15"/>
      <c r="T54" s="15"/>
      <c r="U54" s="15"/>
      <c r="V54" s="12"/>
      <c r="W54" s="12"/>
      <c r="X54" s="12"/>
      <c r="Y54" s="12"/>
      <c r="Z54" s="12"/>
    </row>
    <row r="55" spans="1:26" s="14" customFormat="1" ht="30" customHeight="1">
      <c r="A55" s="12"/>
      <c r="B55" s="12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P55" s="15"/>
      <c r="Q55" s="15"/>
      <c r="R55" s="15"/>
      <c r="S55" s="15"/>
      <c r="T55" s="15"/>
      <c r="U55" s="15"/>
      <c r="V55" s="12"/>
      <c r="W55" s="12"/>
      <c r="X55" s="12"/>
      <c r="Y55" s="12"/>
      <c r="Z55" s="12"/>
    </row>
    <row r="56" spans="1:26" s="14" customFormat="1" ht="30" customHeight="1">
      <c r="A56" s="12"/>
      <c r="B56" s="12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P56" s="15"/>
      <c r="Q56" s="15"/>
      <c r="R56" s="15"/>
      <c r="S56" s="15"/>
      <c r="T56" s="15"/>
      <c r="U56" s="15"/>
      <c r="V56" s="12"/>
      <c r="W56" s="12"/>
      <c r="X56" s="12"/>
      <c r="Y56" s="12"/>
      <c r="Z56" s="12"/>
    </row>
    <row r="57" spans="1:26" s="14" customFormat="1" ht="30" customHeight="1">
      <c r="A57" s="12"/>
      <c r="B57" s="12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P57" s="15"/>
      <c r="Q57" s="15"/>
      <c r="R57" s="15"/>
      <c r="S57" s="15"/>
      <c r="T57" s="15"/>
      <c r="U57" s="15"/>
      <c r="V57" s="12"/>
      <c r="W57" s="12"/>
      <c r="X57" s="12"/>
      <c r="Y57" s="12"/>
      <c r="Z57" s="12"/>
    </row>
    <row r="58" spans="1:26" s="14" customFormat="1" ht="30" customHeight="1">
      <c r="A58" s="12"/>
      <c r="B58" s="12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P58" s="15"/>
      <c r="Q58" s="15"/>
      <c r="R58" s="15"/>
      <c r="S58" s="15"/>
      <c r="T58" s="15"/>
      <c r="U58" s="15"/>
      <c r="V58" s="12"/>
      <c r="W58" s="12"/>
      <c r="X58" s="12"/>
      <c r="Y58" s="12"/>
      <c r="Z58" s="12"/>
    </row>
    <row r="59" spans="1:26" s="14" customFormat="1" ht="30" customHeight="1">
      <c r="A59" s="12"/>
      <c r="B59" s="12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P59" s="15"/>
      <c r="Q59" s="15"/>
      <c r="R59" s="15"/>
      <c r="S59" s="15"/>
      <c r="T59" s="15"/>
      <c r="U59" s="15"/>
      <c r="V59" s="12"/>
      <c r="W59" s="12"/>
      <c r="X59" s="12"/>
      <c r="Y59" s="12"/>
      <c r="Z59" s="12"/>
    </row>
    <row r="60" spans="1:26" s="14" customFormat="1" ht="30" customHeight="1">
      <c r="A60" s="12"/>
      <c r="B60" s="12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P60" s="15"/>
      <c r="Q60" s="15"/>
      <c r="R60" s="15"/>
      <c r="S60" s="15"/>
      <c r="T60" s="15"/>
      <c r="U60" s="15"/>
      <c r="V60" s="12"/>
      <c r="W60" s="12"/>
      <c r="X60" s="12"/>
      <c r="Y60" s="12"/>
      <c r="Z60" s="12"/>
    </row>
    <row r="61" spans="1:26" s="14" customFormat="1" ht="30" customHeight="1">
      <c r="A61" s="12"/>
      <c r="B61" s="12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P61" s="15"/>
      <c r="Q61" s="15"/>
      <c r="R61" s="15"/>
      <c r="S61" s="15"/>
      <c r="T61" s="15"/>
      <c r="U61" s="15"/>
      <c r="V61" s="12"/>
      <c r="W61" s="12"/>
      <c r="X61" s="12"/>
      <c r="Y61" s="12"/>
      <c r="Z61" s="12"/>
    </row>
    <row r="62" spans="1:26" s="14" customFormat="1" ht="30" customHeight="1">
      <c r="A62" s="12"/>
      <c r="B62" s="12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P62" s="15"/>
      <c r="Q62" s="15"/>
      <c r="R62" s="15"/>
      <c r="S62" s="15"/>
      <c r="T62" s="15"/>
      <c r="U62" s="15"/>
      <c r="V62" s="12"/>
      <c r="W62" s="12"/>
      <c r="X62" s="12"/>
      <c r="Y62" s="12"/>
      <c r="Z62" s="12"/>
    </row>
    <row r="63" spans="1:26" s="14" customFormat="1" ht="30" customHeight="1">
      <c r="A63" s="12"/>
      <c r="B63" s="12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P63" s="15"/>
      <c r="Q63" s="15"/>
      <c r="R63" s="15"/>
      <c r="S63" s="15"/>
      <c r="T63" s="15"/>
      <c r="U63" s="15"/>
      <c r="V63" s="12"/>
      <c r="W63" s="12"/>
      <c r="X63" s="12"/>
      <c r="Y63" s="12"/>
      <c r="Z63" s="12"/>
    </row>
    <row r="64" spans="1:26" s="14" customFormat="1" ht="30" customHeight="1">
      <c r="A64" s="12"/>
      <c r="B64" s="12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P64" s="15"/>
      <c r="Q64" s="15"/>
      <c r="R64" s="15"/>
      <c r="S64" s="15"/>
      <c r="T64" s="15"/>
      <c r="U64" s="15"/>
      <c r="V64" s="12"/>
      <c r="W64" s="12"/>
      <c r="X64" s="12"/>
      <c r="Y64" s="12"/>
      <c r="Z64" s="12"/>
    </row>
    <row r="65" spans="1:26" s="14" customFormat="1" ht="30" customHeight="1">
      <c r="A65" s="12"/>
      <c r="B65" s="12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P65" s="15"/>
      <c r="Q65" s="15"/>
      <c r="R65" s="15"/>
      <c r="S65" s="15"/>
      <c r="T65" s="15"/>
      <c r="U65" s="15"/>
      <c r="V65" s="12"/>
      <c r="W65" s="12"/>
      <c r="X65" s="12"/>
      <c r="Y65" s="12"/>
      <c r="Z65" s="12"/>
    </row>
    <row r="66" spans="1:26" s="14" customFormat="1" ht="30" customHeight="1">
      <c r="A66" s="12"/>
      <c r="B66" s="12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P66" s="15"/>
      <c r="Q66" s="15"/>
      <c r="R66" s="15"/>
      <c r="S66" s="15"/>
      <c r="T66" s="15"/>
      <c r="U66" s="15"/>
      <c r="V66" s="12"/>
      <c r="W66" s="12"/>
      <c r="X66" s="12"/>
      <c r="Y66" s="12"/>
      <c r="Z66" s="12"/>
    </row>
    <row r="67" spans="1:26" s="14" customFormat="1" ht="30" customHeight="1">
      <c r="A67" s="12"/>
      <c r="B67" s="12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P67" s="15"/>
      <c r="Q67" s="15"/>
      <c r="R67" s="15"/>
      <c r="S67" s="15"/>
      <c r="T67" s="15"/>
      <c r="U67" s="15"/>
      <c r="V67" s="12"/>
      <c r="W67" s="12"/>
      <c r="X67" s="12"/>
      <c r="Y67" s="12"/>
      <c r="Z67" s="12"/>
    </row>
    <row r="68" spans="1:26" s="14" customFormat="1" ht="30" customHeight="1">
      <c r="A68" s="12"/>
      <c r="B68" s="12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P68" s="15"/>
      <c r="Q68" s="15"/>
      <c r="R68" s="15"/>
      <c r="S68" s="15"/>
      <c r="T68" s="15"/>
      <c r="U68" s="15"/>
      <c r="V68" s="12"/>
      <c r="W68" s="12"/>
      <c r="X68" s="12"/>
      <c r="Y68" s="12"/>
      <c r="Z68" s="12"/>
    </row>
    <row r="69" spans="1:26" s="14" customFormat="1" ht="30" customHeight="1">
      <c r="A69" s="12"/>
      <c r="B69" s="12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P69" s="15"/>
      <c r="Q69" s="15"/>
      <c r="R69" s="15"/>
      <c r="S69" s="15"/>
      <c r="T69" s="15"/>
      <c r="U69" s="15"/>
      <c r="V69" s="12"/>
      <c r="W69" s="12"/>
      <c r="X69" s="12"/>
      <c r="Y69" s="12"/>
      <c r="Z69" s="12"/>
    </row>
    <row r="70" spans="1:26" s="14" customFormat="1" ht="30" customHeight="1">
      <c r="A70" s="12"/>
      <c r="B70" s="12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P70" s="15"/>
      <c r="Q70" s="15"/>
      <c r="R70" s="15"/>
      <c r="S70" s="15"/>
      <c r="T70" s="15"/>
      <c r="U70" s="15"/>
      <c r="V70" s="12"/>
      <c r="W70" s="12"/>
      <c r="X70" s="12"/>
      <c r="Y70" s="12"/>
      <c r="Z70" s="12"/>
    </row>
    <row r="71" spans="1:26" s="14" customFormat="1" ht="30" customHeight="1">
      <c r="A71" s="12"/>
      <c r="B71" s="12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P71" s="15"/>
      <c r="Q71" s="15"/>
      <c r="R71" s="15"/>
      <c r="S71" s="15"/>
      <c r="T71" s="15"/>
      <c r="U71" s="15"/>
      <c r="V71" s="12"/>
      <c r="W71" s="12"/>
      <c r="X71" s="12"/>
      <c r="Y71" s="12"/>
      <c r="Z71" s="12"/>
    </row>
    <row r="72" spans="1:26" s="14" customFormat="1" ht="30" customHeight="1">
      <c r="A72" s="12"/>
      <c r="B72" s="12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P72" s="15"/>
      <c r="Q72" s="15"/>
      <c r="R72" s="15"/>
      <c r="S72" s="15"/>
      <c r="T72" s="15"/>
      <c r="U72" s="15"/>
      <c r="V72" s="12"/>
      <c r="W72" s="12"/>
      <c r="X72" s="12"/>
      <c r="Y72" s="12"/>
      <c r="Z72" s="12"/>
    </row>
    <row r="73" spans="1:26" s="14" customFormat="1" ht="30" customHeight="1">
      <c r="A73" s="12"/>
      <c r="B73" s="12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P73" s="15"/>
      <c r="Q73" s="15"/>
      <c r="R73" s="15"/>
      <c r="S73" s="15"/>
      <c r="T73" s="15"/>
      <c r="U73" s="15"/>
      <c r="V73" s="12"/>
      <c r="W73" s="12"/>
      <c r="X73" s="12"/>
      <c r="Y73" s="12"/>
      <c r="Z73" s="12"/>
    </row>
    <row r="74" spans="1:26" s="14" customFormat="1" ht="30" customHeight="1">
      <c r="A74" s="12"/>
      <c r="B74" s="12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P74" s="15"/>
      <c r="Q74" s="15"/>
      <c r="R74" s="15"/>
      <c r="S74" s="15"/>
      <c r="T74" s="15"/>
      <c r="U74" s="15"/>
      <c r="V74" s="12"/>
      <c r="W74" s="12"/>
      <c r="X74" s="12"/>
      <c r="Y74" s="12"/>
      <c r="Z74" s="12"/>
    </row>
    <row r="75" spans="1:26" s="14" customFormat="1" ht="30" customHeight="1">
      <c r="A75" s="12"/>
      <c r="B75" s="12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P75" s="15"/>
      <c r="Q75" s="15"/>
      <c r="R75" s="15"/>
      <c r="S75" s="15"/>
      <c r="T75" s="15"/>
      <c r="U75" s="15"/>
      <c r="V75" s="12"/>
      <c r="W75" s="12"/>
      <c r="X75" s="12"/>
      <c r="Y75" s="12"/>
      <c r="Z75" s="12"/>
    </row>
    <row r="76" spans="1:26" s="14" customFormat="1" ht="30" customHeight="1">
      <c r="A76" s="12"/>
      <c r="B76" s="12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P76" s="15"/>
      <c r="Q76" s="15"/>
      <c r="R76" s="15"/>
      <c r="S76" s="15"/>
      <c r="T76" s="15"/>
      <c r="U76" s="15"/>
      <c r="V76" s="12"/>
      <c r="W76" s="12"/>
      <c r="X76" s="12"/>
      <c r="Y76" s="12"/>
      <c r="Z76" s="12"/>
    </row>
    <row r="77" spans="1:26" s="14" customFormat="1" ht="30" customHeight="1">
      <c r="A77" s="12"/>
      <c r="B77" s="12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P77" s="15"/>
      <c r="Q77" s="15"/>
      <c r="R77" s="15"/>
      <c r="S77" s="15"/>
      <c r="T77" s="15"/>
      <c r="U77" s="15"/>
      <c r="V77" s="12"/>
      <c r="W77" s="12"/>
      <c r="X77" s="12"/>
      <c r="Y77" s="12"/>
      <c r="Z77" s="12"/>
    </row>
    <row r="78" spans="1:26" s="14" customFormat="1" ht="30" customHeight="1">
      <c r="A78" s="12"/>
      <c r="B78" s="12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P78" s="15"/>
      <c r="Q78" s="15"/>
      <c r="R78" s="15"/>
      <c r="S78" s="15"/>
      <c r="T78" s="15"/>
      <c r="U78" s="15"/>
      <c r="V78" s="12"/>
      <c r="W78" s="12"/>
      <c r="X78" s="12"/>
      <c r="Y78" s="12"/>
      <c r="Z78" s="12"/>
    </row>
    <row r="79" spans="1:26" s="14" customFormat="1" ht="30" customHeight="1">
      <c r="A79" s="12"/>
      <c r="B79" s="12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P79" s="15"/>
      <c r="Q79" s="15"/>
      <c r="R79" s="15"/>
      <c r="S79" s="15"/>
      <c r="T79" s="15"/>
      <c r="U79" s="15"/>
      <c r="V79" s="12"/>
      <c r="W79" s="12"/>
      <c r="X79" s="12"/>
      <c r="Y79" s="12"/>
      <c r="Z79" s="12"/>
    </row>
    <row r="80" spans="1:26" s="14" customFormat="1" ht="30" customHeight="1">
      <c r="A80" s="12"/>
      <c r="B80" s="12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P80" s="15"/>
      <c r="Q80" s="15"/>
      <c r="R80" s="15"/>
      <c r="S80" s="15"/>
      <c r="T80" s="15"/>
      <c r="U80" s="15"/>
      <c r="V80" s="12"/>
      <c r="W80" s="12"/>
      <c r="X80" s="12"/>
      <c r="Y80" s="12"/>
      <c r="Z80" s="12"/>
    </row>
    <row r="81" spans="1:26" s="14" customFormat="1" ht="30" customHeight="1">
      <c r="A81" s="12"/>
      <c r="B81" s="12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P81" s="15"/>
      <c r="Q81" s="15"/>
      <c r="R81" s="15"/>
      <c r="S81" s="15"/>
      <c r="T81" s="15"/>
      <c r="U81" s="15"/>
      <c r="V81" s="12"/>
      <c r="W81" s="12"/>
      <c r="X81" s="12"/>
      <c r="Y81" s="12"/>
      <c r="Z81" s="12"/>
    </row>
    <row r="82" spans="1:26" s="14" customFormat="1" ht="30" customHeight="1">
      <c r="A82" s="12"/>
      <c r="B82" s="12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P82" s="15"/>
      <c r="Q82" s="15"/>
      <c r="R82" s="15"/>
      <c r="S82" s="15"/>
      <c r="T82" s="15"/>
      <c r="U82" s="15"/>
      <c r="V82" s="12"/>
      <c r="W82" s="12"/>
      <c r="X82" s="12"/>
      <c r="Y82" s="12"/>
      <c r="Z82" s="12"/>
    </row>
    <row r="83" spans="1:26" s="14" customFormat="1" ht="30" customHeight="1">
      <c r="A83" s="12"/>
      <c r="B83" s="12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P83" s="15"/>
      <c r="Q83" s="15"/>
      <c r="R83" s="15"/>
      <c r="S83" s="15"/>
      <c r="T83" s="15"/>
      <c r="U83" s="15"/>
      <c r="V83" s="12"/>
      <c r="W83" s="12"/>
      <c r="X83" s="12"/>
      <c r="Y83" s="12"/>
      <c r="Z83" s="12"/>
    </row>
    <row r="84" spans="1:26" s="14" customFormat="1" ht="30" customHeight="1">
      <c r="A84" s="12"/>
      <c r="B84" s="12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P84" s="15"/>
      <c r="Q84" s="15"/>
      <c r="R84" s="15"/>
      <c r="S84" s="15"/>
      <c r="T84" s="15"/>
      <c r="U84" s="15"/>
      <c r="V84" s="12"/>
      <c r="W84" s="12"/>
      <c r="X84" s="12"/>
      <c r="Y84" s="12"/>
      <c r="Z84" s="12"/>
    </row>
    <row r="85" spans="1:26" s="14" customFormat="1" ht="30" customHeight="1">
      <c r="A85" s="12"/>
      <c r="B85" s="12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P85" s="15"/>
      <c r="Q85" s="15"/>
      <c r="R85" s="15"/>
      <c r="S85" s="15"/>
      <c r="T85" s="15"/>
      <c r="U85" s="15"/>
      <c r="V85" s="12"/>
      <c r="W85" s="12"/>
      <c r="X85" s="12"/>
      <c r="Y85" s="12"/>
      <c r="Z85" s="12"/>
    </row>
    <row r="86" spans="1:26" s="14" customFormat="1" ht="30" customHeight="1">
      <c r="A86" s="12"/>
      <c r="B86" s="12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P86" s="15"/>
      <c r="Q86" s="15"/>
      <c r="R86" s="15"/>
      <c r="S86" s="15"/>
      <c r="T86" s="15"/>
      <c r="U86" s="15"/>
      <c r="V86" s="12"/>
      <c r="W86" s="12"/>
      <c r="X86" s="12"/>
      <c r="Y86" s="12"/>
      <c r="Z86" s="12"/>
    </row>
    <row r="87" spans="1:26" s="14" customFormat="1" ht="30" customHeight="1">
      <c r="A87" s="12"/>
      <c r="B87" s="12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P87" s="15"/>
      <c r="Q87" s="15"/>
      <c r="R87" s="15"/>
      <c r="S87" s="15"/>
      <c r="T87" s="15"/>
      <c r="U87" s="15"/>
      <c r="V87" s="12"/>
      <c r="W87" s="12"/>
      <c r="X87" s="12"/>
      <c r="Y87" s="12"/>
      <c r="Z87" s="12"/>
    </row>
    <row r="88" spans="1:26" s="14" customFormat="1" ht="30" customHeight="1">
      <c r="A88" s="12"/>
      <c r="B88" s="12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P88" s="15"/>
      <c r="Q88" s="15"/>
      <c r="R88" s="15"/>
      <c r="S88" s="15"/>
      <c r="T88" s="15"/>
      <c r="U88" s="15"/>
      <c r="V88" s="12"/>
      <c r="W88" s="12"/>
      <c r="X88" s="12"/>
      <c r="Y88" s="12"/>
      <c r="Z88" s="12"/>
    </row>
    <row r="89" spans="1:26" s="14" customFormat="1" ht="30" customHeight="1">
      <c r="A89" s="12"/>
      <c r="B89" s="12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P89" s="15"/>
      <c r="Q89" s="15"/>
      <c r="R89" s="15"/>
      <c r="S89" s="15"/>
      <c r="T89" s="15"/>
      <c r="U89" s="15"/>
      <c r="V89" s="12"/>
      <c r="W89" s="12"/>
      <c r="X89" s="12"/>
      <c r="Y89" s="12"/>
      <c r="Z89" s="12"/>
    </row>
    <row r="90" spans="1:26" s="14" customFormat="1" ht="30" customHeight="1">
      <c r="A90" s="12"/>
      <c r="B90" s="12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P90" s="15"/>
      <c r="Q90" s="15"/>
      <c r="R90" s="15"/>
      <c r="S90" s="15"/>
      <c r="T90" s="15"/>
      <c r="U90" s="15"/>
      <c r="V90" s="12"/>
      <c r="W90" s="12"/>
      <c r="X90" s="12"/>
      <c r="Y90" s="12"/>
      <c r="Z90" s="12"/>
    </row>
    <row r="91" spans="1:26" s="14" customFormat="1" ht="30" customHeight="1">
      <c r="A91" s="12"/>
      <c r="B91" s="12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P91" s="15"/>
      <c r="Q91" s="15"/>
      <c r="R91" s="15"/>
      <c r="S91" s="15"/>
      <c r="T91" s="15"/>
      <c r="U91" s="15"/>
      <c r="V91" s="12"/>
      <c r="W91" s="12"/>
      <c r="X91" s="12"/>
      <c r="Y91" s="12"/>
      <c r="Z91" s="12"/>
    </row>
    <row r="92" spans="1:26" s="14" customFormat="1" ht="30" customHeight="1">
      <c r="A92" s="12"/>
      <c r="B92" s="12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P92" s="15"/>
      <c r="Q92" s="15"/>
      <c r="R92" s="15"/>
      <c r="S92" s="15"/>
      <c r="T92" s="15"/>
      <c r="U92" s="15"/>
      <c r="V92" s="12"/>
      <c r="W92" s="12"/>
      <c r="X92" s="12"/>
      <c r="Y92" s="12"/>
      <c r="Z92" s="12"/>
    </row>
    <row r="93" spans="1:26" s="14" customFormat="1" ht="30" customHeight="1">
      <c r="A93" s="12"/>
      <c r="B93" s="12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P93" s="15"/>
      <c r="Q93" s="15"/>
      <c r="R93" s="15"/>
      <c r="S93" s="15"/>
      <c r="T93" s="15"/>
      <c r="U93" s="15"/>
      <c r="V93" s="12"/>
      <c r="W93" s="12"/>
      <c r="X93" s="12"/>
      <c r="Y93" s="12"/>
      <c r="Z93" s="12"/>
    </row>
    <row r="94" spans="1:26" s="14" customFormat="1" ht="30" customHeight="1">
      <c r="A94" s="12"/>
      <c r="B94" s="12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P94" s="15"/>
      <c r="Q94" s="15"/>
      <c r="R94" s="15"/>
      <c r="S94" s="15"/>
      <c r="T94" s="15"/>
      <c r="U94" s="15"/>
      <c r="V94" s="12"/>
      <c r="W94" s="12"/>
      <c r="X94" s="12"/>
      <c r="Y94" s="12"/>
      <c r="Z94" s="12"/>
    </row>
    <row r="95" spans="1:26" s="14" customFormat="1" ht="30" customHeight="1">
      <c r="A95" s="12"/>
      <c r="B95" s="12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P95" s="15"/>
      <c r="Q95" s="15"/>
      <c r="R95" s="15"/>
      <c r="S95" s="15"/>
      <c r="T95" s="15"/>
      <c r="U95" s="15"/>
      <c r="V95" s="12"/>
      <c r="W95" s="12"/>
      <c r="X95" s="12"/>
      <c r="Y95" s="12"/>
      <c r="Z95" s="12"/>
    </row>
    <row r="96" spans="1:26" s="14" customFormat="1" ht="30" customHeight="1">
      <c r="A96" s="12"/>
      <c r="B96" s="12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P96" s="15"/>
      <c r="Q96" s="15"/>
      <c r="R96" s="15"/>
      <c r="S96" s="15"/>
      <c r="T96" s="15"/>
      <c r="U96" s="15"/>
      <c r="V96" s="12"/>
      <c r="W96" s="12"/>
      <c r="X96" s="12"/>
      <c r="Y96" s="12"/>
      <c r="Z96" s="12"/>
    </row>
    <row r="97" spans="1:26" s="14" customFormat="1" ht="30" customHeight="1">
      <c r="A97" s="12"/>
      <c r="B97" s="12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P97" s="15"/>
      <c r="Q97" s="15"/>
      <c r="R97" s="15"/>
      <c r="S97" s="15"/>
      <c r="T97" s="15"/>
      <c r="U97" s="15"/>
      <c r="V97" s="12"/>
      <c r="W97" s="12"/>
      <c r="X97" s="12"/>
      <c r="Y97" s="12"/>
      <c r="Z97" s="12"/>
    </row>
    <row r="98" spans="1:26" s="14" customFormat="1" ht="30" customHeight="1">
      <c r="A98" s="12"/>
      <c r="B98" s="12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P98" s="15"/>
      <c r="Q98" s="15"/>
      <c r="R98" s="15"/>
      <c r="S98" s="15"/>
      <c r="T98" s="15"/>
      <c r="U98" s="15"/>
      <c r="V98" s="12"/>
      <c r="W98" s="12"/>
      <c r="X98" s="12"/>
      <c r="Y98" s="12"/>
      <c r="Z98" s="12"/>
    </row>
    <row r="99" spans="1:26" s="14" customFormat="1" ht="30" customHeight="1">
      <c r="A99" s="12"/>
      <c r="B99" s="12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P99" s="15"/>
      <c r="Q99" s="15"/>
      <c r="R99" s="15"/>
      <c r="S99" s="15"/>
      <c r="T99" s="15"/>
      <c r="U99" s="15"/>
      <c r="V99" s="12"/>
      <c r="W99" s="12"/>
      <c r="X99" s="12"/>
      <c r="Y99" s="12"/>
      <c r="Z99" s="12"/>
    </row>
    <row r="100" spans="1:26" s="14" customFormat="1" ht="30" customHeight="1">
      <c r="A100" s="12"/>
      <c r="B100" s="12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P100" s="15"/>
      <c r="Q100" s="15"/>
      <c r="R100" s="15"/>
      <c r="S100" s="15"/>
      <c r="T100" s="15"/>
      <c r="U100" s="15"/>
      <c r="V100" s="12"/>
      <c r="W100" s="12"/>
      <c r="X100" s="12"/>
      <c r="Y100" s="12"/>
      <c r="Z100" s="12"/>
    </row>
    <row r="101" spans="1:26" s="14" customFormat="1" ht="30" customHeight="1">
      <c r="A101" s="12"/>
      <c r="B101" s="12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P101" s="15"/>
      <c r="Q101" s="15"/>
      <c r="R101" s="15"/>
      <c r="S101" s="15"/>
      <c r="T101" s="15"/>
      <c r="U101" s="15"/>
      <c r="V101" s="12"/>
      <c r="W101" s="12"/>
      <c r="X101" s="12"/>
      <c r="Y101" s="12"/>
      <c r="Z101" s="12"/>
    </row>
    <row r="102" spans="1:26" s="14" customFormat="1" ht="30" customHeight="1">
      <c r="A102" s="12"/>
      <c r="B102" s="12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P102" s="15"/>
      <c r="Q102" s="15"/>
      <c r="R102" s="15"/>
      <c r="S102" s="15"/>
      <c r="T102" s="15"/>
      <c r="U102" s="15"/>
      <c r="V102" s="12"/>
      <c r="W102" s="12"/>
      <c r="X102" s="12"/>
      <c r="Y102" s="12"/>
      <c r="Z102" s="12"/>
    </row>
    <row r="103" spans="1:26" s="14" customFormat="1" ht="30" customHeight="1">
      <c r="A103" s="12"/>
      <c r="B103" s="12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P103" s="15"/>
      <c r="Q103" s="15"/>
      <c r="R103" s="15"/>
      <c r="S103" s="15"/>
      <c r="T103" s="15"/>
      <c r="U103" s="15"/>
      <c r="V103" s="12"/>
      <c r="W103" s="12"/>
      <c r="X103" s="12"/>
      <c r="Y103" s="12"/>
      <c r="Z103" s="12"/>
    </row>
    <row r="104" spans="1:26" s="14" customFormat="1">
      <c r="A104" s="12"/>
      <c r="B104" s="12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P104" s="15"/>
      <c r="Q104" s="15"/>
      <c r="R104" s="15"/>
      <c r="S104" s="15"/>
      <c r="T104" s="15"/>
      <c r="U104" s="15"/>
      <c r="V104" s="12"/>
      <c r="W104" s="12"/>
      <c r="X104" s="12"/>
      <c r="Y104" s="12"/>
      <c r="Z104" s="12"/>
    </row>
    <row r="105" spans="1:26" s="14" customFormat="1">
      <c r="A105" s="12"/>
      <c r="B105" s="12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P105" s="15"/>
      <c r="Q105" s="15"/>
      <c r="R105" s="15"/>
      <c r="S105" s="15"/>
      <c r="T105" s="15"/>
      <c r="U105" s="15"/>
      <c r="V105" s="12"/>
      <c r="W105" s="12"/>
      <c r="X105" s="12"/>
      <c r="Y105" s="12"/>
      <c r="Z105" s="12"/>
    </row>
    <row r="106" spans="1:26" s="14" customFormat="1">
      <c r="A106" s="12"/>
      <c r="B106" s="12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P106" s="15"/>
      <c r="Q106" s="15"/>
      <c r="R106" s="15"/>
      <c r="S106" s="15"/>
      <c r="T106" s="15"/>
      <c r="U106" s="15"/>
      <c r="V106" s="12"/>
      <c r="W106" s="12"/>
      <c r="X106" s="12"/>
      <c r="Y106" s="12"/>
      <c r="Z106" s="12"/>
    </row>
  </sheetData>
  <sheetProtection selectLockedCells="1"/>
  <mergeCells count="6">
    <mergeCell ref="C5:N5"/>
    <mergeCell ref="C1:F1"/>
    <mergeCell ref="G1:H1"/>
    <mergeCell ref="I1:J1"/>
    <mergeCell ref="K1:L1"/>
    <mergeCell ref="M1:N1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7"/>
  <dimension ref="A1:XFD53"/>
  <sheetViews>
    <sheetView showGridLines="0" zoomScale="90" zoomScaleNormal="90" zoomScalePageLayoutView="80" workbookViewId="0">
      <pane ySplit="8" topLeftCell="A9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2.5" style="12" customWidth="1"/>
    <col min="4" max="5" width="17.625" style="12" customWidth="1"/>
    <col min="6" max="11" width="18.125" style="12" customWidth="1"/>
    <col min="12" max="13" width="13.875" style="12" customWidth="1"/>
    <col min="14" max="17" width="13.875" style="14" customWidth="1"/>
    <col min="18" max="18" width="11" style="15" customWidth="1"/>
    <col min="19" max="22" width="11" style="136"/>
    <col min="23" max="23" width="11" style="136" customWidth="1"/>
    <col min="24" max="30" width="11" style="137"/>
    <col min="31" max="57" width="11" style="12"/>
    <col min="58" max="69" width="12.375" style="12" bestFit="1" customWidth="1"/>
    <col min="70" max="16384" width="11" style="12"/>
  </cols>
  <sheetData>
    <row r="1" spans="1:16384" s="221" customFormat="1" ht="39" customHeight="1">
      <c r="O1" s="3"/>
      <c r="P1" s="3"/>
      <c r="Q1" s="3"/>
      <c r="R1" s="5"/>
      <c r="S1" s="131"/>
      <c r="T1" s="131"/>
      <c r="U1" s="131"/>
      <c r="V1" s="131"/>
      <c r="W1" s="131"/>
      <c r="X1" s="132"/>
      <c r="Y1" s="132"/>
      <c r="Z1" s="132"/>
      <c r="AA1" s="132"/>
      <c r="AB1" s="132"/>
      <c r="AC1" s="132"/>
      <c r="AD1" s="132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9"/>
      <c r="Q2" s="9"/>
      <c r="R2" s="10"/>
      <c r="S2" s="133"/>
      <c r="T2" s="133"/>
      <c r="U2" s="134"/>
      <c r="V2" s="134"/>
      <c r="W2" s="134"/>
      <c r="X2" s="135"/>
      <c r="Y2" s="135"/>
      <c r="Z2" s="135"/>
      <c r="AA2" s="135"/>
      <c r="AB2" s="135"/>
      <c r="AC2" s="135"/>
      <c r="AD2" s="135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>
      <c r="N4" s="13"/>
      <c r="O4" s="13"/>
      <c r="P4" s="13"/>
      <c r="Q4" s="13"/>
    </row>
    <row r="5" spans="1:16384" s="125" customFormat="1" ht="39.950000000000003" customHeight="1">
      <c r="C5" s="231" t="s">
        <v>341</v>
      </c>
      <c r="N5" s="127"/>
      <c r="O5" s="127"/>
      <c r="P5" s="127"/>
      <c r="Q5" s="127"/>
      <c r="R5" s="128"/>
      <c r="S5" s="138"/>
      <c r="T5" s="138"/>
      <c r="U5" s="138"/>
      <c r="V5" s="138"/>
      <c r="W5" s="138"/>
      <c r="X5" s="139"/>
      <c r="Y5" s="139"/>
      <c r="Z5" s="139"/>
      <c r="AA5" s="139"/>
      <c r="AB5" s="139"/>
      <c r="AC5" s="139"/>
      <c r="AD5" s="139"/>
    </row>
    <row r="6" spans="1:16384" ht="15" customHeight="1" thickBot="1">
      <c r="N6" s="13"/>
      <c r="O6" s="13"/>
      <c r="P6" s="13"/>
      <c r="Q6" s="13"/>
    </row>
    <row r="7" spans="1:16384" s="14" customFormat="1" ht="30" customHeight="1" thickTop="1" thickBot="1">
      <c r="A7" s="12"/>
      <c r="B7" s="12"/>
      <c r="C7" s="222" t="s">
        <v>777</v>
      </c>
      <c r="D7" s="79"/>
      <c r="E7" s="79"/>
      <c r="F7" s="79"/>
      <c r="G7" s="79"/>
      <c r="H7" s="79"/>
      <c r="I7" s="79"/>
      <c r="J7" s="79"/>
      <c r="K7" s="79"/>
      <c r="L7" s="20"/>
      <c r="M7" s="20"/>
      <c r="N7" s="20"/>
      <c r="R7" s="15"/>
      <c r="S7" s="136"/>
      <c r="T7" s="136"/>
      <c r="U7" s="136"/>
      <c r="V7" s="136"/>
      <c r="W7" s="136"/>
      <c r="X7" s="137"/>
      <c r="Y7" s="137"/>
      <c r="Z7" s="137"/>
      <c r="AA7" s="137"/>
      <c r="AB7" s="137"/>
      <c r="AC7" s="137"/>
      <c r="AD7" s="137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</row>
    <row r="8" spans="1:16384" s="14" customFormat="1" ht="36" customHeight="1" thickTop="1" thickBot="1">
      <c r="A8" s="12"/>
      <c r="B8" s="12"/>
      <c r="C8" s="225" t="s">
        <v>284</v>
      </c>
      <c r="D8" s="104" t="s">
        <v>653</v>
      </c>
      <c r="E8" s="104" t="s">
        <v>654</v>
      </c>
      <c r="F8" s="104" t="s">
        <v>336</v>
      </c>
      <c r="G8" s="104" t="s">
        <v>337</v>
      </c>
      <c r="H8" s="104" t="s">
        <v>338</v>
      </c>
      <c r="I8" s="104" t="s">
        <v>339</v>
      </c>
      <c r="J8" s="104" t="s">
        <v>340</v>
      </c>
      <c r="K8" s="104" t="s">
        <v>343</v>
      </c>
      <c r="L8" s="20"/>
      <c r="M8" s="20"/>
      <c r="N8" s="20"/>
      <c r="R8" s="15"/>
      <c r="S8" s="136"/>
      <c r="T8" s="136"/>
      <c r="U8" s="136"/>
      <c r="V8" s="136"/>
      <c r="W8" s="136"/>
      <c r="X8" s="137"/>
      <c r="Y8" s="137"/>
      <c r="Z8" s="137"/>
      <c r="AA8" s="137"/>
      <c r="AB8" s="137"/>
      <c r="AC8" s="137"/>
      <c r="AD8" s="137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</row>
    <row r="9" spans="1:16384" s="14" customFormat="1" ht="30" customHeight="1" thickTop="1" thickBot="1">
      <c r="A9" s="12"/>
      <c r="B9" s="12"/>
      <c r="C9" s="223" t="s">
        <v>772</v>
      </c>
      <c r="D9" s="116">
        <v>222.22222222222223</v>
      </c>
      <c r="E9" s="116">
        <v>100</v>
      </c>
      <c r="F9" s="116">
        <f>FINANÇAS_PROJ!P9</f>
        <v>311111.11111111118</v>
      </c>
      <c r="G9" s="116">
        <v>320000</v>
      </c>
      <c r="H9" s="116">
        <v>399999.99999999994</v>
      </c>
      <c r="I9" s="116">
        <v>453333.33333333326</v>
      </c>
      <c r="J9" s="116">
        <v>666666.66666666663</v>
      </c>
      <c r="K9" s="116">
        <f t="shared" ref="K9:K38" si="0">SUM(F9:J9)</f>
        <v>2151111.111111111</v>
      </c>
      <c r="L9" s="20"/>
      <c r="M9" s="20"/>
      <c r="N9" s="20"/>
      <c r="R9" s="15"/>
      <c r="S9" s="136"/>
      <c r="T9" s="136"/>
      <c r="U9" s="136"/>
      <c r="V9" s="136"/>
      <c r="W9" s="136"/>
      <c r="X9" s="137"/>
      <c r="Y9" s="137"/>
      <c r="Z9" s="137"/>
      <c r="AA9" s="137"/>
      <c r="AB9" s="137"/>
      <c r="AC9" s="137"/>
      <c r="AD9" s="137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</row>
    <row r="10" spans="1:16384" s="14" customFormat="1" ht="30" customHeight="1" thickTop="1" thickBot="1">
      <c r="A10" s="12"/>
      <c r="B10" s="12"/>
      <c r="C10" s="223" t="s">
        <v>778</v>
      </c>
      <c r="D10" s="116" t="s">
        <v>778</v>
      </c>
      <c r="E10" s="116" t="s">
        <v>778</v>
      </c>
      <c r="F10" s="116">
        <f>FINANÇAS_PROJ!P10</f>
        <v>0</v>
      </c>
      <c r="G10" s="116">
        <v>0</v>
      </c>
      <c r="H10" s="116">
        <v>0</v>
      </c>
      <c r="I10" s="116">
        <v>0</v>
      </c>
      <c r="J10" s="116">
        <v>0</v>
      </c>
      <c r="K10" s="116">
        <f t="shared" si="0"/>
        <v>0</v>
      </c>
      <c r="L10" s="20"/>
      <c r="M10" s="20"/>
      <c r="N10" s="20"/>
      <c r="R10" s="15"/>
      <c r="S10" s="136"/>
      <c r="T10" s="136"/>
      <c r="U10" s="136"/>
      <c r="V10" s="136"/>
      <c r="W10" s="136"/>
      <c r="X10" s="137"/>
      <c r="Y10" s="137"/>
      <c r="Z10" s="137"/>
      <c r="AA10" s="137"/>
      <c r="AB10" s="137"/>
      <c r="AC10" s="137"/>
      <c r="AD10" s="137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</row>
    <row r="11" spans="1:16384" s="14" customFormat="1" ht="30" customHeight="1" thickTop="1" thickBot="1">
      <c r="A11" s="12"/>
      <c r="B11" s="12"/>
      <c r="C11" s="223" t="s">
        <v>778</v>
      </c>
      <c r="D11" s="116" t="s">
        <v>778</v>
      </c>
      <c r="E11" s="116" t="s">
        <v>778</v>
      </c>
      <c r="F11" s="116">
        <f>FINANÇAS_PROJ!P11</f>
        <v>0</v>
      </c>
      <c r="G11" s="116">
        <v>0</v>
      </c>
      <c r="H11" s="116">
        <v>0</v>
      </c>
      <c r="I11" s="116">
        <v>0</v>
      </c>
      <c r="J11" s="116">
        <v>0</v>
      </c>
      <c r="K11" s="116">
        <f t="shared" si="0"/>
        <v>0</v>
      </c>
      <c r="L11" s="20"/>
      <c r="M11" s="20"/>
      <c r="N11" s="20"/>
      <c r="R11" s="15"/>
      <c r="S11" s="136"/>
      <c r="T11" s="136"/>
      <c r="U11" s="136"/>
      <c r="V11" s="136"/>
      <c r="W11" s="136"/>
      <c r="X11" s="137"/>
      <c r="Y11" s="137"/>
      <c r="Z11" s="137"/>
      <c r="AA11" s="137"/>
      <c r="AB11" s="137"/>
      <c r="AC11" s="137"/>
      <c r="AD11" s="137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</row>
    <row r="12" spans="1:16384" s="14" customFormat="1" ht="30" customHeight="1" thickTop="1" thickBot="1">
      <c r="A12" s="12"/>
      <c r="B12" s="12"/>
      <c r="C12" s="223" t="s">
        <v>778</v>
      </c>
      <c r="D12" s="116" t="s">
        <v>778</v>
      </c>
      <c r="E12" s="116" t="s">
        <v>778</v>
      </c>
      <c r="F12" s="116">
        <f>FINANÇAS_PROJ!P12</f>
        <v>0</v>
      </c>
      <c r="G12" s="116">
        <v>0</v>
      </c>
      <c r="H12" s="116">
        <v>0</v>
      </c>
      <c r="I12" s="116">
        <v>0</v>
      </c>
      <c r="J12" s="116">
        <v>0</v>
      </c>
      <c r="K12" s="116">
        <f t="shared" si="0"/>
        <v>0</v>
      </c>
      <c r="L12" s="20"/>
      <c r="M12" s="20"/>
      <c r="N12" s="20"/>
      <c r="R12" s="15"/>
      <c r="S12" s="136"/>
      <c r="T12" s="136"/>
      <c r="U12" s="136"/>
      <c r="V12" s="136"/>
      <c r="W12" s="136"/>
      <c r="X12" s="137"/>
      <c r="Y12" s="137"/>
      <c r="Z12" s="137"/>
      <c r="AA12" s="137"/>
      <c r="AB12" s="137"/>
      <c r="AC12" s="137"/>
      <c r="AD12" s="137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</row>
    <row r="13" spans="1:16384" s="14" customFormat="1" ht="30" customHeight="1" thickTop="1" thickBot="1">
      <c r="A13" s="12"/>
      <c r="B13" s="12"/>
      <c r="C13" s="223" t="s">
        <v>778</v>
      </c>
      <c r="D13" s="116" t="s">
        <v>778</v>
      </c>
      <c r="E13" s="116" t="s">
        <v>778</v>
      </c>
      <c r="F13" s="116">
        <f>FINANÇAS_PROJ!P13</f>
        <v>0</v>
      </c>
      <c r="G13" s="116">
        <v>0</v>
      </c>
      <c r="H13" s="116">
        <v>0</v>
      </c>
      <c r="I13" s="116">
        <v>0</v>
      </c>
      <c r="J13" s="116">
        <v>0</v>
      </c>
      <c r="K13" s="116">
        <f t="shared" si="0"/>
        <v>0</v>
      </c>
      <c r="L13" s="20"/>
      <c r="M13" s="20"/>
      <c r="N13" s="20"/>
      <c r="R13" s="15"/>
      <c r="S13" s="136"/>
      <c r="T13" s="136"/>
      <c r="U13" s="136"/>
      <c r="V13" s="136"/>
      <c r="W13" s="136"/>
      <c r="X13" s="137"/>
      <c r="Y13" s="137"/>
      <c r="Z13" s="137"/>
      <c r="AA13" s="137"/>
      <c r="AB13" s="137"/>
      <c r="AC13" s="137"/>
      <c r="AD13" s="137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</row>
    <row r="14" spans="1:16384" s="14" customFormat="1" ht="30" customHeight="1" thickTop="1" thickBot="1">
      <c r="A14" s="12"/>
      <c r="B14" s="12"/>
      <c r="C14" s="223" t="s">
        <v>778</v>
      </c>
      <c r="D14" s="116" t="s">
        <v>778</v>
      </c>
      <c r="E14" s="116" t="s">
        <v>778</v>
      </c>
      <c r="F14" s="116">
        <f>FINANÇAS_PROJ!P14</f>
        <v>0</v>
      </c>
      <c r="G14" s="116">
        <v>0</v>
      </c>
      <c r="H14" s="116">
        <v>0</v>
      </c>
      <c r="I14" s="116">
        <v>0</v>
      </c>
      <c r="J14" s="116">
        <v>0</v>
      </c>
      <c r="K14" s="116">
        <f t="shared" si="0"/>
        <v>0</v>
      </c>
      <c r="L14" s="20"/>
      <c r="M14" s="20"/>
      <c r="N14" s="20"/>
      <c r="R14" s="15"/>
      <c r="S14" s="136"/>
      <c r="T14" s="136"/>
      <c r="U14" s="136"/>
      <c r="V14" s="136"/>
      <c r="W14" s="136"/>
      <c r="X14" s="137"/>
      <c r="Y14" s="137"/>
      <c r="Z14" s="137"/>
      <c r="AA14" s="137"/>
      <c r="AB14" s="137"/>
      <c r="AC14" s="137"/>
      <c r="AD14" s="137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</row>
    <row r="15" spans="1:16384" s="14" customFormat="1" ht="30" customHeight="1" thickTop="1" thickBot="1">
      <c r="A15" s="12"/>
      <c r="B15" s="12"/>
      <c r="C15" s="223" t="s">
        <v>778</v>
      </c>
      <c r="D15" s="116" t="s">
        <v>778</v>
      </c>
      <c r="E15" s="116" t="s">
        <v>778</v>
      </c>
      <c r="F15" s="116">
        <f>FINANÇAS_PROJ!P15</f>
        <v>0</v>
      </c>
      <c r="G15" s="116">
        <v>0</v>
      </c>
      <c r="H15" s="116">
        <v>0</v>
      </c>
      <c r="I15" s="116">
        <v>0</v>
      </c>
      <c r="J15" s="116">
        <v>0</v>
      </c>
      <c r="K15" s="116">
        <f t="shared" si="0"/>
        <v>0</v>
      </c>
      <c r="L15" s="20"/>
      <c r="M15" s="20"/>
      <c r="N15" s="20"/>
      <c r="R15" s="15"/>
      <c r="S15" s="136"/>
      <c r="T15" s="136"/>
      <c r="U15" s="136"/>
      <c r="V15" s="136"/>
      <c r="W15" s="136"/>
      <c r="X15" s="137"/>
      <c r="Y15" s="137"/>
      <c r="Z15" s="137"/>
      <c r="AA15" s="137"/>
      <c r="AB15" s="137"/>
      <c r="AC15" s="137"/>
      <c r="AD15" s="137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</row>
    <row r="16" spans="1:16384" s="14" customFormat="1" ht="30" customHeight="1" thickTop="1" thickBot="1">
      <c r="A16" s="12"/>
      <c r="B16" s="12"/>
      <c r="C16" s="223" t="s">
        <v>778</v>
      </c>
      <c r="D16" s="116" t="s">
        <v>778</v>
      </c>
      <c r="E16" s="116" t="s">
        <v>778</v>
      </c>
      <c r="F16" s="116">
        <f>FINANÇAS_PROJ!P16</f>
        <v>0</v>
      </c>
      <c r="G16" s="116">
        <v>0</v>
      </c>
      <c r="H16" s="116">
        <v>0</v>
      </c>
      <c r="I16" s="116">
        <v>0</v>
      </c>
      <c r="J16" s="116">
        <v>0</v>
      </c>
      <c r="K16" s="116">
        <f t="shared" si="0"/>
        <v>0</v>
      </c>
      <c r="L16" s="20"/>
      <c r="M16" s="20"/>
      <c r="N16" s="20"/>
      <c r="R16" s="15"/>
      <c r="S16" s="136"/>
      <c r="T16" s="136"/>
      <c r="U16" s="136"/>
      <c r="V16" s="136"/>
      <c r="W16" s="136"/>
      <c r="X16" s="137"/>
      <c r="Y16" s="137"/>
      <c r="Z16" s="137"/>
      <c r="AA16" s="137"/>
      <c r="AB16" s="137"/>
      <c r="AC16" s="137"/>
      <c r="AD16" s="137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</row>
    <row r="17" spans="1:69" s="14" customFormat="1" ht="30" customHeight="1" thickTop="1" thickBot="1">
      <c r="A17" s="12"/>
      <c r="B17" s="12"/>
      <c r="C17" s="223" t="s">
        <v>778</v>
      </c>
      <c r="D17" s="116" t="s">
        <v>778</v>
      </c>
      <c r="E17" s="116" t="s">
        <v>778</v>
      </c>
      <c r="F17" s="116">
        <f>FINANÇAS_PROJ!P17</f>
        <v>0</v>
      </c>
      <c r="G17" s="116">
        <v>0</v>
      </c>
      <c r="H17" s="116">
        <v>0</v>
      </c>
      <c r="I17" s="116">
        <v>0</v>
      </c>
      <c r="J17" s="116">
        <v>0</v>
      </c>
      <c r="K17" s="116">
        <f t="shared" si="0"/>
        <v>0</v>
      </c>
      <c r="L17" s="20"/>
      <c r="M17" s="20"/>
      <c r="N17" s="20"/>
      <c r="R17" s="15"/>
      <c r="S17" s="136"/>
      <c r="T17" s="136"/>
      <c r="U17" s="136"/>
      <c r="V17" s="136"/>
      <c r="W17" s="136"/>
      <c r="X17" s="137"/>
      <c r="Y17" s="137"/>
      <c r="Z17" s="137"/>
      <c r="AA17" s="137"/>
      <c r="AB17" s="137"/>
      <c r="AC17" s="137"/>
      <c r="AD17" s="137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</row>
    <row r="18" spans="1:69" s="14" customFormat="1" ht="30" customHeight="1" thickTop="1" thickBot="1">
      <c r="A18" s="12"/>
      <c r="B18" s="12"/>
      <c r="C18" s="223" t="s">
        <v>778</v>
      </c>
      <c r="D18" s="116" t="s">
        <v>778</v>
      </c>
      <c r="E18" s="116" t="s">
        <v>778</v>
      </c>
      <c r="F18" s="116">
        <f>FINANÇAS_PROJ!P18</f>
        <v>0</v>
      </c>
      <c r="G18" s="116">
        <v>0</v>
      </c>
      <c r="H18" s="116">
        <v>0</v>
      </c>
      <c r="I18" s="116">
        <v>0</v>
      </c>
      <c r="J18" s="116">
        <v>0</v>
      </c>
      <c r="K18" s="116">
        <f t="shared" si="0"/>
        <v>0</v>
      </c>
      <c r="L18" s="20"/>
      <c r="M18" s="20"/>
      <c r="N18" s="20"/>
      <c r="R18" s="15"/>
      <c r="S18" s="136"/>
      <c r="T18" s="136"/>
      <c r="U18" s="136"/>
      <c r="V18" s="136"/>
      <c r="W18" s="136"/>
      <c r="X18" s="137"/>
      <c r="Y18" s="137"/>
      <c r="Z18" s="137"/>
      <c r="AA18" s="137"/>
      <c r="AB18" s="137"/>
      <c r="AC18" s="137"/>
      <c r="AD18" s="137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</row>
    <row r="19" spans="1:69" s="14" customFormat="1" ht="30" customHeight="1" thickTop="1" thickBot="1">
      <c r="A19" s="12"/>
      <c r="B19" s="12"/>
      <c r="C19" s="223" t="s">
        <v>778</v>
      </c>
      <c r="D19" s="116" t="s">
        <v>778</v>
      </c>
      <c r="E19" s="116" t="s">
        <v>778</v>
      </c>
      <c r="F19" s="116">
        <f>FINANÇAS_PROJ!P19</f>
        <v>0</v>
      </c>
      <c r="G19" s="116">
        <v>0</v>
      </c>
      <c r="H19" s="116">
        <v>0</v>
      </c>
      <c r="I19" s="116">
        <v>0</v>
      </c>
      <c r="J19" s="116">
        <v>0</v>
      </c>
      <c r="K19" s="116">
        <f t="shared" si="0"/>
        <v>0</v>
      </c>
      <c r="L19" s="20"/>
      <c r="M19" s="20"/>
      <c r="N19" s="20"/>
      <c r="R19" s="15"/>
      <c r="S19" s="136"/>
      <c r="T19" s="136"/>
      <c r="U19" s="136"/>
      <c r="V19" s="136"/>
      <c r="W19" s="136"/>
      <c r="X19" s="137"/>
      <c r="Y19" s="137"/>
      <c r="Z19" s="137"/>
      <c r="AA19" s="137"/>
      <c r="AB19" s="137"/>
      <c r="AC19" s="137"/>
      <c r="AD19" s="137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</row>
    <row r="20" spans="1:69" s="14" customFormat="1" ht="30" customHeight="1" thickTop="1" thickBot="1">
      <c r="A20" s="12"/>
      <c r="B20" s="12"/>
      <c r="C20" s="223" t="s">
        <v>778</v>
      </c>
      <c r="D20" s="116" t="s">
        <v>778</v>
      </c>
      <c r="E20" s="116" t="s">
        <v>778</v>
      </c>
      <c r="F20" s="116">
        <f>FINANÇAS_PROJ!P20</f>
        <v>0</v>
      </c>
      <c r="G20" s="116">
        <v>0</v>
      </c>
      <c r="H20" s="116">
        <v>0</v>
      </c>
      <c r="I20" s="116">
        <v>0</v>
      </c>
      <c r="J20" s="116">
        <v>0</v>
      </c>
      <c r="K20" s="116">
        <f t="shared" si="0"/>
        <v>0</v>
      </c>
      <c r="L20" s="20"/>
      <c r="M20" s="20"/>
      <c r="N20" s="20"/>
      <c r="R20" s="15"/>
      <c r="S20" s="136"/>
      <c r="T20" s="136"/>
      <c r="U20" s="136"/>
      <c r="V20" s="136"/>
      <c r="W20" s="136"/>
      <c r="X20" s="137"/>
      <c r="Y20" s="137"/>
      <c r="Z20" s="137"/>
      <c r="AA20" s="137"/>
      <c r="AB20" s="137"/>
      <c r="AC20" s="137"/>
      <c r="AD20" s="137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</row>
    <row r="21" spans="1:69" s="14" customFormat="1" ht="30" customHeight="1" thickTop="1" thickBot="1">
      <c r="A21" s="12"/>
      <c r="B21" s="12"/>
      <c r="C21" s="223" t="s">
        <v>778</v>
      </c>
      <c r="D21" s="116" t="s">
        <v>778</v>
      </c>
      <c r="E21" s="116" t="s">
        <v>778</v>
      </c>
      <c r="F21" s="116">
        <f>FINANÇAS_PROJ!P21</f>
        <v>0</v>
      </c>
      <c r="G21" s="116">
        <v>0</v>
      </c>
      <c r="H21" s="116">
        <v>0</v>
      </c>
      <c r="I21" s="116">
        <v>0</v>
      </c>
      <c r="J21" s="116">
        <v>0</v>
      </c>
      <c r="K21" s="116">
        <f t="shared" si="0"/>
        <v>0</v>
      </c>
      <c r="L21" s="20"/>
      <c r="M21" s="20"/>
      <c r="N21" s="20"/>
      <c r="R21" s="15"/>
      <c r="S21" s="136"/>
      <c r="T21" s="136"/>
      <c r="U21" s="136"/>
      <c r="V21" s="136"/>
      <c r="W21" s="136"/>
      <c r="X21" s="137"/>
      <c r="Y21" s="137"/>
      <c r="Z21" s="137"/>
      <c r="AA21" s="137"/>
      <c r="AB21" s="137"/>
      <c r="AC21" s="137"/>
      <c r="AD21" s="137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</row>
    <row r="22" spans="1:69" s="14" customFormat="1" ht="30" customHeight="1" thickTop="1" thickBot="1">
      <c r="A22" s="12"/>
      <c r="B22" s="12"/>
      <c r="C22" s="223" t="s">
        <v>778</v>
      </c>
      <c r="D22" s="116" t="s">
        <v>778</v>
      </c>
      <c r="E22" s="116" t="s">
        <v>778</v>
      </c>
      <c r="F22" s="116">
        <f>FINANÇAS_PROJ!P22</f>
        <v>0</v>
      </c>
      <c r="G22" s="116">
        <v>0</v>
      </c>
      <c r="H22" s="116">
        <v>0</v>
      </c>
      <c r="I22" s="116">
        <v>0</v>
      </c>
      <c r="J22" s="116">
        <v>0</v>
      </c>
      <c r="K22" s="116">
        <f t="shared" si="0"/>
        <v>0</v>
      </c>
      <c r="L22" s="20"/>
      <c r="M22" s="20"/>
      <c r="N22" s="20"/>
      <c r="R22" s="15"/>
      <c r="S22" s="136"/>
      <c r="T22" s="136"/>
      <c r="U22" s="136"/>
      <c r="V22" s="136"/>
      <c r="W22" s="136"/>
      <c r="X22" s="137"/>
      <c r="Y22" s="137"/>
      <c r="Z22" s="137"/>
      <c r="AA22" s="137"/>
      <c r="AB22" s="137"/>
      <c r="AC22" s="137"/>
      <c r="AD22" s="137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</row>
    <row r="23" spans="1:69" s="14" customFormat="1" ht="30" customHeight="1" thickTop="1" thickBot="1">
      <c r="A23" s="12"/>
      <c r="B23" s="12"/>
      <c r="C23" s="223" t="s">
        <v>778</v>
      </c>
      <c r="D23" s="116" t="s">
        <v>778</v>
      </c>
      <c r="E23" s="116" t="s">
        <v>778</v>
      </c>
      <c r="F23" s="116">
        <f>FINANÇAS_PROJ!P23</f>
        <v>0</v>
      </c>
      <c r="G23" s="116">
        <v>0</v>
      </c>
      <c r="H23" s="116">
        <v>0</v>
      </c>
      <c r="I23" s="116">
        <v>0</v>
      </c>
      <c r="J23" s="116">
        <v>0</v>
      </c>
      <c r="K23" s="116">
        <f t="shared" si="0"/>
        <v>0</v>
      </c>
      <c r="L23" s="20"/>
      <c r="M23" s="20"/>
      <c r="N23" s="20"/>
      <c r="R23" s="15"/>
      <c r="S23" s="136"/>
      <c r="T23" s="136"/>
      <c r="U23" s="136"/>
      <c r="V23" s="136"/>
      <c r="W23" s="136"/>
      <c r="X23" s="137"/>
      <c r="Y23" s="137"/>
      <c r="Z23" s="137"/>
      <c r="AA23" s="137"/>
      <c r="AB23" s="137"/>
      <c r="AC23" s="137"/>
      <c r="AD23" s="137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</row>
    <row r="24" spans="1:69" s="14" customFormat="1" ht="30" customHeight="1" thickTop="1" thickBot="1">
      <c r="A24" s="12"/>
      <c r="B24" s="12"/>
      <c r="C24" s="223" t="s">
        <v>778</v>
      </c>
      <c r="D24" s="116" t="s">
        <v>778</v>
      </c>
      <c r="E24" s="116" t="s">
        <v>778</v>
      </c>
      <c r="F24" s="116">
        <f>FINANÇAS_PROJ!P24</f>
        <v>0</v>
      </c>
      <c r="G24" s="116">
        <v>0</v>
      </c>
      <c r="H24" s="116">
        <v>0</v>
      </c>
      <c r="I24" s="116">
        <v>0</v>
      </c>
      <c r="J24" s="116">
        <v>0</v>
      </c>
      <c r="K24" s="116">
        <f t="shared" si="0"/>
        <v>0</v>
      </c>
      <c r="L24" s="20"/>
      <c r="M24" s="20"/>
      <c r="N24" s="20"/>
      <c r="R24" s="15"/>
      <c r="S24" s="136"/>
      <c r="T24" s="136"/>
      <c r="U24" s="136"/>
      <c r="V24" s="136"/>
      <c r="W24" s="136"/>
      <c r="X24" s="137"/>
      <c r="Y24" s="137"/>
      <c r="Z24" s="137"/>
      <c r="AA24" s="137"/>
      <c r="AB24" s="137"/>
      <c r="AC24" s="137"/>
      <c r="AD24" s="137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</row>
    <row r="25" spans="1:69" s="14" customFormat="1" ht="30" customHeight="1" thickTop="1" thickBot="1">
      <c r="A25" s="12"/>
      <c r="B25" s="12"/>
      <c r="C25" s="223" t="s">
        <v>778</v>
      </c>
      <c r="D25" s="116" t="s">
        <v>778</v>
      </c>
      <c r="E25" s="116" t="s">
        <v>778</v>
      </c>
      <c r="F25" s="116">
        <f>FINANÇAS_PROJ!P25</f>
        <v>0</v>
      </c>
      <c r="G25" s="116">
        <v>0</v>
      </c>
      <c r="H25" s="116">
        <v>0</v>
      </c>
      <c r="I25" s="116">
        <v>0</v>
      </c>
      <c r="J25" s="116">
        <v>0</v>
      </c>
      <c r="K25" s="116">
        <f t="shared" si="0"/>
        <v>0</v>
      </c>
      <c r="L25" s="20"/>
      <c r="M25" s="20"/>
      <c r="N25" s="20"/>
      <c r="R25" s="15"/>
      <c r="S25" s="136"/>
      <c r="T25" s="136"/>
      <c r="U25" s="136"/>
      <c r="V25" s="136"/>
      <c r="W25" s="136"/>
      <c r="X25" s="137"/>
      <c r="Y25" s="137"/>
      <c r="Z25" s="137"/>
      <c r="AA25" s="137"/>
      <c r="AB25" s="137"/>
      <c r="AC25" s="137"/>
      <c r="AD25" s="137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</row>
    <row r="26" spans="1:69" s="14" customFormat="1" ht="30" customHeight="1" thickTop="1" thickBot="1">
      <c r="A26" s="12"/>
      <c r="B26" s="12"/>
      <c r="C26" s="223" t="s">
        <v>778</v>
      </c>
      <c r="D26" s="116" t="s">
        <v>778</v>
      </c>
      <c r="E26" s="116" t="s">
        <v>778</v>
      </c>
      <c r="F26" s="116">
        <f>FINANÇAS_PROJ!P26</f>
        <v>0</v>
      </c>
      <c r="G26" s="116">
        <v>0</v>
      </c>
      <c r="H26" s="116">
        <v>0</v>
      </c>
      <c r="I26" s="116">
        <v>0</v>
      </c>
      <c r="J26" s="116">
        <v>0</v>
      </c>
      <c r="K26" s="116">
        <f t="shared" si="0"/>
        <v>0</v>
      </c>
      <c r="L26" s="20"/>
      <c r="M26" s="20"/>
      <c r="N26" s="20"/>
      <c r="R26" s="15"/>
      <c r="S26" s="136"/>
      <c r="T26" s="136"/>
      <c r="U26" s="136"/>
      <c r="V26" s="136"/>
      <c r="W26" s="136"/>
      <c r="X26" s="137"/>
      <c r="Y26" s="137"/>
      <c r="Z26" s="137"/>
      <c r="AA26" s="137"/>
      <c r="AB26" s="137"/>
      <c r="AC26" s="137"/>
      <c r="AD26" s="137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</row>
    <row r="27" spans="1:69" s="14" customFormat="1" ht="30" customHeight="1" thickTop="1" thickBot="1">
      <c r="A27" s="12"/>
      <c r="B27" s="12"/>
      <c r="C27" s="223" t="s">
        <v>778</v>
      </c>
      <c r="D27" s="116" t="s">
        <v>778</v>
      </c>
      <c r="E27" s="116" t="s">
        <v>778</v>
      </c>
      <c r="F27" s="116">
        <f>FINANÇAS_PROJ!P27</f>
        <v>0</v>
      </c>
      <c r="G27" s="116">
        <v>0</v>
      </c>
      <c r="H27" s="116">
        <v>0</v>
      </c>
      <c r="I27" s="116">
        <v>0</v>
      </c>
      <c r="J27" s="116">
        <v>0</v>
      </c>
      <c r="K27" s="116">
        <f t="shared" si="0"/>
        <v>0</v>
      </c>
      <c r="L27" s="20"/>
      <c r="M27" s="20"/>
      <c r="N27" s="20"/>
      <c r="R27" s="15"/>
      <c r="S27" s="136"/>
      <c r="T27" s="136"/>
      <c r="U27" s="136"/>
      <c r="V27" s="136"/>
      <c r="W27" s="136"/>
      <c r="X27" s="137"/>
      <c r="Y27" s="137"/>
      <c r="Z27" s="137"/>
      <c r="AA27" s="137"/>
      <c r="AB27" s="137"/>
      <c r="AC27" s="137"/>
      <c r="AD27" s="137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</row>
    <row r="28" spans="1:69" s="14" customFormat="1" ht="30" customHeight="1" thickTop="1" thickBot="1">
      <c r="A28" s="12"/>
      <c r="B28" s="12"/>
      <c r="C28" s="223" t="s">
        <v>778</v>
      </c>
      <c r="D28" s="116" t="s">
        <v>778</v>
      </c>
      <c r="E28" s="116" t="s">
        <v>778</v>
      </c>
      <c r="F28" s="116">
        <f>FINANÇAS_PROJ!P28</f>
        <v>0</v>
      </c>
      <c r="G28" s="116">
        <v>0</v>
      </c>
      <c r="H28" s="116">
        <v>0</v>
      </c>
      <c r="I28" s="116">
        <v>0</v>
      </c>
      <c r="J28" s="116">
        <v>0</v>
      </c>
      <c r="K28" s="116">
        <f t="shared" si="0"/>
        <v>0</v>
      </c>
      <c r="L28" s="20"/>
      <c r="M28" s="20"/>
      <c r="N28" s="20"/>
      <c r="R28" s="15"/>
      <c r="S28" s="136"/>
      <c r="T28" s="136"/>
      <c r="U28" s="136"/>
      <c r="V28" s="136"/>
      <c r="W28" s="136"/>
      <c r="X28" s="137"/>
      <c r="Y28" s="137"/>
      <c r="Z28" s="137"/>
      <c r="AA28" s="137"/>
      <c r="AB28" s="137"/>
      <c r="AC28" s="137"/>
      <c r="AD28" s="137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</row>
    <row r="29" spans="1:69" s="14" customFormat="1" ht="30" customHeight="1" thickTop="1" thickBot="1">
      <c r="A29" s="12"/>
      <c r="B29" s="12"/>
      <c r="C29" s="223" t="s">
        <v>778</v>
      </c>
      <c r="D29" s="116" t="s">
        <v>778</v>
      </c>
      <c r="E29" s="116" t="s">
        <v>778</v>
      </c>
      <c r="F29" s="116">
        <f>FINANÇAS_PROJ!P29</f>
        <v>0</v>
      </c>
      <c r="G29" s="116">
        <v>0</v>
      </c>
      <c r="H29" s="116">
        <v>0</v>
      </c>
      <c r="I29" s="116">
        <v>0</v>
      </c>
      <c r="J29" s="116">
        <v>0</v>
      </c>
      <c r="K29" s="116">
        <f t="shared" si="0"/>
        <v>0</v>
      </c>
      <c r="L29" s="20"/>
      <c r="M29" s="20"/>
      <c r="N29" s="20"/>
      <c r="R29" s="15"/>
      <c r="S29" s="136"/>
      <c r="T29" s="136"/>
      <c r="U29" s="136"/>
      <c r="V29" s="136"/>
      <c r="W29" s="136"/>
      <c r="X29" s="137"/>
      <c r="Y29" s="137"/>
      <c r="Z29" s="137"/>
      <c r="AA29" s="137"/>
      <c r="AB29" s="137"/>
      <c r="AC29" s="137"/>
      <c r="AD29" s="137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</row>
    <row r="30" spans="1:69" s="14" customFormat="1" ht="30" customHeight="1" thickTop="1" thickBot="1">
      <c r="A30" s="12"/>
      <c r="B30" s="12"/>
      <c r="C30" s="223" t="s">
        <v>778</v>
      </c>
      <c r="D30" s="116" t="s">
        <v>778</v>
      </c>
      <c r="E30" s="116" t="s">
        <v>778</v>
      </c>
      <c r="F30" s="116">
        <f>FINANÇAS_PROJ!P30</f>
        <v>0</v>
      </c>
      <c r="G30" s="116">
        <v>0</v>
      </c>
      <c r="H30" s="116">
        <v>0</v>
      </c>
      <c r="I30" s="116">
        <v>0</v>
      </c>
      <c r="J30" s="116">
        <v>0</v>
      </c>
      <c r="K30" s="116">
        <f t="shared" si="0"/>
        <v>0</v>
      </c>
      <c r="L30" s="20"/>
      <c r="M30" s="20"/>
      <c r="N30" s="20"/>
      <c r="R30" s="15"/>
      <c r="S30" s="136"/>
      <c r="T30" s="136"/>
      <c r="U30" s="136"/>
      <c r="V30" s="136"/>
      <c r="W30" s="136"/>
      <c r="X30" s="137"/>
      <c r="Y30" s="137"/>
      <c r="Z30" s="137"/>
      <c r="AA30" s="137"/>
      <c r="AB30" s="137"/>
      <c r="AC30" s="137"/>
      <c r="AD30" s="137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</row>
    <row r="31" spans="1:69" s="14" customFormat="1" ht="30" customHeight="1" thickTop="1" thickBot="1">
      <c r="A31" s="12"/>
      <c r="B31" s="12"/>
      <c r="C31" s="223" t="s">
        <v>778</v>
      </c>
      <c r="D31" s="116" t="s">
        <v>778</v>
      </c>
      <c r="E31" s="116" t="s">
        <v>778</v>
      </c>
      <c r="F31" s="116">
        <f>FINANÇAS_PROJ!P31</f>
        <v>0</v>
      </c>
      <c r="G31" s="116">
        <v>0</v>
      </c>
      <c r="H31" s="116">
        <v>0</v>
      </c>
      <c r="I31" s="116">
        <v>0</v>
      </c>
      <c r="J31" s="116">
        <v>0</v>
      </c>
      <c r="K31" s="116">
        <f t="shared" si="0"/>
        <v>0</v>
      </c>
      <c r="L31" s="20"/>
      <c r="M31" s="20"/>
      <c r="N31" s="20"/>
      <c r="R31" s="15"/>
      <c r="S31" s="136"/>
      <c r="T31" s="136"/>
      <c r="U31" s="136"/>
      <c r="V31" s="136"/>
      <c r="W31" s="136"/>
      <c r="X31" s="137"/>
      <c r="Y31" s="137"/>
      <c r="Z31" s="137"/>
      <c r="AA31" s="137"/>
      <c r="AB31" s="137"/>
      <c r="AC31" s="137"/>
      <c r="AD31" s="137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</row>
    <row r="32" spans="1:69" s="14" customFormat="1" ht="30" customHeight="1" thickTop="1" thickBot="1">
      <c r="A32" s="12"/>
      <c r="B32" s="12"/>
      <c r="C32" s="223" t="s">
        <v>778</v>
      </c>
      <c r="D32" s="116" t="s">
        <v>778</v>
      </c>
      <c r="E32" s="116" t="s">
        <v>778</v>
      </c>
      <c r="F32" s="116">
        <f>FINANÇAS_PROJ!P32</f>
        <v>0</v>
      </c>
      <c r="G32" s="116">
        <v>0</v>
      </c>
      <c r="H32" s="116">
        <v>0</v>
      </c>
      <c r="I32" s="116">
        <v>0</v>
      </c>
      <c r="J32" s="116">
        <v>0</v>
      </c>
      <c r="K32" s="116">
        <f t="shared" si="0"/>
        <v>0</v>
      </c>
      <c r="L32" s="20"/>
      <c r="M32" s="20"/>
      <c r="N32" s="20"/>
      <c r="R32" s="15"/>
      <c r="S32" s="136"/>
      <c r="T32" s="136"/>
      <c r="U32" s="136"/>
      <c r="V32" s="136"/>
      <c r="W32" s="136"/>
      <c r="X32" s="137"/>
      <c r="Y32" s="137"/>
      <c r="Z32" s="137"/>
      <c r="AA32" s="137"/>
      <c r="AB32" s="137"/>
      <c r="AC32" s="137"/>
      <c r="AD32" s="137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</row>
    <row r="33" spans="1:69" s="14" customFormat="1" ht="30" customHeight="1" thickTop="1" thickBot="1">
      <c r="A33" s="12"/>
      <c r="B33" s="12"/>
      <c r="C33" s="223" t="s">
        <v>778</v>
      </c>
      <c r="D33" s="116" t="s">
        <v>778</v>
      </c>
      <c r="E33" s="116" t="s">
        <v>778</v>
      </c>
      <c r="F33" s="116">
        <f>FINANÇAS_PROJ!P33</f>
        <v>0</v>
      </c>
      <c r="G33" s="116">
        <v>0</v>
      </c>
      <c r="H33" s="116">
        <v>0</v>
      </c>
      <c r="I33" s="116">
        <v>0</v>
      </c>
      <c r="J33" s="116">
        <v>0</v>
      </c>
      <c r="K33" s="116">
        <f t="shared" si="0"/>
        <v>0</v>
      </c>
      <c r="L33" s="20"/>
      <c r="M33" s="20"/>
      <c r="N33" s="20"/>
      <c r="R33" s="15"/>
      <c r="S33" s="136"/>
      <c r="T33" s="136"/>
      <c r="U33" s="136"/>
      <c r="V33" s="136"/>
      <c r="W33" s="136"/>
      <c r="X33" s="137"/>
      <c r="Y33" s="137"/>
      <c r="Z33" s="137"/>
      <c r="AA33" s="137"/>
      <c r="AB33" s="137"/>
      <c r="AC33" s="137"/>
      <c r="AD33" s="137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</row>
    <row r="34" spans="1:69" s="14" customFormat="1" ht="30" customHeight="1" thickTop="1" thickBot="1">
      <c r="A34" s="12"/>
      <c r="B34" s="12"/>
      <c r="C34" s="223" t="s">
        <v>778</v>
      </c>
      <c r="D34" s="116" t="s">
        <v>778</v>
      </c>
      <c r="E34" s="116" t="s">
        <v>778</v>
      </c>
      <c r="F34" s="116">
        <f>FINANÇAS_PROJ!P34</f>
        <v>0</v>
      </c>
      <c r="G34" s="116">
        <v>0</v>
      </c>
      <c r="H34" s="116">
        <v>0</v>
      </c>
      <c r="I34" s="116">
        <v>0</v>
      </c>
      <c r="J34" s="116">
        <v>0</v>
      </c>
      <c r="K34" s="116">
        <f t="shared" si="0"/>
        <v>0</v>
      </c>
      <c r="L34" s="20"/>
      <c r="M34" s="20"/>
      <c r="N34" s="20"/>
      <c r="R34" s="15"/>
      <c r="S34" s="136"/>
      <c r="T34" s="136"/>
      <c r="U34" s="136"/>
      <c r="V34" s="136"/>
      <c r="W34" s="136"/>
      <c r="X34" s="137"/>
      <c r="Y34" s="137"/>
      <c r="Z34" s="137"/>
      <c r="AA34" s="137"/>
      <c r="AB34" s="137"/>
      <c r="AC34" s="137"/>
      <c r="AD34" s="137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</row>
    <row r="35" spans="1:69" s="14" customFormat="1" ht="30" customHeight="1" thickTop="1" thickBot="1">
      <c r="A35" s="12"/>
      <c r="B35" s="12"/>
      <c r="C35" s="223" t="s">
        <v>778</v>
      </c>
      <c r="D35" s="116" t="s">
        <v>778</v>
      </c>
      <c r="E35" s="116" t="s">
        <v>778</v>
      </c>
      <c r="F35" s="116">
        <f>FINANÇAS_PROJ!P35</f>
        <v>0</v>
      </c>
      <c r="G35" s="116">
        <v>0</v>
      </c>
      <c r="H35" s="116">
        <v>0</v>
      </c>
      <c r="I35" s="116">
        <v>0</v>
      </c>
      <c r="J35" s="116">
        <v>0</v>
      </c>
      <c r="K35" s="116">
        <f t="shared" si="0"/>
        <v>0</v>
      </c>
      <c r="L35" s="20"/>
      <c r="M35" s="20"/>
      <c r="N35" s="20"/>
      <c r="R35" s="15"/>
      <c r="S35" s="136"/>
      <c r="T35" s="136"/>
      <c r="U35" s="136"/>
      <c r="V35" s="136"/>
      <c r="W35" s="136"/>
      <c r="X35" s="137"/>
      <c r="Y35" s="137"/>
      <c r="Z35" s="137"/>
      <c r="AA35" s="137"/>
      <c r="AB35" s="137"/>
      <c r="AC35" s="137"/>
      <c r="AD35" s="137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</row>
    <row r="36" spans="1:69" s="14" customFormat="1" ht="30" customHeight="1" thickTop="1" thickBot="1">
      <c r="A36" s="12"/>
      <c r="B36" s="12"/>
      <c r="C36" s="223" t="s">
        <v>778</v>
      </c>
      <c r="D36" s="116" t="s">
        <v>778</v>
      </c>
      <c r="E36" s="116" t="s">
        <v>778</v>
      </c>
      <c r="F36" s="116">
        <f>FINANÇAS_PROJ!P36</f>
        <v>0</v>
      </c>
      <c r="G36" s="116">
        <v>0</v>
      </c>
      <c r="H36" s="116">
        <v>0</v>
      </c>
      <c r="I36" s="116">
        <v>0</v>
      </c>
      <c r="J36" s="116">
        <v>0</v>
      </c>
      <c r="K36" s="116">
        <f t="shared" si="0"/>
        <v>0</v>
      </c>
      <c r="L36" s="20"/>
      <c r="M36" s="20"/>
      <c r="N36" s="20"/>
      <c r="R36" s="15"/>
      <c r="S36" s="136"/>
      <c r="T36" s="136"/>
      <c r="U36" s="136"/>
      <c r="V36" s="136"/>
      <c r="W36" s="136"/>
      <c r="X36" s="137"/>
      <c r="Y36" s="137"/>
      <c r="Z36" s="137"/>
      <c r="AA36" s="137"/>
      <c r="AB36" s="137"/>
      <c r="AC36" s="137"/>
      <c r="AD36" s="137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</row>
    <row r="37" spans="1:69" s="14" customFormat="1" ht="30" customHeight="1" thickTop="1" thickBot="1">
      <c r="A37" s="12"/>
      <c r="B37" s="12"/>
      <c r="C37" s="223" t="s">
        <v>778</v>
      </c>
      <c r="D37" s="116" t="s">
        <v>778</v>
      </c>
      <c r="E37" s="116" t="s">
        <v>778</v>
      </c>
      <c r="F37" s="116">
        <f>FINANÇAS_PROJ!P37</f>
        <v>0</v>
      </c>
      <c r="G37" s="116">
        <v>0</v>
      </c>
      <c r="H37" s="116">
        <v>0</v>
      </c>
      <c r="I37" s="116">
        <v>0</v>
      </c>
      <c r="J37" s="116">
        <v>0</v>
      </c>
      <c r="K37" s="116">
        <f t="shared" si="0"/>
        <v>0</v>
      </c>
      <c r="L37" s="20"/>
      <c r="M37" s="20"/>
      <c r="N37" s="20"/>
      <c r="R37" s="15"/>
      <c r="S37" s="136"/>
      <c r="T37" s="136"/>
      <c r="U37" s="136"/>
      <c r="V37" s="136"/>
      <c r="W37" s="136"/>
      <c r="X37" s="137"/>
      <c r="Y37" s="137"/>
      <c r="Z37" s="137"/>
      <c r="AA37" s="137"/>
      <c r="AB37" s="137"/>
      <c r="AC37" s="137"/>
      <c r="AD37" s="137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</row>
    <row r="38" spans="1:69" s="14" customFormat="1" ht="30" customHeight="1" thickTop="1" thickBot="1">
      <c r="A38" s="12"/>
      <c r="B38" s="12"/>
      <c r="C38" s="223" t="s">
        <v>778</v>
      </c>
      <c r="D38" s="116" t="s">
        <v>778</v>
      </c>
      <c r="E38" s="116" t="s">
        <v>778</v>
      </c>
      <c r="F38" s="116">
        <f>FINANÇAS_PROJ!P38</f>
        <v>0</v>
      </c>
      <c r="G38" s="116">
        <v>0</v>
      </c>
      <c r="H38" s="116">
        <v>0</v>
      </c>
      <c r="I38" s="116">
        <v>0</v>
      </c>
      <c r="J38" s="116">
        <v>0</v>
      </c>
      <c r="K38" s="116">
        <f t="shared" si="0"/>
        <v>0</v>
      </c>
      <c r="L38" s="20"/>
      <c r="M38" s="20"/>
      <c r="N38" s="20"/>
      <c r="R38" s="15"/>
      <c r="S38" s="136"/>
      <c r="T38" s="136"/>
      <c r="U38" s="136"/>
      <c r="V38" s="136"/>
      <c r="W38" s="136"/>
      <c r="X38" s="137"/>
      <c r="Y38" s="137"/>
      <c r="Z38" s="137"/>
      <c r="AA38" s="137"/>
      <c r="AB38" s="137"/>
      <c r="AC38" s="137"/>
      <c r="AD38" s="137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</row>
    <row r="39" spans="1:69" s="14" customFormat="1" ht="30" customHeight="1" thickTop="1">
      <c r="A39" s="12"/>
      <c r="B39" s="12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R39" s="15"/>
      <c r="S39" s="136"/>
      <c r="T39" s="136"/>
      <c r="U39" s="136"/>
      <c r="V39" s="136"/>
      <c r="W39" s="136"/>
      <c r="X39" s="137"/>
      <c r="Y39" s="137"/>
      <c r="Z39" s="137"/>
      <c r="AA39" s="137"/>
      <c r="AB39" s="137"/>
      <c r="AC39" s="137"/>
      <c r="AD39" s="137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</row>
    <row r="40" spans="1:69" s="14" customFormat="1" ht="30" customHeight="1">
      <c r="A40" s="12"/>
      <c r="B40" s="12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R40" s="15"/>
      <c r="S40" s="136"/>
      <c r="T40" s="136"/>
      <c r="U40" s="136"/>
      <c r="V40" s="136"/>
      <c r="W40" s="136"/>
      <c r="X40" s="137"/>
      <c r="Y40" s="137"/>
      <c r="Z40" s="137"/>
      <c r="AA40" s="137"/>
      <c r="AB40" s="137"/>
      <c r="AC40" s="137"/>
      <c r="AD40" s="137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</row>
    <row r="41" spans="1:69" s="14" customFormat="1" ht="30" customHeight="1">
      <c r="A41" s="12"/>
      <c r="B41" s="12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R41" s="15"/>
      <c r="S41" s="136"/>
      <c r="T41" s="136"/>
      <c r="U41" s="136"/>
      <c r="V41" s="136"/>
      <c r="W41" s="136"/>
      <c r="X41" s="137"/>
      <c r="Y41" s="137"/>
      <c r="Z41" s="137"/>
      <c r="AA41" s="137"/>
      <c r="AB41" s="137"/>
      <c r="AC41" s="137"/>
      <c r="AD41" s="137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</row>
    <row r="42" spans="1:69" s="14" customFormat="1" ht="30" customHeight="1">
      <c r="A42" s="12"/>
      <c r="B42" s="12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R42" s="15"/>
      <c r="S42" s="136"/>
      <c r="T42" s="136"/>
      <c r="U42" s="136"/>
      <c r="V42" s="136"/>
      <c r="W42" s="136"/>
      <c r="X42" s="137"/>
      <c r="Y42" s="137"/>
      <c r="Z42" s="137"/>
      <c r="AA42" s="137"/>
      <c r="AB42" s="137"/>
      <c r="AC42" s="137"/>
      <c r="AD42" s="137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</row>
    <row r="43" spans="1:69" s="14" customFormat="1" ht="30" customHeight="1">
      <c r="A43" s="12"/>
      <c r="B43" s="12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R43" s="15"/>
      <c r="S43" s="136"/>
      <c r="T43" s="136"/>
      <c r="U43" s="136"/>
      <c r="V43" s="136"/>
      <c r="W43" s="136"/>
      <c r="X43" s="137"/>
      <c r="Y43" s="137"/>
      <c r="Z43" s="137"/>
      <c r="AA43" s="137"/>
      <c r="AB43" s="137"/>
      <c r="AC43" s="137"/>
      <c r="AD43" s="137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</row>
    <row r="44" spans="1:69" s="14" customFormat="1" ht="30" customHeight="1">
      <c r="A44" s="12"/>
      <c r="B44" s="1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R44" s="15"/>
      <c r="S44" s="136"/>
      <c r="T44" s="136"/>
      <c r="U44" s="136"/>
      <c r="V44" s="136"/>
      <c r="W44" s="136"/>
      <c r="X44" s="137"/>
      <c r="Y44" s="137"/>
      <c r="Z44" s="137"/>
      <c r="AA44" s="137"/>
      <c r="AB44" s="137"/>
      <c r="AC44" s="137"/>
      <c r="AD44" s="137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</row>
    <row r="45" spans="1:69" s="14" customFormat="1" ht="30" customHeight="1">
      <c r="A45" s="12"/>
      <c r="B45" s="1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R45" s="15"/>
      <c r="S45" s="136"/>
      <c r="T45" s="136"/>
      <c r="U45" s="136"/>
      <c r="V45" s="136"/>
      <c r="W45" s="136"/>
      <c r="X45" s="137"/>
      <c r="Y45" s="137"/>
      <c r="Z45" s="137"/>
      <c r="AA45" s="137"/>
      <c r="AB45" s="137"/>
      <c r="AC45" s="137"/>
      <c r="AD45" s="137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</row>
    <row r="46" spans="1:69" s="14" customFormat="1" ht="30" customHeight="1">
      <c r="A46" s="12"/>
      <c r="B46" s="12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R46" s="15"/>
      <c r="S46" s="136"/>
      <c r="T46" s="136"/>
      <c r="U46" s="136"/>
      <c r="V46" s="136"/>
      <c r="W46" s="136"/>
      <c r="X46" s="137"/>
      <c r="Y46" s="137"/>
      <c r="Z46" s="137"/>
      <c r="AA46" s="137"/>
      <c r="AB46" s="137"/>
      <c r="AC46" s="137"/>
      <c r="AD46" s="137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</row>
    <row r="47" spans="1:69" s="14" customFormat="1" ht="30" customHeight="1">
      <c r="A47" s="12"/>
      <c r="B47" s="12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R47" s="15"/>
      <c r="S47" s="136"/>
      <c r="T47" s="136"/>
      <c r="U47" s="136"/>
      <c r="V47" s="136"/>
      <c r="W47" s="136"/>
      <c r="X47" s="137"/>
      <c r="Y47" s="137"/>
      <c r="Z47" s="137"/>
      <c r="AA47" s="137"/>
      <c r="AB47" s="137"/>
      <c r="AC47" s="137"/>
      <c r="AD47" s="137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</row>
    <row r="48" spans="1:69" s="14" customFormat="1" ht="30" customHeight="1">
      <c r="A48" s="12"/>
      <c r="B48" s="12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R48" s="15"/>
      <c r="S48" s="136"/>
      <c r="T48" s="136"/>
      <c r="U48" s="136"/>
      <c r="V48" s="136"/>
      <c r="W48" s="136"/>
      <c r="X48" s="137"/>
      <c r="Y48" s="137"/>
      <c r="Z48" s="137"/>
      <c r="AA48" s="137"/>
      <c r="AB48" s="137"/>
      <c r="AC48" s="137"/>
      <c r="AD48" s="137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</row>
    <row r="49" spans="1:69" s="14" customFormat="1">
      <c r="A49" s="12"/>
      <c r="B49" s="12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R49" s="15"/>
      <c r="S49" s="136"/>
      <c r="T49" s="136"/>
      <c r="U49" s="136"/>
      <c r="V49" s="136"/>
      <c r="W49" s="136"/>
      <c r="X49" s="137"/>
      <c r="Y49" s="137"/>
      <c r="Z49" s="137"/>
      <c r="AA49" s="137"/>
      <c r="AB49" s="137"/>
      <c r="AC49" s="137"/>
      <c r="AD49" s="137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</row>
    <row r="50" spans="1:69" s="14" customFormat="1">
      <c r="A50" s="12"/>
      <c r="B50" s="12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R50" s="15"/>
      <c r="S50" s="136"/>
      <c r="T50" s="136"/>
      <c r="U50" s="136"/>
      <c r="V50" s="136"/>
      <c r="W50" s="136"/>
      <c r="X50" s="137"/>
      <c r="Y50" s="137"/>
      <c r="Z50" s="137"/>
      <c r="AA50" s="137"/>
      <c r="AB50" s="137"/>
      <c r="AC50" s="137"/>
      <c r="AD50" s="137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</row>
    <row r="51" spans="1:69" s="14" customFormat="1">
      <c r="A51" s="12"/>
      <c r="B51" s="12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R51" s="15"/>
      <c r="S51" s="136"/>
      <c r="T51" s="136"/>
      <c r="U51" s="136"/>
      <c r="V51" s="136"/>
      <c r="W51" s="136"/>
      <c r="X51" s="137"/>
      <c r="Y51" s="137"/>
      <c r="Z51" s="137"/>
      <c r="AA51" s="137"/>
      <c r="AB51" s="137"/>
      <c r="AC51" s="137"/>
      <c r="AD51" s="137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</row>
    <row r="52" spans="1:69" s="14" customFormat="1">
      <c r="A52" s="12"/>
      <c r="B52" s="12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R52" s="15"/>
      <c r="S52" s="136"/>
      <c r="T52" s="136"/>
      <c r="U52" s="136"/>
      <c r="V52" s="136"/>
      <c r="W52" s="136"/>
      <c r="X52" s="137"/>
      <c r="Y52" s="137"/>
      <c r="Z52" s="137"/>
      <c r="AA52" s="137"/>
      <c r="AB52" s="137"/>
      <c r="AC52" s="137"/>
      <c r="AD52" s="137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</row>
    <row r="53" spans="1:69" s="14" customFormat="1">
      <c r="A53" s="12"/>
      <c r="B53" s="12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R53" s="15"/>
      <c r="S53" s="136"/>
      <c r="T53" s="136"/>
      <c r="U53" s="136"/>
      <c r="V53" s="136"/>
      <c r="W53" s="136"/>
      <c r="X53" s="137"/>
      <c r="Y53" s="137"/>
      <c r="Z53" s="137"/>
      <c r="AA53" s="137"/>
      <c r="AB53" s="137"/>
      <c r="AC53" s="137"/>
      <c r="AD53" s="137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</row>
  </sheetData>
  <sheetProtection selectLockedCells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8"/>
  <dimension ref="A1:XFD110"/>
  <sheetViews>
    <sheetView showGridLines="0" zoomScale="90" zoomScaleNormal="90" zoomScalePageLayoutView="80" workbookViewId="0">
      <pane ySplit="8" topLeftCell="A9" activePane="bottomLeft" state="frozen"/>
      <selection activeCell="A3" sqref="A3:XFD3"/>
      <selection pane="bottomLeft" activeCell="A3" sqref="A3:XFD3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2.5" style="12" customWidth="1"/>
    <col min="4" max="13" width="11.75" style="12" customWidth="1"/>
    <col min="14" max="15" width="11.75" style="14" customWidth="1"/>
    <col min="16" max="16" width="14.5" style="14" customWidth="1"/>
    <col min="17" max="17" width="13.875" style="14" customWidth="1"/>
    <col min="18" max="18" width="11" style="14" customWidth="1"/>
    <col min="19" max="30" width="13.5" style="288" customWidth="1"/>
    <col min="31" max="31" width="11" style="14"/>
    <col min="32" max="43" width="11.125" style="14" bestFit="1" customWidth="1"/>
    <col min="44" max="44" width="11" style="14"/>
    <col min="45" max="47" width="11.5" style="14" bestFit="1" customWidth="1"/>
    <col min="48" max="48" width="12.5" style="14" bestFit="1" customWidth="1"/>
    <col min="49" max="56" width="11.5" style="14" bestFit="1" customWidth="1"/>
    <col min="57" max="57" width="11" style="14"/>
    <col min="58" max="69" width="12.5" style="14" bestFit="1" customWidth="1"/>
    <col min="70" max="88" width="11" style="14"/>
    <col min="89" max="16384" width="11" style="12"/>
  </cols>
  <sheetData>
    <row r="1" spans="1:16384" s="91" customFormat="1" ht="39" customHeight="1"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3"/>
      <c r="P1" s="3"/>
      <c r="Q1" s="3"/>
      <c r="R1" s="4"/>
      <c r="S1" s="285"/>
      <c r="T1" s="285"/>
      <c r="U1" s="285"/>
      <c r="V1" s="285"/>
      <c r="W1" s="285"/>
      <c r="X1" s="285"/>
      <c r="Y1" s="285"/>
      <c r="Z1" s="285"/>
      <c r="AA1" s="285"/>
      <c r="AB1" s="285"/>
      <c r="AC1" s="285"/>
      <c r="AD1" s="285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9"/>
      <c r="Q2" s="9"/>
      <c r="R2" s="9"/>
      <c r="S2" s="286"/>
      <c r="T2" s="286"/>
      <c r="U2" s="287"/>
      <c r="V2" s="287"/>
      <c r="W2" s="287"/>
      <c r="X2" s="287"/>
      <c r="Y2" s="287"/>
      <c r="Z2" s="287"/>
      <c r="AA2" s="287"/>
      <c r="AB2" s="287"/>
      <c r="AC2" s="287"/>
      <c r="AD2" s="287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A2" s="268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68"/>
      <c r="BQ2" s="268"/>
      <c r="BR2" s="268"/>
      <c r="BS2" s="268"/>
      <c r="BT2" s="268"/>
      <c r="BU2" s="268"/>
      <c r="BV2" s="268"/>
      <c r="BW2" s="268"/>
      <c r="BX2" s="268"/>
      <c r="BY2" s="268"/>
      <c r="BZ2" s="268"/>
      <c r="CA2" s="268"/>
      <c r="CB2" s="268"/>
      <c r="CC2" s="268"/>
      <c r="CD2" s="268"/>
      <c r="CE2" s="268"/>
      <c r="CF2" s="268"/>
      <c r="CG2" s="268"/>
      <c r="CH2" s="268"/>
      <c r="CI2" s="268"/>
      <c r="CJ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N4" s="13"/>
      <c r="O4" s="13"/>
      <c r="P4" s="13"/>
      <c r="Q4" s="13"/>
    </row>
    <row r="5" spans="1:16384" s="125" customFormat="1" ht="39.950000000000003" customHeight="1" thickTop="1" thickBot="1">
      <c r="C5" s="126" t="s">
        <v>341</v>
      </c>
      <c r="D5" s="318" t="s">
        <v>364</v>
      </c>
      <c r="E5" s="323" t="s">
        <v>195</v>
      </c>
      <c r="F5" s="320" t="s">
        <v>196</v>
      </c>
      <c r="G5" s="320" t="s">
        <v>197</v>
      </c>
      <c r="H5" s="320" t="s">
        <v>198</v>
      </c>
      <c r="I5" s="320" t="s">
        <v>199</v>
      </c>
      <c r="N5" s="127"/>
      <c r="O5" s="127"/>
      <c r="P5" s="127"/>
      <c r="Q5" s="127"/>
      <c r="R5" s="264"/>
      <c r="S5" s="289"/>
      <c r="T5" s="289"/>
      <c r="U5" s="289"/>
      <c r="V5" s="289"/>
      <c r="W5" s="289"/>
      <c r="X5" s="289"/>
      <c r="Y5" s="289"/>
      <c r="Z5" s="289"/>
      <c r="AA5" s="289"/>
      <c r="AB5" s="289"/>
      <c r="AC5" s="289"/>
      <c r="AD5" s="289"/>
      <c r="AE5" s="264"/>
      <c r="AF5" s="264"/>
      <c r="AG5" s="264"/>
      <c r="AH5" s="264"/>
      <c r="AI5" s="264"/>
      <c r="AJ5" s="264"/>
      <c r="AK5" s="264"/>
      <c r="AL5" s="264"/>
      <c r="AM5" s="264"/>
      <c r="AN5" s="264"/>
      <c r="AO5" s="264"/>
      <c r="AP5" s="264"/>
      <c r="AQ5" s="264"/>
      <c r="AR5" s="264"/>
      <c r="AS5" s="264"/>
      <c r="AT5" s="264"/>
      <c r="AU5" s="264"/>
      <c r="AV5" s="264"/>
      <c r="AW5" s="264"/>
      <c r="AX5" s="264"/>
      <c r="AY5" s="264"/>
      <c r="AZ5" s="264"/>
      <c r="BA5" s="264"/>
      <c r="BB5" s="264"/>
      <c r="BC5" s="264"/>
      <c r="BD5" s="264"/>
      <c r="BE5" s="264"/>
      <c r="BF5" s="264"/>
      <c r="BG5" s="264"/>
      <c r="BH5" s="264"/>
      <c r="BI5" s="264"/>
      <c r="BJ5" s="264"/>
      <c r="BK5" s="264"/>
      <c r="BL5" s="264"/>
      <c r="BM5" s="264"/>
      <c r="BN5" s="264"/>
      <c r="BO5" s="264"/>
      <c r="BP5" s="264"/>
      <c r="BQ5" s="264"/>
      <c r="BR5" s="264"/>
      <c r="BS5" s="264"/>
      <c r="BT5" s="264"/>
      <c r="BU5" s="264"/>
      <c r="BV5" s="264"/>
      <c r="BW5" s="264"/>
      <c r="BX5" s="264"/>
      <c r="BY5" s="264"/>
      <c r="BZ5" s="264"/>
      <c r="CA5" s="264"/>
      <c r="CB5" s="264"/>
      <c r="CC5" s="264"/>
      <c r="CD5" s="264"/>
      <c r="CE5" s="264"/>
      <c r="CF5" s="264"/>
      <c r="CG5" s="264"/>
      <c r="CH5" s="264"/>
      <c r="CI5" s="264"/>
      <c r="CJ5" s="264"/>
    </row>
    <row r="6" spans="1:16384" ht="15" customHeight="1" thickTop="1" thickBot="1">
      <c r="N6" s="13"/>
      <c r="O6" s="13"/>
      <c r="P6" s="13"/>
      <c r="Q6" s="13"/>
    </row>
    <row r="7" spans="1:16384" s="18" customFormat="1" ht="30" customHeight="1" thickTop="1" thickBot="1">
      <c r="A7" s="16"/>
      <c r="B7" s="17"/>
      <c r="C7" s="61" t="s">
        <v>691</v>
      </c>
      <c r="D7" s="96"/>
      <c r="E7" s="96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272"/>
      <c r="R7" s="272"/>
      <c r="S7" s="274" t="s">
        <v>342</v>
      </c>
      <c r="T7" s="272"/>
      <c r="U7" s="272"/>
      <c r="V7" s="272"/>
      <c r="W7" s="272"/>
      <c r="X7" s="272"/>
      <c r="Y7" s="272"/>
      <c r="Z7" s="272"/>
      <c r="AA7" s="272"/>
      <c r="AB7" s="272"/>
      <c r="AC7" s="274"/>
      <c r="AD7" s="274"/>
      <c r="AE7" s="274"/>
      <c r="AF7" s="274" t="s">
        <v>376</v>
      </c>
      <c r="AG7" s="272"/>
      <c r="AH7" s="272"/>
      <c r="AI7" s="272"/>
      <c r="AJ7" s="272"/>
      <c r="AK7" s="272"/>
      <c r="AL7" s="272"/>
      <c r="AM7" s="272"/>
      <c r="AN7" s="272"/>
      <c r="AO7" s="272"/>
      <c r="AP7" s="274"/>
      <c r="AQ7" s="274"/>
      <c r="AR7" s="274"/>
      <c r="AS7" s="274" t="s">
        <v>366</v>
      </c>
      <c r="AT7" s="272"/>
      <c r="AU7" s="272"/>
      <c r="AV7" s="272"/>
      <c r="AW7" s="272"/>
      <c r="AX7" s="272"/>
      <c r="AY7" s="272"/>
      <c r="AZ7" s="272"/>
      <c r="BA7" s="272"/>
      <c r="BB7" s="272"/>
      <c r="BC7" s="274"/>
      <c r="BD7" s="274"/>
      <c r="BE7" s="274"/>
      <c r="BF7" s="274" t="s">
        <v>484</v>
      </c>
      <c r="BG7" s="274"/>
      <c r="BH7" s="274"/>
      <c r="BI7" s="274"/>
      <c r="BJ7" s="274"/>
      <c r="BK7" s="274"/>
      <c r="BL7" s="274"/>
      <c r="BM7" s="274"/>
      <c r="BN7" s="274"/>
      <c r="BO7" s="274"/>
      <c r="BP7" s="274"/>
      <c r="BQ7" s="274"/>
      <c r="BR7" s="274"/>
      <c r="BS7" s="274"/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74"/>
    </row>
    <row r="8" spans="1:16384" s="18" customFormat="1" ht="30" customHeight="1" thickTop="1" thickBot="1">
      <c r="A8" s="16"/>
      <c r="B8" s="17"/>
      <c r="C8" s="122" t="s">
        <v>284</v>
      </c>
      <c r="D8" s="122" t="s">
        <v>300</v>
      </c>
      <c r="E8" s="122" t="s">
        <v>301</v>
      </c>
      <c r="F8" s="122" t="s">
        <v>302</v>
      </c>
      <c r="G8" s="122" t="s">
        <v>303</v>
      </c>
      <c r="H8" s="122" t="s">
        <v>304</v>
      </c>
      <c r="I8" s="122" t="s">
        <v>305</v>
      </c>
      <c r="J8" s="122" t="s">
        <v>306</v>
      </c>
      <c r="K8" s="122" t="s">
        <v>307</v>
      </c>
      <c r="L8" s="122" t="s">
        <v>308</v>
      </c>
      <c r="M8" s="122" t="s">
        <v>309</v>
      </c>
      <c r="N8" s="122" t="s">
        <v>310</v>
      </c>
      <c r="O8" s="122" t="s">
        <v>311</v>
      </c>
      <c r="P8" s="122" t="s">
        <v>312</v>
      </c>
      <c r="Q8" s="272"/>
      <c r="R8" s="274" t="s">
        <v>243</v>
      </c>
      <c r="S8" s="274" t="s">
        <v>300</v>
      </c>
      <c r="T8" s="274" t="s">
        <v>301</v>
      </c>
      <c r="U8" s="274" t="s">
        <v>302</v>
      </c>
      <c r="V8" s="274" t="s">
        <v>303</v>
      </c>
      <c r="W8" s="274" t="s">
        <v>304</v>
      </c>
      <c r="X8" s="274" t="s">
        <v>305</v>
      </c>
      <c r="Y8" s="274" t="s">
        <v>306</v>
      </c>
      <c r="Z8" s="274" t="s">
        <v>307</v>
      </c>
      <c r="AA8" s="274" t="s">
        <v>308</v>
      </c>
      <c r="AB8" s="274" t="s">
        <v>309</v>
      </c>
      <c r="AC8" s="274" t="s">
        <v>310</v>
      </c>
      <c r="AD8" s="274" t="s">
        <v>311</v>
      </c>
      <c r="AE8" s="274"/>
      <c r="AF8" s="274" t="s">
        <v>300</v>
      </c>
      <c r="AG8" s="274" t="s">
        <v>301</v>
      </c>
      <c r="AH8" s="274" t="s">
        <v>302</v>
      </c>
      <c r="AI8" s="274" t="s">
        <v>303</v>
      </c>
      <c r="AJ8" s="274" t="s">
        <v>304</v>
      </c>
      <c r="AK8" s="274" t="s">
        <v>305</v>
      </c>
      <c r="AL8" s="274" t="s">
        <v>306</v>
      </c>
      <c r="AM8" s="274" t="s">
        <v>307</v>
      </c>
      <c r="AN8" s="274" t="s">
        <v>308</v>
      </c>
      <c r="AO8" s="274" t="s">
        <v>309</v>
      </c>
      <c r="AP8" s="274" t="s">
        <v>310</v>
      </c>
      <c r="AQ8" s="274" t="s">
        <v>311</v>
      </c>
      <c r="AR8" s="274"/>
      <c r="AS8" s="274" t="s">
        <v>300</v>
      </c>
      <c r="AT8" s="274" t="s">
        <v>301</v>
      </c>
      <c r="AU8" s="274" t="s">
        <v>302</v>
      </c>
      <c r="AV8" s="274" t="s">
        <v>303</v>
      </c>
      <c r="AW8" s="274" t="s">
        <v>304</v>
      </c>
      <c r="AX8" s="274" t="s">
        <v>305</v>
      </c>
      <c r="AY8" s="274" t="s">
        <v>306</v>
      </c>
      <c r="AZ8" s="274" t="s">
        <v>307</v>
      </c>
      <c r="BA8" s="274" t="s">
        <v>308</v>
      </c>
      <c r="BB8" s="274" t="s">
        <v>309</v>
      </c>
      <c r="BC8" s="274" t="s">
        <v>310</v>
      </c>
      <c r="BD8" s="274" t="s">
        <v>311</v>
      </c>
      <c r="BE8" s="274"/>
      <c r="BF8" s="274" t="s">
        <v>300</v>
      </c>
      <c r="BG8" s="274" t="s">
        <v>301</v>
      </c>
      <c r="BH8" s="274" t="s">
        <v>302</v>
      </c>
      <c r="BI8" s="274" t="s">
        <v>303</v>
      </c>
      <c r="BJ8" s="274" t="s">
        <v>304</v>
      </c>
      <c r="BK8" s="274" t="s">
        <v>305</v>
      </c>
      <c r="BL8" s="274" t="s">
        <v>306</v>
      </c>
      <c r="BM8" s="274" t="s">
        <v>307</v>
      </c>
      <c r="BN8" s="274" t="s">
        <v>308</v>
      </c>
      <c r="BO8" s="274" t="s">
        <v>309</v>
      </c>
      <c r="BP8" s="274" t="s">
        <v>310</v>
      </c>
      <c r="BQ8" s="274" t="s">
        <v>311</v>
      </c>
      <c r="BR8" s="274"/>
      <c r="BS8" s="274"/>
      <c r="BT8" s="274"/>
      <c r="BU8" s="274"/>
      <c r="BV8" s="274"/>
      <c r="BW8" s="274"/>
      <c r="BX8" s="274"/>
      <c r="BY8" s="274"/>
      <c r="BZ8" s="274"/>
      <c r="CA8" s="274"/>
      <c r="CB8" s="274"/>
      <c r="CC8" s="274"/>
      <c r="CD8" s="274"/>
      <c r="CE8" s="274"/>
      <c r="CF8" s="274"/>
      <c r="CG8" s="274"/>
      <c r="CH8" s="274"/>
      <c r="CI8" s="274"/>
      <c r="CJ8" s="274"/>
    </row>
    <row r="9" spans="1:16384" s="18" customFormat="1" ht="30" customHeight="1" thickTop="1" thickBot="1">
      <c r="A9" s="16"/>
      <c r="B9" s="17"/>
      <c r="C9" s="120" t="str">
        <f>IF(FINANÇAS!C7="","",FINANÇAS!C7)</f>
        <v>Planilha 1</v>
      </c>
      <c r="D9" s="161">
        <v>100</v>
      </c>
      <c r="E9" s="161">
        <v>100</v>
      </c>
      <c r="F9" s="161">
        <v>100</v>
      </c>
      <c r="G9" s="161">
        <v>100</v>
      </c>
      <c r="H9" s="161">
        <v>200</v>
      </c>
      <c r="I9" s="161">
        <v>200</v>
      </c>
      <c r="J9" s="379">
        <v>100</v>
      </c>
      <c r="K9" s="379">
        <v>100</v>
      </c>
      <c r="L9" s="379">
        <v>100</v>
      </c>
      <c r="M9" s="379">
        <v>100</v>
      </c>
      <c r="N9" s="379">
        <v>100</v>
      </c>
      <c r="O9" s="379">
        <v>100</v>
      </c>
      <c r="P9" s="245">
        <f>SUM(S9:AD9)</f>
        <v>311111.11111111118</v>
      </c>
      <c r="Q9" s="272"/>
      <c r="R9" s="274" t="str">
        <f>C9</f>
        <v>Planilha 1</v>
      </c>
      <c r="S9" s="276">
        <f>IFERROR(D9*FINANÇAS!$K7,0)</f>
        <v>22222.222222222223</v>
      </c>
      <c r="T9" s="276">
        <f>IFERROR(E9*FINANÇAS!$K7,0)</f>
        <v>22222.222222222223</v>
      </c>
      <c r="U9" s="276">
        <f>IFERROR(F9*FINANÇAS!$K7,0)</f>
        <v>22222.222222222223</v>
      </c>
      <c r="V9" s="276">
        <f>IFERROR(G9*FINANÇAS!$K7,0)</f>
        <v>22222.222222222223</v>
      </c>
      <c r="W9" s="276">
        <f>IFERROR(H9*FINANÇAS!$K7,0)</f>
        <v>44444.444444444445</v>
      </c>
      <c r="X9" s="276">
        <f>IFERROR(I9*FINANÇAS!$K7,0)</f>
        <v>44444.444444444445</v>
      </c>
      <c r="Y9" s="276">
        <f>IFERROR(J9*FINANÇAS!$K7,0)</f>
        <v>22222.222222222223</v>
      </c>
      <c r="Z9" s="276">
        <f>IFERROR(K9*FINANÇAS!$K7,0)</f>
        <v>22222.222222222223</v>
      </c>
      <c r="AA9" s="276">
        <f>IFERROR(L9*FINANÇAS!$K7,0)</f>
        <v>22222.222222222223</v>
      </c>
      <c r="AB9" s="276">
        <f>IFERROR(M9*FINANÇAS!$K7,0)</f>
        <v>22222.222222222223</v>
      </c>
      <c r="AC9" s="276">
        <f>IFERROR(N9*FINANÇAS!$K7,0)</f>
        <v>22222.222222222223</v>
      </c>
      <c r="AD9" s="276">
        <f>IFERROR(O9*FINANÇAS!$K7,0)</f>
        <v>22222.222222222223</v>
      </c>
      <c r="AE9" s="274"/>
      <c r="AF9" s="276">
        <f>IFERROR(D9*FINANÇAS!$G7,0)</f>
        <v>10000</v>
      </c>
      <c r="AG9" s="276">
        <f>IFERROR(E9*FINANÇAS!$G7,0)</f>
        <v>10000</v>
      </c>
      <c r="AH9" s="276">
        <f>IFERROR(F9*FINANÇAS!$G7,0)</f>
        <v>10000</v>
      </c>
      <c r="AI9" s="276">
        <f>IFERROR(G9*FINANÇAS!$G7,0)</f>
        <v>10000</v>
      </c>
      <c r="AJ9" s="276">
        <f>IFERROR(H9*FINANÇAS!$G7,0)</f>
        <v>20000</v>
      </c>
      <c r="AK9" s="276">
        <f>IFERROR(I9*FINANÇAS!$G7,0)</f>
        <v>20000</v>
      </c>
      <c r="AL9" s="276">
        <f>IFERROR(J9*FINANÇAS!$G7,0)</f>
        <v>10000</v>
      </c>
      <c r="AM9" s="276">
        <f>IFERROR(K9*FINANÇAS!$G7,0)</f>
        <v>10000</v>
      </c>
      <c r="AN9" s="276">
        <f>IFERROR(L9*FINANÇAS!$G7,0)</f>
        <v>10000</v>
      </c>
      <c r="AO9" s="276">
        <f>IFERROR(M9*FINANÇAS!$G7,0)</f>
        <v>10000</v>
      </c>
      <c r="AP9" s="276">
        <f>IFERROR(N9*FINANÇAS!$G7,0)</f>
        <v>10000</v>
      </c>
      <c r="AQ9" s="276">
        <f>IFERROR(O9*FINANÇAS!$G7,0)</f>
        <v>10000</v>
      </c>
      <c r="AR9" s="274"/>
      <c r="AS9" s="277">
        <f>S9*FINANÇAS!$J7</f>
        <v>2222.2222222222222</v>
      </c>
      <c r="AT9" s="277">
        <f>T9*FINANÇAS!$J7</f>
        <v>2222.2222222222222</v>
      </c>
      <c r="AU9" s="277">
        <f>U9*FINANÇAS!$J7</f>
        <v>2222.2222222222222</v>
      </c>
      <c r="AV9" s="277">
        <f>V9*FINANÇAS!$J7</f>
        <v>2222.2222222222222</v>
      </c>
      <c r="AW9" s="277">
        <f>W9*FINANÇAS!$J7</f>
        <v>4444.4444444444443</v>
      </c>
      <c r="AX9" s="277">
        <f>X9*FINANÇAS!$J7</f>
        <v>4444.4444444444443</v>
      </c>
      <c r="AY9" s="277">
        <f>Y9*FINANÇAS!$J7</f>
        <v>2222.2222222222222</v>
      </c>
      <c r="AZ9" s="277">
        <f>Z9*FINANÇAS!$J7</f>
        <v>2222.2222222222222</v>
      </c>
      <c r="BA9" s="277">
        <f>AA9*FINANÇAS!$J7</f>
        <v>2222.2222222222222</v>
      </c>
      <c r="BB9" s="277">
        <f>AB9*FINANÇAS!$J7</f>
        <v>2222.2222222222222</v>
      </c>
      <c r="BC9" s="277">
        <f>AC9*FINANÇAS!$J7</f>
        <v>2222.2222222222222</v>
      </c>
      <c r="BD9" s="277">
        <f>AD9*FINANÇAS!$J7</f>
        <v>2222.2222222222222</v>
      </c>
      <c r="BE9" s="274"/>
      <c r="BF9" s="277">
        <f>IFERROR(D9*FINANÇAS!$N7,0)</f>
        <v>10000</v>
      </c>
      <c r="BG9" s="277">
        <f>IFERROR(E9*FINANÇAS!$N7,0)</f>
        <v>10000</v>
      </c>
      <c r="BH9" s="277">
        <f>IFERROR(F9*FINANÇAS!$N7,0)</f>
        <v>10000</v>
      </c>
      <c r="BI9" s="277">
        <f>IFERROR(G9*FINANÇAS!$N7,0)</f>
        <v>10000</v>
      </c>
      <c r="BJ9" s="277">
        <f>IFERROR(H9*FINANÇAS!$N7,0)</f>
        <v>20000</v>
      </c>
      <c r="BK9" s="277">
        <f>IFERROR(I9*FINANÇAS!$N7,0)</f>
        <v>20000</v>
      </c>
      <c r="BL9" s="277">
        <f>IFERROR(J9*FINANÇAS!$N7,0)</f>
        <v>10000</v>
      </c>
      <c r="BM9" s="277">
        <f>IFERROR(K9*FINANÇAS!$N7,0)</f>
        <v>10000</v>
      </c>
      <c r="BN9" s="277">
        <f>IFERROR(L9*FINANÇAS!$N7,0)</f>
        <v>10000</v>
      </c>
      <c r="BO9" s="277">
        <f>IFERROR(M9*FINANÇAS!$N7,0)</f>
        <v>10000</v>
      </c>
      <c r="BP9" s="277">
        <f>IFERROR(N9*FINANÇAS!$N7,0)</f>
        <v>10000</v>
      </c>
      <c r="BQ9" s="277">
        <f>IFERROR(O9*FINANÇAS!$N7,0)</f>
        <v>10000</v>
      </c>
      <c r="BR9" s="274"/>
      <c r="BS9" s="274"/>
      <c r="BT9" s="274"/>
      <c r="BU9" s="274"/>
      <c r="BV9" s="274"/>
      <c r="BW9" s="274"/>
      <c r="BX9" s="274"/>
      <c r="BY9" s="274"/>
      <c r="BZ9" s="274"/>
      <c r="CA9" s="274"/>
      <c r="CB9" s="274"/>
      <c r="CC9" s="274"/>
      <c r="CD9" s="274"/>
      <c r="CE9" s="274"/>
      <c r="CF9" s="274"/>
      <c r="CG9" s="274"/>
      <c r="CH9" s="274"/>
      <c r="CI9" s="274"/>
      <c r="CJ9" s="274"/>
    </row>
    <row r="10" spans="1:16384" s="18" customFormat="1" ht="30" customHeight="1" thickTop="1" thickBot="1">
      <c r="A10" s="16"/>
      <c r="B10" s="17"/>
      <c r="C10" s="120" t="str">
        <f>IF(FINANÇAS!C8="","",FINANÇAS!C8)</f>
        <v/>
      </c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79"/>
      <c r="P10" s="245">
        <f t="shared" ref="P10:P39" si="0">SUM(S10:AD10)</f>
        <v>0</v>
      </c>
      <c r="Q10" s="272"/>
      <c r="R10" s="274" t="str">
        <f t="shared" ref="R10:R39" si="1">C10</f>
        <v/>
      </c>
      <c r="S10" s="276">
        <f>IFERROR(D10*FINANÇAS!$K8,0)</f>
        <v>0</v>
      </c>
      <c r="T10" s="276">
        <f>IFERROR(E10*FINANÇAS!$K8,0)</f>
        <v>0</v>
      </c>
      <c r="U10" s="276">
        <f>IFERROR(F10*FINANÇAS!$K8,0)</f>
        <v>0</v>
      </c>
      <c r="V10" s="276">
        <f>IFERROR(G10*FINANÇAS!$K8,0)</f>
        <v>0</v>
      </c>
      <c r="W10" s="276">
        <f>IFERROR(H10*FINANÇAS!$K8,0)</f>
        <v>0</v>
      </c>
      <c r="X10" s="276">
        <f>IFERROR(I10*FINANÇAS!$K8,0)</f>
        <v>0</v>
      </c>
      <c r="Y10" s="276">
        <f>IFERROR(J10*FINANÇAS!$K8,0)</f>
        <v>0</v>
      </c>
      <c r="Z10" s="276">
        <f>IFERROR(K10*FINANÇAS!$K8,0)</f>
        <v>0</v>
      </c>
      <c r="AA10" s="276">
        <f>IFERROR(L10*FINANÇAS!$K8,0)</f>
        <v>0</v>
      </c>
      <c r="AB10" s="276">
        <f>IFERROR(M10*FINANÇAS!$K8,0)</f>
        <v>0</v>
      </c>
      <c r="AC10" s="276">
        <f>IFERROR(N10*FINANÇAS!$K8,0)</f>
        <v>0</v>
      </c>
      <c r="AD10" s="276">
        <f>IFERROR(O10*FINANÇAS!$K8,0)</f>
        <v>0</v>
      </c>
      <c r="AE10" s="274"/>
      <c r="AF10" s="276">
        <f>IFERROR(D10*FINANÇAS!$G8,0)</f>
        <v>0</v>
      </c>
      <c r="AG10" s="276">
        <f>IFERROR(E10*FINANÇAS!$G8,0)</f>
        <v>0</v>
      </c>
      <c r="AH10" s="276">
        <f>IFERROR(F10*FINANÇAS!$G8,0)</f>
        <v>0</v>
      </c>
      <c r="AI10" s="276">
        <f>IFERROR(G10*FINANÇAS!$G8,0)</f>
        <v>0</v>
      </c>
      <c r="AJ10" s="276">
        <f>IFERROR(H10*FINANÇAS!$G8,0)</f>
        <v>0</v>
      </c>
      <c r="AK10" s="276">
        <f>IFERROR(I10*FINANÇAS!$G8,0)</f>
        <v>0</v>
      </c>
      <c r="AL10" s="276">
        <f>IFERROR(J10*FINANÇAS!$G8,0)</f>
        <v>0</v>
      </c>
      <c r="AM10" s="276">
        <f>IFERROR(K10*FINANÇAS!$G8,0)</f>
        <v>0</v>
      </c>
      <c r="AN10" s="276">
        <f>IFERROR(L10*FINANÇAS!$G8,0)</f>
        <v>0</v>
      </c>
      <c r="AO10" s="276">
        <f>IFERROR(M10*FINANÇAS!$G8,0)</f>
        <v>0</v>
      </c>
      <c r="AP10" s="276">
        <f>IFERROR(N10*FINANÇAS!$G8,0)</f>
        <v>0</v>
      </c>
      <c r="AQ10" s="276">
        <f>IFERROR(O10*FINANÇAS!$G8,0)</f>
        <v>0</v>
      </c>
      <c r="AR10" s="274"/>
      <c r="AS10" s="277">
        <f>S10*FINANÇAS!$J8</f>
        <v>0</v>
      </c>
      <c r="AT10" s="277">
        <f>T10*FINANÇAS!$J8</f>
        <v>0</v>
      </c>
      <c r="AU10" s="277">
        <f>U10*FINANÇAS!$J8</f>
        <v>0</v>
      </c>
      <c r="AV10" s="277">
        <f>V10*FINANÇAS!$J8</f>
        <v>0</v>
      </c>
      <c r="AW10" s="277">
        <f>W10*FINANÇAS!$J8</f>
        <v>0</v>
      </c>
      <c r="AX10" s="277">
        <f>X10*FINANÇAS!$J8</f>
        <v>0</v>
      </c>
      <c r="AY10" s="277">
        <f>Y10*FINANÇAS!$J8</f>
        <v>0</v>
      </c>
      <c r="AZ10" s="277">
        <f>Z10*FINANÇAS!$J8</f>
        <v>0</v>
      </c>
      <c r="BA10" s="277">
        <f>AA10*FINANÇAS!$J8</f>
        <v>0</v>
      </c>
      <c r="BB10" s="277">
        <f>AB10*FINANÇAS!$J8</f>
        <v>0</v>
      </c>
      <c r="BC10" s="277">
        <f>AC10*FINANÇAS!$J8</f>
        <v>0</v>
      </c>
      <c r="BD10" s="277">
        <f>AD10*FINANÇAS!$J8</f>
        <v>0</v>
      </c>
      <c r="BE10" s="274"/>
      <c r="BF10" s="277">
        <f>IFERROR(D10*FINANÇAS!$N8,0)</f>
        <v>0</v>
      </c>
      <c r="BG10" s="277">
        <f>IFERROR(E10*FINANÇAS!$N8,0)</f>
        <v>0</v>
      </c>
      <c r="BH10" s="277">
        <f>IFERROR(F10*FINANÇAS!$N8,0)</f>
        <v>0</v>
      </c>
      <c r="BI10" s="277">
        <f>IFERROR(G10*FINANÇAS!$N8,0)</f>
        <v>0</v>
      </c>
      <c r="BJ10" s="277">
        <f>IFERROR(H10*FINANÇAS!$N8,0)</f>
        <v>0</v>
      </c>
      <c r="BK10" s="277">
        <f>IFERROR(I10*FINANÇAS!$N8,0)</f>
        <v>0</v>
      </c>
      <c r="BL10" s="277">
        <f>IFERROR(J10*FINANÇAS!$N8,0)</f>
        <v>0</v>
      </c>
      <c r="BM10" s="277">
        <f>IFERROR(K10*FINANÇAS!$N8,0)</f>
        <v>0</v>
      </c>
      <c r="BN10" s="277">
        <f>IFERROR(L10*FINANÇAS!$N8,0)</f>
        <v>0</v>
      </c>
      <c r="BO10" s="277">
        <f>IFERROR(M10*FINANÇAS!$N8,0)</f>
        <v>0</v>
      </c>
      <c r="BP10" s="277">
        <f>IFERROR(N10*FINANÇAS!$N8,0)</f>
        <v>0</v>
      </c>
      <c r="BQ10" s="277">
        <f>IFERROR(O10*FINANÇAS!$N8,0)</f>
        <v>0</v>
      </c>
      <c r="BR10" s="274"/>
      <c r="BS10" s="274"/>
      <c r="BT10" s="274"/>
      <c r="BU10" s="274"/>
      <c r="BV10" s="274"/>
      <c r="BW10" s="274"/>
      <c r="BX10" s="274"/>
      <c r="BY10" s="274"/>
      <c r="BZ10" s="274"/>
      <c r="CA10" s="274"/>
      <c r="CB10" s="274"/>
      <c r="CC10" s="274"/>
      <c r="CD10" s="274"/>
      <c r="CE10" s="274"/>
      <c r="CF10" s="274"/>
      <c r="CG10" s="274"/>
      <c r="CH10" s="274"/>
      <c r="CI10" s="274"/>
      <c r="CJ10" s="274"/>
    </row>
    <row r="11" spans="1:16384" s="18" customFormat="1" ht="30" customHeight="1" thickTop="1" thickBot="1">
      <c r="A11" s="16"/>
      <c r="B11" s="17"/>
      <c r="C11" s="120" t="str">
        <f>IF(FINANÇAS!C9="","",FINANÇAS!C9)</f>
        <v/>
      </c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  <c r="O11" s="379"/>
      <c r="P11" s="245">
        <f t="shared" si="0"/>
        <v>0</v>
      </c>
      <c r="Q11" s="272"/>
      <c r="R11" s="274" t="str">
        <f t="shared" si="1"/>
        <v/>
      </c>
      <c r="S11" s="276">
        <f>IFERROR(D11*FINANÇAS!$K9,0)</f>
        <v>0</v>
      </c>
      <c r="T11" s="276">
        <f>IFERROR(E11*FINANÇAS!$K9,0)</f>
        <v>0</v>
      </c>
      <c r="U11" s="276">
        <f>IFERROR(F11*FINANÇAS!$K9,0)</f>
        <v>0</v>
      </c>
      <c r="V11" s="276">
        <f>IFERROR(G11*FINANÇAS!$K9,0)</f>
        <v>0</v>
      </c>
      <c r="W11" s="276">
        <f>IFERROR(H11*FINANÇAS!$K9,0)</f>
        <v>0</v>
      </c>
      <c r="X11" s="276">
        <f>IFERROR(I11*FINANÇAS!$K9,0)</f>
        <v>0</v>
      </c>
      <c r="Y11" s="276">
        <f>IFERROR(J11*FINANÇAS!$K9,0)</f>
        <v>0</v>
      </c>
      <c r="Z11" s="276">
        <f>IFERROR(K11*FINANÇAS!$K9,0)</f>
        <v>0</v>
      </c>
      <c r="AA11" s="276">
        <f>IFERROR(L11*FINANÇAS!$K9,0)</f>
        <v>0</v>
      </c>
      <c r="AB11" s="276">
        <f>IFERROR(M11*FINANÇAS!$K9,0)</f>
        <v>0</v>
      </c>
      <c r="AC11" s="276">
        <f>IFERROR(N11*FINANÇAS!$K9,0)</f>
        <v>0</v>
      </c>
      <c r="AD11" s="276">
        <f>IFERROR(O11*FINANÇAS!$K9,0)</f>
        <v>0</v>
      </c>
      <c r="AE11" s="274"/>
      <c r="AF11" s="276">
        <f>IFERROR(D11*FINANÇAS!$G9,0)</f>
        <v>0</v>
      </c>
      <c r="AG11" s="276">
        <f>IFERROR(E11*FINANÇAS!$G9,0)</f>
        <v>0</v>
      </c>
      <c r="AH11" s="276">
        <f>IFERROR(F11*FINANÇAS!$G9,0)</f>
        <v>0</v>
      </c>
      <c r="AI11" s="276">
        <f>IFERROR(G11*FINANÇAS!$G9,0)</f>
        <v>0</v>
      </c>
      <c r="AJ11" s="276">
        <f>IFERROR(H11*FINANÇAS!$G9,0)</f>
        <v>0</v>
      </c>
      <c r="AK11" s="276">
        <f>IFERROR(I11*FINANÇAS!$G9,0)</f>
        <v>0</v>
      </c>
      <c r="AL11" s="276">
        <f>IFERROR(J11*FINANÇAS!$G9,0)</f>
        <v>0</v>
      </c>
      <c r="AM11" s="276">
        <f>IFERROR(K11*FINANÇAS!$G9,0)</f>
        <v>0</v>
      </c>
      <c r="AN11" s="276">
        <f>IFERROR(L11*FINANÇAS!$G9,0)</f>
        <v>0</v>
      </c>
      <c r="AO11" s="276">
        <f>IFERROR(M11*FINANÇAS!$G9,0)</f>
        <v>0</v>
      </c>
      <c r="AP11" s="276">
        <f>IFERROR(N11*FINANÇAS!$G9,0)</f>
        <v>0</v>
      </c>
      <c r="AQ11" s="276">
        <f>IFERROR(O11*FINANÇAS!$G9,0)</f>
        <v>0</v>
      </c>
      <c r="AR11" s="274"/>
      <c r="AS11" s="277">
        <f>S11*FINANÇAS!$J9</f>
        <v>0</v>
      </c>
      <c r="AT11" s="277">
        <f>T11*FINANÇAS!$J9</f>
        <v>0</v>
      </c>
      <c r="AU11" s="277">
        <f>U11*FINANÇAS!$J9</f>
        <v>0</v>
      </c>
      <c r="AV11" s="277">
        <f>V11*FINANÇAS!$J9</f>
        <v>0</v>
      </c>
      <c r="AW11" s="277">
        <f>W11*FINANÇAS!$J9</f>
        <v>0</v>
      </c>
      <c r="AX11" s="277">
        <f>X11*FINANÇAS!$J9</f>
        <v>0</v>
      </c>
      <c r="AY11" s="277">
        <f>Y11*FINANÇAS!$J9</f>
        <v>0</v>
      </c>
      <c r="AZ11" s="277">
        <f>Z11*FINANÇAS!$J9</f>
        <v>0</v>
      </c>
      <c r="BA11" s="277">
        <f>AA11*FINANÇAS!$J9</f>
        <v>0</v>
      </c>
      <c r="BB11" s="277">
        <f>AB11*FINANÇAS!$J9</f>
        <v>0</v>
      </c>
      <c r="BC11" s="277">
        <f>AC11*FINANÇAS!$J9</f>
        <v>0</v>
      </c>
      <c r="BD11" s="277">
        <f>AD11*FINANÇAS!$J9</f>
        <v>0</v>
      </c>
      <c r="BE11" s="274"/>
      <c r="BF11" s="277">
        <f>IFERROR(D11*FINANÇAS!$N9,0)</f>
        <v>0</v>
      </c>
      <c r="BG11" s="277">
        <f>IFERROR(E11*FINANÇAS!$N9,0)</f>
        <v>0</v>
      </c>
      <c r="BH11" s="277">
        <f>IFERROR(F11*FINANÇAS!$N9,0)</f>
        <v>0</v>
      </c>
      <c r="BI11" s="277">
        <f>IFERROR(G11*FINANÇAS!$N9,0)</f>
        <v>0</v>
      </c>
      <c r="BJ11" s="277">
        <f>IFERROR(H11*FINANÇAS!$N9,0)</f>
        <v>0</v>
      </c>
      <c r="BK11" s="277">
        <f>IFERROR(I11*FINANÇAS!$N9,0)</f>
        <v>0</v>
      </c>
      <c r="BL11" s="277">
        <f>IFERROR(J11*FINANÇAS!$N9,0)</f>
        <v>0</v>
      </c>
      <c r="BM11" s="277">
        <f>IFERROR(K11*FINANÇAS!$N9,0)</f>
        <v>0</v>
      </c>
      <c r="BN11" s="277">
        <f>IFERROR(L11*FINANÇAS!$N9,0)</f>
        <v>0</v>
      </c>
      <c r="BO11" s="277">
        <f>IFERROR(M11*FINANÇAS!$N9,0)</f>
        <v>0</v>
      </c>
      <c r="BP11" s="277">
        <f>IFERROR(N11*FINANÇAS!$N9,0)</f>
        <v>0</v>
      </c>
      <c r="BQ11" s="277">
        <f>IFERROR(O11*FINANÇAS!$N9,0)</f>
        <v>0</v>
      </c>
      <c r="BR11" s="274"/>
      <c r="BS11" s="274"/>
      <c r="BT11" s="274"/>
      <c r="BU11" s="274"/>
      <c r="BV11" s="274"/>
      <c r="BW11" s="274"/>
      <c r="BX11" s="274"/>
      <c r="BY11" s="274"/>
      <c r="BZ11" s="274"/>
      <c r="CA11" s="274"/>
      <c r="CB11" s="274"/>
      <c r="CC11" s="274"/>
      <c r="CD11" s="274"/>
      <c r="CE11" s="274"/>
      <c r="CF11" s="274"/>
      <c r="CG11" s="274"/>
      <c r="CH11" s="274"/>
      <c r="CI11" s="274"/>
      <c r="CJ11" s="274"/>
    </row>
    <row r="12" spans="1:16384" s="18" customFormat="1" ht="30" customHeight="1" thickTop="1" thickBot="1">
      <c r="A12" s="16"/>
      <c r="B12" s="17"/>
      <c r="C12" s="120" t="str">
        <f>IF(FINANÇAS!C10="","",FINANÇAS!C10)</f>
        <v/>
      </c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  <c r="P12" s="245">
        <f t="shared" si="0"/>
        <v>0</v>
      </c>
      <c r="Q12" s="272"/>
      <c r="R12" s="274" t="str">
        <f t="shared" si="1"/>
        <v/>
      </c>
      <c r="S12" s="276">
        <f>IFERROR(D12*FINANÇAS!$K10,0)</f>
        <v>0</v>
      </c>
      <c r="T12" s="276">
        <f>IFERROR(E12*FINANÇAS!$K10,0)</f>
        <v>0</v>
      </c>
      <c r="U12" s="276">
        <f>IFERROR(F12*FINANÇAS!$K10,0)</f>
        <v>0</v>
      </c>
      <c r="V12" s="276">
        <f>IFERROR(G12*FINANÇAS!$K10,0)</f>
        <v>0</v>
      </c>
      <c r="W12" s="276">
        <f>IFERROR(H12*FINANÇAS!$K10,0)</f>
        <v>0</v>
      </c>
      <c r="X12" s="276">
        <f>IFERROR(I12*FINANÇAS!$K10,0)</f>
        <v>0</v>
      </c>
      <c r="Y12" s="276">
        <f>IFERROR(J12*FINANÇAS!$K10,0)</f>
        <v>0</v>
      </c>
      <c r="Z12" s="276">
        <f>IFERROR(K12*FINANÇAS!$K10,0)</f>
        <v>0</v>
      </c>
      <c r="AA12" s="276">
        <f>IFERROR(L12*FINANÇAS!$K10,0)</f>
        <v>0</v>
      </c>
      <c r="AB12" s="276">
        <f>IFERROR(M12*FINANÇAS!$K10,0)</f>
        <v>0</v>
      </c>
      <c r="AC12" s="276">
        <f>IFERROR(N12*FINANÇAS!$K10,0)</f>
        <v>0</v>
      </c>
      <c r="AD12" s="276">
        <f>IFERROR(O12*FINANÇAS!$K10,0)</f>
        <v>0</v>
      </c>
      <c r="AE12" s="274"/>
      <c r="AF12" s="276">
        <f>IFERROR(D12*FINANÇAS!$G10,0)</f>
        <v>0</v>
      </c>
      <c r="AG12" s="276">
        <f>IFERROR(E12*FINANÇAS!$G10,0)</f>
        <v>0</v>
      </c>
      <c r="AH12" s="276">
        <f>IFERROR(F12*FINANÇAS!$G10,0)</f>
        <v>0</v>
      </c>
      <c r="AI12" s="276">
        <f>IFERROR(G12*FINANÇAS!$G10,0)</f>
        <v>0</v>
      </c>
      <c r="AJ12" s="276">
        <f>IFERROR(H12*FINANÇAS!$G10,0)</f>
        <v>0</v>
      </c>
      <c r="AK12" s="276">
        <f>IFERROR(I12*FINANÇAS!$G10,0)</f>
        <v>0</v>
      </c>
      <c r="AL12" s="276">
        <f>IFERROR(J12*FINANÇAS!$G10,0)</f>
        <v>0</v>
      </c>
      <c r="AM12" s="276">
        <f>IFERROR(K12*FINANÇAS!$G10,0)</f>
        <v>0</v>
      </c>
      <c r="AN12" s="276">
        <f>IFERROR(L12*FINANÇAS!$G10,0)</f>
        <v>0</v>
      </c>
      <c r="AO12" s="276">
        <f>IFERROR(M12*FINANÇAS!$G10,0)</f>
        <v>0</v>
      </c>
      <c r="AP12" s="276">
        <f>IFERROR(N12*FINANÇAS!$G10,0)</f>
        <v>0</v>
      </c>
      <c r="AQ12" s="276">
        <f>IFERROR(O12*FINANÇAS!$G10,0)</f>
        <v>0</v>
      </c>
      <c r="AR12" s="274"/>
      <c r="AS12" s="277">
        <f>S12*FINANÇAS!$J10</f>
        <v>0</v>
      </c>
      <c r="AT12" s="277">
        <f>T12*FINANÇAS!$J10</f>
        <v>0</v>
      </c>
      <c r="AU12" s="277">
        <f>U12*FINANÇAS!$J10</f>
        <v>0</v>
      </c>
      <c r="AV12" s="277">
        <f>V12*FINANÇAS!$J10</f>
        <v>0</v>
      </c>
      <c r="AW12" s="277">
        <f>W12*FINANÇAS!$J10</f>
        <v>0</v>
      </c>
      <c r="AX12" s="277">
        <f>X12*FINANÇAS!$J10</f>
        <v>0</v>
      </c>
      <c r="AY12" s="277">
        <f>Y12*FINANÇAS!$J10</f>
        <v>0</v>
      </c>
      <c r="AZ12" s="277">
        <f>Z12*FINANÇAS!$J10</f>
        <v>0</v>
      </c>
      <c r="BA12" s="277">
        <f>AA12*FINANÇAS!$J10</f>
        <v>0</v>
      </c>
      <c r="BB12" s="277">
        <f>AB12*FINANÇAS!$J10</f>
        <v>0</v>
      </c>
      <c r="BC12" s="277">
        <f>AC12*FINANÇAS!$J10</f>
        <v>0</v>
      </c>
      <c r="BD12" s="277">
        <f>AD12*FINANÇAS!$J10</f>
        <v>0</v>
      </c>
      <c r="BE12" s="274"/>
      <c r="BF12" s="277">
        <f>IFERROR(D12*FINANÇAS!$N10,0)</f>
        <v>0</v>
      </c>
      <c r="BG12" s="277">
        <f>IFERROR(E12*FINANÇAS!$N10,0)</f>
        <v>0</v>
      </c>
      <c r="BH12" s="277">
        <f>IFERROR(F12*FINANÇAS!$N10,0)</f>
        <v>0</v>
      </c>
      <c r="BI12" s="277">
        <f>IFERROR(G12*FINANÇAS!$N10,0)</f>
        <v>0</v>
      </c>
      <c r="BJ12" s="277">
        <f>IFERROR(H12*FINANÇAS!$N10,0)</f>
        <v>0</v>
      </c>
      <c r="BK12" s="277">
        <f>IFERROR(I12*FINANÇAS!$N10,0)</f>
        <v>0</v>
      </c>
      <c r="BL12" s="277">
        <f>IFERROR(J12*FINANÇAS!$N10,0)</f>
        <v>0</v>
      </c>
      <c r="BM12" s="277">
        <f>IFERROR(K12*FINANÇAS!$N10,0)</f>
        <v>0</v>
      </c>
      <c r="BN12" s="277">
        <f>IFERROR(L12*FINANÇAS!$N10,0)</f>
        <v>0</v>
      </c>
      <c r="BO12" s="277">
        <f>IFERROR(M12*FINANÇAS!$N10,0)</f>
        <v>0</v>
      </c>
      <c r="BP12" s="277">
        <f>IFERROR(N12*FINANÇAS!$N10,0)</f>
        <v>0</v>
      </c>
      <c r="BQ12" s="277">
        <f>IFERROR(O12*FINANÇAS!$N10,0)</f>
        <v>0</v>
      </c>
      <c r="BR12" s="274"/>
      <c r="BS12" s="274"/>
      <c r="BT12" s="274"/>
      <c r="BU12" s="274"/>
      <c r="BV12" s="274"/>
      <c r="BW12" s="274"/>
      <c r="BX12" s="274"/>
      <c r="BY12" s="274"/>
      <c r="BZ12" s="274"/>
      <c r="CA12" s="274"/>
      <c r="CB12" s="274"/>
      <c r="CC12" s="274"/>
      <c r="CD12" s="274"/>
      <c r="CE12" s="274"/>
      <c r="CF12" s="274"/>
      <c r="CG12" s="274"/>
      <c r="CH12" s="274"/>
      <c r="CI12" s="274"/>
      <c r="CJ12" s="274"/>
    </row>
    <row r="13" spans="1:16384" s="18" customFormat="1" ht="30" customHeight="1" thickTop="1" thickBot="1">
      <c r="A13" s="16"/>
      <c r="B13" s="17"/>
      <c r="C13" s="120" t="str">
        <f>IF(FINANÇAS!C11="","",FINANÇAS!C11)</f>
        <v/>
      </c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245">
        <f t="shared" si="0"/>
        <v>0</v>
      </c>
      <c r="Q13" s="272"/>
      <c r="R13" s="274" t="str">
        <f t="shared" si="1"/>
        <v/>
      </c>
      <c r="S13" s="276">
        <f>IFERROR(D13*FINANÇAS!$K11,0)</f>
        <v>0</v>
      </c>
      <c r="T13" s="276">
        <f>IFERROR(E13*FINANÇAS!$K11,0)</f>
        <v>0</v>
      </c>
      <c r="U13" s="276">
        <f>IFERROR(F13*FINANÇAS!$K11,0)</f>
        <v>0</v>
      </c>
      <c r="V13" s="276">
        <f>IFERROR(G13*FINANÇAS!$K11,0)</f>
        <v>0</v>
      </c>
      <c r="W13" s="276">
        <f>IFERROR(H13*FINANÇAS!$K11,0)</f>
        <v>0</v>
      </c>
      <c r="X13" s="276">
        <f>IFERROR(I13*FINANÇAS!$K11,0)</f>
        <v>0</v>
      </c>
      <c r="Y13" s="276">
        <f>IFERROR(J13*FINANÇAS!$K11,0)</f>
        <v>0</v>
      </c>
      <c r="Z13" s="276">
        <f>IFERROR(K13*FINANÇAS!$K11,0)</f>
        <v>0</v>
      </c>
      <c r="AA13" s="276">
        <f>IFERROR(L13*FINANÇAS!$K11,0)</f>
        <v>0</v>
      </c>
      <c r="AB13" s="276">
        <f>IFERROR(M13*FINANÇAS!$K11,0)</f>
        <v>0</v>
      </c>
      <c r="AC13" s="276">
        <f>IFERROR(N13*FINANÇAS!$K11,0)</f>
        <v>0</v>
      </c>
      <c r="AD13" s="276">
        <f>IFERROR(O13*FINANÇAS!$K11,0)</f>
        <v>0</v>
      </c>
      <c r="AE13" s="274"/>
      <c r="AF13" s="276">
        <f>IFERROR(D13*FINANÇAS!$G11,0)</f>
        <v>0</v>
      </c>
      <c r="AG13" s="276">
        <f>IFERROR(E13*FINANÇAS!$G11,0)</f>
        <v>0</v>
      </c>
      <c r="AH13" s="276">
        <f>IFERROR(F13*FINANÇAS!$G11,0)</f>
        <v>0</v>
      </c>
      <c r="AI13" s="276">
        <f>IFERROR(G13*FINANÇAS!$G11,0)</f>
        <v>0</v>
      </c>
      <c r="AJ13" s="276">
        <f>IFERROR(H13*FINANÇAS!$G11,0)</f>
        <v>0</v>
      </c>
      <c r="AK13" s="276">
        <f>IFERROR(I13*FINANÇAS!$G11,0)</f>
        <v>0</v>
      </c>
      <c r="AL13" s="276">
        <f>IFERROR(J13*FINANÇAS!$G11,0)</f>
        <v>0</v>
      </c>
      <c r="AM13" s="276">
        <f>IFERROR(K13*FINANÇAS!$G11,0)</f>
        <v>0</v>
      </c>
      <c r="AN13" s="276">
        <f>IFERROR(L13*FINANÇAS!$G11,0)</f>
        <v>0</v>
      </c>
      <c r="AO13" s="276">
        <f>IFERROR(M13*FINANÇAS!$G11,0)</f>
        <v>0</v>
      </c>
      <c r="AP13" s="276">
        <f>IFERROR(N13*FINANÇAS!$G11,0)</f>
        <v>0</v>
      </c>
      <c r="AQ13" s="276">
        <f>IFERROR(O13*FINANÇAS!$G11,0)</f>
        <v>0</v>
      </c>
      <c r="AR13" s="274"/>
      <c r="AS13" s="277">
        <f>S13*FINANÇAS!$J11</f>
        <v>0</v>
      </c>
      <c r="AT13" s="277">
        <f>T13*FINANÇAS!$J11</f>
        <v>0</v>
      </c>
      <c r="AU13" s="277">
        <f>U13*FINANÇAS!$J11</f>
        <v>0</v>
      </c>
      <c r="AV13" s="277">
        <f>V13*FINANÇAS!$J11</f>
        <v>0</v>
      </c>
      <c r="AW13" s="277">
        <f>W13*FINANÇAS!$J11</f>
        <v>0</v>
      </c>
      <c r="AX13" s="277">
        <f>X13*FINANÇAS!$J11</f>
        <v>0</v>
      </c>
      <c r="AY13" s="277">
        <f>Y13*FINANÇAS!$J11</f>
        <v>0</v>
      </c>
      <c r="AZ13" s="277">
        <f>Z13*FINANÇAS!$J11</f>
        <v>0</v>
      </c>
      <c r="BA13" s="277">
        <f>AA13*FINANÇAS!$J11</f>
        <v>0</v>
      </c>
      <c r="BB13" s="277">
        <f>AB13*FINANÇAS!$J11</f>
        <v>0</v>
      </c>
      <c r="BC13" s="277">
        <f>AC13*FINANÇAS!$J11</f>
        <v>0</v>
      </c>
      <c r="BD13" s="277">
        <f>AD13*FINANÇAS!$J11</f>
        <v>0</v>
      </c>
      <c r="BE13" s="274"/>
      <c r="BF13" s="277">
        <f>IFERROR(D13*FINANÇAS!$N11,0)</f>
        <v>0</v>
      </c>
      <c r="BG13" s="277">
        <f>IFERROR(E13*FINANÇAS!$N11,0)</f>
        <v>0</v>
      </c>
      <c r="BH13" s="277">
        <f>IFERROR(F13*FINANÇAS!$N11,0)</f>
        <v>0</v>
      </c>
      <c r="BI13" s="277">
        <f>IFERROR(G13*FINANÇAS!$N11,0)</f>
        <v>0</v>
      </c>
      <c r="BJ13" s="277">
        <f>IFERROR(H13*FINANÇAS!$N11,0)</f>
        <v>0</v>
      </c>
      <c r="BK13" s="277">
        <f>IFERROR(I13*FINANÇAS!$N11,0)</f>
        <v>0</v>
      </c>
      <c r="BL13" s="277">
        <f>IFERROR(J13*FINANÇAS!$N11,0)</f>
        <v>0</v>
      </c>
      <c r="BM13" s="277">
        <f>IFERROR(K13*FINANÇAS!$N11,0)</f>
        <v>0</v>
      </c>
      <c r="BN13" s="277">
        <f>IFERROR(L13*FINANÇAS!$N11,0)</f>
        <v>0</v>
      </c>
      <c r="BO13" s="277">
        <f>IFERROR(M13*FINANÇAS!$N11,0)</f>
        <v>0</v>
      </c>
      <c r="BP13" s="277">
        <f>IFERROR(N13*FINANÇAS!$N11,0)</f>
        <v>0</v>
      </c>
      <c r="BQ13" s="277">
        <f>IFERROR(O13*FINANÇAS!$N11,0)</f>
        <v>0</v>
      </c>
      <c r="BR13" s="274"/>
      <c r="BS13" s="274"/>
      <c r="BT13" s="274"/>
      <c r="BU13" s="274"/>
      <c r="BV13" s="274"/>
      <c r="BW13" s="274"/>
      <c r="BX13" s="274"/>
      <c r="BY13" s="274"/>
      <c r="BZ13" s="274"/>
      <c r="CA13" s="274"/>
      <c r="CB13" s="274"/>
      <c r="CC13" s="274"/>
      <c r="CD13" s="274"/>
      <c r="CE13" s="274"/>
      <c r="CF13" s="274"/>
      <c r="CG13" s="274"/>
      <c r="CH13" s="274"/>
      <c r="CI13" s="274"/>
      <c r="CJ13" s="274"/>
    </row>
    <row r="14" spans="1:16384" s="18" customFormat="1" ht="30" customHeight="1" thickTop="1" thickBot="1">
      <c r="A14" s="16"/>
      <c r="B14" s="17"/>
      <c r="C14" s="120" t="str">
        <f>IF(FINANÇAS!C12="","",FINANÇAS!C12)</f>
        <v/>
      </c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245">
        <f t="shared" si="0"/>
        <v>0</v>
      </c>
      <c r="Q14" s="272"/>
      <c r="R14" s="274" t="str">
        <f t="shared" si="1"/>
        <v/>
      </c>
      <c r="S14" s="276">
        <f>IFERROR(D14*FINANÇAS!$K12,0)</f>
        <v>0</v>
      </c>
      <c r="T14" s="276">
        <f>IFERROR(E14*FINANÇAS!$K12,0)</f>
        <v>0</v>
      </c>
      <c r="U14" s="276">
        <f>IFERROR(F14*FINANÇAS!$K12,0)</f>
        <v>0</v>
      </c>
      <c r="V14" s="276">
        <f>IFERROR(G14*FINANÇAS!$K12,0)</f>
        <v>0</v>
      </c>
      <c r="W14" s="276">
        <f>IFERROR(H14*FINANÇAS!$K12,0)</f>
        <v>0</v>
      </c>
      <c r="X14" s="276">
        <f>IFERROR(I14*FINANÇAS!$K12,0)</f>
        <v>0</v>
      </c>
      <c r="Y14" s="276">
        <f>IFERROR(J14*FINANÇAS!$K12,0)</f>
        <v>0</v>
      </c>
      <c r="Z14" s="276">
        <f>IFERROR(K14*FINANÇAS!$K12,0)</f>
        <v>0</v>
      </c>
      <c r="AA14" s="276">
        <f>IFERROR(L14*FINANÇAS!$K12,0)</f>
        <v>0</v>
      </c>
      <c r="AB14" s="276">
        <f>IFERROR(M14*FINANÇAS!$K12,0)</f>
        <v>0</v>
      </c>
      <c r="AC14" s="276">
        <f>IFERROR(N14*FINANÇAS!$K12,0)</f>
        <v>0</v>
      </c>
      <c r="AD14" s="276">
        <f>IFERROR(O14*FINANÇAS!$K12,0)</f>
        <v>0</v>
      </c>
      <c r="AE14" s="274"/>
      <c r="AF14" s="276">
        <f>IFERROR(D14*FINANÇAS!$G12,0)</f>
        <v>0</v>
      </c>
      <c r="AG14" s="276">
        <f>IFERROR(E14*FINANÇAS!$G12,0)</f>
        <v>0</v>
      </c>
      <c r="AH14" s="276">
        <f>IFERROR(F14*FINANÇAS!$G12,0)</f>
        <v>0</v>
      </c>
      <c r="AI14" s="276">
        <f>IFERROR(G14*FINANÇAS!$G12,0)</f>
        <v>0</v>
      </c>
      <c r="AJ14" s="276">
        <f>IFERROR(H14*FINANÇAS!$G12,0)</f>
        <v>0</v>
      </c>
      <c r="AK14" s="276">
        <f>IFERROR(I14*FINANÇAS!$G12,0)</f>
        <v>0</v>
      </c>
      <c r="AL14" s="276">
        <f>IFERROR(J14*FINANÇAS!$G12,0)</f>
        <v>0</v>
      </c>
      <c r="AM14" s="276">
        <f>IFERROR(K14*FINANÇAS!$G12,0)</f>
        <v>0</v>
      </c>
      <c r="AN14" s="276">
        <f>IFERROR(L14*FINANÇAS!$G12,0)</f>
        <v>0</v>
      </c>
      <c r="AO14" s="276">
        <f>IFERROR(M14*FINANÇAS!$G12,0)</f>
        <v>0</v>
      </c>
      <c r="AP14" s="276">
        <f>IFERROR(N14*FINANÇAS!$G12,0)</f>
        <v>0</v>
      </c>
      <c r="AQ14" s="276">
        <f>IFERROR(O14*FINANÇAS!$G12,0)</f>
        <v>0</v>
      </c>
      <c r="AR14" s="274"/>
      <c r="AS14" s="277">
        <f>S14*FINANÇAS!$J12</f>
        <v>0</v>
      </c>
      <c r="AT14" s="277">
        <f>T14*FINANÇAS!$J12</f>
        <v>0</v>
      </c>
      <c r="AU14" s="277">
        <f>U14*FINANÇAS!$J12</f>
        <v>0</v>
      </c>
      <c r="AV14" s="277">
        <f>V14*FINANÇAS!$J12</f>
        <v>0</v>
      </c>
      <c r="AW14" s="277">
        <f>W14*FINANÇAS!$J12</f>
        <v>0</v>
      </c>
      <c r="AX14" s="277">
        <f>X14*FINANÇAS!$J12</f>
        <v>0</v>
      </c>
      <c r="AY14" s="277">
        <f>Y14*FINANÇAS!$J12</f>
        <v>0</v>
      </c>
      <c r="AZ14" s="277">
        <f>Z14*FINANÇAS!$J12</f>
        <v>0</v>
      </c>
      <c r="BA14" s="277">
        <f>AA14*FINANÇAS!$J12</f>
        <v>0</v>
      </c>
      <c r="BB14" s="277">
        <f>AB14*FINANÇAS!$J12</f>
        <v>0</v>
      </c>
      <c r="BC14" s="277">
        <f>AC14*FINANÇAS!$J12</f>
        <v>0</v>
      </c>
      <c r="BD14" s="277">
        <f>AD14*FINANÇAS!$J12</f>
        <v>0</v>
      </c>
      <c r="BE14" s="274"/>
      <c r="BF14" s="277">
        <f>IFERROR(D14*FINANÇAS!$N12,0)</f>
        <v>0</v>
      </c>
      <c r="BG14" s="277">
        <f>IFERROR(E14*FINANÇAS!$N12,0)</f>
        <v>0</v>
      </c>
      <c r="BH14" s="277">
        <f>IFERROR(F14*FINANÇAS!$N12,0)</f>
        <v>0</v>
      </c>
      <c r="BI14" s="277">
        <f>IFERROR(G14*FINANÇAS!$N12,0)</f>
        <v>0</v>
      </c>
      <c r="BJ14" s="277">
        <f>IFERROR(H14*FINANÇAS!$N12,0)</f>
        <v>0</v>
      </c>
      <c r="BK14" s="277">
        <f>IFERROR(I14*FINANÇAS!$N12,0)</f>
        <v>0</v>
      </c>
      <c r="BL14" s="277">
        <f>IFERROR(J14*FINANÇAS!$N12,0)</f>
        <v>0</v>
      </c>
      <c r="BM14" s="277">
        <f>IFERROR(K14*FINANÇAS!$N12,0)</f>
        <v>0</v>
      </c>
      <c r="BN14" s="277">
        <f>IFERROR(L14*FINANÇAS!$N12,0)</f>
        <v>0</v>
      </c>
      <c r="BO14" s="277">
        <f>IFERROR(M14*FINANÇAS!$N12,0)</f>
        <v>0</v>
      </c>
      <c r="BP14" s="277">
        <f>IFERROR(N14*FINANÇAS!$N12,0)</f>
        <v>0</v>
      </c>
      <c r="BQ14" s="277">
        <f>IFERROR(O14*FINANÇAS!$N12,0)</f>
        <v>0</v>
      </c>
      <c r="BR14" s="274"/>
      <c r="BS14" s="274"/>
      <c r="BT14" s="274"/>
      <c r="BU14" s="274"/>
      <c r="BV14" s="274"/>
      <c r="BW14" s="274"/>
      <c r="BX14" s="274"/>
      <c r="BY14" s="274"/>
      <c r="BZ14" s="274"/>
      <c r="CA14" s="274"/>
      <c r="CB14" s="274"/>
      <c r="CC14" s="274"/>
      <c r="CD14" s="274"/>
      <c r="CE14" s="274"/>
      <c r="CF14" s="274"/>
      <c r="CG14" s="274"/>
      <c r="CH14" s="274"/>
      <c r="CI14" s="274"/>
      <c r="CJ14" s="274"/>
    </row>
    <row r="15" spans="1:16384" s="18" customFormat="1" ht="30" customHeight="1" thickTop="1" thickBot="1">
      <c r="A15" s="16"/>
      <c r="B15" s="17"/>
      <c r="C15" s="120" t="str">
        <f>IF(FINANÇAS!C13="","",FINANÇAS!C13)</f>
        <v/>
      </c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79"/>
      <c r="P15" s="245">
        <f t="shared" si="0"/>
        <v>0</v>
      </c>
      <c r="Q15" s="272"/>
      <c r="R15" s="274" t="str">
        <f t="shared" si="1"/>
        <v/>
      </c>
      <c r="S15" s="276">
        <f>IFERROR(D15*FINANÇAS!$K13,0)</f>
        <v>0</v>
      </c>
      <c r="T15" s="276">
        <f>IFERROR(E15*FINANÇAS!$K13,0)</f>
        <v>0</v>
      </c>
      <c r="U15" s="276">
        <f>IFERROR(F15*FINANÇAS!$K13,0)</f>
        <v>0</v>
      </c>
      <c r="V15" s="276">
        <f>IFERROR(G15*FINANÇAS!$K13,0)</f>
        <v>0</v>
      </c>
      <c r="W15" s="276">
        <f>IFERROR(H15*FINANÇAS!$K13,0)</f>
        <v>0</v>
      </c>
      <c r="X15" s="276">
        <f>IFERROR(I15*FINANÇAS!$K13,0)</f>
        <v>0</v>
      </c>
      <c r="Y15" s="276">
        <f>IFERROR(J15*FINANÇAS!$K13,0)</f>
        <v>0</v>
      </c>
      <c r="Z15" s="276">
        <f>IFERROR(K15*FINANÇAS!$K13,0)</f>
        <v>0</v>
      </c>
      <c r="AA15" s="276">
        <f>IFERROR(L15*FINANÇAS!$K13,0)</f>
        <v>0</v>
      </c>
      <c r="AB15" s="276">
        <f>IFERROR(M15*FINANÇAS!$K13,0)</f>
        <v>0</v>
      </c>
      <c r="AC15" s="276">
        <f>IFERROR(N15*FINANÇAS!$K13,0)</f>
        <v>0</v>
      </c>
      <c r="AD15" s="276">
        <f>IFERROR(O15*FINANÇAS!$K13,0)</f>
        <v>0</v>
      </c>
      <c r="AE15" s="274"/>
      <c r="AF15" s="276">
        <f>IFERROR(D15*FINANÇAS!$G13,0)</f>
        <v>0</v>
      </c>
      <c r="AG15" s="276">
        <f>IFERROR(E15*FINANÇAS!$G13,0)</f>
        <v>0</v>
      </c>
      <c r="AH15" s="276">
        <f>IFERROR(F15*FINANÇAS!$G13,0)</f>
        <v>0</v>
      </c>
      <c r="AI15" s="276">
        <f>IFERROR(G15*FINANÇAS!$G13,0)</f>
        <v>0</v>
      </c>
      <c r="AJ15" s="276">
        <f>IFERROR(H15*FINANÇAS!$G13,0)</f>
        <v>0</v>
      </c>
      <c r="AK15" s="276">
        <f>IFERROR(I15*FINANÇAS!$G13,0)</f>
        <v>0</v>
      </c>
      <c r="AL15" s="276">
        <f>IFERROR(J15*FINANÇAS!$G13,0)</f>
        <v>0</v>
      </c>
      <c r="AM15" s="276">
        <f>IFERROR(K15*FINANÇAS!$G13,0)</f>
        <v>0</v>
      </c>
      <c r="AN15" s="276">
        <f>IFERROR(L15*FINANÇAS!$G13,0)</f>
        <v>0</v>
      </c>
      <c r="AO15" s="276">
        <f>IFERROR(M15*FINANÇAS!$G13,0)</f>
        <v>0</v>
      </c>
      <c r="AP15" s="276">
        <f>IFERROR(N15*FINANÇAS!$G13,0)</f>
        <v>0</v>
      </c>
      <c r="AQ15" s="276">
        <f>IFERROR(O15*FINANÇAS!$G13,0)</f>
        <v>0</v>
      </c>
      <c r="AR15" s="274"/>
      <c r="AS15" s="277">
        <f>S15*FINANÇAS!$J13</f>
        <v>0</v>
      </c>
      <c r="AT15" s="277">
        <f>T15*FINANÇAS!$J13</f>
        <v>0</v>
      </c>
      <c r="AU15" s="277">
        <f>U15*FINANÇAS!$J13</f>
        <v>0</v>
      </c>
      <c r="AV15" s="277">
        <f>V15*FINANÇAS!$J13</f>
        <v>0</v>
      </c>
      <c r="AW15" s="277">
        <f>W15*FINANÇAS!$J13</f>
        <v>0</v>
      </c>
      <c r="AX15" s="277">
        <f>X15*FINANÇAS!$J13</f>
        <v>0</v>
      </c>
      <c r="AY15" s="277">
        <f>Y15*FINANÇAS!$J13</f>
        <v>0</v>
      </c>
      <c r="AZ15" s="277">
        <f>Z15*FINANÇAS!$J13</f>
        <v>0</v>
      </c>
      <c r="BA15" s="277">
        <f>AA15*FINANÇAS!$J13</f>
        <v>0</v>
      </c>
      <c r="BB15" s="277">
        <f>AB15*FINANÇAS!$J13</f>
        <v>0</v>
      </c>
      <c r="BC15" s="277">
        <f>AC15*FINANÇAS!$J13</f>
        <v>0</v>
      </c>
      <c r="BD15" s="277">
        <f>AD15*FINANÇAS!$J13</f>
        <v>0</v>
      </c>
      <c r="BE15" s="274"/>
      <c r="BF15" s="277">
        <f>IFERROR(D15*FINANÇAS!$N13,0)</f>
        <v>0</v>
      </c>
      <c r="BG15" s="277">
        <f>IFERROR(E15*FINANÇAS!$N13,0)</f>
        <v>0</v>
      </c>
      <c r="BH15" s="277">
        <f>IFERROR(F15*FINANÇAS!$N13,0)</f>
        <v>0</v>
      </c>
      <c r="BI15" s="277">
        <f>IFERROR(G15*FINANÇAS!$N13,0)</f>
        <v>0</v>
      </c>
      <c r="BJ15" s="277">
        <f>IFERROR(H15*FINANÇAS!$N13,0)</f>
        <v>0</v>
      </c>
      <c r="BK15" s="277">
        <f>IFERROR(I15*FINANÇAS!$N13,0)</f>
        <v>0</v>
      </c>
      <c r="BL15" s="277">
        <f>IFERROR(J15*FINANÇAS!$N13,0)</f>
        <v>0</v>
      </c>
      <c r="BM15" s="277">
        <f>IFERROR(K15*FINANÇAS!$N13,0)</f>
        <v>0</v>
      </c>
      <c r="BN15" s="277">
        <f>IFERROR(L15*FINANÇAS!$N13,0)</f>
        <v>0</v>
      </c>
      <c r="BO15" s="277">
        <f>IFERROR(M15*FINANÇAS!$N13,0)</f>
        <v>0</v>
      </c>
      <c r="BP15" s="277">
        <f>IFERROR(N15*FINANÇAS!$N13,0)</f>
        <v>0</v>
      </c>
      <c r="BQ15" s="277">
        <f>IFERROR(O15*FINANÇAS!$N13,0)</f>
        <v>0</v>
      </c>
      <c r="BR15" s="274"/>
      <c r="BS15" s="274"/>
      <c r="BT15" s="274"/>
      <c r="BU15" s="274"/>
      <c r="BV15" s="274"/>
      <c r="BW15" s="274"/>
      <c r="BX15" s="274"/>
      <c r="BY15" s="274"/>
      <c r="BZ15" s="274"/>
      <c r="CA15" s="274"/>
      <c r="CB15" s="274"/>
      <c r="CC15" s="274"/>
      <c r="CD15" s="274"/>
      <c r="CE15" s="274"/>
      <c r="CF15" s="274"/>
      <c r="CG15" s="274"/>
      <c r="CH15" s="274"/>
      <c r="CI15" s="274"/>
      <c r="CJ15" s="274"/>
    </row>
    <row r="16" spans="1:16384" s="18" customFormat="1" ht="30" customHeight="1" thickTop="1" thickBot="1">
      <c r="A16" s="16"/>
      <c r="B16" s="17"/>
      <c r="C16" s="120" t="str">
        <f>IF(FINANÇAS!C14="","",FINANÇAS!C14)</f>
        <v/>
      </c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  <c r="O16" s="379"/>
      <c r="P16" s="245">
        <f t="shared" si="0"/>
        <v>0</v>
      </c>
      <c r="Q16" s="272"/>
      <c r="R16" s="274" t="str">
        <f t="shared" si="1"/>
        <v/>
      </c>
      <c r="S16" s="276">
        <f>IFERROR(D16*FINANÇAS!$K14,0)</f>
        <v>0</v>
      </c>
      <c r="T16" s="276">
        <f>IFERROR(E16*FINANÇAS!$K14,0)</f>
        <v>0</v>
      </c>
      <c r="U16" s="276">
        <f>IFERROR(F16*FINANÇAS!$K14,0)</f>
        <v>0</v>
      </c>
      <c r="V16" s="276">
        <f>IFERROR(G16*FINANÇAS!$K14,0)</f>
        <v>0</v>
      </c>
      <c r="W16" s="276">
        <f>IFERROR(H16*FINANÇAS!$K14,0)</f>
        <v>0</v>
      </c>
      <c r="X16" s="276">
        <f>IFERROR(I16*FINANÇAS!$K14,0)</f>
        <v>0</v>
      </c>
      <c r="Y16" s="276">
        <f>IFERROR(J16*FINANÇAS!$K14,0)</f>
        <v>0</v>
      </c>
      <c r="Z16" s="276">
        <f>IFERROR(K16*FINANÇAS!$K14,0)</f>
        <v>0</v>
      </c>
      <c r="AA16" s="276">
        <f>IFERROR(L16*FINANÇAS!$K14,0)</f>
        <v>0</v>
      </c>
      <c r="AB16" s="276">
        <f>IFERROR(M16*FINANÇAS!$K14,0)</f>
        <v>0</v>
      </c>
      <c r="AC16" s="276">
        <f>IFERROR(N16*FINANÇAS!$K14,0)</f>
        <v>0</v>
      </c>
      <c r="AD16" s="276">
        <f>IFERROR(O16*FINANÇAS!$K14,0)</f>
        <v>0</v>
      </c>
      <c r="AE16" s="274"/>
      <c r="AF16" s="276">
        <f>IFERROR(D16*FINANÇAS!$G14,0)</f>
        <v>0</v>
      </c>
      <c r="AG16" s="276">
        <f>IFERROR(E16*FINANÇAS!$G14,0)</f>
        <v>0</v>
      </c>
      <c r="AH16" s="276">
        <f>IFERROR(F16*FINANÇAS!$G14,0)</f>
        <v>0</v>
      </c>
      <c r="AI16" s="276">
        <f>IFERROR(G16*FINANÇAS!$G14,0)</f>
        <v>0</v>
      </c>
      <c r="AJ16" s="276">
        <f>IFERROR(H16*FINANÇAS!$G14,0)</f>
        <v>0</v>
      </c>
      <c r="AK16" s="276">
        <f>IFERROR(I16*FINANÇAS!$G14,0)</f>
        <v>0</v>
      </c>
      <c r="AL16" s="276">
        <f>IFERROR(J16*FINANÇAS!$G14,0)</f>
        <v>0</v>
      </c>
      <c r="AM16" s="276">
        <f>IFERROR(K16*FINANÇAS!$G14,0)</f>
        <v>0</v>
      </c>
      <c r="AN16" s="276">
        <f>IFERROR(L16*FINANÇAS!$G14,0)</f>
        <v>0</v>
      </c>
      <c r="AO16" s="276">
        <f>IFERROR(M16*FINANÇAS!$G14,0)</f>
        <v>0</v>
      </c>
      <c r="AP16" s="276">
        <f>IFERROR(N16*FINANÇAS!$G14,0)</f>
        <v>0</v>
      </c>
      <c r="AQ16" s="276">
        <f>IFERROR(O16*FINANÇAS!$G14,0)</f>
        <v>0</v>
      </c>
      <c r="AR16" s="274"/>
      <c r="AS16" s="277">
        <f>S16*FINANÇAS!$J14</f>
        <v>0</v>
      </c>
      <c r="AT16" s="277">
        <f>T16*FINANÇAS!$J14</f>
        <v>0</v>
      </c>
      <c r="AU16" s="277">
        <f>U16*FINANÇAS!$J14</f>
        <v>0</v>
      </c>
      <c r="AV16" s="277">
        <f>V16*FINANÇAS!$J14</f>
        <v>0</v>
      </c>
      <c r="AW16" s="277">
        <f>W16*FINANÇAS!$J14</f>
        <v>0</v>
      </c>
      <c r="AX16" s="277">
        <f>X16*FINANÇAS!$J14</f>
        <v>0</v>
      </c>
      <c r="AY16" s="277">
        <f>Y16*FINANÇAS!$J14</f>
        <v>0</v>
      </c>
      <c r="AZ16" s="277">
        <f>Z16*FINANÇAS!$J14</f>
        <v>0</v>
      </c>
      <c r="BA16" s="277">
        <f>AA16*FINANÇAS!$J14</f>
        <v>0</v>
      </c>
      <c r="BB16" s="277">
        <f>AB16*FINANÇAS!$J14</f>
        <v>0</v>
      </c>
      <c r="BC16" s="277">
        <f>AC16*FINANÇAS!$J14</f>
        <v>0</v>
      </c>
      <c r="BD16" s="277">
        <f>AD16*FINANÇAS!$J14</f>
        <v>0</v>
      </c>
      <c r="BE16" s="274"/>
      <c r="BF16" s="277">
        <f>IFERROR(D16*FINANÇAS!$N14,0)</f>
        <v>0</v>
      </c>
      <c r="BG16" s="277">
        <f>IFERROR(E16*FINANÇAS!$N14,0)</f>
        <v>0</v>
      </c>
      <c r="BH16" s="277">
        <f>IFERROR(F16*FINANÇAS!$N14,0)</f>
        <v>0</v>
      </c>
      <c r="BI16" s="277">
        <f>IFERROR(G16*FINANÇAS!$N14,0)</f>
        <v>0</v>
      </c>
      <c r="BJ16" s="277">
        <f>IFERROR(H16*FINANÇAS!$N14,0)</f>
        <v>0</v>
      </c>
      <c r="BK16" s="277">
        <f>IFERROR(I16*FINANÇAS!$N14,0)</f>
        <v>0</v>
      </c>
      <c r="BL16" s="277">
        <f>IFERROR(J16*FINANÇAS!$N14,0)</f>
        <v>0</v>
      </c>
      <c r="BM16" s="277">
        <f>IFERROR(K16*FINANÇAS!$N14,0)</f>
        <v>0</v>
      </c>
      <c r="BN16" s="277">
        <f>IFERROR(L16*FINANÇAS!$N14,0)</f>
        <v>0</v>
      </c>
      <c r="BO16" s="277">
        <f>IFERROR(M16*FINANÇAS!$N14,0)</f>
        <v>0</v>
      </c>
      <c r="BP16" s="277">
        <f>IFERROR(N16*FINANÇAS!$N14,0)</f>
        <v>0</v>
      </c>
      <c r="BQ16" s="277">
        <f>IFERROR(O16*FINANÇAS!$N14,0)</f>
        <v>0</v>
      </c>
      <c r="BR16" s="274"/>
      <c r="BS16" s="274"/>
      <c r="BT16" s="274"/>
      <c r="BU16" s="274"/>
      <c r="BV16" s="274"/>
      <c r="BW16" s="274"/>
      <c r="BX16" s="274"/>
      <c r="BY16" s="274"/>
      <c r="BZ16" s="274"/>
      <c r="CA16" s="274"/>
      <c r="CB16" s="274"/>
      <c r="CC16" s="274"/>
      <c r="CD16" s="274"/>
      <c r="CE16" s="274"/>
      <c r="CF16" s="274"/>
      <c r="CG16" s="274"/>
      <c r="CH16" s="274"/>
      <c r="CI16" s="274"/>
      <c r="CJ16" s="274"/>
    </row>
    <row r="17" spans="1:88" s="18" customFormat="1" ht="30" customHeight="1" thickTop="1" thickBot="1">
      <c r="A17" s="16"/>
      <c r="B17" s="17"/>
      <c r="C17" s="120" t="str">
        <f>IF(FINANÇAS!C15="","",FINANÇAS!C15)</f>
        <v/>
      </c>
      <c r="D17" s="379"/>
      <c r="E17" s="379"/>
      <c r="F17" s="379"/>
      <c r="G17" s="379"/>
      <c r="H17" s="379"/>
      <c r="I17" s="379"/>
      <c r="J17" s="379"/>
      <c r="K17" s="379"/>
      <c r="L17" s="379"/>
      <c r="M17" s="379"/>
      <c r="N17" s="379"/>
      <c r="O17" s="379"/>
      <c r="P17" s="245">
        <f t="shared" si="0"/>
        <v>0</v>
      </c>
      <c r="Q17" s="272"/>
      <c r="R17" s="274" t="str">
        <f t="shared" si="1"/>
        <v/>
      </c>
      <c r="S17" s="276">
        <f>IFERROR(D17*FINANÇAS!$K15,0)</f>
        <v>0</v>
      </c>
      <c r="T17" s="276">
        <f>IFERROR(E17*FINANÇAS!$K15,0)</f>
        <v>0</v>
      </c>
      <c r="U17" s="276">
        <f>IFERROR(F17*FINANÇAS!$K15,0)</f>
        <v>0</v>
      </c>
      <c r="V17" s="276">
        <f>IFERROR(G17*FINANÇAS!$K15,0)</f>
        <v>0</v>
      </c>
      <c r="W17" s="276">
        <f>IFERROR(H17*FINANÇAS!$K15,0)</f>
        <v>0</v>
      </c>
      <c r="X17" s="276">
        <f>IFERROR(I17*FINANÇAS!$K15,0)</f>
        <v>0</v>
      </c>
      <c r="Y17" s="276">
        <f>IFERROR(J17*FINANÇAS!$K15,0)</f>
        <v>0</v>
      </c>
      <c r="Z17" s="276">
        <f>IFERROR(K17*FINANÇAS!$K15,0)</f>
        <v>0</v>
      </c>
      <c r="AA17" s="276">
        <f>IFERROR(L17*FINANÇAS!$K15,0)</f>
        <v>0</v>
      </c>
      <c r="AB17" s="276">
        <f>IFERROR(M17*FINANÇAS!$K15,0)</f>
        <v>0</v>
      </c>
      <c r="AC17" s="276">
        <f>IFERROR(N17*FINANÇAS!$K15,0)</f>
        <v>0</v>
      </c>
      <c r="AD17" s="276">
        <f>IFERROR(O17*FINANÇAS!$K15,0)</f>
        <v>0</v>
      </c>
      <c r="AE17" s="274"/>
      <c r="AF17" s="276">
        <f>IFERROR(D17*FINANÇAS!$G15,0)</f>
        <v>0</v>
      </c>
      <c r="AG17" s="276">
        <f>IFERROR(E17*FINANÇAS!$G15,0)</f>
        <v>0</v>
      </c>
      <c r="AH17" s="276">
        <f>IFERROR(F17*FINANÇAS!$G15,0)</f>
        <v>0</v>
      </c>
      <c r="AI17" s="276">
        <f>IFERROR(G17*FINANÇAS!$G15,0)</f>
        <v>0</v>
      </c>
      <c r="AJ17" s="276">
        <f>IFERROR(H17*FINANÇAS!$G15,0)</f>
        <v>0</v>
      </c>
      <c r="AK17" s="276">
        <f>IFERROR(I17*FINANÇAS!$G15,0)</f>
        <v>0</v>
      </c>
      <c r="AL17" s="276">
        <f>IFERROR(J17*FINANÇAS!$G15,0)</f>
        <v>0</v>
      </c>
      <c r="AM17" s="276">
        <f>IFERROR(K17*FINANÇAS!$G15,0)</f>
        <v>0</v>
      </c>
      <c r="AN17" s="276">
        <f>IFERROR(L17*FINANÇAS!$G15,0)</f>
        <v>0</v>
      </c>
      <c r="AO17" s="276">
        <f>IFERROR(M17*FINANÇAS!$G15,0)</f>
        <v>0</v>
      </c>
      <c r="AP17" s="276">
        <f>IFERROR(N17*FINANÇAS!$G15,0)</f>
        <v>0</v>
      </c>
      <c r="AQ17" s="276">
        <f>IFERROR(O17*FINANÇAS!$G15,0)</f>
        <v>0</v>
      </c>
      <c r="AR17" s="274"/>
      <c r="AS17" s="277">
        <f>S17*FINANÇAS!$J15</f>
        <v>0</v>
      </c>
      <c r="AT17" s="277">
        <f>T17*FINANÇAS!$J15</f>
        <v>0</v>
      </c>
      <c r="AU17" s="277">
        <f>U17*FINANÇAS!$J15</f>
        <v>0</v>
      </c>
      <c r="AV17" s="277">
        <f>V17*FINANÇAS!$J15</f>
        <v>0</v>
      </c>
      <c r="AW17" s="277">
        <f>W17*FINANÇAS!$J15</f>
        <v>0</v>
      </c>
      <c r="AX17" s="277">
        <f>X17*FINANÇAS!$J15</f>
        <v>0</v>
      </c>
      <c r="AY17" s="277">
        <f>Y17*FINANÇAS!$J15</f>
        <v>0</v>
      </c>
      <c r="AZ17" s="277">
        <f>Z17*FINANÇAS!$J15</f>
        <v>0</v>
      </c>
      <c r="BA17" s="277">
        <f>AA17*FINANÇAS!$J15</f>
        <v>0</v>
      </c>
      <c r="BB17" s="277">
        <f>AB17*FINANÇAS!$J15</f>
        <v>0</v>
      </c>
      <c r="BC17" s="277">
        <f>AC17*FINANÇAS!$J15</f>
        <v>0</v>
      </c>
      <c r="BD17" s="277">
        <f>AD17*FINANÇAS!$J15</f>
        <v>0</v>
      </c>
      <c r="BE17" s="274"/>
      <c r="BF17" s="277">
        <f>IFERROR(D17*FINANÇAS!$N15,0)</f>
        <v>0</v>
      </c>
      <c r="BG17" s="277">
        <f>IFERROR(E17*FINANÇAS!$N15,0)</f>
        <v>0</v>
      </c>
      <c r="BH17" s="277">
        <f>IFERROR(F17*FINANÇAS!$N15,0)</f>
        <v>0</v>
      </c>
      <c r="BI17" s="277">
        <f>IFERROR(G17*FINANÇAS!$N15,0)</f>
        <v>0</v>
      </c>
      <c r="BJ17" s="277">
        <f>IFERROR(H17*FINANÇAS!$N15,0)</f>
        <v>0</v>
      </c>
      <c r="BK17" s="277">
        <f>IFERROR(I17*FINANÇAS!$N15,0)</f>
        <v>0</v>
      </c>
      <c r="BL17" s="277">
        <f>IFERROR(J17*FINANÇAS!$N15,0)</f>
        <v>0</v>
      </c>
      <c r="BM17" s="277">
        <f>IFERROR(K17*FINANÇAS!$N15,0)</f>
        <v>0</v>
      </c>
      <c r="BN17" s="277">
        <f>IFERROR(L17*FINANÇAS!$N15,0)</f>
        <v>0</v>
      </c>
      <c r="BO17" s="277">
        <f>IFERROR(M17*FINANÇAS!$N15,0)</f>
        <v>0</v>
      </c>
      <c r="BP17" s="277">
        <f>IFERROR(N17*FINANÇAS!$N15,0)</f>
        <v>0</v>
      </c>
      <c r="BQ17" s="277">
        <f>IFERROR(O17*FINANÇAS!$N15,0)</f>
        <v>0</v>
      </c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</row>
    <row r="18" spans="1:88" ht="30" customHeight="1" thickTop="1" thickBot="1">
      <c r="C18" s="120" t="str">
        <f>IF(FINANÇAS!C16="","",FINANÇAS!C16)</f>
        <v/>
      </c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  <c r="O18" s="379"/>
      <c r="P18" s="245">
        <f t="shared" si="0"/>
        <v>0</v>
      </c>
      <c r="Q18" s="272"/>
      <c r="R18" s="274" t="str">
        <f t="shared" si="1"/>
        <v/>
      </c>
      <c r="S18" s="276">
        <f>IFERROR(D18*FINANÇAS!$K16,0)</f>
        <v>0</v>
      </c>
      <c r="T18" s="276">
        <f>IFERROR(E18*FINANÇAS!$K16,0)</f>
        <v>0</v>
      </c>
      <c r="U18" s="276">
        <f>IFERROR(F18*FINANÇAS!$K16,0)</f>
        <v>0</v>
      </c>
      <c r="V18" s="276">
        <f>IFERROR(G18*FINANÇAS!$K16,0)</f>
        <v>0</v>
      </c>
      <c r="W18" s="276">
        <f>IFERROR(H18*FINANÇAS!$K16,0)</f>
        <v>0</v>
      </c>
      <c r="X18" s="276">
        <f>IFERROR(I18*FINANÇAS!$K16,0)</f>
        <v>0</v>
      </c>
      <c r="Y18" s="276">
        <f>IFERROR(J18*FINANÇAS!$K16,0)</f>
        <v>0</v>
      </c>
      <c r="Z18" s="276">
        <f>IFERROR(K18*FINANÇAS!$K16,0)</f>
        <v>0</v>
      </c>
      <c r="AA18" s="276">
        <f>IFERROR(L18*FINANÇAS!$K16,0)</f>
        <v>0</v>
      </c>
      <c r="AB18" s="276">
        <f>IFERROR(M18*FINANÇAS!$K16,0)</f>
        <v>0</v>
      </c>
      <c r="AC18" s="276">
        <f>IFERROR(N18*FINANÇAS!$K16,0)</f>
        <v>0</v>
      </c>
      <c r="AD18" s="276">
        <f>IFERROR(O18*FINANÇAS!$K16,0)</f>
        <v>0</v>
      </c>
      <c r="AF18" s="276">
        <f>IFERROR(D18*FINANÇAS!$G16,0)</f>
        <v>0</v>
      </c>
      <c r="AG18" s="276">
        <f>IFERROR(E18*FINANÇAS!$G16,0)</f>
        <v>0</v>
      </c>
      <c r="AH18" s="276">
        <f>IFERROR(F18*FINANÇAS!$G16,0)</f>
        <v>0</v>
      </c>
      <c r="AI18" s="276">
        <f>IFERROR(G18*FINANÇAS!$G16,0)</f>
        <v>0</v>
      </c>
      <c r="AJ18" s="276">
        <f>IFERROR(H18*FINANÇAS!$G16,0)</f>
        <v>0</v>
      </c>
      <c r="AK18" s="276">
        <f>IFERROR(I18*FINANÇAS!$G16,0)</f>
        <v>0</v>
      </c>
      <c r="AL18" s="276">
        <f>IFERROR(J18*FINANÇAS!$G16,0)</f>
        <v>0</v>
      </c>
      <c r="AM18" s="276">
        <f>IFERROR(K18*FINANÇAS!$G16,0)</f>
        <v>0</v>
      </c>
      <c r="AN18" s="276">
        <f>IFERROR(L18*FINANÇAS!$G16,0)</f>
        <v>0</v>
      </c>
      <c r="AO18" s="276">
        <f>IFERROR(M18*FINANÇAS!$G16,0)</f>
        <v>0</v>
      </c>
      <c r="AP18" s="276">
        <f>IFERROR(N18*FINANÇAS!$G16,0)</f>
        <v>0</v>
      </c>
      <c r="AQ18" s="276">
        <f>IFERROR(O18*FINANÇAS!$G16,0)</f>
        <v>0</v>
      </c>
      <c r="AS18" s="277">
        <f>S18*FINANÇAS!$J16</f>
        <v>0</v>
      </c>
      <c r="AT18" s="277">
        <f>T18*FINANÇAS!$J16</f>
        <v>0</v>
      </c>
      <c r="AU18" s="277">
        <f>U18*FINANÇAS!$J16</f>
        <v>0</v>
      </c>
      <c r="AV18" s="277">
        <f>V18*FINANÇAS!$J16</f>
        <v>0</v>
      </c>
      <c r="AW18" s="277">
        <f>W18*FINANÇAS!$J16</f>
        <v>0</v>
      </c>
      <c r="AX18" s="277">
        <f>X18*FINANÇAS!$J16</f>
        <v>0</v>
      </c>
      <c r="AY18" s="277">
        <f>Y18*FINANÇAS!$J16</f>
        <v>0</v>
      </c>
      <c r="AZ18" s="277">
        <f>Z18*FINANÇAS!$J16</f>
        <v>0</v>
      </c>
      <c r="BA18" s="277">
        <f>AA18*FINANÇAS!$J16</f>
        <v>0</v>
      </c>
      <c r="BB18" s="277">
        <f>AB18*FINANÇAS!$J16</f>
        <v>0</v>
      </c>
      <c r="BC18" s="277">
        <f>AC18*FINANÇAS!$J16</f>
        <v>0</v>
      </c>
      <c r="BD18" s="277">
        <f>AD18*FINANÇAS!$J16</f>
        <v>0</v>
      </c>
      <c r="BF18" s="277">
        <f>IFERROR(D18*FINANÇAS!$N16,0)</f>
        <v>0</v>
      </c>
      <c r="BG18" s="277">
        <f>IFERROR(E18*FINANÇAS!$N16,0)</f>
        <v>0</v>
      </c>
      <c r="BH18" s="277">
        <f>IFERROR(F18*FINANÇAS!$N16,0)</f>
        <v>0</v>
      </c>
      <c r="BI18" s="277">
        <f>IFERROR(G18*FINANÇAS!$N16,0)</f>
        <v>0</v>
      </c>
      <c r="BJ18" s="277">
        <f>IFERROR(H18*FINANÇAS!$N16,0)</f>
        <v>0</v>
      </c>
      <c r="BK18" s="277">
        <f>IFERROR(I18*FINANÇAS!$N16,0)</f>
        <v>0</v>
      </c>
      <c r="BL18" s="277">
        <f>IFERROR(J18*FINANÇAS!$N16,0)</f>
        <v>0</v>
      </c>
      <c r="BM18" s="277">
        <f>IFERROR(K18*FINANÇAS!$N16,0)</f>
        <v>0</v>
      </c>
      <c r="BN18" s="277">
        <f>IFERROR(L18*FINANÇAS!$N16,0)</f>
        <v>0</v>
      </c>
      <c r="BO18" s="277">
        <f>IFERROR(M18*FINANÇAS!$N16,0)</f>
        <v>0</v>
      </c>
      <c r="BP18" s="277">
        <f>IFERROR(N18*FINANÇAS!$N16,0)</f>
        <v>0</v>
      </c>
      <c r="BQ18" s="277">
        <f>IFERROR(O18*FINANÇAS!$N16,0)</f>
        <v>0</v>
      </c>
    </row>
    <row r="19" spans="1:88" ht="30" customHeight="1" thickTop="1" thickBot="1">
      <c r="C19" s="120" t="str">
        <f>IF(FINANÇAS!C17="","",FINANÇAS!C17)</f>
        <v/>
      </c>
      <c r="D19" s="379"/>
      <c r="E19" s="379"/>
      <c r="F19" s="379"/>
      <c r="G19" s="379"/>
      <c r="H19" s="379"/>
      <c r="I19" s="379"/>
      <c r="J19" s="379"/>
      <c r="K19" s="379"/>
      <c r="L19" s="379"/>
      <c r="M19" s="379"/>
      <c r="N19" s="379"/>
      <c r="O19" s="379"/>
      <c r="P19" s="245">
        <f t="shared" si="0"/>
        <v>0</v>
      </c>
      <c r="Q19" s="272"/>
      <c r="R19" s="274" t="str">
        <f t="shared" si="1"/>
        <v/>
      </c>
      <c r="S19" s="276">
        <f>IFERROR(D19*FINANÇAS!$K17,0)</f>
        <v>0</v>
      </c>
      <c r="T19" s="276">
        <f>IFERROR(E19*FINANÇAS!$K17,0)</f>
        <v>0</v>
      </c>
      <c r="U19" s="276">
        <f>IFERROR(F19*FINANÇAS!$K17,0)</f>
        <v>0</v>
      </c>
      <c r="V19" s="276">
        <f>IFERROR(G19*FINANÇAS!$K17,0)</f>
        <v>0</v>
      </c>
      <c r="W19" s="276">
        <f>IFERROR(H19*FINANÇAS!$K17,0)</f>
        <v>0</v>
      </c>
      <c r="X19" s="276">
        <f>IFERROR(I19*FINANÇAS!$K17,0)</f>
        <v>0</v>
      </c>
      <c r="Y19" s="276">
        <f>IFERROR(J19*FINANÇAS!$K17,0)</f>
        <v>0</v>
      </c>
      <c r="Z19" s="276">
        <f>IFERROR(K19*FINANÇAS!$K17,0)</f>
        <v>0</v>
      </c>
      <c r="AA19" s="276">
        <f>IFERROR(L19*FINANÇAS!$K17,0)</f>
        <v>0</v>
      </c>
      <c r="AB19" s="276">
        <f>IFERROR(M19*FINANÇAS!$K17,0)</f>
        <v>0</v>
      </c>
      <c r="AC19" s="276">
        <f>IFERROR(N19*FINANÇAS!$K17,0)</f>
        <v>0</v>
      </c>
      <c r="AD19" s="276">
        <f>IFERROR(O19*FINANÇAS!$K17,0)</f>
        <v>0</v>
      </c>
      <c r="AF19" s="276">
        <f>IFERROR(D19*FINANÇAS!$G17,0)</f>
        <v>0</v>
      </c>
      <c r="AG19" s="276">
        <f>IFERROR(E19*FINANÇAS!$G17,0)</f>
        <v>0</v>
      </c>
      <c r="AH19" s="276">
        <f>IFERROR(F19*FINANÇAS!$G17,0)</f>
        <v>0</v>
      </c>
      <c r="AI19" s="276">
        <f>IFERROR(G19*FINANÇAS!$G17,0)</f>
        <v>0</v>
      </c>
      <c r="AJ19" s="276">
        <f>IFERROR(H19*FINANÇAS!$G17,0)</f>
        <v>0</v>
      </c>
      <c r="AK19" s="276">
        <f>IFERROR(I19*FINANÇAS!$G17,0)</f>
        <v>0</v>
      </c>
      <c r="AL19" s="276">
        <f>IFERROR(J19*FINANÇAS!$G17,0)</f>
        <v>0</v>
      </c>
      <c r="AM19" s="276">
        <f>IFERROR(K19*FINANÇAS!$G17,0)</f>
        <v>0</v>
      </c>
      <c r="AN19" s="276">
        <f>IFERROR(L19*FINANÇAS!$G17,0)</f>
        <v>0</v>
      </c>
      <c r="AO19" s="276">
        <f>IFERROR(M19*FINANÇAS!$G17,0)</f>
        <v>0</v>
      </c>
      <c r="AP19" s="276">
        <f>IFERROR(N19*FINANÇAS!$G17,0)</f>
        <v>0</v>
      </c>
      <c r="AQ19" s="276">
        <f>IFERROR(O19*FINANÇAS!$G17,0)</f>
        <v>0</v>
      </c>
      <c r="AS19" s="277">
        <f>S19*FINANÇAS!$J17</f>
        <v>0</v>
      </c>
      <c r="AT19" s="277">
        <f>T19*FINANÇAS!$J17</f>
        <v>0</v>
      </c>
      <c r="AU19" s="277">
        <f>U19*FINANÇAS!$J17</f>
        <v>0</v>
      </c>
      <c r="AV19" s="277">
        <f>V19*FINANÇAS!$J17</f>
        <v>0</v>
      </c>
      <c r="AW19" s="277">
        <f>W19*FINANÇAS!$J17</f>
        <v>0</v>
      </c>
      <c r="AX19" s="277">
        <f>X19*FINANÇAS!$J17</f>
        <v>0</v>
      </c>
      <c r="AY19" s="277">
        <f>Y19*FINANÇAS!$J17</f>
        <v>0</v>
      </c>
      <c r="AZ19" s="277">
        <f>Z19*FINANÇAS!$J17</f>
        <v>0</v>
      </c>
      <c r="BA19" s="277">
        <f>AA19*FINANÇAS!$J17</f>
        <v>0</v>
      </c>
      <c r="BB19" s="277">
        <f>AB19*FINANÇAS!$J17</f>
        <v>0</v>
      </c>
      <c r="BC19" s="277">
        <f>AC19*FINANÇAS!$J17</f>
        <v>0</v>
      </c>
      <c r="BD19" s="277">
        <f>AD19*FINANÇAS!$J17</f>
        <v>0</v>
      </c>
      <c r="BF19" s="277">
        <f>IFERROR(D19*FINANÇAS!$N17,0)</f>
        <v>0</v>
      </c>
      <c r="BG19" s="277">
        <f>IFERROR(E19*FINANÇAS!$N17,0)</f>
        <v>0</v>
      </c>
      <c r="BH19" s="277">
        <f>IFERROR(F19*FINANÇAS!$N17,0)</f>
        <v>0</v>
      </c>
      <c r="BI19" s="277">
        <f>IFERROR(G19*FINANÇAS!$N17,0)</f>
        <v>0</v>
      </c>
      <c r="BJ19" s="277">
        <f>IFERROR(H19*FINANÇAS!$N17,0)</f>
        <v>0</v>
      </c>
      <c r="BK19" s="277">
        <f>IFERROR(I19*FINANÇAS!$N17,0)</f>
        <v>0</v>
      </c>
      <c r="BL19" s="277">
        <f>IFERROR(J19*FINANÇAS!$N17,0)</f>
        <v>0</v>
      </c>
      <c r="BM19" s="277">
        <f>IFERROR(K19*FINANÇAS!$N17,0)</f>
        <v>0</v>
      </c>
      <c r="BN19" s="277">
        <f>IFERROR(L19*FINANÇAS!$N17,0)</f>
        <v>0</v>
      </c>
      <c r="BO19" s="277">
        <f>IFERROR(M19*FINANÇAS!$N17,0)</f>
        <v>0</v>
      </c>
      <c r="BP19" s="277">
        <f>IFERROR(N19*FINANÇAS!$N17,0)</f>
        <v>0</v>
      </c>
      <c r="BQ19" s="277">
        <f>IFERROR(O19*FINANÇAS!$N17,0)</f>
        <v>0</v>
      </c>
    </row>
    <row r="20" spans="1:88" ht="30" customHeight="1" thickTop="1" thickBot="1">
      <c r="C20" s="120" t="str">
        <f>IF(FINANÇAS!C18="","",FINANÇAS!C18)</f>
        <v/>
      </c>
      <c r="D20" s="379"/>
      <c r="E20" s="379"/>
      <c r="F20" s="379"/>
      <c r="G20" s="379"/>
      <c r="H20" s="379"/>
      <c r="I20" s="379"/>
      <c r="J20" s="379"/>
      <c r="K20" s="379"/>
      <c r="L20" s="379"/>
      <c r="M20" s="379"/>
      <c r="N20" s="379"/>
      <c r="O20" s="379"/>
      <c r="P20" s="245">
        <f t="shared" si="0"/>
        <v>0</v>
      </c>
      <c r="Q20" s="272"/>
      <c r="R20" s="274" t="str">
        <f t="shared" si="1"/>
        <v/>
      </c>
      <c r="S20" s="276">
        <f>IFERROR(D20*FINANÇAS!$K18,0)</f>
        <v>0</v>
      </c>
      <c r="T20" s="276">
        <f>IFERROR(E20*FINANÇAS!$K18,0)</f>
        <v>0</v>
      </c>
      <c r="U20" s="276">
        <f>IFERROR(F20*FINANÇAS!$K18,0)</f>
        <v>0</v>
      </c>
      <c r="V20" s="276">
        <f>IFERROR(G20*FINANÇAS!$K18,0)</f>
        <v>0</v>
      </c>
      <c r="W20" s="276">
        <f>IFERROR(H20*FINANÇAS!$K18,0)</f>
        <v>0</v>
      </c>
      <c r="X20" s="276">
        <f>IFERROR(I20*FINANÇAS!$K18,0)</f>
        <v>0</v>
      </c>
      <c r="Y20" s="276">
        <f>IFERROR(J20*FINANÇAS!$K18,0)</f>
        <v>0</v>
      </c>
      <c r="Z20" s="276">
        <f>IFERROR(K20*FINANÇAS!$K18,0)</f>
        <v>0</v>
      </c>
      <c r="AA20" s="276">
        <f>IFERROR(L20*FINANÇAS!$K18,0)</f>
        <v>0</v>
      </c>
      <c r="AB20" s="276">
        <f>IFERROR(M20*FINANÇAS!$K18,0)</f>
        <v>0</v>
      </c>
      <c r="AC20" s="276">
        <f>IFERROR(N20*FINANÇAS!$K18,0)</f>
        <v>0</v>
      </c>
      <c r="AD20" s="276">
        <f>IFERROR(O20*FINANÇAS!$K18,0)</f>
        <v>0</v>
      </c>
      <c r="AF20" s="276">
        <f>IFERROR(D20*FINANÇAS!$G18,0)</f>
        <v>0</v>
      </c>
      <c r="AG20" s="276">
        <f>IFERROR(E20*FINANÇAS!$G18,0)</f>
        <v>0</v>
      </c>
      <c r="AH20" s="276">
        <f>IFERROR(F20*FINANÇAS!$G18,0)</f>
        <v>0</v>
      </c>
      <c r="AI20" s="276">
        <f>IFERROR(G20*FINANÇAS!$G18,0)</f>
        <v>0</v>
      </c>
      <c r="AJ20" s="276">
        <f>IFERROR(H20*FINANÇAS!$G18,0)</f>
        <v>0</v>
      </c>
      <c r="AK20" s="276">
        <f>IFERROR(I20*FINANÇAS!$G18,0)</f>
        <v>0</v>
      </c>
      <c r="AL20" s="276">
        <f>IFERROR(J20*FINANÇAS!$G18,0)</f>
        <v>0</v>
      </c>
      <c r="AM20" s="276">
        <f>IFERROR(K20*FINANÇAS!$G18,0)</f>
        <v>0</v>
      </c>
      <c r="AN20" s="276">
        <f>IFERROR(L20*FINANÇAS!$G18,0)</f>
        <v>0</v>
      </c>
      <c r="AO20" s="276">
        <f>IFERROR(M20*FINANÇAS!$G18,0)</f>
        <v>0</v>
      </c>
      <c r="AP20" s="276">
        <f>IFERROR(N20*FINANÇAS!$G18,0)</f>
        <v>0</v>
      </c>
      <c r="AQ20" s="276">
        <f>IFERROR(O20*FINANÇAS!$G18,0)</f>
        <v>0</v>
      </c>
      <c r="AS20" s="277">
        <f>S20*FINANÇAS!$J18</f>
        <v>0</v>
      </c>
      <c r="AT20" s="277">
        <f>T20*FINANÇAS!$J18</f>
        <v>0</v>
      </c>
      <c r="AU20" s="277">
        <f>U20*FINANÇAS!$J18</f>
        <v>0</v>
      </c>
      <c r="AV20" s="277">
        <f>V20*FINANÇAS!$J18</f>
        <v>0</v>
      </c>
      <c r="AW20" s="277">
        <f>W20*FINANÇAS!$J18</f>
        <v>0</v>
      </c>
      <c r="AX20" s="277">
        <f>X20*FINANÇAS!$J18</f>
        <v>0</v>
      </c>
      <c r="AY20" s="277">
        <f>Y20*FINANÇAS!$J18</f>
        <v>0</v>
      </c>
      <c r="AZ20" s="277">
        <f>Z20*FINANÇAS!$J18</f>
        <v>0</v>
      </c>
      <c r="BA20" s="277">
        <f>AA20*FINANÇAS!$J18</f>
        <v>0</v>
      </c>
      <c r="BB20" s="277">
        <f>AB20*FINANÇAS!$J18</f>
        <v>0</v>
      </c>
      <c r="BC20" s="277">
        <f>AC20*FINANÇAS!$J18</f>
        <v>0</v>
      </c>
      <c r="BD20" s="277">
        <f>AD20*FINANÇAS!$J18</f>
        <v>0</v>
      </c>
      <c r="BF20" s="277">
        <f>IFERROR(D20*FINANÇAS!$N18,0)</f>
        <v>0</v>
      </c>
      <c r="BG20" s="277">
        <f>IFERROR(E20*FINANÇAS!$N18,0)</f>
        <v>0</v>
      </c>
      <c r="BH20" s="277">
        <f>IFERROR(F20*FINANÇAS!$N18,0)</f>
        <v>0</v>
      </c>
      <c r="BI20" s="277">
        <f>IFERROR(G20*FINANÇAS!$N18,0)</f>
        <v>0</v>
      </c>
      <c r="BJ20" s="277">
        <f>IFERROR(H20*FINANÇAS!$N18,0)</f>
        <v>0</v>
      </c>
      <c r="BK20" s="277">
        <f>IFERROR(I20*FINANÇAS!$N18,0)</f>
        <v>0</v>
      </c>
      <c r="BL20" s="277">
        <f>IFERROR(J20*FINANÇAS!$N18,0)</f>
        <v>0</v>
      </c>
      <c r="BM20" s="277">
        <f>IFERROR(K20*FINANÇAS!$N18,0)</f>
        <v>0</v>
      </c>
      <c r="BN20" s="277">
        <f>IFERROR(L20*FINANÇAS!$N18,0)</f>
        <v>0</v>
      </c>
      <c r="BO20" s="277">
        <f>IFERROR(M20*FINANÇAS!$N18,0)</f>
        <v>0</v>
      </c>
      <c r="BP20" s="277">
        <f>IFERROR(N20*FINANÇAS!$N18,0)</f>
        <v>0</v>
      </c>
      <c r="BQ20" s="277">
        <f>IFERROR(O20*FINANÇAS!$N18,0)</f>
        <v>0</v>
      </c>
    </row>
    <row r="21" spans="1:88" ht="30" customHeight="1" thickTop="1" thickBot="1">
      <c r="C21" s="120" t="str">
        <f>IF(FINANÇAS!C19="","",FINANÇAS!C19)</f>
        <v/>
      </c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  <c r="O21" s="379"/>
      <c r="P21" s="245">
        <f t="shared" si="0"/>
        <v>0</v>
      </c>
      <c r="Q21" s="272"/>
      <c r="R21" s="274" t="str">
        <f t="shared" si="1"/>
        <v/>
      </c>
      <c r="S21" s="276">
        <f>IFERROR(D21*FINANÇAS!$K19,0)</f>
        <v>0</v>
      </c>
      <c r="T21" s="276">
        <f>IFERROR(E21*FINANÇAS!$K19,0)</f>
        <v>0</v>
      </c>
      <c r="U21" s="276">
        <f>IFERROR(F21*FINANÇAS!$K19,0)</f>
        <v>0</v>
      </c>
      <c r="V21" s="276">
        <f>IFERROR(G21*FINANÇAS!$K19,0)</f>
        <v>0</v>
      </c>
      <c r="W21" s="276">
        <f>IFERROR(H21*FINANÇAS!$K19,0)</f>
        <v>0</v>
      </c>
      <c r="X21" s="276">
        <f>IFERROR(I21*FINANÇAS!$K19,0)</f>
        <v>0</v>
      </c>
      <c r="Y21" s="276">
        <f>IFERROR(J21*FINANÇAS!$K19,0)</f>
        <v>0</v>
      </c>
      <c r="Z21" s="276">
        <f>IFERROR(K21*FINANÇAS!$K19,0)</f>
        <v>0</v>
      </c>
      <c r="AA21" s="276">
        <f>IFERROR(L21*FINANÇAS!$K19,0)</f>
        <v>0</v>
      </c>
      <c r="AB21" s="276">
        <f>IFERROR(M21*FINANÇAS!$K19,0)</f>
        <v>0</v>
      </c>
      <c r="AC21" s="276">
        <f>IFERROR(N21*FINANÇAS!$K19,0)</f>
        <v>0</v>
      </c>
      <c r="AD21" s="276">
        <f>IFERROR(O21*FINANÇAS!$K19,0)</f>
        <v>0</v>
      </c>
      <c r="AF21" s="276">
        <f>IFERROR(D21*FINANÇAS!$G19,0)</f>
        <v>0</v>
      </c>
      <c r="AG21" s="276">
        <f>IFERROR(E21*FINANÇAS!$G19,0)</f>
        <v>0</v>
      </c>
      <c r="AH21" s="276">
        <f>IFERROR(F21*FINANÇAS!$G19,0)</f>
        <v>0</v>
      </c>
      <c r="AI21" s="276">
        <f>IFERROR(G21*FINANÇAS!$G19,0)</f>
        <v>0</v>
      </c>
      <c r="AJ21" s="276">
        <f>IFERROR(H21*FINANÇAS!$G19,0)</f>
        <v>0</v>
      </c>
      <c r="AK21" s="276">
        <f>IFERROR(I21*FINANÇAS!$G19,0)</f>
        <v>0</v>
      </c>
      <c r="AL21" s="276">
        <f>IFERROR(J21*FINANÇAS!$G19,0)</f>
        <v>0</v>
      </c>
      <c r="AM21" s="276">
        <f>IFERROR(K21*FINANÇAS!$G19,0)</f>
        <v>0</v>
      </c>
      <c r="AN21" s="276">
        <f>IFERROR(L21*FINANÇAS!$G19,0)</f>
        <v>0</v>
      </c>
      <c r="AO21" s="276">
        <f>IFERROR(M21*FINANÇAS!$G19,0)</f>
        <v>0</v>
      </c>
      <c r="AP21" s="276">
        <f>IFERROR(N21*FINANÇAS!$G19,0)</f>
        <v>0</v>
      </c>
      <c r="AQ21" s="276">
        <f>IFERROR(O21*FINANÇAS!$G19,0)</f>
        <v>0</v>
      </c>
      <c r="AS21" s="277">
        <f>S21*FINANÇAS!$J19</f>
        <v>0</v>
      </c>
      <c r="AT21" s="277">
        <f>T21*FINANÇAS!$J19</f>
        <v>0</v>
      </c>
      <c r="AU21" s="277">
        <f>U21*FINANÇAS!$J19</f>
        <v>0</v>
      </c>
      <c r="AV21" s="277">
        <f>V21*FINANÇAS!$J19</f>
        <v>0</v>
      </c>
      <c r="AW21" s="277">
        <f>W21*FINANÇAS!$J19</f>
        <v>0</v>
      </c>
      <c r="AX21" s="277">
        <f>X21*FINANÇAS!$J19</f>
        <v>0</v>
      </c>
      <c r="AY21" s="277">
        <f>Y21*FINANÇAS!$J19</f>
        <v>0</v>
      </c>
      <c r="AZ21" s="277">
        <f>Z21*FINANÇAS!$J19</f>
        <v>0</v>
      </c>
      <c r="BA21" s="277">
        <f>AA21*FINANÇAS!$J19</f>
        <v>0</v>
      </c>
      <c r="BB21" s="277">
        <f>AB21*FINANÇAS!$J19</f>
        <v>0</v>
      </c>
      <c r="BC21" s="277">
        <f>AC21*FINANÇAS!$J19</f>
        <v>0</v>
      </c>
      <c r="BD21" s="277">
        <f>AD21*FINANÇAS!$J19</f>
        <v>0</v>
      </c>
      <c r="BF21" s="277">
        <f>IFERROR(D21*FINANÇAS!$N19,0)</f>
        <v>0</v>
      </c>
      <c r="BG21" s="277">
        <f>IFERROR(E21*FINANÇAS!$N19,0)</f>
        <v>0</v>
      </c>
      <c r="BH21" s="277">
        <f>IFERROR(F21*FINANÇAS!$N19,0)</f>
        <v>0</v>
      </c>
      <c r="BI21" s="277">
        <f>IFERROR(G21*FINANÇAS!$N19,0)</f>
        <v>0</v>
      </c>
      <c r="BJ21" s="277">
        <f>IFERROR(H21*FINANÇAS!$N19,0)</f>
        <v>0</v>
      </c>
      <c r="BK21" s="277">
        <f>IFERROR(I21*FINANÇAS!$N19,0)</f>
        <v>0</v>
      </c>
      <c r="BL21" s="277">
        <f>IFERROR(J21*FINANÇAS!$N19,0)</f>
        <v>0</v>
      </c>
      <c r="BM21" s="277">
        <f>IFERROR(K21*FINANÇAS!$N19,0)</f>
        <v>0</v>
      </c>
      <c r="BN21" s="277">
        <f>IFERROR(L21*FINANÇAS!$N19,0)</f>
        <v>0</v>
      </c>
      <c r="BO21" s="277">
        <f>IFERROR(M21*FINANÇAS!$N19,0)</f>
        <v>0</v>
      </c>
      <c r="BP21" s="277">
        <f>IFERROR(N21*FINANÇAS!$N19,0)</f>
        <v>0</v>
      </c>
      <c r="BQ21" s="277">
        <f>IFERROR(O21*FINANÇAS!$N19,0)</f>
        <v>0</v>
      </c>
    </row>
    <row r="22" spans="1:88" ht="30" customHeight="1" thickTop="1" thickBot="1">
      <c r="C22" s="120" t="str">
        <f>IF(FINANÇAS!C20="","",FINANÇAS!C20)</f>
        <v/>
      </c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  <c r="O22" s="379"/>
      <c r="P22" s="245">
        <f t="shared" si="0"/>
        <v>0</v>
      </c>
      <c r="Q22" s="272"/>
      <c r="R22" s="274" t="str">
        <f t="shared" si="1"/>
        <v/>
      </c>
      <c r="S22" s="276">
        <f>IFERROR(D22*FINANÇAS!$K20,0)</f>
        <v>0</v>
      </c>
      <c r="T22" s="276">
        <f>IFERROR(E22*FINANÇAS!$K20,0)</f>
        <v>0</v>
      </c>
      <c r="U22" s="276">
        <f>IFERROR(F22*FINANÇAS!$K20,0)</f>
        <v>0</v>
      </c>
      <c r="V22" s="276">
        <f>IFERROR(G22*FINANÇAS!$K20,0)</f>
        <v>0</v>
      </c>
      <c r="W22" s="276">
        <f>IFERROR(H22*FINANÇAS!$K20,0)</f>
        <v>0</v>
      </c>
      <c r="X22" s="276">
        <f>IFERROR(I22*FINANÇAS!$K20,0)</f>
        <v>0</v>
      </c>
      <c r="Y22" s="276">
        <f>IFERROR(J22*FINANÇAS!$K20,0)</f>
        <v>0</v>
      </c>
      <c r="Z22" s="276">
        <f>IFERROR(K22*FINANÇAS!$K20,0)</f>
        <v>0</v>
      </c>
      <c r="AA22" s="276">
        <f>IFERROR(L22*FINANÇAS!$K20,0)</f>
        <v>0</v>
      </c>
      <c r="AB22" s="276">
        <f>IFERROR(M22*FINANÇAS!$K20,0)</f>
        <v>0</v>
      </c>
      <c r="AC22" s="276">
        <f>IFERROR(N22*FINANÇAS!$K20,0)</f>
        <v>0</v>
      </c>
      <c r="AD22" s="276">
        <f>IFERROR(O22*FINANÇAS!$K20,0)</f>
        <v>0</v>
      </c>
      <c r="AF22" s="276">
        <f>IFERROR(D22*FINANÇAS!$G20,0)</f>
        <v>0</v>
      </c>
      <c r="AG22" s="276">
        <f>IFERROR(E22*FINANÇAS!$G20,0)</f>
        <v>0</v>
      </c>
      <c r="AH22" s="276">
        <f>IFERROR(F22*FINANÇAS!$G20,0)</f>
        <v>0</v>
      </c>
      <c r="AI22" s="276">
        <f>IFERROR(G22*FINANÇAS!$G20,0)</f>
        <v>0</v>
      </c>
      <c r="AJ22" s="276">
        <f>IFERROR(H22*FINANÇAS!$G20,0)</f>
        <v>0</v>
      </c>
      <c r="AK22" s="276">
        <f>IFERROR(I22*FINANÇAS!$G20,0)</f>
        <v>0</v>
      </c>
      <c r="AL22" s="276">
        <f>IFERROR(J22*FINANÇAS!$G20,0)</f>
        <v>0</v>
      </c>
      <c r="AM22" s="276">
        <f>IFERROR(K22*FINANÇAS!$G20,0)</f>
        <v>0</v>
      </c>
      <c r="AN22" s="276">
        <f>IFERROR(L22*FINANÇAS!$G20,0)</f>
        <v>0</v>
      </c>
      <c r="AO22" s="276">
        <f>IFERROR(M22*FINANÇAS!$G20,0)</f>
        <v>0</v>
      </c>
      <c r="AP22" s="276">
        <f>IFERROR(N22*FINANÇAS!$G20,0)</f>
        <v>0</v>
      </c>
      <c r="AQ22" s="276">
        <f>IFERROR(O22*FINANÇAS!$G20,0)</f>
        <v>0</v>
      </c>
      <c r="AS22" s="277">
        <f>S22*FINANÇAS!$J20</f>
        <v>0</v>
      </c>
      <c r="AT22" s="277">
        <f>T22*FINANÇAS!$J20</f>
        <v>0</v>
      </c>
      <c r="AU22" s="277">
        <f>U22*FINANÇAS!$J20</f>
        <v>0</v>
      </c>
      <c r="AV22" s="277">
        <f>V22*FINANÇAS!$J20</f>
        <v>0</v>
      </c>
      <c r="AW22" s="277">
        <f>W22*FINANÇAS!$J20</f>
        <v>0</v>
      </c>
      <c r="AX22" s="277">
        <f>X22*FINANÇAS!$J20</f>
        <v>0</v>
      </c>
      <c r="AY22" s="277">
        <f>Y22*FINANÇAS!$J20</f>
        <v>0</v>
      </c>
      <c r="AZ22" s="277">
        <f>Z22*FINANÇAS!$J20</f>
        <v>0</v>
      </c>
      <c r="BA22" s="277">
        <f>AA22*FINANÇAS!$J20</f>
        <v>0</v>
      </c>
      <c r="BB22" s="277">
        <f>AB22*FINANÇAS!$J20</f>
        <v>0</v>
      </c>
      <c r="BC22" s="277">
        <f>AC22*FINANÇAS!$J20</f>
        <v>0</v>
      </c>
      <c r="BD22" s="277">
        <f>AD22*FINANÇAS!$J20</f>
        <v>0</v>
      </c>
      <c r="BF22" s="277">
        <f>IFERROR(D22*FINANÇAS!$N20,0)</f>
        <v>0</v>
      </c>
      <c r="BG22" s="277">
        <f>IFERROR(E22*FINANÇAS!$N20,0)</f>
        <v>0</v>
      </c>
      <c r="BH22" s="277">
        <f>IFERROR(F22*FINANÇAS!$N20,0)</f>
        <v>0</v>
      </c>
      <c r="BI22" s="277">
        <f>IFERROR(G22*FINANÇAS!$N20,0)</f>
        <v>0</v>
      </c>
      <c r="BJ22" s="277">
        <f>IFERROR(H22*FINANÇAS!$N20,0)</f>
        <v>0</v>
      </c>
      <c r="BK22" s="277">
        <f>IFERROR(I22*FINANÇAS!$N20,0)</f>
        <v>0</v>
      </c>
      <c r="BL22" s="277">
        <f>IFERROR(J22*FINANÇAS!$N20,0)</f>
        <v>0</v>
      </c>
      <c r="BM22" s="277">
        <f>IFERROR(K22*FINANÇAS!$N20,0)</f>
        <v>0</v>
      </c>
      <c r="BN22" s="277">
        <f>IFERROR(L22*FINANÇAS!$N20,0)</f>
        <v>0</v>
      </c>
      <c r="BO22" s="277">
        <f>IFERROR(M22*FINANÇAS!$N20,0)</f>
        <v>0</v>
      </c>
      <c r="BP22" s="277">
        <f>IFERROR(N22*FINANÇAS!$N20,0)</f>
        <v>0</v>
      </c>
      <c r="BQ22" s="277">
        <f>IFERROR(O22*FINANÇAS!$N20,0)</f>
        <v>0</v>
      </c>
    </row>
    <row r="23" spans="1:88" ht="30" customHeight="1" thickTop="1" thickBot="1">
      <c r="C23" s="120" t="str">
        <f>IF(FINANÇAS!C21="","",FINANÇAS!C21)</f>
        <v/>
      </c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  <c r="O23" s="379"/>
      <c r="P23" s="245">
        <f t="shared" si="0"/>
        <v>0</v>
      </c>
      <c r="Q23" s="272"/>
      <c r="R23" s="274" t="str">
        <f t="shared" si="1"/>
        <v/>
      </c>
      <c r="S23" s="276">
        <f>IFERROR(D23*FINANÇAS!$K21,0)</f>
        <v>0</v>
      </c>
      <c r="T23" s="276">
        <f>IFERROR(E23*FINANÇAS!$K21,0)</f>
        <v>0</v>
      </c>
      <c r="U23" s="276">
        <f>IFERROR(F23*FINANÇAS!$K21,0)</f>
        <v>0</v>
      </c>
      <c r="V23" s="276">
        <f>IFERROR(G23*FINANÇAS!$K21,0)</f>
        <v>0</v>
      </c>
      <c r="W23" s="276">
        <f>IFERROR(H23*FINANÇAS!$K21,0)</f>
        <v>0</v>
      </c>
      <c r="X23" s="276">
        <f>IFERROR(I23*FINANÇAS!$K21,0)</f>
        <v>0</v>
      </c>
      <c r="Y23" s="276">
        <f>IFERROR(J23*FINANÇAS!$K21,0)</f>
        <v>0</v>
      </c>
      <c r="Z23" s="276">
        <f>IFERROR(K23*FINANÇAS!$K21,0)</f>
        <v>0</v>
      </c>
      <c r="AA23" s="276">
        <f>IFERROR(L23*FINANÇAS!$K21,0)</f>
        <v>0</v>
      </c>
      <c r="AB23" s="276">
        <f>IFERROR(M23*FINANÇAS!$K21,0)</f>
        <v>0</v>
      </c>
      <c r="AC23" s="276">
        <f>IFERROR(N23*FINANÇAS!$K21,0)</f>
        <v>0</v>
      </c>
      <c r="AD23" s="276">
        <f>IFERROR(O23*FINANÇAS!$K21,0)</f>
        <v>0</v>
      </c>
      <c r="AF23" s="276">
        <f>IFERROR(D23*FINANÇAS!$G21,0)</f>
        <v>0</v>
      </c>
      <c r="AG23" s="276">
        <f>IFERROR(E23*FINANÇAS!$G21,0)</f>
        <v>0</v>
      </c>
      <c r="AH23" s="276">
        <f>IFERROR(F23*FINANÇAS!$G21,0)</f>
        <v>0</v>
      </c>
      <c r="AI23" s="276">
        <f>IFERROR(G23*FINANÇAS!$G21,0)</f>
        <v>0</v>
      </c>
      <c r="AJ23" s="276">
        <f>IFERROR(H23*FINANÇAS!$G21,0)</f>
        <v>0</v>
      </c>
      <c r="AK23" s="276">
        <f>IFERROR(I23*FINANÇAS!$G21,0)</f>
        <v>0</v>
      </c>
      <c r="AL23" s="276">
        <f>IFERROR(J23*FINANÇAS!$G21,0)</f>
        <v>0</v>
      </c>
      <c r="AM23" s="276">
        <f>IFERROR(K23*FINANÇAS!$G21,0)</f>
        <v>0</v>
      </c>
      <c r="AN23" s="276">
        <f>IFERROR(L23*FINANÇAS!$G21,0)</f>
        <v>0</v>
      </c>
      <c r="AO23" s="276">
        <f>IFERROR(M23*FINANÇAS!$G21,0)</f>
        <v>0</v>
      </c>
      <c r="AP23" s="276">
        <f>IFERROR(N23*FINANÇAS!$G21,0)</f>
        <v>0</v>
      </c>
      <c r="AQ23" s="276">
        <f>IFERROR(O23*FINANÇAS!$G21,0)</f>
        <v>0</v>
      </c>
      <c r="AS23" s="277">
        <f>S23*FINANÇAS!$J21</f>
        <v>0</v>
      </c>
      <c r="AT23" s="277">
        <f>T23*FINANÇAS!$J21</f>
        <v>0</v>
      </c>
      <c r="AU23" s="277">
        <f>U23*FINANÇAS!$J21</f>
        <v>0</v>
      </c>
      <c r="AV23" s="277">
        <f>V23*FINANÇAS!$J21</f>
        <v>0</v>
      </c>
      <c r="AW23" s="277">
        <f>W23*FINANÇAS!$J21</f>
        <v>0</v>
      </c>
      <c r="AX23" s="277">
        <f>X23*FINANÇAS!$J21</f>
        <v>0</v>
      </c>
      <c r="AY23" s="277">
        <f>Y23*FINANÇAS!$J21</f>
        <v>0</v>
      </c>
      <c r="AZ23" s="277">
        <f>Z23*FINANÇAS!$J21</f>
        <v>0</v>
      </c>
      <c r="BA23" s="277">
        <f>AA23*FINANÇAS!$J21</f>
        <v>0</v>
      </c>
      <c r="BB23" s="277">
        <f>AB23*FINANÇAS!$J21</f>
        <v>0</v>
      </c>
      <c r="BC23" s="277">
        <f>AC23*FINANÇAS!$J21</f>
        <v>0</v>
      </c>
      <c r="BD23" s="277">
        <f>AD23*FINANÇAS!$J21</f>
        <v>0</v>
      </c>
      <c r="BF23" s="277">
        <f>IFERROR(D23*FINANÇAS!$N21,0)</f>
        <v>0</v>
      </c>
      <c r="BG23" s="277">
        <f>IFERROR(E23*FINANÇAS!$N21,0)</f>
        <v>0</v>
      </c>
      <c r="BH23" s="277">
        <f>IFERROR(F23*FINANÇAS!$N21,0)</f>
        <v>0</v>
      </c>
      <c r="BI23" s="277">
        <f>IFERROR(G23*FINANÇAS!$N21,0)</f>
        <v>0</v>
      </c>
      <c r="BJ23" s="277">
        <f>IFERROR(H23*FINANÇAS!$N21,0)</f>
        <v>0</v>
      </c>
      <c r="BK23" s="277">
        <f>IFERROR(I23*FINANÇAS!$N21,0)</f>
        <v>0</v>
      </c>
      <c r="BL23" s="277">
        <f>IFERROR(J23*FINANÇAS!$N21,0)</f>
        <v>0</v>
      </c>
      <c r="BM23" s="277">
        <f>IFERROR(K23*FINANÇAS!$N21,0)</f>
        <v>0</v>
      </c>
      <c r="BN23" s="277">
        <f>IFERROR(L23*FINANÇAS!$N21,0)</f>
        <v>0</v>
      </c>
      <c r="BO23" s="277">
        <f>IFERROR(M23*FINANÇAS!$N21,0)</f>
        <v>0</v>
      </c>
      <c r="BP23" s="277">
        <f>IFERROR(N23*FINANÇAS!$N21,0)</f>
        <v>0</v>
      </c>
      <c r="BQ23" s="277">
        <f>IFERROR(O23*FINANÇAS!$N21,0)</f>
        <v>0</v>
      </c>
    </row>
    <row r="24" spans="1:88" ht="30" customHeight="1" thickTop="1" thickBot="1">
      <c r="C24" s="120" t="str">
        <f>IF(FINANÇAS!C22="","",FINANÇAS!C22)</f>
        <v/>
      </c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245">
        <f t="shared" si="0"/>
        <v>0</v>
      </c>
      <c r="Q24" s="272"/>
      <c r="R24" s="274" t="str">
        <f t="shared" si="1"/>
        <v/>
      </c>
      <c r="S24" s="276">
        <f>IFERROR(D24*FINANÇAS!$K22,0)</f>
        <v>0</v>
      </c>
      <c r="T24" s="276">
        <f>IFERROR(E24*FINANÇAS!$K22,0)</f>
        <v>0</v>
      </c>
      <c r="U24" s="276">
        <f>IFERROR(F24*FINANÇAS!$K22,0)</f>
        <v>0</v>
      </c>
      <c r="V24" s="276">
        <f>IFERROR(G24*FINANÇAS!$K22,0)</f>
        <v>0</v>
      </c>
      <c r="W24" s="276">
        <f>IFERROR(H24*FINANÇAS!$K22,0)</f>
        <v>0</v>
      </c>
      <c r="X24" s="276">
        <f>IFERROR(I24*FINANÇAS!$K22,0)</f>
        <v>0</v>
      </c>
      <c r="Y24" s="276">
        <f>IFERROR(J24*FINANÇAS!$K22,0)</f>
        <v>0</v>
      </c>
      <c r="Z24" s="276">
        <f>IFERROR(K24*FINANÇAS!$K22,0)</f>
        <v>0</v>
      </c>
      <c r="AA24" s="276">
        <f>IFERROR(L24*FINANÇAS!$K22,0)</f>
        <v>0</v>
      </c>
      <c r="AB24" s="276">
        <f>IFERROR(M24*FINANÇAS!$K22,0)</f>
        <v>0</v>
      </c>
      <c r="AC24" s="276">
        <f>IFERROR(N24*FINANÇAS!$K22,0)</f>
        <v>0</v>
      </c>
      <c r="AD24" s="276">
        <f>IFERROR(O24*FINANÇAS!$K22,0)</f>
        <v>0</v>
      </c>
      <c r="AF24" s="276">
        <f>IFERROR(D24*FINANÇAS!$G22,0)</f>
        <v>0</v>
      </c>
      <c r="AG24" s="276">
        <f>IFERROR(E24*FINANÇAS!$G22,0)</f>
        <v>0</v>
      </c>
      <c r="AH24" s="276">
        <f>IFERROR(F24*FINANÇAS!$G22,0)</f>
        <v>0</v>
      </c>
      <c r="AI24" s="276">
        <f>IFERROR(G24*FINANÇAS!$G22,0)</f>
        <v>0</v>
      </c>
      <c r="AJ24" s="276">
        <f>IFERROR(H24*FINANÇAS!$G22,0)</f>
        <v>0</v>
      </c>
      <c r="AK24" s="276">
        <f>IFERROR(I24*FINANÇAS!$G22,0)</f>
        <v>0</v>
      </c>
      <c r="AL24" s="276">
        <f>IFERROR(J24*FINANÇAS!$G22,0)</f>
        <v>0</v>
      </c>
      <c r="AM24" s="276">
        <f>IFERROR(K24*FINANÇAS!$G22,0)</f>
        <v>0</v>
      </c>
      <c r="AN24" s="276">
        <f>IFERROR(L24*FINANÇAS!$G22,0)</f>
        <v>0</v>
      </c>
      <c r="AO24" s="276">
        <f>IFERROR(M24*FINANÇAS!$G22,0)</f>
        <v>0</v>
      </c>
      <c r="AP24" s="276">
        <f>IFERROR(N24*FINANÇAS!$G22,0)</f>
        <v>0</v>
      </c>
      <c r="AQ24" s="276">
        <f>IFERROR(O24*FINANÇAS!$G22,0)</f>
        <v>0</v>
      </c>
      <c r="AS24" s="277">
        <f>S24*FINANÇAS!$J22</f>
        <v>0</v>
      </c>
      <c r="AT24" s="277">
        <f>T24*FINANÇAS!$J22</f>
        <v>0</v>
      </c>
      <c r="AU24" s="277">
        <f>U24*FINANÇAS!$J22</f>
        <v>0</v>
      </c>
      <c r="AV24" s="277">
        <f>V24*FINANÇAS!$J22</f>
        <v>0</v>
      </c>
      <c r="AW24" s="277">
        <f>W24*FINANÇAS!$J22</f>
        <v>0</v>
      </c>
      <c r="AX24" s="277">
        <f>X24*FINANÇAS!$J22</f>
        <v>0</v>
      </c>
      <c r="AY24" s="277">
        <f>Y24*FINANÇAS!$J22</f>
        <v>0</v>
      </c>
      <c r="AZ24" s="277">
        <f>Z24*FINANÇAS!$J22</f>
        <v>0</v>
      </c>
      <c r="BA24" s="277">
        <f>AA24*FINANÇAS!$J22</f>
        <v>0</v>
      </c>
      <c r="BB24" s="277">
        <f>AB24*FINANÇAS!$J22</f>
        <v>0</v>
      </c>
      <c r="BC24" s="277">
        <f>AC24*FINANÇAS!$J22</f>
        <v>0</v>
      </c>
      <c r="BD24" s="277">
        <f>AD24*FINANÇAS!$J22</f>
        <v>0</v>
      </c>
      <c r="BF24" s="277">
        <f>IFERROR(D24*FINANÇAS!$N22,0)</f>
        <v>0</v>
      </c>
      <c r="BG24" s="277">
        <f>IFERROR(E24*FINANÇAS!$N22,0)</f>
        <v>0</v>
      </c>
      <c r="BH24" s="277">
        <f>IFERROR(F24*FINANÇAS!$N22,0)</f>
        <v>0</v>
      </c>
      <c r="BI24" s="277">
        <f>IFERROR(G24*FINANÇAS!$N22,0)</f>
        <v>0</v>
      </c>
      <c r="BJ24" s="277">
        <f>IFERROR(H24*FINANÇAS!$N22,0)</f>
        <v>0</v>
      </c>
      <c r="BK24" s="277">
        <f>IFERROR(I24*FINANÇAS!$N22,0)</f>
        <v>0</v>
      </c>
      <c r="BL24" s="277">
        <f>IFERROR(J24*FINANÇAS!$N22,0)</f>
        <v>0</v>
      </c>
      <c r="BM24" s="277">
        <f>IFERROR(K24*FINANÇAS!$N22,0)</f>
        <v>0</v>
      </c>
      <c r="BN24" s="277">
        <f>IFERROR(L24*FINANÇAS!$N22,0)</f>
        <v>0</v>
      </c>
      <c r="BO24" s="277">
        <f>IFERROR(M24*FINANÇAS!$N22,0)</f>
        <v>0</v>
      </c>
      <c r="BP24" s="277">
        <f>IFERROR(N24*FINANÇAS!$N22,0)</f>
        <v>0</v>
      </c>
      <c r="BQ24" s="277">
        <f>IFERROR(O24*FINANÇAS!$N22,0)</f>
        <v>0</v>
      </c>
    </row>
    <row r="25" spans="1:88" ht="30" customHeight="1" thickTop="1" thickBot="1">
      <c r="C25" s="120" t="str">
        <f>IF(FINANÇAS!C23="","",FINANÇAS!C23)</f>
        <v/>
      </c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  <c r="P25" s="245">
        <f t="shared" si="0"/>
        <v>0</v>
      </c>
      <c r="Q25" s="272"/>
      <c r="R25" s="274" t="str">
        <f t="shared" si="1"/>
        <v/>
      </c>
      <c r="S25" s="276">
        <f>IFERROR(D25*FINANÇAS!$K23,0)</f>
        <v>0</v>
      </c>
      <c r="T25" s="276">
        <f>IFERROR(E25*FINANÇAS!$K23,0)</f>
        <v>0</v>
      </c>
      <c r="U25" s="276">
        <f>IFERROR(F25*FINANÇAS!$K23,0)</f>
        <v>0</v>
      </c>
      <c r="V25" s="276">
        <f>IFERROR(G25*FINANÇAS!$K23,0)</f>
        <v>0</v>
      </c>
      <c r="W25" s="276">
        <f>IFERROR(H25*FINANÇAS!$K23,0)</f>
        <v>0</v>
      </c>
      <c r="X25" s="276">
        <f>IFERROR(I25*FINANÇAS!$K23,0)</f>
        <v>0</v>
      </c>
      <c r="Y25" s="276">
        <f>IFERROR(J25*FINANÇAS!$K23,0)</f>
        <v>0</v>
      </c>
      <c r="Z25" s="276">
        <f>IFERROR(K25*FINANÇAS!$K23,0)</f>
        <v>0</v>
      </c>
      <c r="AA25" s="276">
        <f>IFERROR(L25*FINANÇAS!$K23,0)</f>
        <v>0</v>
      </c>
      <c r="AB25" s="276">
        <f>IFERROR(M25*FINANÇAS!$K23,0)</f>
        <v>0</v>
      </c>
      <c r="AC25" s="276">
        <f>IFERROR(N25*FINANÇAS!$K23,0)</f>
        <v>0</v>
      </c>
      <c r="AD25" s="276">
        <f>IFERROR(O25*FINANÇAS!$K23,0)</f>
        <v>0</v>
      </c>
      <c r="AF25" s="276">
        <f>IFERROR(D25*FINANÇAS!$G23,0)</f>
        <v>0</v>
      </c>
      <c r="AG25" s="276">
        <f>IFERROR(E25*FINANÇAS!$G23,0)</f>
        <v>0</v>
      </c>
      <c r="AH25" s="276">
        <f>IFERROR(F25*FINANÇAS!$G23,0)</f>
        <v>0</v>
      </c>
      <c r="AI25" s="276">
        <f>IFERROR(G25*FINANÇAS!$G23,0)</f>
        <v>0</v>
      </c>
      <c r="AJ25" s="276">
        <f>IFERROR(H25*FINANÇAS!$G23,0)</f>
        <v>0</v>
      </c>
      <c r="AK25" s="276">
        <f>IFERROR(I25*FINANÇAS!$G23,0)</f>
        <v>0</v>
      </c>
      <c r="AL25" s="276">
        <f>IFERROR(J25*FINANÇAS!$G23,0)</f>
        <v>0</v>
      </c>
      <c r="AM25" s="276">
        <f>IFERROR(K25*FINANÇAS!$G23,0)</f>
        <v>0</v>
      </c>
      <c r="AN25" s="276">
        <f>IFERROR(L25*FINANÇAS!$G23,0)</f>
        <v>0</v>
      </c>
      <c r="AO25" s="276">
        <f>IFERROR(M25*FINANÇAS!$G23,0)</f>
        <v>0</v>
      </c>
      <c r="AP25" s="276">
        <f>IFERROR(N25*FINANÇAS!$G23,0)</f>
        <v>0</v>
      </c>
      <c r="AQ25" s="276">
        <f>IFERROR(O25*FINANÇAS!$G23,0)</f>
        <v>0</v>
      </c>
      <c r="AS25" s="277">
        <f>S25*FINANÇAS!$J23</f>
        <v>0</v>
      </c>
      <c r="AT25" s="277">
        <f>T25*FINANÇAS!$J23</f>
        <v>0</v>
      </c>
      <c r="AU25" s="277">
        <f>U25*FINANÇAS!$J23</f>
        <v>0</v>
      </c>
      <c r="AV25" s="277">
        <f>V25*FINANÇAS!$J23</f>
        <v>0</v>
      </c>
      <c r="AW25" s="277">
        <f>W25*FINANÇAS!$J23</f>
        <v>0</v>
      </c>
      <c r="AX25" s="277">
        <f>X25*FINANÇAS!$J23</f>
        <v>0</v>
      </c>
      <c r="AY25" s="277">
        <f>Y25*FINANÇAS!$J23</f>
        <v>0</v>
      </c>
      <c r="AZ25" s="277">
        <f>Z25*FINANÇAS!$J23</f>
        <v>0</v>
      </c>
      <c r="BA25" s="277">
        <f>AA25*FINANÇAS!$J23</f>
        <v>0</v>
      </c>
      <c r="BB25" s="277">
        <f>AB25*FINANÇAS!$J23</f>
        <v>0</v>
      </c>
      <c r="BC25" s="277">
        <f>AC25*FINANÇAS!$J23</f>
        <v>0</v>
      </c>
      <c r="BD25" s="277">
        <f>AD25*FINANÇAS!$J23</f>
        <v>0</v>
      </c>
      <c r="BF25" s="277">
        <f>IFERROR(D25*FINANÇAS!$N23,0)</f>
        <v>0</v>
      </c>
      <c r="BG25" s="277">
        <f>IFERROR(E25*FINANÇAS!$N23,0)</f>
        <v>0</v>
      </c>
      <c r="BH25" s="277">
        <f>IFERROR(F25*FINANÇAS!$N23,0)</f>
        <v>0</v>
      </c>
      <c r="BI25" s="277">
        <f>IFERROR(G25*FINANÇAS!$N23,0)</f>
        <v>0</v>
      </c>
      <c r="BJ25" s="277">
        <f>IFERROR(H25*FINANÇAS!$N23,0)</f>
        <v>0</v>
      </c>
      <c r="BK25" s="277">
        <f>IFERROR(I25*FINANÇAS!$N23,0)</f>
        <v>0</v>
      </c>
      <c r="BL25" s="277">
        <f>IFERROR(J25*FINANÇAS!$N23,0)</f>
        <v>0</v>
      </c>
      <c r="BM25" s="277">
        <f>IFERROR(K25*FINANÇAS!$N23,0)</f>
        <v>0</v>
      </c>
      <c r="BN25" s="277">
        <f>IFERROR(L25*FINANÇAS!$N23,0)</f>
        <v>0</v>
      </c>
      <c r="BO25" s="277">
        <f>IFERROR(M25*FINANÇAS!$N23,0)</f>
        <v>0</v>
      </c>
      <c r="BP25" s="277">
        <f>IFERROR(N25*FINANÇAS!$N23,0)</f>
        <v>0</v>
      </c>
      <c r="BQ25" s="277">
        <f>IFERROR(O25*FINANÇAS!$N23,0)</f>
        <v>0</v>
      </c>
    </row>
    <row r="26" spans="1:88" ht="30" customHeight="1" thickTop="1" thickBot="1">
      <c r="C26" s="120" t="str">
        <f>IF(FINANÇAS!C24="","",FINANÇAS!C24)</f>
        <v/>
      </c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  <c r="O26" s="379"/>
      <c r="P26" s="245">
        <f t="shared" si="0"/>
        <v>0</v>
      </c>
      <c r="Q26" s="272"/>
      <c r="R26" s="274" t="str">
        <f t="shared" si="1"/>
        <v/>
      </c>
      <c r="S26" s="276">
        <f>IFERROR(D26*FINANÇAS!$K24,0)</f>
        <v>0</v>
      </c>
      <c r="T26" s="276">
        <f>IFERROR(E26*FINANÇAS!$K24,0)</f>
        <v>0</v>
      </c>
      <c r="U26" s="276">
        <f>IFERROR(F26*FINANÇAS!$K24,0)</f>
        <v>0</v>
      </c>
      <c r="V26" s="276">
        <f>IFERROR(G26*FINANÇAS!$K24,0)</f>
        <v>0</v>
      </c>
      <c r="W26" s="276">
        <f>IFERROR(H26*FINANÇAS!$K24,0)</f>
        <v>0</v>
      </c>
      <c r="X26" s="276">
        <f>IFERROR(I26*FINANÇAS!$K24,0)</f>
        <v>0</v>
      </c>
      <c r="Y26" s="276">
        <f>IFERROR(J26*FINANÇAS!$K24,0)</f>
        <v>0</v>
      </c>
      <c r="Z26" s="276">
        <f>IFERROR(K26*FINANÇAS!$K24,0)</f>
        <v>0</v>
      </c>
      <c r="AA26" s="276">
        <f>IFERROR(L26*FINANÇAS!$K24,0)</f>
        <v>0</v>
      </c>
      <c r="AB26" s="276">
        <f>IFERROR(M26*FINANÇAS!$K24,0)</f>
        <v>0</v>
      </c>
      <c r="AC26" s="276">
        <f>IFERROR(N26*FINANÇAS!$K24,0)</f>
        <v>0</v>
      </c>
      <c r="AD26" s="276">
        <f>IFERROR(O26*FINANÇAS!$K24,0)</f>
        <v>0</v>
      </c>
      <c r="AF26" s="276">
        <f>IFERROR(D26*FINANÇAS!$G24,0)</f>
        <v>0</v>
      </c>
      <c r="AG26" s="276">
        <f>IFERROR(E26*FINANÇAS!$G24,0)</f>
        <v>0</v>
      </c>
      <c r="AH26" s="276">
        <f>IFERROR(F26*FINANÇAS!$G24,0)</f>
        <v>0</v>
      </c>
      <c r="AI26" s="276">
        <f>IFERROR(G26*FINANÇAS!$G24,0)</f>
        <v>0</v>
      </c>
      <c r="AJ26" s="276">
        <f>IFERROR(H26*FINANÇAS!$G24,0)</f>
        <v>0</v>
      </c>
      <c r="AK26" s="276">
        <f>IFERROR(I26*FINANÇAS!$G24,0)</f>
        <v>0</v>
      </c>
      <c r="AL26" s="276">
        <f>IFERROR(J26*FINANÇAS!$G24,0)</f>
        <v>0</v>
      </c>
      <c r="AM26" s="276">
        <f>IFERROR(K26*FINANÇAS!$G24,0)</f>
        <v>0</v>
      </c>
      <c r="AN26" s="276">
        <f>IFERROR(L26*FINANÇAS!$G24,0)</f>
        <v>0</v>
      </c>
      <c r="AO26" s="276">
        <f>IFERROR(M26*FINANÇAS!$G24,0)</f>
        <v>0</v>
      </c>
      <c r="AP26" s="276">
        <f>IFERROR(N26*FINANÇAS!$G24,0)</f>
        <v>0</v>
      </c>
      <c r="AQ26" s="276">
        <f>IFERROR(O26*FINANÇAS!$G24,0)</f>
        <v>0</v>
      </c>
      <c r="AS26" s="277">
        <f>S26*FINANÇAS!$J24</f>
        <v>0</v>
      </c>
      <c r="AT26" s="277">
        <f>T26*FINANÇAS!$J24</f>
        <v>0</v>
      </c>
      <c r="AU26" s="277">
        <f>U26*FINANÇAS!$J24</f>
        <v>0</v>
      </c>
      <c r="AV26" s="277">
        <f>V26*FINANÇAS!$J24</f>
        <v>0</v>
      </c>
      <c r="AW26" s="277">
        <f>W26*FINANÇAS!$J24</f>
        <v>0</v>
      </c>
      <c r="AX26" s="277">
        <f>X26*FINANÇAS!$J24</f>
        <v>0</v>
      </c>
      <c r="AY26" s="277">
        <f>Y26*FINANÇAS!$J24</f>
        <v>0</v>
      </c>
      <c r="AZ26" s="277">
        <f>Z26*FINANÇAS!$J24</f>
        <v>0</v>
      </c>
      <c r="BA26" s="277">
        <f>AA26*FINANÇAS!$J24</f>
        <v>0</v>
      </c>
      <c r="BB26" s="277">
        <f>AB26*FINANÇAS!$J24</f>
        <v>0</v>
      </c>
      <c r="BC26" s="277">
        <f>AC26*FINANÇAS!$J24</f>
        <v>0</v>
      </c>
      <c r="BD26" s="277">
        <f>AD26*FINANÇAS!$J24</f>
        <v>0</v>
      </c>
      <c r="BF26" s="277">
        <f>IFERROR(D26*FINANÇAS!$N24,0)</f>
        <v>0</v>
      </c>
      <c r="BG26" s="277">
        <f>IFERROR(E26*FINANÇAS!$N24,0)</f>
        <v>0</v>
      </c>
      <c r="BH26" s="277">
        <f>IFERROR(F26*FINANÇAS!$N24,0)</f>
        <v>0</v>
      </c>
      <c r="BI26" s="277">
        <f>IFERROR(G26*FINANÇAS!$N24,0)</f>
        <v>0</v>
      </c>
      <c r="BJ26" s="277">
        <f>IFERROR(H26*FINANÇAS!$N24,0)</f>
        <v>0</v>
      </c>
      <c r="BK26" s="277">
        <f>IFERROR(I26*FINANÇAS!$N24,0)</f>
        <v>0</v>
      </c>
      <c r="BL26" s="277">
        <f>IFERROR(J26*FINANÇAS!$N24,0)</f>
        <v>0</v>
      </c>
      <c r="BM26" s="277">
        <f>IFERROR(K26*FINANÇAS!$N24,0)</f>
        <v>0</v>
      </c>
      <c r="BN26" s="277">
        <f>IFERROR(L26*FINANÇAS!$N24,0)</f>
        <v>0</v>
      </c>
      <c r="BO26" s="277">
        <f>IFERROR(M26*FINANÇAS!$N24,0)</f>
        <v>0</v>
      </c>
      <c r="BP26" s="277">
        <f>IFERROR(N26*FINANÇAS!$N24,0)</f>
        <v>0</v>
      </c>
      <c r="BQ26" s="277">
        <f>IFERROR(O26*FINANÇAS!$N24,0)</f>
        <v>0</v>
      </c>
    </row>
    <row r="27" spans="1:88" ht="30" customHeight="1" thickTop="1" thickBot="1">
      <c r="C27" s="120" t="str">
        <f>IF(FINANÇAS!C25="","",FINANÇAS!C25)</f>
        <v/>
      </c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  <c r="O27" s="379"/>
      <c r="P27" s="245">
        <f t="shared" si="0"/>
        <v>0</v>
      </c>
      <c r="Q27" s="272"/>
      <c r="R27" s="274" t="str">
        <f t="shared" si="1"/>
        <v/>
      </c>
      <c r="S27" s="276">
        <f>IFERROR(D27*FINANÇAS!$K25,0)</f>
        <v>0</v>
      </c>
      <c r="T27" s="276">
        <f>IFERROR(E27*FINANÇAS!$K25,0)</f>
        <v>0</v>
      </c>
      <c r="U27" s="276">
        <f>IFERROR(F27*FINANÇAS!$K25,0)</f>
        <v>0</v>
      </c>
      <c r="V27" s="276">
        <f>IFERROR(G27*FINANÇAS!$K25,0)</f>
        <v>0</v>
      </c>
      <c r="W27" s="276">
        <f>IFERROR(H27*FINANÇAS!$K25,0)</f>
        <v>0</v>
      </c>
      <c r="X27" s="276">
        <f>IFERROR(I27*FINANÇAS!$K25,0)</f>
        <v>0</v>
      </c>
      <c r="Y27" s="276">
        <f>IFERROR(J27*FINANÇAS!$K25,0)</f>
        <v>0</v>
      </c>
      <c r="Z27" s="276">
        <f>IFERROR(K27*FINANÇAS!$K25,0)</f>
        <v>0</v>
      </c>
      <c r="AA27" s="276">
        <f>IFERROR(L27*FINANÇAS!$K25,0)</f>
        <v>0</v>
      </c>
      <c r="AB27" s="276">
        <f>IFERROR(M27*FINANÇAS!$K25,0)</f>
        <v>0</v>
      </c>
      <c r="AC27" s="276">
        <f>IFERROR(N27*FINANÇAS!$K25,0)</f>
        <v>0</v>
      </c>
      <c r="AD27" s="276">
        <f>IFERROR(O27*FINANÇAS!$K25,0)</f>
        <v>0</v>
      </c>
      <c r="AF27" s="276">
        <f>IFERROR(D27*FINANÇAS!$G25,0)</f>
        <v>0</v>
      </c>
      <c r="AG27" s="276">
        <f>IFERROR(E27*FINANÇAS!$G25,0)</f>
        <v>0</v>
      </c>
      <c r="AH27" s="276">
        <f>IFERROR(F27*FINANÇAS!$G25,0)</f>
        <v>0</v>
      </c>
      <c r="AI27" s="276">
        <f>IFERROR(G27*FINANÇAS!$G25,0)</f>
        <v>0</v>
      </c>
      <c r="AJ27" s="276">
        <f>IFERROR(H27*FINANÇAS!$G25,0)</f>
        <v>0</v>
      </c>
      <c r="AK27" s="276">
        <f>IFERROR(I27*FINANÇAS!$G25,0)</f>
        <v>0</v>
      </c>
      <c r="AL27" s="276">
        <f>IFERROR(J27*FINANÇAS!$G25,0)</f>
        <v>0</v>
      </c>
      <c r="AM27" s="276">
        <f>IFERROR(K27*FINANÇAS!$G25,0)</f>
        <v>0</v>
      </c>
      <c r="AN27" s="276">
        <f>IFERROR(L27*FINANÇAS!$G25,0)</f>
        <v>0</v>
      </c>
      <c r="AO27" s="276">
        <f>IFERROR(M27*FINANÇAS!$G25,0)</f>
        <v>0</v>
      </c>
      <c r="AP27" s="276">
        <f>IFERROR(N27*FINANÇAS!$G25,0)</f>
        <v>0</v>
      </c>
      <c r="AQ27" s="276">
        <f>IFERROR(O27*FINANÇAS!$G25,0)</f>
        <v>0</v>
      </c>
      <c r="AS27" s="277">
        <f>S27*FINANÇAS!$J25</f>
        <v>0</v>
      </c>
      <c r="AT27" s="277">
        <f>T27*FINANÇAS!$J25</f>
        <v>0</v>
      </c>
      <c r="AU27" s="277">
        <f>U27*FINANÇAS!$J25</f>
        <v>0</v>
      </c>
      <c r="AV27" s="277">
        <f>V27*FINANÇAS!$J25</f>
        <v>0</v>
      </c>
      <c r="AW27" s="277">
        <f>W27*FINANÇAS!$J25</f>
        <v>0</v>
      </c>
      <c r="AX27" s="277">
        <f>X27*FINANÇAS!$J25</f>
        <v>0</v>
      </c>
      <c r="AY27" s="277">
        <f>Y27*FINANÇAS!$J25</f>
        <v>0</v>
      </c>
      <c r="AZ27" s="277">
        <f>Z27*FINANÇAS!$J25</f>
        <v>0</v>
      </c>
      <c r="BA27" s="277">
        <f>AA27*FINANÇAS!$J25</f>
        <v>0</v>
      </c>
      <c r="BB27" s="277">
        <f>AB27*FINANÇAS!$J25</f>
        <v>0</v>
      </c>
      <c r="BC27" s="277">
        <f>AC27*FINANÇAS!$J25</f>
        <v>0</v>
      </c>
      <c r="BD27" s="277">
        <f>AD27*FINANÇAS!$J25</f>
        <v>0</v>
      </c>
      <c r="BF27" s="277">
        <f>IFERROR(D27*FINANÇAS!$N25,0)</f>
        <v>0</v>
      </c>
      <c r="BG27" s="277">
        <f>IFERROR(E27*FINANÇAS!$N25,0)</f>
        <v>0</v>
      </c>
      <c r="BH27" s="277">
        <f>IFERROR(F27*FINANÇAS!$N25,0)</f>
        <v>0</v>
      </c>
      <c r="BI27" s="277">
        <f>IFERROR(G27*FINANÇAS!$N25,0)</f>
        <v>0</v>
      </c>
      <c r="BJ27" s="277">
        <f>IFERROR(H27*FINANÇAS!$N25,0)</f>
        <v>0</v>
      </c>
      <c r="BK27" s="277">
        <f>IFERROR(I27*FINANÇAS!$N25,0)</f>
        <v>0</v>
      </c>
      <c r="BL27" s="277">
        <f>IFERROR(J27*FINANÇAS!$N25,0)</f>
        <v>0</v>
      </c>
      <c r="BM27" s="277">
        <f>IFERROR(K27*FINANÇAS!$N25,0)</f>
        <v>0</v>
      </c>
      <c r="BN27" s="277">
        <f>IFERROR(L27*FINANÇAS!$N25,0)</f>
        <v>0</v>
      </c>
      <c r="BO27" s="277">
        <f>IFERROR(M27*FINANÇAS!$N25,0)</f>
        <v>0</v>
      </c>
      <c r="BP27" s="277">
        <f>IFERROR(N27*FINANÇAS!$N25,0)</f>
        <v>0</v>
      </c>
      <c r="BQ27" s="277">
        <f>IFERROR(O27*FINANÇAS!$N25,0)</f>
        <v>0</v>
      </c>
    </row>
    <row r="28" spans="1:88" ht="30" customHeight="1" thickTop="1" thickBot="1">
      <c r="C28" s="120" t="str">
        <f>IF(FINANÇAS!C26="","",FINANÇAS!C26)</f>
        <v/>
      </c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  <c r="O28" s="379"/>
      <c r="P28" s="245">
        <f t="shared" si="0"/>
        <v>0</v>
      </c>
      <c r="Q28" s="272"/>
      <c r="R28" s="274" t="str">
        <f t="shared" si="1"/>
        <v/>
      </c>
      <c r="S28" s="276">
        <f>IFERROR(D28*FINANÇAS!$K26,0)</f>
        <v>0</v>
      </c>
      <c r="T28" s="276">
        <f>IFERROR(E28*FINANÇAS!$K26,0)</f>
        <v>0</v>
      </c>
      <c r="U28" s="276">
        <f>IFERROR(F28*FINANÇAS!$K26,0)</f>
        <v>0</v>
      </c>
      <c r="V28" s="276">
        <f>IFERROR(G28*FINANÇAS!$K26,0)</f>
        <v>0</v>
      </c>
      <c r="W28" s="276">
        <f>IFERROR(H28*FINANÇAS!$K26,0)</f>
        <v>0</v>
      </c>
      <c r="X28" s="276">
        <f>IFERROR(I28*FINANÇAS!$K26,0)</f>
        <v>0</v>
      </c>
      <c r="Y28" s="276">
        <f>IFERROR(J28*FINANÇAS!$K26,0)</f>
        <v>0</v>
      </c>
      <c r="Z28" s="276">
        <f>IFERROR(K28*FINANÇAS!$K26,0)</f>
        <v>0</v>
      </c>
      <c r="AA28" s="276">
        <f>IFERROR(L28*FINANÇAS!$K26,0)</f>
        <v>0</v>
      </c>
      <c r="AB28" s="276">
        <f>IFERROR(M28*FINANÇAS!$K26,0)</f>
        <v>0</v>
      </c>
      <c r="AC28" s="276">
        <f>IFERROR(N28*FINANÇAS!$K26,0)</f>
        <v>0</v>
      </c>
      <c r="AD28" s="276">
        <f>IFERROR(O28*FINANÇAS!$K26,0)</f>
        <v>0</v>
      </c>
      <c r="AF28" s="276">
        <f>IFERROR(D28*FINANÇAS!$G26,0)</f>
        <v>0</v>
      </c>
      <c r="AG28" s="276">
        <f>IFERROR(E28*FINANÇAS!$G26,0)</f>
        <v>0</v>
      </c>
      <c r="AH28" s="276">
        <f>IFERROR(F28*FINANÇAS!$G26,0)</f>
        <v>0</v>
      </c>
      <c r="AI28" s="276">
        <f>IFERROR(G28*FINANÇAS!$G26,0)</f>
        <v>0</v>
      </c>
      <c r="AJ28" s="276">
        <f>IFERROR(H28*FINANÇAS!$G26,0)</f>
        <v>0</v>
      </c>
      <c r="AK28" s="276">
        <f>IFERROR(I28*FINANÇAS!$G26,0)</f>
        <v>0</v>
      </c>
      <c r="AL28" s="276">
        <f>IFERROR(J28*FINANÇAS!$G26,0)</f>
        <v>0</v>
      </c>
      <c r="AM28" s="276">
        <f>IFERROR(K28*FINANÇAS!$G26,0)</f>
        <v>0</v>
      </c>
      <c r="AN28" s="276">
        <f>IFERROR(L28*FINANÇAS!$G26,0)</f>
        <v>0</v>
      </c>
      <c r="AO28" s="276">
        <f>IFERROR(M28*FINANÇAS!$G26,0)</f>
        <v>0</v>
      </c>
      <c r="AP28" s="276">
        <f>IFERROR(N28*FINANÇAS!$G26,0)</f>
        <v>0</v>
      </c>
      <c r="AQ28" s="276">
        <f>IFERROR(O28*FINANÇAS!$G26,0)</f>
        <v>0</v>
      </c>
      <c r="AS28" s="277">
        <f>S28*FINANÇAS!$J26</f>
        <v>0</v>
      </c>
      <c r="AT28" s="277">
        <f>T28*FINANÇAS!$J26</f>
        <v>0</v>
      </c>
      <c r="AU28" s="277">
        <f>U28*FINANÇAS!$J26</f>
        <v>0</v>
      </c>
      <c r="AV28" s="277">
        <f>V28*FINANÇAS!$J26</f>
        <v>0</v>
      </c>
      <c r="AW28" s="277">
        <f>W28*FINANÇAS!$J26</f>
        <v>0</v>
      </c>
      <c r="AX28" s="277">
        <f>X28*FINANÇAS!$J26</f>
        <v>0</v>
      </c>
      <c r="AY28" s="277">
        <f>Y28*FINANÇAS!$J26</f>
        <v>0</v>
      </c>
      <c r="AZ28" s="277">
        <f>Z28*FINANÇAS!$J26</f>
        <v>0</v>
      </c>
      <c r="BA28" s="277">
        <f>AA28*FINANÇAS!$J26</f>
        <v>0</v>
      </c>
      <c r="BB28" s="277">
        <f>AB28*FINANÇAS!$J26</f>
        <v>0</v>
      </c>
      <c r="BC28" s="277">
        <f>AC28*FINANÇAS!$J26</f>
        <v>0</v>
      </c>
      <c r="BD28" s="277">
        <f>AD28*FINANÇAS!$J26</f>
        <v>0</v>
      </c>
      <c r="BF28" s="277">
        <f>IFERROR(D28*FINANÇAS!$N26,0)</f>
        <v>0</v>
      </c>
      <c r="BG28" s="277">
        <f>IFERROR(E28*FINANÇAS!$N26,0)</f>
        <v>0</v>
      </c>
      <c r="BH28" s="277">
        <f>IFERROR(F28*FINANÇAS!$N26,0)</f>
        <v>0</v>
      </c>
      <c r="BI28" s="277">
        <f>IFERROR(G28*FINANÇAS!$N26,0)</f>
        <v>0</v>
      </c>
      <c r="BJ28" s="277">
        <f>IFERROR(H28*FINANÇAS!$N26,0)</f>
        <v>0</v>
      </c>
      <c r="BK28" s="277">
        <f>IFERROR(I28*FINANÇAS!$N26,0)</f>
        <v>0</v>
      </c>
      <c r="BL28" s="277">
        <f>IFERROR(J28*FINANÇAS!$N26,0)</f>
        <v>0</v>
      </c>
      <c r="BM28" s="277">
        <f>IFERROR(K28*FINANÇAS!$N26,0)</f>
        <v>0</v>
      </c>
      <c r="BN28" s="277">
        <f>IFERROR(L28*FINANÇAS!$N26,0)</f>
        <v>0</v>
      </c>
      <c r="BO28" s="277">
        <f>IFERROR(M28*FINANÇAS!$N26,0)</f>
        <v>0</v>
      </c>
      <c r="BP28" s="277">
        <f>IFERROR(N28*FINANÇAS!$N26,0)</f>
        <v>0</v>
      </c>
      <c r="BQ28" s="277">
        <f>IFERROR(O28*FINANÇAS!$N26,0)</f>
        <v>0</v>
      </c>
    </row>
    <row r="29" spans="1:88" ht="30" customHeight="1" thickTop="1" thickBot="1">
      <c r="C29" s="120" t="str">
        <f>IF(FINANÇAS!C27="","",FINANÇAS!C27)</f>
        <v/>
      </c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  <c r="O29" s="379"/>
      <c r="P29" s="245">
        <f t="shared" si="0"/>
        <v>0</v>
      </c>
      <c r="Q29" s="272"/>
      <c r="R29" s="274" t="str">
        <f t="shared" si="1"/>
        <v/>
      </c>
      <c r="S29" s="276">
        <f>IFERROR(D29*FINANÇAS!$K27,0)</f>
        <v>0</v>
      </c>
      <c r="T29" s="276">
        <f>IFERROR(E29*FINANÇAS!$K27,0)</f>
        <v>0</v>
      </c>
      <c r="U29" s="276">
        <f>IFERROR(F29*FINANÇAS!$K27,0)</f>
        <v>0</v>
      </c>
      <c r="V29" s="276">
        <f>IFERROR(G29*FINANÇAS!$K27,0)</f>
        <v>0</v>
      </c>
      <c r="W29" s="276">
        <f>IFERROR(H29*FINANÇAS!$K27,0)</f>
        <v>0</v>
      </c>
      <c r="X29" s="276">
        <f>IFERROR(I29*FINANÇAS!$K27,0)</f>
        <v>0</v>
      </c>
      <c r="Y29" s="276">
        <f>IFERROR(J29*FINANÇAS!$K27,0)</f>
        <v>0</v>
      </c>
      <c r="Z29" s="276">
        <f>IFERROR(K29*FINANÇAS!$K27,0)</f>
        <v>0</v>
      </c>
      <c r="AA29" s="276">
        <f>IFERROR(L29*FINANÇAS!$K27,0)</f>
        <v>0</v>
      </c>
      <c r="AB29" s="276">
        <f>IFERROR(M29*FINANÇAS!$K27,0)</f>
        <v>0</v>
      </c>
      <c r="AC29" s="276">
        <f>IFERROR(N29*FINANÇAS!$K27,0)</f>
        <v>0</v>
      </c>
      <c r="AD29" s="276">
        <f>IFERROR(O29*FINANÇAS!$K27,0)</f>
        <v>0</v>
      </c>
      <c r="AF29" s="276">
        <f>IFERROR(D29*FINANÇAS!$G27,0)</f>
        <v>0</v>
      </c>
      <c r="AG29" s="276">
        <f>IFERROR(E29*FINANÇAS!$G27,0)</f>
        <v>0</v>
      </c>
      <c r="AH29" s="276">
        <f>IFERROR(F29*FINANÇAS!$G27,0)</f>
        <v>0</v>
      </c>
      <c r="AI29" s="276">
        <f>IFERROR(G29*FINANÇAS!$G27,0)</f>
        <v>0</v>
      </c>
      <c r="AJ29" s="276">
        <f>IFERROR(H29*FINANÇAS!$G27,0)</f>
        <v>0</v>
      </c>
      <c r="AK29" s="276">
        <f>IFERROR(I29*FINANÇAS!$G27,0)</f>
        <v>0</v>
      </c>
      <c r="AL29" s="276">
        <f>IFERROR(J29*FINANÇAS!$G27,0)</f>
        <v>0</v>
      </c>
      <c r="AM29" s="276">
        <f>IFERROR(K29*FINANÇAS!$G27,0)</f>
        <v>0</v>
      </c>
      <c r="AN29" s="276">
        <f>IFERROR(L29*FINANÇAS!$G27,0)</f>
        <v>0</v>
      </c>
      <c r="AO29" s="276">
        <f>IFERROR(M29*FINANÇAS!$G27,0)</f>
        <v>0</v>
      </c>
      <c r="AP29" s="276">
        <f>IFERROR(N29*FINANÇAS!$G27,0)</f>
        <v>0</v>
      </c>
      <c r="AQ29" s="276">
        <f>IFERROR(O29*FINANÇAS!$G27,0)</f>
        <v>0</v>
      </c>
      <c r="AS29" s="277">
        <f>S29*FINANÇAS!$J27</f>
        <v>0</v>
      </c>
      <c r="AT29" s="277">
        <f>T29*FINANÇAS!$J27</f>
        <v>0</v>
      </c>
      <c r="AU29" s="277">
        <f>U29*FINANÇAS!$J27</f>
        <v>0</v>
      </c>
      <c r="AV29" s="277">
        <f>V29*FINANÇAS!$J27</f>
        <v>0</v>
      </c>
      <c r="AW29" s="277">
        <f>W29*FINANÇAS!$J27</f>
        <v>0</v>
      </c>
      <c r="AX29" s="277">
        <f>X29*FINANÇAS!$J27</f>
        <v>0</v>
      </c>
      <c r="AY29" s="277">
        <f>Y29*FINANÇAS!$J27</f>
        <v>0</v>
      </c>
      <c r="AZ29" s="277">
        <f>Z29*FINANÇAS!$J27</f>
        <v>0</v>
      </c>
      <c r="BA29" s="277">
        <f>AA29*FINANÇAS!$J27</f>
        <v>0</v>
      </c>
      <c r="BB29" s="277">
        <f>AB29*FINANÇAS!$J27</f>
        <v>0</v>
      </c>
      <c r="BC29" s="277">
        <f>AC29*FINANÇAS!$J27</f>
        <v>0</v>
      </c>
      <c r="BD29" s="277">
        <f>AD29*FINANÇAS!$J27</f>
        <v>0</v>
      </c>
      <c r="BF29" s="277">
        <f>IFERROR(D29*FINANÇAS!$N27,0)</f>
        <v>0</v>
      </c>
      <c r="BG29" s="277">
        <f>IFERROR(E29*FINANÇAS!$N27,0)</f>
        <v>0</v>
      </c>
      <c r="BH29" s="277">
        <f>IFERROR(F29*FINANÇAS!$N27,0)</f>
        <v>0</v>
      </c>
      <c r="BI29" s="277">
        <f>IFERROR(G29*FINANÇAS!$N27,0)</f>
        <v>0</v>
      </c>
      <c r="BJ29" s="277">
        <f>IFERROR(H29*FINANÇAS!$N27,0)</f>
        <v>0</v>
      </c>
      <c r="BK29" s="277">
        <f>IFERROR(I29*FINANÇAS!$N27,0)</f>
        <v>0</v>
      </c>
      <c r="BL29" s="277">
        <f>IFERROR(J29*FINANÇAS!$N27,0)</f>
        <v>0</v>
      </c>
      <c r="BM29" s="277">
        <f>IFERROR(K29*FINANÇAS!$N27,0)</f>
        <v>0</v>
      </c>
      <c r="BN29" s="277">
        <f>IFERROR(L29*FINANÇAS!$N27,0)</f>
        <v>0</v>
      </c>
      <c r="BO29" s="277">
        <f>IFERROR(M29*FINANÇAS!$N27,0)</f>
        <v>0</v>
      </c>
      <c r="BP29" s="277">
        <f>IFERROR(N29*FINANÇAS!$N27,0)</f>
        <v>0</v>
      </c>
      <c r="BQ29" s="277">
        <f>IFERROR(O29*FINANÇAS!$N27,0)</f>
        <v>0</v>
      </c>
    </row>
    <row r="30" spans="1:88" ht="30" customHeight="1" thickTop="1" thickBot="1">
      <c r="C30" s="120" t="str">
        <f>IF(FINANÇAS!C28="","",FINANÇAS!C28)</f>
        <v/>
      </c>
      <c r="D30" s="379"/>
      <c r="E30" s="379"/>
      <c r="F30" s="379"/>
      <c r="G30" s="379"/>
      <c r="H30" s="379"/>
      <c r="I30" s="379"/>
      <c r="J30" s="379"/>
      <c r="K30" s="379"/>
      <c r="L30" s="379"/>
      <c r="M30" s="379"/>
      <c r="N30" s="379"/>
      <c r="O30" s="379"/>
      <c r="P30" s="245">
        <f t="shared" si="0"/>
        <v>0</v>
      </c>
      <c r="Q30" s="272"/>
      <c r="R30" s="274" t="str">
        <f t="shared" si="1"/>
        <v/>
      </c>
      <c r="S30" s="276">
        <f>IFERROR(D30*FINANÇAS!$K28,0)</f>
        <v>0</v>
      </c>
      <c r="T30" s="276">
        <f>IFERROR(E30*FINANÇAS!$K28,0)</f>
        <v>0</v>
      </c>
      <c r="U30" s="276">
        <f>IFERROR(F30*FINANÇAS!$K28,0)</f>
        <v>0</v>
      </c>
      <c r="V30" s="276">
        <f>IFERROR(G30*FINANÇAS!$K28,0)</f>
        <v>0</v>
      </c>
      <c r="W30" s="276">
        <f>IFERROR(H30*FINANÇAS!$K28,0)</f>
        <v>0</v>
      </c>
      <c r="X30" s="276">
        <f>IFERROR(I30*FINANÇAS!$K28,0)</f>
        <v>0</v>
      </c>
      <c r="Y30" s="276">
        <f>IFERROR(J30*FINANÇAS!$K28,0)</f>
        <v>0</v>
      </c>
      <c r="Z30" s="276">
        <f>IFERROR(K30*FINANÇAS!$K28,0)</f>
        <v>0</v>
      </c>
      <c r="AA30" s="276">
        <f>IFERROR(L30*FINANÇAS!$K28,0)</f>
        <v>0</v>
      </c>
      <c r="AB30" s="276">
        <f>IFERROR(M30*FINANÇAS!$K28,0)</f>
        <v>0</v>
      </c>
      <c r="AC30" s="276">
        <f>IFERROR(N30*FINANÇAS!$K28,0)</f>
        <v>0</v>
      </c>
      <c r="AD30" s="276">
        <f>IFERROR(O30*FINANÇAS!$K28,0)</f>
        <v>0</v>
      </c>
      <c r="AF30" s="276">
        <f>IFERROR(D30*FINANÇAS!$G28,0)</f>
        <v>0</v>
      </c>
      <c r="AG30" s="276">
        <f>IFERROR(E30*FINANÇAS!$G28,0)</f>
        <v>0</v>
      </c>
      <c r="AH30" s="276">
        <f>IFERROR(F30*FINANÇAS!$G28,0)</f>
        <v>0</v>
      </c>
      <c r="AI30" s="276">
        <f>IFERROR(G30*FINANÇAS!$G28,0)</f>
        <v>0</v>
      </c>
      <c r="AJ30" s="276">
        <f>IFERROR(H30*FINANÇAS!$G28,0)</f>
        <v>0</v>
      </c>
      <c r="AK30" s="276">
        <f>IFERROR(I30*FINANÇAS!$G28,0)</f>
        <v>0</v>
      </c>
      <c r="AL30" s="276">
        <f>IFERROR(J30*FINANÇAS!$G28,0)</f>
        <v>0</v>
      </c>
      <c r="AM30" s="276">
        <f>IFERROR(K30*FINANÇAS!$G28,0)</f>
        <v>0</v>
      </c>
      <c r="AN30" s="276">
        <f>IFERROR(L30*FINANÇAS!$G28,0)</f>
        <v>0</v>
      </c>
      <c r="AO30" s="276">
        <f>IFERROR(M30*FINANÇAS!$G28,0)</f>
        <v>0</v>
      </c>
      <c r="AP30" s="276">
        <f>IFERROR(N30*FINANÇAS!$G28,0)</f>
        <v>0</v>
      </c>
      <c r="AQ30" s="276">
        <f>IFERROR(O30*FINANÇAS!$G28,0)</f>
        <v>0</v>
      </c>
      <c r="AS30" s="277">
        <f>S30*FINANÇAS!$J28</f>
        <v>0</v>
      </c>
      <c r="AT30" s="277">
        <f>T30*FINANÇAS!$J28</f>
        <v>0</v>
      </c>
      <c r="AU30" s="277">
        <f>U30*FINANÇAS!$J28</f>
        <v>0</v>
      </c>
      <c r="AV30" s="277">
        <f>V30*FINANÇAS!$J28</f>
        <v>0</v>
      </c>
      <c r="AW30" s="277">
        <f>W30*FINANÇAS!$J28</f>
        <v>0</v>
      </c>
      <c r="AX30" s="277">
        <f>X30*FINANÇAS!$J28</f>
        <v>0</v>
      </c>
      <c r="AY30" s="277">
        <f>Y30*FINANÇAS!$J28</f>
        <v>0</v>
      </c>
      <c r="AZ30" s="277">
        <f>Z30*FINANÇAS!$J28</f>
        <v>0</v>
      </c>
      <c r="BA30" s="277">
        <f>AA30*FINANÇAS!$J28</f>
        <v>0</v>
      </c>
      <c r="BB30" s="277">
        <f>AB30*FINANÇAS!$J28</f>
        <v>0</v>
      </c>
      <c r="BC30" s="277">
        <f>AC30*FINANÇAS!$J28</f>
        <v>0</v>
      </c>
      <c r="BD30" s="277">
        <f>AD30*FINANÇAS!$J28</f>
        <v>0</v>
      </c>
      <c r="BF30" s="277">
        <f>IFERROR(D30*FINANÇAS!$N28,0)</f>
        <v>0</v>
      </c>
      <c r="BG30" s="277">
        <f>IFERROR(E30*FINANÇAS!$N28,0)</f>
        <v>0</v>
      </c>
      <c r="BH30" s="277">
        <f>IFERROR(F30*FINANÇAS!$N28,0)</f>
        <v>0</v>
      </c>
      <c r="BI30" s="277">
        <f>IFERROR(G30*FINANÇAS!$N28,0)</f>
        <v>0</v>
      </c>
      <c r="BJ30" s="277">
        <f>IFERROR(H30*FINANÇAS!$N28,0)</f>
        <v>0</v>
      </c>
      <c r="BK30" s="277">
        <f>IFERROR(I30*FINANÇAS!$N28,0)</f>
        <v>0</v>
      </c>
      <c r="BL30" s="277">
        <f>IFERROR(J30*FINANÇAS!$N28,0)</f>
        <v>0</v>
      </c>
      <c r="BM30" s="277">
        <f>IFERROR(K30*FINANÇAS!$N28,0)</f>
        <v>0</v>
      </c>
      <c r="BN30" s="277">
        <f>IFERROR(L30*FINANÇAS!$N28,0)</f>
        <v>0</v>
      </c>
      <c r="BO30" s="277">
        <f>IFERROR(M30*FINANÇAS!$N28,0)</f>
        <v>0</v>
      </c>
      <c r="BP30" s="277">
        <f>IFERROR(N30*FINANÇAS!$N28,0)</f>
        <v>0</v>
      </c>
      <c r="BQ30" s="277">
        <f>IFERROR(O30*FINANÇAS!$N28,0)</f>
        <v>0</v>
      </c>
    </row>
    <row r="31" spans="1:88" ht="30" customHeight="1" thickTop="1" thickBot="1">
      <c r="C31" s="120" t="str">
        <f>IF(FINANÇAS!C29="","",FINANÇAS!C29)</f>
        <v/>
      </c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  <c r="O31" s="379"/>
      <c r="P31" s="245">
        <f t="shared" si="0"/>
        <v>0</v>
      </c>
      <c r="Q31" s="272"/>
      <c r="R31" s="274" t="str">
        <f t="shared" si="1"/>
        <v/>
      </c>
      <c r="S31" s="276">
        <f>IFERROR(D31*FINANÇAS!$K29,0)</f>
        <v>0</v>
      </c>
      <c r="T31" s="276">
        <f>IFERROR(E31*FINANÇAS!$K29,0)</f>
        <v>0</v>
      </c>
      <c r="U31" s="276">
        <f>IFERROR(F31*FINANÇAS!$K29,0)</f>
        <v>0</v>
      </c>
      <c r="V31" s="276">
        <f>IFERROR(G31*FINANÇAS!$K29,0)</f>
        <v>0</v>
      </c>
      <c r="W31" s="276">
        <f>IFERROR(H31*FINANÇAS!$K29,0)</f>
        <v>0</v>
      </c>
      <c r="X31" s="276">
        <f>IFERROR(I31*FINANÇAS!$K29,0)</f>
        <v>0</v>
      </c>
      <c r="Y31" s="276">
        <f>IFERROR(J31*FINANÇAS!$K29,0)</f>
        <v>0</v>
      </c>
      <c r="Z31" s="276">
        <f>IFERROR(K31*FINANÇAS!$K29,0)</f>
        <v>0</v>
      </c>
      <c r="AA31" s="276">
        <f>IFERROR(L31*FINANÇAS!$K29,0)</f>
        <v>0</v>
      </c>
      <c r="AB31" s="276">
        <f>IFERROR(M31*FINANÇAS!$K29,0)</f>
        <v>0</v>
      </c>
      <c r="AC31" s="276">
        <f>IFERROR(N31*FINANÇAS!$K29,0)</f>
        <v>0</v>
      </c>
      <c r="AD31" s="276">
        <f>IFERROR(O31*FINANÇAS!$K29,0)</f>
        <v>0</v>
      </c>
      <c r="AF31" s="276">
        <f>IFERROR(D31*FINANÇAS!$G29,0)</f>
        <v>0</v>
      </c>
      <c r="AG31" s="276">
        <f>IFERROR(E31*FINANÇAS!$G29,0)</f>
        <v>0</v>
      </c>
      <c r="AH31" s="276">
        <f>IFERROR(F31*FINANÇAS!$G29,0)</f>
        <v>0</v>
      </c>
      <c r="AI31" s="276">
        <f>IFERROR(G31*FINANÇAS!$G29,0)</f>
        <v>0</v>
      </c>
      <c r="AJ31" s="276">
        <f>IFERROR(H31*FINANÇAS!$G29,0)</f>
        <v>0</v>
      </c>
      <c r="AK31" s="276">
        <f>IFERROR(I31*FINANÇAS!$G29,0)</f>
        <v>0</v>
      </c>
      <c r="AL31" s="276">
        <f>IFERROR(J31*FINANÇAS!$G29,0)</f>
        <v>0</v>
      </c>
      <c r="AM31" s="276">
        <f>IFERROR(K31*FINANÇAS!$G29,0)</f>
        <v>0</v>
      </c>
      <c r="AN31" s="276">
        <f>IFERROR(L31*FINANÇAS!$G29,0)</f>
        <v>0</v>
      </c>
      <c r="AO31" s="276">
        <f>IFERROR(M31*FINANÇAS!$G29,0)</f>
        <v>0</v>
      </c>
      <c r="AP31" s="276">
        <f>IFERROR(N31*FINANÇAS!$G29,0)</f>
        <v>0</v>
      </c>
      <c r="AQ31" s="276">
        <f>IFERROR(O31*FINANÇAS!$G29,0)</f>
        <v>0</v>
      </c>
      <c r="AS31" s="277">
        <f>S31*FINANÇAS!$J29</f>
        <v>0</v>
      </c>
      <c r="AT31" s="277">
        <f>T31*FINANÇAS!$J29</f>
        <v>0</v>
      </c>
      <c r="AU31" s="277">
        <f>U31*FINANÇAS!$J29</f>
        <v>0</v>
      </c>
      <c r="AV31" s="277">
        <f>V31*FINANÇAS!$J29</f>
        <v>0</v>
      </c>
      <c r="AW31" s="277">
        <f>W31*FINANÇAS!$J29</f>
        <v>0</v>
      </c>
      <c r="AX31" s="277">
        <f>X31*FINANÇAS!$J29</f>
        <v>0</v>
      </c>
      <c r="AY31" s="277">
        <f>Y31*FINANÇAS!$J29</f>
        <v>0</v>
      </c>
      <c r="AZ31" s="277">
        <f>Z31*FINANÇAS!$J29</f>
        <v>0</v>
      </c>
      <c r="BA31" s="277">
        <f>AA31*FINANÇAS!$J29</f>
        <v>0</v>
      </c>
      <c r="BB31" s="277">
        <f>AB31*FINANÇAS!$J29</f>
        <v>0</v>
      </c>
      <c r="BC31" s="277">
        <f>AC31*FINANÇAS!$J29</f>
        <v>0</v>
      </c>
      <c r="BD31" s="277">
        <f>AD31*FINANÇAS!$J29</f>
        <v>0</v>
      </c>
      <c r="BF31" s="277">
        <f>IFERROR(D31*FINANÇAS!$N29,0)</f>
        <v>0</v>
      </c>
      <c r="BG31" s="277">
        <f>IFERROR(E31*FINANÇAS!$N29,0)</f>
        <v>0</v>
      </c>
      <c r="BH31" s="277">
        <f>IFERROR(F31*FINANÇAS!$N29,0)</f>
        <v>0</v>
      </c>
      <c r="BI31" s="277">
        <f>IFERROR(G31*FINANÇAS!$N29,0)</f>
        <v>0</v>
      </c>
      <c r="BJ31" s="277">
        <f>IFERROR(H31*FINANÇAS!$N29,0)</f>
        <v>0</v>
      </c>
      <c r="BK31" s="277">
        <f>IFERROR(I31*FINANÇAS!$N29,0)</f>
        <v>0</v>
      </c>
      <c r="BL31" s="277">
        <f>IFERROR(J31*FINANÇAS!$N29,0)</f>
        <v>0</v>
      </c>
      <c r="BM31" s="277">
        <f>IFERROR(K31*FINANÇAS!$N29,0)</f>
        <v>0</v>
      </c>
      <c r="BN31" s="277">
        <f>IFERROR(L31*FINANÇAS!$N29,0)</f>
        <v>0</v>
      </c>
      <c r="BO31" s="277">
        <f>IFERROR(M31*FINANÇAS!$N29,0)</f>
        <v>0</v>
      </c>
      <c r="BP31" s="277">
        <f>IFERROR(N31*FINANÇAS!$N29,0)</f>
        <v>0</v>
      </c>
      <c r="BQ31" s="277">
        <f>IFERROR(O31*FINANÇAS!$N29,0)</f>
        <v>0</v>
      </c>
    </row>
    <row r="32" spans="1:88" ht="30" customHeight="1" thickTop="1" thickBot="1">
      <c r="C32" s="120" t="str">
        <f>IF(FINANÇAS!C30="","",FINANÇAS!C30)</f>
        <v/>
      </c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  <c r="O32" s="379"/>
      <c r="P32" s="245">
        <f t="shared" si="0"/>
        <v>0</v>
      </c>
      <c r="Q32" s="272"/>
      <c r="R32" s="274" t="str">
        <f t="shared" si="1"/>
        <v/>
      </c>
      <c r="S32" s="276">
        <f>IFERROR(D32*FINANÇAS!$K30,0)</f>
        <v>0</v>
      </c>
      <c r="T32" s="276">
        <f>IFERROR(E32*FINANÇAS!$K30,0)</f>
        <v>0</v>
      </c>
      <c r="U32" s="276">
        <f>IFERROR(F32*FINANÇAS!$K30,0)</f>
        <v>0</v>
      </c>
      <c r="V32" s="276">
        <f>IFERROR(G32*FINANÇAS!$K30,0)</f>
        <v>0</v>
      </c>
      <c r="W32" s="276">
        <f>IFERROR(H32*FINANÇAS!$K30,0)</f>
        <v>0</v>
      </c>
      <c r="X32" s="276">
        <f>IFERROR(I32*FINANÇAS!$K30,0)</f>
        <v>0</v>
      </c>
      <c r="Y32" s="276">
        <f>IFERROR(J32*FINANÇAS!$K30,0)</f>
        <v>0</v>
      </c>
      <c r="Z32" s="276">
        <f>IFERROR(K32*FINANÇAS!$K30,0)</f>
        <v>0</v>
      </c>
      <c r="AA32" s="276">
        <f>IFERROR(L32*FINANÇAS!$K30,0)</f>
        <v>0</v>
      </c>
      <c r="AB32" s="276">
        <f>IFERROR(M32*FINANÇAS!$K30,0)</f>
        <v>0</v>
      </c>
      <c r="AC32" s="276">
        <f>IFERROR(N32*FINANÇAS!$K30,0)</f>
        <v>0</v>
      </c>
      <c r="AD32" s="276">
        <f>IFERROR(O32*FINANÇAS!$K30,0)</f>
        <v>0</v>
      </c>
      <c r="AF32" s="276">
        <f>IFERROR(D32*FINANÇAS!$G30,0)</f>
        <v>0</v>
      </c>
      <c r="AG32" s="276">
        <f>IFERROR(E32*FINANÇAS!$G30,0)</f>
        <v>0</v>
      </c>
      <c r="AH32" s="276">
        <f>IFERROR(F32*FINANÇAS!$G30,0)</f>
        <v>0</v>
      </c>
      <c r="AI32" s="276">
        <f>IFERROR(G32*FINANÇAS!$G30,0)</f>
        <v>0</v>
      </c>
      <c r="AJ32" s="276">
        <f>IFERROR(H32*FINANÇAS!$G30,0)</f>
        <v>0</v>
      </c>
      <c r="AK32" s="276">
        <f>IFERROR(I32*FINANÇAS!$G30,0)</f>
        <v>0</v>
      </c>
      <c r="AL32" s="276">
        <f>IFERROR(J32*FINANÇAS!$G30,0)</f>
        <v>0</v>
      </c>
      <c r="AM32" s="276">
        <f>IFERROR(K32*FINANÇAS!$G30,0)</f>
        <v>0</v>
      </c>
      <c r="AN32" s="276">
        <f>IFERROR(L32*FINANÇAS!$G30,0)</f>
        <v>0</v>
      </c>
      <c r="AO32" s="276">
        <f>IFERROR(M32*FINANÇAS!$G30,0)</f>
        <v>0</v>
      </c>
      <c r="AP32" s="276">
        <f>IFERROR(N32*FINANÇAS!$G30,0)</f>
        <v>0</v>
      </c>
      <c r="AQ32" s="276">
        <f>IFERROR(O32*FINANÇAS!$G30,0)</f>
        <v>0</v>
      </c>
      <c r="AS32" s="277">
        <f>S32*FINANÇAS!$J30</f>
        <v>0</v>
      </c>
      <c r="AT32" s="277">
        <f>T32*FINANÇAS!$J30</f>
        <v>0</v>
      </c>
      <c r="AU32" s="277">
        <f>U32*FINANÇAS!$J30</f>
        <v>0</v>
      </c>
      <c r="AV32" s="277">
        <f>V32*FINANÇAS!$J30</f>
        <v>0</v>
      </c>
      <c r="AW32" s="277">
        <f>W32*FINANÇAS!$J30</f>
        <v>0</v>
      </c>
      <c r="AX32" s="277">
        <f>X32*FINANÇAS!$J30</f>
        <v>0</v>
      </c>
      <c r="AY32" s="277">
        <f>Y32*FINANÇAS!$J30</f>
        <v>0</v>
      </c>
      <c r="AZ32" s="277">
        <f>Z32*FINANÇAS!$J30</f>
        <v>0</v>
      </c>
      <c r="BA32" s="277">
        <f>AA32*FINANÇAS!$J30</f>
        <v>0</v>
      </c>
      <c r="BB32" s="277">
        <f>AB32*FINANÇAS!$J30</f>
        <v>0</v>
      </c>
      <c r="BC32" s="277">
        <f>AC32*FINANÇAS!$J30</f>
        <v>0</v>
      </c>
      <c r="BD32" s="277">
        <f>AD32*FINANÇAS!$J30</f>
        <v>0</v>
      </c>
      <c r="BF32" s="277">
        <f>IFERROR(D32*FINANÇAS!$N30,0)</f>
        <v>0</v>
      </c>
      <c r="BG32" s="277">
        <f>IFERROR(E32*FINANÇAS!$N30,0)</f>
        <v>0</v>
      </c>
      <c r="BH32" s="277">
        <f>IFERROR(F32*FINANÇAS!$N30,0)</f>
        <v>0</v>
      </c>
      <c r="BI32" s="277">
        <f>IFERROR(G32*FINANÇAS!$N30,0)</f>
        <v>0</v>
      </c>
      <c r="BJ32" s="277">
        <f>IFERROR(H32*FINANÇAS!$N30,0)</f>
        <v>0</v>
      </c>
      <c r="BK32" s="277">
        <f>IFERROR(I32*FINANÇAS!$N30,0)</f>
        <v>0</v>
      </c>
      <c r="BL32" s="277">
        <f>IFERROR(J32*FINANÇAS!$N30,0)</f>
        <v>0</v>
      </c>
      <c r="BM32" s="277">
        <f>IFERROR(K32*FINANÇAS!$N30,0)</f>
        <v>0</v>
      </c>
      <c r="BN32" s="277">
        <f>IFERROR(L32*FINANÇAS!$N30,0)</f>
        <v>0</v>
      </c>
      <c r="BO32" s="277">
        <f>IFERROR(M32*FINANÇAS!$N30,0)</f>
        <v>0</v>
      </c>
      <c r="BP32" s="277">
        <f>IFERROR(N32*FINANÇAS!$N30,0)</f>
        <v>0</v>
      </c>
      <c r="BQ32" s="277">
        <f>IFERROR(O32*FINANÇAS!$N30,0)</f>
        <v>0</v>
      </c>
    </row>
    <row r="33" spans="3:69" ht="30" customHeight="1" thickTop="1" thickBot="1">
      <c r="C33" s="120" t="str">
        <f>IF(FINANÇAS!C31="","",FINANÇAS!C31)</f>
        <v/>
      </c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  <c r="O33" s="379"/>
      <c r="P33" s="245">
        <f t="shared" si="0"/>
        <v>0</v>
      </c>
      <c r="Q33" s="272"/>
      <c r="R33" s="274" t="str">
        <f t="shared" si="1"/>
        <v/>
      </c>
      <c r="S33" s="276">
        <f>IFERROR(D33*FINANÇAS!$K31,0)</f>
        <v>0</v>
      </c>
      <c r="T33" s="276">
        <f>IFERROR(E33*FINANÇAS!$K31,0)</f>
        <v>0</v>
      </c>
      <c r="U33" s="276">
        <f>IFERROR(F33*FINANÇAS!$K31,0)</f>
        <v>0</v>
      </c>
      <c r="V33" s="276">
        <f>IFERROR(G33*FINANÇAS!$K31,0)</f>
        <v>0</v>
      </c>
      <c r="W33" s="276">
        <f>IFERROR(H33*FINANÇAS!$K31,0)</f>
        <v>0</v>
      </c>
      <c r="X33" s="276">
        <f>IFERROR(I33*FINANÇAS!$K31,0)</f>
        <v>0</v>
      </c>
      <c r="Y33" s="276">
        <f>IFERROR(J33*FINANÇAS!$K31,0)</f>
        <v>0</v>
      </c>
      <c r="Z33" s="276">
        <f>IFERROR(K33*FINANÇAS!$K31,0)</f>
        <v>0</v>
      </c>
      <c r="AA33" s="276">
        <f>IFERROR(L33*FINANÇAS!$K31,0)</f>
        <v>0</v>
      </c>
      <c r="AB33" s="276">
        <f>IFERROR(M33*FINANÇAS!$K31,0)</f>
        <v>0</v>
      </c>
      <c r="AC33" s="276">
        <f>IFERROR(N33*FINANÇAS!$K31,0)</f>
        <v>0</v>
      </c>
      <c r="AD33" s="276">
        <f>IFERROR(O33*FINANÇAS!$K31,0)</f>
        <v>0</v>
      </c>
      <c r="AF33" s="276">
        <f>IFERROR(D33*FINANÇAS!$G31,0)</f>
        <v>0</v>
      </c>
      <c r="AG33" s="276">
        <f>IFERROR(E33*FINANÇAS!$G31,0)</f>
        <v>0</v>
      </c>
      <c r="AH33" s="276">
        <f>IFERROR(F33*FINANÇAS!$G31,0)</f>
        <v>0</v>
      </c>
      <c r="AI33" s="276">
        <f>IFERROR(G33*FINANÇAS!$G31,0)</f>
        <v>0</v>
      </c>
      <c r="AJ33" s="276">
        <f>IFERROR(H33*FINANÇAS!$G31,0)</f>
        <v>0</v>
      </c>
      <c r="AK33" s="276">
        <f>IFERROR(I33*FINANÇAS!$G31,0)</f>
        <v>0</v>
      </c>
      <c r="AL33" s="276">
        <f>IFERROR(J33*FINANÇAS!$G31,0)</f>
        <v>0</v>
      </c>
      <c r="AM33" s="276">
        <f>IFERROR(K33*FINANÇAS!$G31,0)</f>
        <v>0</v>
      </c>
      <c r="AN33" s="276">
        <f>IFERROR(L33*FINANÇAS!$G31,0)</f>
        <v>0</v>
      </c>
      <c r="AO33" s="276">
        <f>IFERROR(M33*FINANÇAS!$G31,0)</f>
        <v>0</v>
      </c>
      <c r="AP33" s="276">
        <f>IFERROR(N33*FINANÇAS!$G31,0)</f>
        <v>0</v>
      </c>
      <c r="AQ33" s="276">
        <f>IFERROR(O33*FINANÇAS!$G31,0)</f>
        <v>0</v>
      </c>
      <c r="AS33" s="277">
        <f>S33*FINANÇAS!$J31</f>
        <v>0</v>
      </c>
      <c r="AT33" s="277">
        <f>T33*FINANÇAS!$J31</f>
        <v>0</v>
      </c>
      <c r="AU33" s="277">
        <f>U33*FINANÇAS!$J31</f>
        <v>0</v>
      </c>
      <c r="AV33" s="277">
        <f>V33*FINANÇAS!$J31</f>
        <v>0</v>
      </c>
      <c r="AW33" s="277">
        <f>W33*FINANÇAS!$J31</f>
        <v>0</v>
      </c>
      <c r="AX33" s="277">
        <f>X33*FINANÇAS!$J31</f>
        <v>0</v>
      </c>
      <c r="AY33" s="277">
        <f>Y33*FINANÇAS!$J31</f>
        <v>0</v>
      </c>
      <c r="AZ33" s="277">
        <f>Z33*FINANÇAS!$J31</f>
        <v>0</v>
      </c>
      <c r="BA33" s="277">
        <f>AA33*FINANÇAS!$J31</f>
        <v>0</v>
      </c>
      <c r="BB33" s="277">
        <f>AB33*FINANÇAS!$J31</f>
        <v>0</v>
      </c>
      <c r="BC33" s="277">
        <f>AC33*FINANÇAS!$J31</f>
        <v>0</v>
      </c>
      <c r="BD33" s="277">
        <f>AD33*FINANÇAS!$J31</f>
        <v>0</v>
      </c>
      <c r="BF33" s="277">
        <f>IFERROR(D33*FINANÇAS!$N31,0)</f>
        <v>0</v>
      </c>
      <c r="BG33" s="277">
        <f>IFERROR(E33*FINANÇAS!$N31,0)</f>
        <v>0</v>
      </c>
      <c r="BH33" s="277">
        <f>IFERROR(F33*FINANÇAS!$N31,0)</f>
        <v>0</v>
      </c>
      <c r="BI33" s="277">
        <f>IFERROR(G33*FINANÇAS!$N31,0)</f>
        <v>0</v>
      </c>
      <c r="BJ33" s="277">
        <f>IFERROR(H33*FINANÇAS!$N31,0)</f>
        <v>0</v>
      </c>
      <c r="BK33" s="277">
        <f>IFERROR(I33*FINANÇAS!$N31,0)</f>
        <v>0</v>
      </c>
      <c r="BL33" s="277">
        <f>IFERROR(J33*FINANÇAS!$N31,0)</f>
        <v>0</v>
      </c>
      <c r="BM33" s="277">
        <f>IFERROR(K33*FINANÇAS!$N31,0)</f>
        <v>0</v>
      </c>
      <c r="BN33" s="277">
        <f>IFERROR(L33*FINANÇAS!$N31,0)</f>
        <v>0</v>
      </c>
      <c r="BO33" s="277">
        <f>IFERROR(M33*FINANÇAS!$N31,0)</f>
        <v>0</v>
      </c>
      <c r="BP33" s="277">
        <f>IFERROR(N33*FINANÇAS!$N31,0)</f>
        <v>0</v>
      </c>
      <c r="BQ33" s="277">
        <f>IFERROR(O33*FINANÇAS!$N31,0)</f>
        <v>0</v>
      </c>
    </row>
    <row r="34" spans="3:69" ht="30" customHeight="1" thickTop="1" thickBot="1">
      <c r="C34" s="120" t="str">
        <f>IF(FINANÇAS!C32="","",FINANÇAS!C32)</f>
        <v/>
      </c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  <c r="O34" s="379"/>
      <c r="P34" s="245">
        <f t="shared" si="0"/>
        <v>0</v>
      </c>
      <c r="Q34" s="272"/>
      <c r="R34" s="274" t="str">
        <f t="shared" si="1"/>
        <v/>
      </c>
      <c r="S34" s="276">
        <f>IFERROR(D34*FINANÇAS!$K32,0)</f>
        <v>0</v>
      </c>
      <c r="T34" s="276">
        <f>IFERROR(E34*FINANÇAS!$K32,0)</f>
        <v>0</v>
      </c>
      <c r="U34" s="276">
        <f>IFERROR(F34*FINANÇAS!$K32,0)</f>
        <v>0</v>
      </c>
      <c r="V34" s="276">
        <f>IFERROR(G34*FINANÇAS!$K32,0)</f>
        <v>0</v>
      </c>
      <c r="W34" s="276">
        <f>IFERROR(H34*FINANÇAS!$K32,0)</f>
        <v>0</v>
      </c>
      <c r="X34" s="276">
        <f>IFERROR(I34*FINANÇAS!$K32,0)</f>
        <v>0</v>
      </c>
      <c r="Y34" s="276">
        <f>IFERROR(J34*FINANÇAS!$K32,0)</f>
        <v>0</v>
      </c>
      <c r="Z34" s="276">
        <f>IFERROR(K34*FINANÇAS!$K32,0)</f>
        <v>0</v>
      </c>
      <c r="AA34" s="276">
        <f>IFERROR(L34*FINANÇAS!$K32,0)</f>
        <v>0</v>
      </c>
      <c r="AB34" s="276">
        <f>IFERROR(M34*FINANÇAS!$K32,0)</f>
        <v>0</v>
      </c>
      <c r="AC34" s="276">
        <f>IFERROR(N34*FINANÇAS!$K32,0)</f>
        <v>0</v>
      </c>
      <c r="AD34" s="276">
        <f>IFERROR(O34*FINANÇAS!$K32,0)</f>
        <v>0</v>
      </c>
      <c r="AF34" s="276">
        <f>IFERROR(D34*FINANÇAS!$G32,0)</f>
        <v>0</v>
      </c>
      <c r="AG34" s="276">
        <f>IFERROR(E34*FINANÇAS!$G32,0)</f>
        <v>0</v>
      </c>
      <c r="AH34" s="276">
        <f>IFERROR(F34*FINANÇAS!$G32,0)</f>
        <v>0</v>
      </c>
      <c r="AI34" s="276">
        <f>IFERROR(G34*FINANÇAS!$G32,0)</f>
        <v>0</v>
      </c>
      <c r="AJ34" s="276">
        <f>IFERROR(H34*FINANÇAS!$G32,0)</f>
        <v>0</v>
      </c>
      <c r="AK34" s="276">
        <f>IFERROR(I34*FINANÇAS!$G32,0)</f>
        <v>0</v>
      </c>
      <c r="AL34" s="276">
        <f>IFERROR(J34*FINANÇAS!$G32,0)</f>
        <v>0</v>
      </c>
      <c r="AM34" s="276">
        <f>IFERROR(K34*FINANÇAS!$G32,0)</f>
        <v>0</v>
      </c>
      <c r="AN34" s="276">
        <f>IFERROR(L34*FINANÇAS!$G32,0)</f>
        <v>0</v>
      </c>
      <c r="AO34" s="276">
        <f>IFERROR(M34*FINANÇAS!$G32,0)</f>
        <v>0</v>
      </c>
      <c r="AP34" s="276">
        <f>IFERROR(N34*FINANÇAS!$G32,0)</f>
        <v>0</v>
      </c>
      <c r="AQ34" s="276">
        <f>IFERROR(O34*FINANÇAS!$G32,0)</f>
        <v>0</v>
      </c>
      <c r="AS34" s="277">
        <f>S34*FINANÇAS!$J32</f>
        <v>0</v>
      </c>
      <c r="AT34" s="277">
        <f>T34*FINANÇAS!$J32</f>
        <v>0</v>
      </c>
      <c r="AU34" s="277">
        <f>U34*FINANÇAS!$J32</f>
        <v>0</v>
      </c>
      <c r="AV34" s="277">
        <f>V34*FINANÇAS!$J32</f>
        <v>0</v>
      </c>
      <c r="AW34" s="277">
        <f>W34*FINANÇAS!$J32</f>
        <v>0</v>
      </c>
      <c r="AX34" s="277">
        <f>X34*FINANÇAS!$J32</f>
        <v>0</v>
      </c>
      <c r="AY34" s="277">
        <f>Y34*FINANÇAS!$J32</f>
        <v>0</v>
      </c>
      <c r="AZ34" s="277">
        <f>Z34*FINANÇAS!$J32</f>
        <v>0</v>
      </c>
      <c r="BA34" s="277">
        <f>AA34*FINANÇAS!$J32</f>
        <v>0</v>
      </c>
      <c r="BB34" s="277">
        <f>AB34*FINANÇAS!$J32</f>
        <v>0</v>
      </c>
      <c r="BC34" s="277">
        <f>AC34*FINANÇAS!$J32</f>
        <v>0</v>
      </c>
      <c r="BD34" s="277">
        <f>AD34*FINANÇAS!$J32</f>
        <v>0</v>
      </c>
      <c r="BF34" s="277">
        <f>IFERROR(D34*FINANÇAS!$N32,0)</f>
        <v>0</v>
      </c>
      <c r="BG34" s="277">
        <f>IFERROR(E34*FINANÇAS!$N32,0)</f>
        <v>0</v>
      </c>
      <c r="BH34" s="277">
        <f>IFERROR(F34*FINANÇAS!$N32,0)</f>
        <v>0</v>
      </c>
      <c r="BI34" s="277">
        <f>IFERROR(G34*FINANÇAS!$N32,0)</f>
        <v>0</v>
      </c>
      <c r="BJ34" s="277">
        <f>IFERROR(H34*FINANÇAS!$N32,0)</f>
        <v>0</v>
      </c>
      <c r="BK34" s="277">
        <f>IFERROR(I34*FINANÇAS!$N32,0)</f>
        <v>0</v>
      </c>
      <c r="BL34" s="277">
        <f>IFERROR(J34*FINANÇAS!$N32,0)</f>
        <v>0</v>
      </c>
      <c r="BM34" s="277">
        <f>IFERROR(K34*FINANÇAS!$N32,0)</f>
        <v>0</v>
      </c>
      <c r="BN34" s="277">
        <f>IFERROR(L34*FINANÇAS!$N32,0)</f>
        <v>0</v>
      </c>
      <c r="BO34" s="277">
        <f>IFERROR(M34*FINANÇAS!$N32,0)</f>
        <v>0</v>
      </c>
      <c r="BP34" s="277">
        <f>IFERROR(N34*FINANÇAS!$N32,0)</f>
        <v>0</v>
      </c>
      <c r="BQ34" s="277">
        <f>IFERROR(O34*FINANÇAS!$N32,0)</f>
        <v>0</v>
      </c>
    </row>
    <row r="35" spans="3:69" ht="30" customHeight="1" thickTop="1" thickBot="1">
      <c r="C35" s="120" t="str">
        <f>IF(FINANÇAS!C33="","",FINANÇAS!C33)</f>
        <v/>
      </c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  <c r="O35" s="379"/>
      <c r="P35" s="245">
        <f t="shared" si="0"/>
        <v>0</v>
      </c>
      <c r="Q35" s="272"/>
      <c r="R35" s="274" t="str">
        <f t="shared" si="1"/>
        <v/>
      </c>
      <c r="S35" s="276">
        <f>IFERROR(D35*FINANÇAS!$K33,0)</f>
        <v>0</v>
      </c>
      <c r="T35" s="276">
        <f>IFERROR(E35*FINANÇAS!$K33,0)</f>
        <v>0</v>
      </c>
      <c r="U35" s="276">
        <f>IFERROR(F35*FINANÇAS!$K33,0)</f>
        <v>0</v>
      </c>
      <c r="V35" s="276">
        <f>IFERROR(G35*FINANÇAS!$K33,0)</f>
        <v>0</v>
      </c>
      <c r="W35" s="276">
        <f>IFERROR(H35*FINANÇAS!$K33,0)</f>
        <v>0</v>
      </c>
      <c r="X35" s="276">
        <f>IFERROR(I35*FINANÇAS!$K33,0)</f>
        <v>0</v>
      </c>
      <c r="Y35" s="276">
        <f>IFERROR(J35*FINANÇAS!$K33,0)</f>
        <v>0</v>
      </c>
      <c r="Z35" s="276">
        <f>IFERROR(K35*FINANÇAS!$K33,0)</f>
        <v>0</v>
      </c>
      <c r="AA35" s="276">
        <f>IFERROR(L35*FINANÇAS!$K33,0)</f>
        <v>0</v>
      </c>
      <c r="AB35" s="276">
        <f>IFERROR(M35*FINANÇAS!$K33,0)</f>
        <v>0</v>
      </c>
      <c r="AC35" s="276">
        <f>IFERROR(N35*FINANÇAS!$K33,0)</f>
        <v>0</v>
      </c>
      <c r="AD35" s="276">
        <f>IFERROR(O35*FINANÇAS!$K33,0)</f>
        <v>0</v>
      </c>
      <c r="AF35" s="276">
        <f>IFERROR(D35*FINANÇAS!$G33,0)</f>
        <v>0</v>
      </c>
      <c r="AG35" s="276">
        <f>IFERROR(E35*FINANÇAS!$G33,0)</f>
        <v>0</v>
      </c>
      <c r="AH35" s="276">
        <f>IFERROR(F35*FINANÇAS!$G33,0)</f>
        <v>0</v>
      </c>
      <c r="AI35" s="276">
        <f>IFERROR(G35*FINANÇAS!$G33,0)</f>
        <v>0</v>
      </c>
      <c r="AJ35" s="276">
        <f>IFERROR(H35*FINANÇAS!$G33,0)</f>
        <v>0</v>
      </c>
      <c r="AK35" s="276">
        <f>IFERROR(I35*FINANÇAS!$G33,0)</f>
        <v>0</v>
      </c>
      <c r="AL35" s="276">
        <f>IFERROR(J35*FINANÇAS!$G33,0)</f>
        <v>0</v>
      </c>
      <c r="AM35" s="276">
        <f>IFERROR(K35*FINANÇAS!$G33,0)</f>
        <v>0</v>
      </c>
      <c r="AN35" s="276">
        <f>IFERROR(L35*FINANÇAS!$G33,0)</f>
        <v>0</v>
      </c>
      <c r="AO35" s="276">
        <f>IFERROR(M35*FINANÇAS!$G33,0)</f>
        <v>0</v>
      </c>
      <c r="AP35" s="276">
        <f>IFERROR(N35*FINANÇAS!$G33,0)</f>
        <v>0</v>
      </c>
      <c r="AQ35" s="276">
        <f>IFERROR(O35*FINANÇAS!$G33,0)</f>
        <v>0</v>
      </c>
      <c r="AS35" s="277">
        <f>S35*FINANÇAS!$J33</f>
        <v>0</v>
      </c>
      <c r="AT35" s="277">
        <f>T35*FINANÇAS!$J33</f>
        <v>0</v>
      </c>
      <c r="AU35" s="277">
        <f>U35*FINANÇAS!$J33</f>
        <v>0</v>
      </c>
      <c r="AV35" s="277">
        <f>V35*FINANÇAS!$J33</f>
        <v>0</v>
      </c>
      <c r="AW35" s="277">
        <f>W35*FINANÇAS!$J33</f>
        <v>0</v>
      </c>
      <c r="AX35" s="277">
        <f>X35*FINANÇAS!$J33</f>
        <v>0</v>
      </c>
      <c r="AY35" s="277">
        <f>Y35*FINANÇAS!$J33</f>
        <v>0</v>
      </c>
      <c r="AZ35" s="277">
        <f>Z35*FINANÇAS!$J33</f>
        <v>0</v>
      </c>
      <c r="BA35" s="277">
        <f>AA35*FINANÇAS!$J33</f>
        <v>0</v>
      </c>
      <c r="BB35" s="277">
        <f>AB35*FINANÇAS!$J33</f>
        <v>0</v>
      </c>
      <c r="BC35" s="277">
        <f>AC35*FINANÇAS!$J33</f>
        <v>0</v>
      </c>
      <c r="BD35" s="277">
        <f>AD35*FINANÇAS!$J33</f>
        <v>0</v>
      </c>
      <c r="BF35" s="277">
        <f>IFERROR(D35*FINANÇAS!$N33,0)</f>
        <v>0</v>
      </c>
      <c r="BG35" s="277">
        <f>IFERROR(E35*FINANÇAS!$N33,0)</f>
        <v>0</v>
      </c>
      <c r="BH35" s="277">
        <f>IFERROR(F35*FINANÇAS!$N33,0)</f>
        <v>0</v>
      </c>
      <c r="BI35" s="277">
        <f>IFERROR(G35*FINANÇAS!$N33,0)</f>
        <v>0</v>
      </c>
      <c r="BJ35" s="277">
        <f>IFERROR(H35*FINANÇAS!$N33,0)</f>
        <v>0</v>
      </c>
      <c r="BK35" s="277">
        <f>IFERROR(I35*FINANÇAS!$N33,0)</f>
        <v>0</v>
      </c>
      <c r="BL35" s="277">
        <f>IFERROR(J35*FINANÇAS!$N33,0)</f>
        <v>0</v>
      </c>
      <c r="BM35" s="277">
        <f>IFERROR(K35*FINANÇAS!$N33,0)</f>
        <v>0</v>
      </c>
      <c r="BN35" s="277">
        <f>IFERROR(L35*FINANÇAS!$N33,0)</f>
        <v>0</v>
      </c>
      <c r="BO35" s="277">
        <f>IFERROR(M35*FINANÇAS!$N33,0)</f>
        <v>0</v>
      </c>
      <c r="BP35" s="277">
        <f>IFERROR(N35*FINANÇAS!$N33,0)</f>
        <v>0</v>
      </c>
      <c r="BQ35" s="277">
        <f>IFERROR(O35*FINANÇAS!$N33,0)</f>
        <v>0</v>
      </c>
    </row>
    <row r="36" spans="3:69" ht="30" customHeight="1" thickTop="1" thickBot="1">
      <c r="C36" s="120" t="str">
        <f>IF(FINANÇAS!C34="","",FINANÇAS!C34)</f>
        <v/>
      </c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  <c r="O36" s="379"/>
      <c r="P36" s="245">
        <f t="shared" si="0"/>
        <v>0</v>
      </c>
      <c r="Q36" s="272"/>
      <c r="R36" s="274" t="str">
        <f t="shared" si="1"/>
        <v/>
      </c>
      <c r="S36" s="276">
        <f>IFERROR(D36*FINANÇAS!$K34,0)</f>
        <v>0</v>
      </c>
      <c r="T36" s="276">
        <f>IFERROR(E36*FINANÇAS!$K34,0)</f>
        <v>0</v>
      </c>
      <c r="U36" s="276">
        <f>IFERROR(F36*FINANÇAS!$K34,0)</f>
        <v>0</v>
      </c>
      <c r="V36" s="276">
        <f>IFERROR(G36*FINANÇAS!$K34,0)</f>
        <v>0</v>
      </c>
      <c r="W36" s="276">
        <f>IFERROR(H36*FINANÇAS!$K34,0)</f>
        <v>0</v>
      </c>
      <c r="X36" s="276">
        <f>IFERROR(I36*FINANÇAS!$K34,0)</f>
        <v>0</v>
      </c>
      <c r="Y36" s="276">
        <f>IFERROR(J36*FINANÇAS!$K34,0)</f>
        <v>0</v>
      </c>
      <c r="Z36" s="276">
        <f>IFERROR(K36*FINANÇAS!$K34,0)</f>
        <v>0</v>
      </c>
      <c r="AA36" s="276">
        <f>IFERROR(L36*FINANÇAS!$K34,0)</f>
        <v>0</v>
      </c>
      <c r="AB36" s="276">
        <f>IFERROR(M36*FINANÇAS!$K34,0)</f>
        <v>0</v>
      </c>
      <c r="AC36" s="276">
        <f>IFERROR(N36*FINANÇAS!$K34,0)</f>
        <v>0</v>
      </c>
      <c r="AD36" s="276">
        <f>IFERROR(O36*FINANÇAS!$K34,0)</f>
        <v>0</v>
      </c>
      <c r="AF36" s="276">
        <f>IFERROR(D36*FINANÇAS!$G34,0)</f>
        <v>0</v>
      </c>
      <c r="AG36" s="276">
        <f>IFERROR(E36*FINANÇAS!$G34,0)</f>
        <v>0</v>
      </c>
      <c r="AH36" s="276">
        <f>IFERROR(F36*FINANÇAS!$G34,0)</f>
        <v>0</v>
      </c>
      <c r="AI36" s="276">
        <f>IFERROR(G36*FINANÇAS!$G34,0)</f>
        <v>0</v>
      </c>
      <c r="AJ36" s="276">
        <f>IFERROR(H36*FINANÇAS!$G34,0)</f>
        <v>0</v>
      </c>
      <c r="AK36" s="276">
        <f>IFERROR(I36*FINANÇAS!$G34,0)</f>
        <v>0</v>
      </c>
      <c r="AL36" s="276">
        <f>IFERROR(J36*FINANÇAS!$G34,0)</f>
        <v>0</v>
      </c>
      <c r="AM36" s="276">
        <f>IFERROR(K36*FINANÇAS!$G34,0)</f>
        <v>0</v>
      </c>
      <c r="AN36" s="276">
        <f>IFERROR(L36*FINANÇAS!$G34,0)</f>
        <v>0</v>
      </c>
      <c r="AO36" s="276">
        <f>IFERROR(M36*FINANÇAS!$G34,0)</f>
        <v>0</v>
      </c>
      <c r="AP36" s="276">
        <f>IFERROR(N36*FINANÇAS!$G34,0)</f>
        <v>0</v>
      </c>
      <c r="AQ36" s="276">
        <f>IFERROR(O36*FINANÇAS!$G34,0)</f>
        <v>0</v>
      </c>
      <c r="AS36" s="277">
        <f>S36*FINANÇAS!$J34</f>
        <v>0</v>
      </c>
      <c r="AT36" s="277">
        <f>T36*FINANÇAS!$J34</f>
        <v>0</v>
      </c>
      <c r="AU36" s="277">
        <f>U36*FINANÇAS!$J34</f>
        <v>0</v>
      </c>
      <c r="AV36" s="277">
        <f>V36*FINANÇAS!$J34</f>
        <v>0</v>
      </c>
      <c r="AW36" s="277">
        <f>W36*FINANÇAS!$J34</f>
        <v>0</v>
      </c>
      <c r="AX36" s="277">
        <f>X36*FINANÇAS!$J34</f>
        <v>0</v>
      </c>
      <c r="AY36" s="277">
        <f>Y36*FINANÇAS!$J34</f>
        <v>0</v>
      </c>
      <c r="AZ36" s="277">
        <f>Z36*FINANÇAS!$J34</f>
        <v>0</v>
      </c>
      <c r="BA36" s="277">
        <f>AA36*FINANÇAS!$J34</f>
        <v>0</v>
      </c>
      <c r="BB36" s="277">
        <f>AB36*FINANÇAS!$J34</f>
        <v>0</v>
      </c>
      <c r="BC36" s="277">
        <f>AC36*FINANÇAS!$J34</f>
        <v>0</v>
      </c>
      <c r="BD36" s="277">
        <f>AD36*FINANÇAS!$J34</f>
        <v>0</v>
      </c>
      <c r="BF36" s="277">
        <f>IFERROR(D36*FINANÇAS!$N34,0)</f>
        <v>0</v>
      </c>
      <c r="BG36" s="277">
        <f>IFERROR(E36*FINANÇAS!$N34,0)</f>
        <v>0</v>
      </c>
      <c r="BH36" s="277">
        <f>IFERROR(F36*FINANÇAS!$N34,0)</f>
        <v>0</v>
      </c>
      <c r="BI36" s="277">
        <f>IFERROR(G36*FINANÇAS!$N34,0)</f>
        <v>0</v>
      </c>
      <c r="BJ36" s="277">
        <f>IFERROR(H36*FINANÇAS!$N34,0)</f>
        <v>0</v>
      </c>
      <c r="BK36" s="277">
        <f>IFERROR(I36*FINANÇAS!$N34,0)</f>
        <v>0</v>
      </c>
      <c r="BL36" s="277">
        <f>IFERROR(J36*FINANÇAS!$N34,0)</f>
        <v>0</v>
      </c>
      <c r="BM36" s="277">
        <f>IFERROR(K36*FINANÇAS!$N34,0)</f>
        <v>0</v>
      </c>
      <c r="BN36" s="277">
        <f>IFERROR(L36*FINANÇAS!$N34,0)</f>
        <v>0</v>
      </c>
      <c r="BO36" s="277">
        <f>IFERROR(M36*FINANÇAS!$N34,0)</f>
        <v>0</v>
      </c>
      <c r="BP36" s="277">
        <f>IFERROR(N36*FINANÇAS!$N34,0)</f>
        <v>0</v>
      </c>
      <c r="BQ36" s="277">
        <f>IFERROR(O36*FINANÇAS!$N34,0)</f>
        <v>0</v>
      </c>
    </row>
    <row r="37" spans="3:69" ht="30" customHeight="1" thickTop="1" thickBot="1">
      <c r="C37" s="120" t="str">
        <f>IF(FINANÇAS!C35="","",FINANÇAS!C35)</f>
        <v/>
      </c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  <c r="O37" s="379"/>
      <c r="P37" s="245">
        <f t="shared" si="0"/>
        <v>0</v>
      </c>
      <c r="Q37" s="272"/>
      <c r="R37" s="274" t="str">
        <f t="shared" si="1"/>
        <v/>
      </c>
      <c r="S37" s="276">
        <f>IFERROR(D37*FINANÇAS!$K35,0)</f>
        <v>0</v>
      </c>
      <c r="T37" s="276">
        <f>IFERROR(E37*FINANÇAS!$K35,0)</f>
        <v>0</v>
      </c>
      <c r="U37" s="276">
        <f>IFERROR(F37*FINANÇAS!$K35,0)</f>
        <v>0</v>
      </c>
      <c r="V37" s="276">
        <f>IFERROR(G37*FINANÇAS!$K35,0)</f>
        <v>0</v>
      </c>
      <c r="W37" s="276">
        <f>IFERROR(H37*FINANÇAS!$K35,0)</f>
        <v>0</v>
      </c>
      <c r="X37" s="276">
        <f>IFERROR(I37*FINANÇAS!$K35,0)</f>
        <v>0</v>
      </c>
      <c r="Y37" s="276">
        <f>IFERROR(J37*FINANÇAS!$K35,0)</f>
        <v>0</v>
      </c>
      <c r="Z37" s="276">
        <f>IFERROR(K37*FINANÇAS!$K35,0)</f>
        <v>0</v>
      </c>
      <c r="AA37" s="276">
        <f>IFERROR(L37*FINANÇAS!$K35,0)</f>
        <v>0</v>
      </c>
      <c r="AB37" s="276">
        <f>IFERROR(M37*FINANÇAS!$K35,0)</f>
        <v>0</v>
      </c>
      <c r="AC37" s="276">
        <f>IFERROR(N37*FINANÇAS!$K35,0)</f>
        <v>0</v>
      </c>
      <c r="AD37" s="276">
        <f>IFERROR(O37*FINANÇAS!$K35,0)</f>
        <v>0</v>
      </c>
      <c r="AF37" s="276">
        <f>IFERROR(D37*FINANÇAS!$G35,0)</f>
        <v>0</v>
      </c>
      <c r="AG37" s="276">
        <f>IFERROR(E37*FINANÇAS!$G35,0)</f>
        <v>0</v>
      </c>
      <c r="AH37" s="276">
        <f>IFERROR(F37*FINANÇAS!$G35,0)</f>
        <v>0</v>
      </c>
      <c r="AI37" s="276">
        <f>IFERROR(G37*FINANÇAS!$G35,0)</f>
        <v>0</v>
      </c>
      <c r="AJ37" s="276">
        <f>IFERROR(H37*FINANÇAS!$G35,0)</f>
        <v>0</v>
      </c>
      <c r="AK37" s="276">
        <f>IFERROR(I37*FINANÇAS!$G35,0)</f>
        <v>0</v>
      </c>
      <c r="AL37" s="276">
        <f>IFERROR(J37*FINANÇAS!$G35,0)</f>
        <v>0</v>
      </c>
      <c r="AM37" s="276">
        <f>IFERROR(K37*FINANÇAS!$G35,0)</f>
        <v>0</v>
      </c>
      <c r="AN37" s="276">
        <f>IFERROR(L37*FINANÇAS!$G35,0)</f>
        <v>0</v>
      </c>
      <c r="AO37" s="276">
        <f>IFERROR(M37*FINANÇAS!$G35,0)</f>
        <v>0</v>
      </c>
      <c r="AP37" s="276">
        <f>IFERROR(N37*FINANÇAS!$G35,0)</f>
        <v>0</v>
      </c>
      <c r="AQ37" s="276">
        <f>IFERROR(O37*FINANÇAS!$G35,0)</f>
        <v>0</v>
      </c>
      <c r="AS37" s="277">
        <f>S37*FINANÇAS!$J35</f>
        <v>0</v>
      </c>
      <c r="AT37" s="277">
        <f>T37*FINANÇAS!$J35</f>
        <v>0</v>
      </c>
      <c r="AU37" s="277">
        <f>U37*FINANÇAS!$J35</f>
        <v>0</v>
      </c>
      <c r="AV37" s="277">
        <f>V37*FINANÇAS!$J35</f>
        <v>0</v>
      </c>
      <c r="AW37" s="277">
        <f>W37*FINANÇAS!$J35</f>
        <v>0</v>
      </c>
      <c r="AX37" s="277">
        <f>X37*FINANÇAS!$J35</f>
        <v>0</v>
      </c>
      <c r="AY37" s="277">
        <f>Y37*FINANÇAS!$J35</f>
        <v>0</v>
      </c>
      <c r="AZ37" s="277">
        <f>Z37*FINANÇAS!$J35</f>
        <v>0</v>
      </c>
      <c r="BA37" s="277">
        <f>AA37*FINANÇAS!$J35</f>
        <v>0</v>
      </c>
      <c r="BB37" s="277">
        <f>AB37*FINANÇAS!$J35</f>
        <v>0</v>
      </c>
      <c r="BC37" s="277">
        <f>AC37*FINANÇAS!$J35</f>
        <v>0</v>
      </c>
      <c r="BD37" s="277">
        <f>AD37*FINANÇAS!$J35</f>
        <v>0</v>
      </c>
      <c r="BF37" s="277">
        <f>IFERROR(D37*FINANÇAS!$N35,0)</f>
        <v>0</v>
      </c>
      <c r="BG37" s="277">
        <f>IFERROR(E37*FINANÇAS!$N35,0)</f>
        <v>0</v>
      </c>
      <c r="BH37" s="277">
        <f>IFERROR(F37*FINANÇAS!$N35,0)</f>
        <v>0</v>
      </c>
      <c r="BI37" s="277">
        <f>IFERROR(G37*FINANÇAS!$N35,0)</f>
        <v>0</v>
      </c>
      <c r="BJ37" s="277">
        <f>IFERROR(H37*FINANÇAS!$N35,0)</f>
        <v>0</v>
      </c>
      <c r="BK37" s="277">
        <f>IFERROR(I37*FINANÇAS!$N35,0)</f>
        <v>0</v>
      </c>
      <c r="BL37" s="277">
        <f>IFERROR(J37*FINANÇAS!$N35,0)</f>
        <v>0</v>
      </c>
      <c r="BM37" s="277">
        <f>IFERROR(K37*FINANÇAS!$N35,0)</f>
        <v>0</v>
      </c>
      <c r="BN37" s="277">
        <f>IFERROR(L37*FINANÇAS!$N35,0)</f>
        <v>0</v>
      </c>
      <c r="BO37" s="277">
        <f>IFERROR(M37*FINANÇAS!$N35,0)</f>
        <v>0</v>
      </c>
      <c r="BP37" s="277">
        <f>IFERROR(N37*FINANÇAS!$N35,0)</f>
        <v>0</v>
      </c>
      <c r="BQ37" s="277">
        <f>IFERROR(O37*FINANÇAS!$N35,0)</f>
        <v>0</v>
      </c>
    </row>
    <row r="38" spans="3:69" ht="30" customHeight="1" thickTop="1" thickBot="1">
      <c r="C38" s="120" t="str">
        <f>IF(FINANÇAS!C36="","",FINANÇAS!C36)</f>
        <v/>
      </c>
      <c r="D38" s="379"/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245">
        <f t="shared" si="0"/>
        <v>0</v>
      </c>
      <c r="Q38" s="272"/>
      <c r="R38" s="274" t="str">
        <f t="shared" si="1"/>
        <v/>
      </c>
      <c r="S38" s="276">
        <f>IFERROR(D38*FINANÇAS!$K36,0)</f>
        <v>0</v>
      </c>
      <c r="T38" s="276">
        <f>IFERROR(E38*FINANÇAS!$K36,0)</f>
        <v>0</v>
      </c>
      <c r="U38" s="276">
        <f>IFERROR(F38*FINANÇAS!$K36,0)</f>
        <v>0</v>
      </c>
      <c r="V38" s="276">
        <f>IFERROR(G38*FINANÇAS!$K36,0)</f>
        <v>0</v>
      </c>
      <c r="W38" s="276">
        <f>IFERROR(H38*FINANÇAS!$K36,0)</f>
        <v>0</v>
      </c>
      <c r="X38" s="276">
        <f>IFERROR(I38*FINANÇAS!$K36,0)</f>
        <v>0</v>
      </c>
      <c r="Y38" s="276">
        <f>IFERROR(J38*FINANÇAS!$K36,0)</f>
        <v>0</v>
      </c>
      <c r="Z38" s="276">
        <f>IFERROR(K38*FINANÇAS!$K36,0)</f>
        <v>0</v>
      </c>
      <c r="AA38" s="276">
        <f>IFERROR(L38*FINANÇAS!$K36,0)</f>
        <v>0</v>
      </c>
      <c r="AB38" s="276">
        <f>IFERROR(M38*FINANÇAS!$K36,0)</f>
        <v>0</v>
      </c>
      <c r="AC38" s="276">
        <f>IFERROR(N38*FINANÇAS!$K36,0)</f>
        <v>0</v>
      </c>
      <c r="AD38" s="276">
        <f>IFERROR(O38*FINANÇAS!$K36,0)</f>
        <v>0</v>
      </c>
      <c r="AF38" s="276">
        <f>IFERROR(D38*FINANÇAS!$G36,0)</f>
        <v>0</v>
      </c>
      <c r="AG38" s="276">
        <f>IFERROR(E38*FINANÇAS!$G36,0)</f>
        <v>0</v>
      </c>
      <c r="AH38" s="276">
        <f>IFERROR(F38*FINANÇAS!$G36,0)</f>
        <v>0</v>
      </c>
      <c r="AI38" s="276">
        <f>IFERROR(G38*FINANÇAS!$G36,0)</f>
        <v>0</v>
      </c>
      <c r="AJ38" s="276">
        <f>IFERROR(H38*FINANÇAS!$G36,0)</f>
        <v>0</v>
      </c>
      <c r="AK38" s="276">
        <f>IFERROR(I38*FINANÇAS!$G36,0)</f>
        <v>0</v>
      </c>
      <c r="AL38" s="276">
        <f>IFERROR(J38*FINANÇAS!$G36,0)</f>
        <v>0</v>
      </c>
      <c r="AM38" s="276">
        <f>IFERROR(K38*FINANÇAS!$G36,0)</f>
        <v>0</v>
      </c>
      <c r="AN38" s="276">
        <f>IFERROR(L38*FINANÇAS!$G36,0)</f>
        <v>0</v>
      </c>
      <c r="AO38" s="276">
        <f>IFERROR(M38*FINANÇAS!$G36,0)</f>
        <v>0</v>
      </c>
      <c r="AP38" s="276">
        <f>IFERROR(N38*FINANÇAS!$G36,0)</f>
        <v>0</v>
      </c>
      <c r="AQ38" s="276">
        <f>IFERROR(O38*FINANÇAS!$G36,0)</f>
        <v>0</v>
      </c>
      <c r="AS38" s="277">
        <f>S38*FINANÇAS!$J36</f>
        <v>0</v>
      </c>
      <c r="AT38" s="277">
        <f>T38*FINANÇAS!$J36</f>
        <v>0</v>
      </c>
      <c r="AU38" s="277">
        <f>U38*FINANÇAS!$J36</f>
        <v>0</v>
      </c>
      <c r="AV38" s="277">
        <f>V38*FINANÇAS!$J36</f>
        <v>0</v>
      </c>
      <c r="AW38" s="277">
        <f>W38*FINANÇAS!$J36</f>
        <v>0</v>
      </c>
      <c r="AX38" s="277">
        <f>X38*FINANÇAS!$J36</f>
        <v>0</v>
      </c>
      <c r="AY38" s="277">
        <f>Y38*FINANÇAS!$J36</f>
        <v>0</v>
      </c>
      <c r="AZ38" s="277">
        <f>Z38*FINANÇAS!$J36</f>
        <v>0</v>
      </c>
      <c r="BA38" s="277">
        <f>AA38*FINANÇAS!$J36</f>
        <v>0</v>
      </c>
      <c r="BB38" s="277">
        <f>AB38*FINANÇAS!$J36</f>
        <v>0</v>
      </c>
      <c r="BC38" s="277">
        <f>AC38*FINANÇAS!$J36</f>
        <v>0</v>
      </c>
      <c r="BD38" s="277">
        <f>AD38*FINANÇAS!$J36</f>
        <v>0</v>
      </c>
      <c r="BF38" s="277">
        <f>IFERROR(D38*FINANÇAS!$N36,0)</f>
        <v>0</v>
      </c>
      <c r="BG38" s="277">
        <f>IFERROR(E38*FINANÇAS!$N36,0)</f>
        <v>0</v>
      </c>
      <c r="BH38" s="277">
        <f>IFERROR(F38*FINANÇAS!$N36,0)</f>
        <v>0</v>
      </c>
      <c r="BI38" s="277">
        <f>IFERROR(G38*FINANÇAS!$N36,0)</f>
        <v>0</v>
      </c>
      <c r="BJ38" s="277">
        <f>IFERROR(H38*FINANÇAS!$N36,0)</f>
        <v>0</v>
      </c>
      <c r="BK38" s="277">
        <f>IFERROR(I38*FINANÇAS!$N36,0)</f>
        <v>0</v>
      </c>
      <c r="BL38" s="277">
        <f>IFERROR(J38*FINANÇAS!$N36,0)</f>
        <v>0</v>
      </c>
      <c r="BM38" s="277">
        <f>IFERROR(K38*FINANÇAS!$N36,0)</f>
        <v>0</v>
      </c>
      <c r="BN38" s="277">
        <f>IFERROR(L38*FINANÇAS!$N36,0)</f>
        <v>0</v>
      </c>
      <c r="BO38" s="277">
        <f>IFERROR(M38*FINANÇAS!$N36,0)</f>
        <v>0</v>
      </c>
      <c r="BP38" s="277">
        <f>IFERROR(N38*FINANÇAS!$N36,0)</f>
        <v>0</v>
      </c>
      <c r="BQ38" s="277">
        <f>IFERROR(O38*FINANÇAS!$N36,0)</f>
        <v>0</v>
      </c>
    </row>
    <row r="39" spans="3:69" ht="30" customHeight="1" thickTop="1" thickBot="1">
      <c r="C39" s="120" t="str">
        <f>IF(FINANÇAS!C37="","",FINANÇAS!C37)</f>
        <v/>
      </c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379"/>
      <c r="P39" s="245">
        <f t="shared" si="0"/>
        <v>0</v>
      </c>
      <c r="Q39" s="272"/>
      <c r="R39" s="274" t="str">
        <f t="shared" si="1"/>
        <v/>
      </c>
      <c r="S39" s="276">
        <f>IFERROR(D39*FINANÇAS!$K37,0)</f>
        <v>0</v>
      </c>
      <c r="T39" s="276">
        <f>IFERROR(E39*FINANÇAS!$K37,0)</f>
        <v>0</v>
      </c>
      <c r="U39" s="276">
        <f>IFERROR(F39*FINANÇAS!$K37,0)</f>
        <v>0</v>
      </c>
      <c r="V39" s="276">
        <f>IFERROR(G39*FINANÇAS!$K37,0)</f>
        <v>0</v>
      </c>
      <c r="W39" s="276">
        <f>IFERROR(H39*FINANÇAS!$K37,0)</f>
        <v>0</v>
      </c>
      <c r="X39" s="276">
        <f>IFERROR(I39*FINANÇAS!$K37,0)</f>
        <v>0</v>
      </c>
      <c r="Y39" s="276">
        <f>IFERROR(J39*FINANÇAS!$K37,0)</f>
        <v>0</v>
      </c>
      <c r="Z39" s="276">
        <f>IFERROR(K39*FINANÇAS!$K37,0)</f>
        <v>0</v>
      </c>
      <c r="AA39" s="276">
        <f>IFERROR(L39*FINANÇAS!$K37,0)</f>
        <v>0</v>
      </c>
      <c r="AB39" s="276">
        <f>IFERROR(M39*FINANÇAS!$K37,0)</f>
        <v>0</v>
      </c>
      <c r="AC39" s="276">
        <f>IFERROR(N39*FINANÇAS!$K37,0)</f>
        <v>0</v>
      </c>
      <c r="AD39" s="276">
        <f>IFERROR(O39*FINANÇAS!$K37,0)</f>
        <v>0</v>
      </c>
      <c r="AF39" s="276">
        <f>IFERROR(D39*FINANÇAS!$G37,0)</f>
        <v>0</v>
      </c>
      <c r="AG39" s="276">
        <f>IFERROR(E39*FINANÇAS!$G37,0)</f>
        <v>0</v>
      </c>
      <c r="AH39" s="276">
        <f>IFERROR(F39*FINANÇAS!$G37,0)</f>
        <v>0</v>
      </c>
      <c r="AI39" s="276">
        <f>IFERROR(G39*FINANÇAS!$G37,0)</f>
        <v>0</v>
      </c>
      <c r="AJ39" s="276">
        <f>IFERROR(H39*FINANÇAS!$G37,0)</f>
        <v>0</v>
      </c>
      <c r="AK39" s="276">
        <f>IFERROR(I39*FINANÇAS!$G37,0)</f>
        <v>0</v>
      </c>
      <c r="AL39" s="276">
        <f>IFERROR(J39*FINANÇAS!$G37,0)</f>
        <v>0</v>
      </c>
      <c r="AM39" s="276">
        <f>IFERROR(K39*FINANÇAS!$G37,0)</f>
        <v>0</v>
      </c>
      <c r="AN39" s="276">
        <f>IFERROR(L39*FINANÇAS!$G37,0)</f>
        <v>0</v>
      </c>
      <c r="AO39" s="276">
        <f>IFERROR(M39*FINANÇAS!$G37,0)</f>
        <v>0</v>
      </c>
      <c r="AP39" s="276">
        <f>IFERROR(N39*FINANÇAS!$G37,0)</f>
        <v>0</v>
      </c>
      <c r="AQ39" s="276">
        <f>IFERROR(O39*FINANÇAS!$G37,0)</f>
        <v>0</v>
      </c>
      <c r="AS39" s="277">
        <f>S39*FINANÇAS!$J37</f>
        <v>0</v>
      </c>
      <c r="AT39" s="277">
        <f>T39*FINANÇAS!$J37</f>
        <v>0</v>
      </c>
      <c r="AU39" s="277">
        <f>U39*FINANÇAS!$J37</f>
        <v>0</v>
      </c>
      <c r="AV39" s="277">
        <f>V39*FINANÇAS!$J37</f>
        <v>0</v>
      </c>
      <c r="AW39" s="277">
        <f>W39*FINANÇAS!$J37</f>
        <v>0</v>
      </c>
      <c r="AX39" s="277">
        <f>X39*FINANÇAS!$J37</f>
        <v>0</v>
      </c>
      <c r="AY39" s="277">
        <f>Y39*FINANÇAS!$J37</f>
        <v>0</v>
      </c>
      <c r="AZ39" s="277">
        <f>Z39*FINANÇAS!$J37</f>
        <v>0</v>
      </c>
      <c r="BA39" s="277">
        <f>AA39*FINANÇAS!$J37</f>
        <v>0</v>
      </c>
      <c r="BB39" s="277">
        <f>AB39*FINANÇAS!$J37</f>
        <v>0</v>
      </c>
      <c r="BC39" s="277">
        <f>AC39*FINANÇAS!$J37</f>
        <v>0</v>
      </c>
      <c r="BD39" s="277">
        <f>AD39*FINANÇAS!$J37</f>
        <v>0</v>
      </c>
      <c r="BF39" s="277">
        <f>IFERROR(D39*FINANÇAS!$N37,0)</f>
        <v>0</v>
      </c>
      <c r="BG39" s="277">
        <f>IFERROR(E39*FINANÇAS!$N37,0)</f>
        <v>0</v>
      </c>
      <c r="BH39" s="277">
        <f>IFERROR(F39*FINANÇAS!$N37,0)</f>
        <v>0</v>
      </c>
      <c r="BI39" s="277">
        <f>IFERROR(G39*FINANÇAS!$N37,0)</f>
        <v>0</v>
      </c>
      <c r="BJ39" s="277">
        <f>IFERROR(H39*FINANÇAS!$N37,0)</f>
        <v>0</v>
      </c>
      <c r="BK39" s="277">
        <f>IFERROR(I39*FINANÇAS!$N37,0)</f>
        <v>0</v>
      </c>
      <c r="BL39" s="277">
        <f>IFERROR(J39*FINANÇAS!$N37,0)</f>
        <v>0</v>
      </c>
      <c r="BM39" s="277">
        <f>IFERROR(K39*FINANÇAS!$N37,0)</f>
        <v>0</v>
      </c>
      <c r="BN39" s="277">
        <f>IFERROR(L39*FINANÇAS!$N37,0)</f>
        <v>0</v>
      </c>
      <c r="BO39" s="277">
        <f>IFERROR(M39*FINANÇAS!$N37,0)</f>
        <v>0</v>
      </c>
      <c r="BP39" s="277">
        <f>IFERROR(N39*FINANÇAS!$N37,0)</f>
        <v>0</v>
      </c>
      <c r="BQ39" s="277">
        <f>IFERROR(O39*FINANÇAS!$N37,0)</f>
        <v>0</v>
      </c>
    </row>
    <row r="40" spans="3:69" ht="30" customHeight="1" thickTop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</row>
    <row r="41" spans="3:69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</row>
    <row r="42" spans="3:69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3:69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3:69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3:69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</row>
    <row r="46" spans="3:69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3:69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3:69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3:14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  <row r="50" spans="3:14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</row>
    <row r="51" spans="3:14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</row>
    <row r="52" spans="3:14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</row>
    <row r="53" spans="3:14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3:14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3:14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</row>
    <row r="56" spans="3:14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</row>
    <row r="57" spans="3:14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</row>
    <row r="58" spans="3:14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</row>
    <row r="59" spans="3:14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3:14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3:14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</row>
    <row r="62" spans="3:14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</row>
    <row r="63" spans="3:14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</row>
    <row r="64" spans="3:14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3:14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  <row r="66" spans="3:14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3:14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</row>
    <row r="68" spans="3:14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</row>
    <row r="69" spans="3:14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</row>
    <row r="70" spans="3:14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</row>
    <row r="71" spans="3:14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</row>
    <row r="72" spans="3:14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3:14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</row>
    <row r="74" spans="3:14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</row>
    <row r="75" spans="3:14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</row>
    <row r="76" spans="3:14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</row>
    <row r="77" spans="3:14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</row>
    <row r="78" spans="3:14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3:14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</row>
    <row r="80" spans="3:14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</row>
    <row r="81" spans="3:14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</row>
    <row r="82" spans="3:14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</row>
    <row r="83" spans="3:14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</row>
    <row r="84" spans="3:14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3:14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</row>
    <row r="86" spans="3:14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</row>
    <row r="87" spans="3:14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3:14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</row>
    <row r="89" spans="3:14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3:14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3:14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</row>
    <row r="92" spans="3:14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3:14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</row>
    <row r="94" spans="3:14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</row>
    <row r="95" spans="3:14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</row>
    <row r="96" spans="3:14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3:14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</row>
    <row r="98" spans="3:14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3:14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</row>
    <row r="100" spans="3:14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</row>
    <row r="101" spans="3:14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</row>
    <row r="102" spans="3:14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3:14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</row>
    <row r="104" spans="3:14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</row>
    <row r="105" spans="3:14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</row>
    <row r="106" spans="3:14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</row>
    <row r="107" spans="3:14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</row>
    <row r="108" spans="3:14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3:14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</row>
    <row r="110" spans="3:14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</row>
  </sheetData>
  <sheetProtection selectLockedCells="1"/>
  <hyperlinks>
    <hyperlink ref="E5" location="FINANÇAS_PROJ!A1" display="Ano 1"/>
    <hyperlink ref="F5" location="PROJ2!A1" display="Ano 2"/>
    <hyperlink ref="G5" location="PROJ3!A1" display="Ano 3"/>
    <hyperlink ref="H5" location="PROJ4!A1" display="Ano 4"/>
    <hyperlink ref="I5" location="PROJ5!A1" display="Ano 5"/>
    <hyperlink ref="D5" location="FINANÇAS_RESUMO!A1" display="Resumo"/>
  </hyperlink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9"/>
  <dimension ref="A1:XFD110"/>
  <sheetViews>
    <sheetView showGridLines="0" zoomScale="90" zoomScaleNormal="90" zoomScalePageLayoutView="80" workbookViewId="0">
      <pane ySplit="8" topLeftCell="A9" activePane="bottomLeft" state="frozen"/>
      <selection activeCell="X10" sqref="X10"/>
      <selection pane="bottomLeft" activeCell="A3" sqref="A3:XFD3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2.5" style="12" customWidth="1"/>
    <col min="4" max="13" width="11.75" style="12" customWidth="1"/>
    <col min="14" max="15" width="11.75" style="14" customWidth="1"/>
    <col min="16" max="16" width="14.5" style="14" customWidth="1"/>
    <col min="17" max="17" width="13.875" style="14" customWidth="1"/>
    <col min="18" max="18" width="11" style="14" customWidth="1"/>
    <col min="19" max="19" width="11.125" style="14" bestFit="1" customWidth="1"/>
    <col min="20" max="21" width="12" style="14" bestFit="1" customWidth="1"/>
    <col min="22" max="22" width="11.125" style="14" bestFit="1" customWidth="1"/>
    <col min="23" max="23" width="11" style="14" customWidth="1"/>
    <col min="24" max="30" width="11.125" style="14" bestFit="1" customWidth="1"/>
    <col min="31" max="31" width="11" style="14"/>
    <col min="32" max="33" width="11.125" style="14" bestFit="1" customWidth="1"/>
    <col min="34" max="34" width="12" style="14" bestFit="1" customWidth="1"/>
    <col min="35" max="43" width="11.125" style="14" bestFit="1" customWidth="1"/>
    <col min="44" max="44" width="11" style="14"/>
    <col min="45" max="45" width="11.5" style="14" bestFit="1" customWidth="1"/>
    <col min="46" max="48" width="12.5" style="14" bestFit="1" customWidth="1"/>
    <col min="49" max="56" width="11.5" style="14" bestFit="1" customWidth="1"/>
    <col min="57" max="57" width="11" style="14"/>
    <col min="58" max="69" width="13.375" style="14" customWidth="1"/>
    <col min="70" max="88" width="11" style="14"/>
    <col min="89" max="16384" width="11" style="12"/>
  </cols>
  <sheetData>
    <row r="1" spans="1:16384" s="98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3"/>
      <c r="P1" s="3"/>
      <c r="Q1" s="3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9"/>
      <c r="Q2" s="9"/>
      <c r="R2" s="9"/>
      <c r="S2" s="9"/>
      <c r="T2" s="9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A2" s="268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68"/>
      <c r="BQ2" s="268"/>
      <c r="BR2" s="268"/>
      <c r="BS2" s="268"/>
      <c r="BT2" s="268"/>
      <c r="BU2" s="268"/>
      <c r="BV2" s="268"/>
      <c r="BW2" s="268"/>
      <c r="BX2" s="268"/>
      <c r="BY2" s="268"/>
      <c r="BZ2" s="268"/>
      <c r="CA2" s="268"/>
      <c r="CB2" s="268"/>
      <c r="CC2" s="268"/>
      <c r="CD2" s="268"/>
      <c r="CE2" s="268"/>
      <c r="CF2" s="268"/>
      <c r="CG2" s="268"/>
      <c r="CH2" s="268"/>
      <c r="CI2" s="268"/>
      <c r="CJ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N4" s="13"/>
      <c r="O4" s="13"/>
      <c r="P4" s="13"/>
      <c r="Q4" s="13"/>
    </row>
    <row r="5" spans="1:16384" s="125" customFormat="1" ht="39.950000000000003" customHeight="1" thickTop="1" thickBot="1">
      <c r="C5" s="126" t="s">
        <v>341</v>
      </c>
      <c r="D5" s="318" t="s">
        <v>364</v>
      </c>
      <c r="E5" s="319" t="s">
        <v>195</v>
      </c>
      <c r="F5" s="322" t="s">
        <v>196</v>
      </c>
      <c r="G5" s="321" t="s">
        <v>197</v>
      </c>
      <c r="H5" s="320" t="s">
        <v>198</v>
      </c>
      <c r="I5" s="320" t="s">
        <v>199</v>
      </c>
      <c r="N5" s="127"/>
      <c r="O5" s="127"/>
      <c r="P5" s="127"/>
      <c r="Q5" s="127"/>
      <c r="R5" s="264"/>
      <c r="S5" s="264"/>
      <c r="T5" s="264"/>
      <c r="U5" s="264"/>
      <c r="V5" s="264"/>
      <c r="W5" s="264"/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4"/>
      <c r="AJ5" s="264"/>
      <c r="AK5" s="264"/>
      <c r="AL5" s="264"/>
      <c r="AM5" s="264"/>
      <c r="AN5" s="264"/>
      <c r="AO5" s="264"/>
      <c r="AP5" s="264"/>
      <c r="AQ5" s="264"/>
      <c r="AR5" s="264"/>
      <c r="AS5" s="264"/>
      <c r="AT5" s="264"/>
      <c r="AU5" s="264"/>
      <c r="AV5" s="264"/>
      <c r="AW5" s="264"/>
      <c r="AX5" s="264"/>
      <c r="AY5" s="264"/>
      <c r="AZ5" s="264"/>
      <c r="BA5" s="264"/>
      <c r="BB5" s="264"/>
      <c r="BC5" s="264"/>
      <c r="BD5" s="264"/>
      <c r="BE5" s="264"/>
      <c r="BF5" s="264"/>
      <c r="BG5" s="264"/>
      <c r="BH5" s="264"/>
      <c r="BI5" s="264"/>
      <c r="BJ5" s="264"/>
      <c r="BK5" s="264"/>
      <c r="BL5" s="264"/>
      <c r="BM5" s="264"/>
      <c r="BN5" s="264"/>
      <c r="BO5" s="264"/>
      <c r="BP5" s="264"/>
      <c r="BQ5" s="264"/>
      <c r="BR5" s="264"/>
      <c r="BS5" s="264"/>
      <c r="BT5" s="264"/>
      <c r="BU5" s="264"/>
      <c r="BV5" s="264"/>
      <c r="BW5" s="264"/>
      <c r="BX5" s="264"/>
      <c r="BY5" s="264"/>
      <c r="BZ5" s="264"/>
      <c r="CA5" s="264"/>
      <c r="CB5" s="264"/>
      <c r="CC5" s="264"/>
      <c r="CD5" s="264"/>
      <c r="CE5" s="264"/>
      <c r="CF5" s="264"/>
      <c r="CG5" s="264"/>
      <c r="CH5" s="264"/>
      <c r="CI5" s="264"/>
      <c r="CJ5" s="264"/>
    </row>
    <row r="6" spans="1:16384" ht="15" customHeight="1" thickTop="1" thickBot="1">
      <c r="N6" s="13"/>
      <c r="O6" s="13"/>
      <c r="P6" s="13"/>
      <c r="Q6" s="13"/>
    </row>
    <row r="7" spans="1:16384" s="18" customFormat="1" ht="30" customHeight="1" thickTop="1" thickBot="1">
      <c r="A7" s="16"/>
      <c r="B7" s="17"/>
      <c r="C7" s="61" t="s">
        <v>691</v>
      </c>
      <c r="D7" s="96"/>
      <c r="E7" s="96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119"/>
      <c r="R7" s="119"/>
      <c r="S7" s="274" t="s">
        <v>342</v>
      </c>
      <c r="T7" s="272"/>
      <c r="U7" s="272"/>
      <c r="V7" s="272"/>
      <c r="W7" s="272"/>
      <c r="X7" s="272"/>
      <c r="Y7" s="272"/>
      <c r="Z7" s="272"/>
      <c r="AA7" s="272"/>
      <c r="AB7" s="272"/>
      <c r="AC7" s="274"/>
      <c r="AD7" s="274"/>
      <c r="AE7" s="274"/>
      <c r="AF7" s="274" t="s">
        <v>376</v>
      </c>
      <c r="AG7" s="272"/>
      <c r="AH7" s="272"/>
      <c r="AI7" s="272"/>
      <c r="AJ7" s="272"/>
      <c r="AK7" s="272"/>
      <c r="AL7" s="272"/>
      <c r="AM7" s="272"/>
      <c r="AN7" s="272"/>
      <c r="AO7" s="272"/>
      <c r="AP7" s="274"/>
      <c r="AQ7" s="274"/>
      <c r="AR7" s="274"/>
      <c r="AS7" s="274" t="s">
        <v>366</v>
      </c>
      <c r="AT7" s="272"/>
      <c r="AU7" s="272"/>
      <c r="AV7" s="272"/>
      <c r="AW7" s="272"/>
      <c r="AX7" s="272"/>
      <c r="AY7" s="272"/>
      <c r="AZ7" s="272"/>
      <c r="BA7" s="272"/>
      <c r="BB7" s="272"/>
      <c r="BC7" s="274"/>
      <c r="BD7" s="274"/>
      <c r="BE7" s="274"/>
      <c r="BF7" s="274" t="s">
        <v>484</v>
      </c>
      <c r="BG7" s="274"/>
      <c r="BH7" s="274"/>
      <c r="BI7" s="274"/>
      <c r="BJ7" s="274"/>
      <c r="BK7" s="274"/>
      <c r="BL7" s="274"/>
      <c r="BM7" s="274"/>
      <c r="BN7" s="274"/>
      <c r="BO7" s="274"/>
      <c r="BP7" s="274"/>
      <c r="BQ7" s="274"/>
      <c r="BR7" s="274"/>
      <c r="BS7" s="274"/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74"/>
    </row>
    <row r="8" spans="1:16384" s="18" customFormat="1" ht="30" customHeight="1" thickTop="1" thickBot="1">
      <c r="A8" s="16"/>
      <c r="B8" s="17"/>
      <c r="C8" s="54" t="s">
        <v>284</v>
      </c>
      <c r="D8" s="54" t="s">
        <v>300</v>
      </c>
      <c r="E8" s="54" t="s">
        <v>301</v>
      </c>
      <c r="F8" s="54" t="s">
        <v>302</v>
      </c>
      <c r="G8" s="54" t="s">
        <v>303</v>
      </c>
      <c r="H8" s="54" t="s">
        <v>304</v>
      </c>
      <c r="I8" s="54" t="s">
        <v>305</v>
      </c>
      <c r="J8" s="54" t="s">
        <v>306</v>
      </c>
      <c r="K8" s="54" t="s">
        <v>307</v>
      </c>
      <c r="L8" s="54" t="s">
        <v>308</v>
      </c>
      <c r="M8" s="54" t="s">
        <v>309</v>
      </c>
      <c r="N8" s="54" t="s">
        <v>310</v>
      </c>
      <c r="O8" s="54" t="s">
        <v>311</v>
      </c>
      <c r="P8" s="54" t="s">
        <v>312</v>
      </c>
      <c r="Q8" s="119"/>
      <c r="R8" s="20" t="s">
        <v>243</v>
      </c>
      <c r="S8" s="274" t="s">
        <v>300</v>
      </c>
      <c r="T8" s="274" t="s">
        <v>301</v>
      </c>
      <c r="U8" s="274" t="s">
        <v>302</v>
      </c>
      <c r="V8" s="274" t="s">
        <v>303</v>
      </c>
      <c r="W8" s="274" t="s">
        <v>304</v>
      </c>
      <c r="X8" s="274" t="s">
        <v>305</v>
      </c>
      <c r="Y8" s="274" t="s">
        <v>306</v>
      </c>
      <c r="Z8" s="274" t="s">
        <v>307</v>
      </c>
      <c r="AA8" s="274" t="s">
        <v>308</v>
      </c>
      <c r="AB8" s="274" t="s">
        <v>309</v>
      </c>
      <c r="AC8" s="274" t="s">
        <v>310</v>
      </c>
      <c r="AD8" s="274" t="s">
        <v>311</v>
      </c>
      <c r="AE8" s="274"/>
      <c r="AF8" s="274" t="s">
        <v>300</v>
      </c>
      <c r="AG8" s="274" t="s">
        <v>301</v>
      </c>
      <c r="AH8" s="274" t="s">
        <v>302</v>
      </c>
      <c r="AI8" s="274" t="s">
        <v>303</v>
      </c>
      <c r="AJ8" s="274" t="s">
        <v>304</v>
      </c>
      <c r="AK8" s="274" t="s">
        <v>305</v>
      </c>
      <c r="AL8" s="274" t="s">
        <v>306</v>
      </c>
      <c r="AM8" s="274" t="s">
        <v>307</v>
      </c>
      <c r="AN8" s="274" t="s">
        <v>308</v>
      </c>
      <c r="AO8" s="274" t="s">
        <v>309</v>
      </c>
      <c r="AP8" s="274" t="s">
        <v>310</v>
      </c>
      <c r="AQ8" s="274" t="s">
        <v>311</v>
      </c>
      <c r="AR8" s="274"/>
      <c r="AS8" s="274" t="s">
        <v>300</v>
      </c>
      <c r="AT8" s="274" t="s">
        <v>301</v>
      </c>
      <c r="AU8" s="274" t="s">
        <v>302</v>
      </c>
      <c r="AV8" s="274" t="s">
        <v>303</v>
      </c>
      <c r="AW8" s="274" t="s">
        <v>304</v>
      </c>
      <c r="AX8" s="274" t="s">
        <v>305</v>
      </c>
      <c r="AY8" s="274" t="s">
        <v>306</v>
      </c>
      <c r="AZ8" s="274" t="s">
        <v>307</v>
      </c>
      <c r="BA8" s="274" t="s">
        <v>308</v>
      </c>
      <c r="BB8" s="274" t="s">
        <v>309</v>
      </c>
      <c r="BC8" s="274" t="s">
        <v>310</v>
      </c>
      <c r="BD8" s="274" t="s">
        <v>311</v>
      </c>
      <c r="BE8" s="274"/>
      <c r="BF8" s="274" t="s">
        <v>300</v>
      </c>
      <c r="BG8" s="274" t="s">
        <v>301</v>
      </c>
      <c r="BH8" s="274" t="s">
        <v>302</v>
      </c>
      <c r="BI8" s="274" t="s">
        <v>303</v>
      </c>
      <c r="BJ8" s="274" t="s">
        <v>304</v>
      </c>
      <c r="BK8" s="274" t="s">
        <v>305</v>
      </c>
      <c r="BL8" s="274" t="s">
        <v>306</v>
      </c>
      <c r="BM8" s="274" t="s">
        <v>307</v>
      </c>
      <c r="BN8" s="274" t="s">
        <v>308</v>
      </c>
      <c r="BO8" s="274" t="s">
        <v>309</v>
      </c>
      <c r="BP8" s="274" t="s">
        <v>310</v>
      </c>
      <c r="BQ8" s="274" t="s">
        <v>311</v>
      </c>
      <c r="BR8" s="274"/>
      <c r="BS8" s="274"/>
      <c r="BT8" s="274"/>
      <c r="BU8" s="274"/>
      <c r="BV8" s="274"/>
      <c r="BW8" s="274"/>
      <c r="BX8" s="274"/>
      <c r="BY8" s="274"/>
      <c r="BZ8" s="274"/>
      <c r="CA8" s="274"/>
      <c r="CB8" s="274"/>
      <c r="CC8" s="274"/>
      <c r="CD8" s="274"/>
      <c r="CE8" s="274"/>
      <c r="CF8" s="274"/>
      <c r="CG8" s="274"/>
      <c r="CH8" s="274"/>
      <c r="CI8" s="274"/>
      <c r="CJ8" s="274"/>
    </row>
    <row r="9" spans="1:16384" s="18" customFormat="1" ht="30" customHeight="1" thickTop="1" thickBot="1">
      <c r="A9" s="16"/>
      <c r="B9" s="17"/>
      <c r="C9" s="120" t="str">
        <f>IF(FINANÇAS!C7="","",FINANÇAS!C7)</f>
        <v>Planilha 1</v>
      </c>
      <c r="D9" s="379">
        <v>150</v>
      </c>
      <c r="E9" s="379">
        <v>150</v>
      </c>
      <c r="F9" s="379">
        <v>150</v>
      </c>
      <c r="G9" s="379">
        <v>150</v>
      </c>
      <c r="H9" s="379">
        <v>150</v>
      </c>
      <c r="I9" s="379">
        <v>150</v>
      </c>
      <c r="J9" s="379">
        <v>150</v>
      </c>
      <c r="K9" s="379">
        <v>150</v>
      </c>
      <c r="L9" s="379">
        <v>150</v>
      </c>
      <c r="M9" s="379">
        <v>150</v>
      </c>
      <c r="N9" s="379">
        <v>150</v>
      </c>
      <c r="O9" s="379">
        <v>150</v>
      </c>
      <c r="P9" s="245">
        <f>SUM(S9:AD9)</f>
        <v>399999.99999999994</v>
      </c>
      <c r="Q9" s="119"/>
      <c r="R9" s="20" t="s">
        <v>772</v>
      </c>
      <c r="S9" s="276">
        <v>33333.333333333336</v>
      </c>
      <c r="T9" s="276">
        <v>33333.333333333336</v>
      </c>
      <c r="U9" s="276">
        <v>33333.333333333336</v>
      </c>
      <c r="V9" s="276">
        <v>33333.333333333336</v>
      </c>
      <c r="W9" s="276">
        <v>33333.333333333336</v>
      </c>
      <c r="X9" s="276">
        <v>33333.333333333336</v>
      </c>
      <c r="Y9" s="276">
        <v>33333.333333333336</v>
      </c>
      <c r="Z9" s="276">
        <v>33333.333333333336</v>
      </c>
      <c r="AA9" s="276">
        <v>33333.333333333336</v>
      </c>
      <c r="AB9" s="276">
        <v>33333.333333333336</v>
      </c>
      <c r="AC9" s="276">
        <v>33333.333333333336</v>
      </c>
      <c r="AD9" s="276">
        <v>33333.333333333336</v>
      </c>
      <c r="AE9" s="274"/>
      <c r="AF9" s="276">
        <v>15000</v>
      </c>
      <c r="AG9" s="276">
        <v>15000</v>
      </c>
      <c r="AH9" s="276">
        <v>15000</v>
      </c>
      <c r="AI9" s="276">
        <v>15000</v>
      </c>
      <c r="AJ9" s="276">
        <v>15000</v>
      </c>
      <c r="AK9" s="276">
        <v>15000</v>
      </c>
      <c r="AL9" s="276">
        <v>15000</v>
      </c>
      <c r="AM9" s="276">
        <v>15000</v>
      </c>
      <c r="AN9" s="276">
        <v>15000</v>
      </c>
      <c r="AO9" s="276">
        <v>15000</v>
      </c>
      <c r="AP9" s="276">
        <v>15000</v>
      </c>
      <c r="AQ9" s="276">
        <v>15000</v>
      </c>
      <c r="AR9" s="274"/>
      <c r="AS9" s="277">
        <v>3333.3333333333339</v>
      </c>
      <c r="AT9" s="277">
        <v>3333.3333333333339</v>
      </c>
      <c r="AU9" s="277">
        <v>3333.3333333333339</v>
      </c>
      <c r="AV9" s="277">
        <v>3333.3333333333339</v>
      </c>
      <c r="AW9" s="277">
        <v>3333.3333333333339</v>
      </c>
      <c r="AX9" s="277">
        <v>3333.3333333333339</v>
      </c>
      <c r="AY9" s="277">
        <v>3333.3333333333339</v>
      </c>
      <c r="AZ9" s="277">
        <v>3333.3333333333339</v>
      </c>
      <c r="BA9" s="277">
        <v>3333.3333333333339</v>
      </c>
      <c r="BB9" s="277">
        <v>3333.3333333333339</v>
      </c>
      <c r="BC9" s="277">
        <v>3333.3333333333339</v>
      </c>
      <c r="BD9" s="277">
        <v>3333.3333333333339</v>
      </c>
      <c r="BE9" s="274"/>
      <c r="BF9" s="277">
        <v>15000</v>
      </c>
      <c r="BG9" s="277">
        <v>15000</v>
      </c>
      <c r="BH9" s="277">
        <v>15000</v>
      </c>
      <c r="BI9" s="277">
        <v>15000</v>
      </c>
      <c r="BJ9" s="277">
        <v>15000</v>
      </c>
      <c r="BK9" s="277">
        <v>15000</v>
      </c>
      <c r="BL9" s="277">
        <v>15000</v>
      </c>
      <c r="BM9" s="277">
        <v>15000</v>
      </c>
      <c r="BN9" s="277">
        <v>15000</v>
      </c>
      <c r="BO9" s="277">
        <v>15000</v>
      </c>
      <c r="BP9" s="277">
        <v>15000</v>
      </c>
      <c r="BQ9" s="277">
        <v>15000</v>
      </c>
      <c r="BR9" s="274"/>
      <c r="BS9" s="274"/>
      <c r="BT9" s="274"/>
      <c r="BU9" s="274"/>
      <c r="BV9" s="274"/>
      <c r="BW9" s="274"/>
      <c r="BX9" s="274"/>
      <c r="BY9" s="274"/>
      <c r="BZ9" s="274"/>
      <c r="CA9" s="274"/>
      <c r="CB9" s="274"/>
      <c r="CC9" s="274"/>
      <c r="CD9" s="274"/>
      <c r="CE9" s="274"/>
      <c r="CF9" s="274"/>
      <c r="CG9" s="274"/>
      <c r="CH9" s="274"/>
      <c r="CI9" s="274"/>
      <c r="CJ9" s="274"/>
    </row>
    <row r="10" spans="1:16384" s="18" customFormat="1" ht="30" customHeight="1" thickTop="1" thickBot="1">
      <c r="A10" s="16"/>
      <c r="B10" s="17"/>
      <c r="C10" s="120" t="str">
        <f>IF(FINANÇAS!C8="","",FINANÇAS!C8)</f>
        <v/>
      </c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79"/>
      <c r="P10" s="245">
        <f t="shared" ref="P10:P39" si="0">SUM(S10:AD10)</f>
        <v>0</v>
      </c>
      <c r="Q10" s="119"/>
      <c r="R10" s="20" t="s">
        <v>778</v>
      </c>
      <c r="S10" s="276">
        <v>0</v>
      </c>
      <c r="T10" s="276">
        <v>0</v>
      </c>
      <c r="U10" s="276">
        <v>0</v>
      </c>
      <c r="V10" s="276">
        <v>0</v>
      </c>
      <c r="W10" s="276">
        <v>0</v>
      </c>
      <c r="X10" s="276">
        <v>0</v>
      </c>
      <c r="Y10" s="276">
        <v>0</v>
      </c>
      <c r="Z10" s="276">
        <v>0</v>
      </c>
      <c r="AA10" s="276">
        <v>0</v>
      </c>
      <c r="AB10" s="276">
        <v>0</v>
      </c>
      <c r="AC10" s="276">
        <v>0</v>
      </c>
      <c r="AD10" s="276">
        <v>0</v>
      </c>
      <c r="AE10" s="274"/>
      <c r="AF10" s="276">
        <v>0</v>
      </c>
      <c r="AG10" s="276">
        <v>0</v>
      </c>
      <c r="AH10" s="276">
        <v>0</v>
      </c>
      <c r="AI10" s="276">
        <v>0</v>
      </c>
      <c r="AJ10" s="276">
        <v>0</v>
      </c>
      <c r="AK10" s="276">
        <v>0</v>
      </c>
      <c r="AL10" s="276">
        <v>0</v>
      </c>
      <c r="AM10" s="276">
        <v>0</v>
      </c>
      <c r="AN10" s="276">
        <v>0</v>
      </c>
      <c r="AO10" s="276">
        <v>0</v>
      </c>
      <c r="AP10" s="276">
        <v>0</v>
      </c>
      <c r="AQ10" s="276">
        <v>0</v>
      </c>
      <c r="AR10" s="274"/>
      <c r="AS10" s="277">
        <v>0</v>
      </c>
      <c r="AT10" s="277">
        <v>0</v>
      </c>
      <c r="AU10" s="277">
        <v>0</v>
      </c>
      <c r="AV10" s="277">
        <v>0</v>
      </c>
      <c r="AW10" s="277">
        <v>0</v>
      </c>
      <c r="AX10" s="277">
        <v>0</v>
      </c>
      <c r="AY10" s="277">
        <v>0</v>
      </c>
      <c r="AZ10" s="277">
        <v>0</v>
      </c>
      <c r="BA10" s="277">
        <v>0</v>
      </c>
      <c r="BB10" s="277">
        <v>0</v>
      </c>
      <c r="BC10" s="277">
        <v>0</v>
      </c>
      <c r="BD10" s="277">
        <v>0</v>
      </c>
      <c r="BE10" s="274"/>
      <c r="BF10" s="277">
        <v>0</v>
      </c>
      <c r="BG10" s="277">
        <v>0</v>
      </c>
      <c r="BH10" s="277">
        <v>0</v>
      </c>
      <c r="BI10" s="277">
        <v>0</v>
      </c>
      <c r="BJ10" s="277">
        <v>0</v>
      </c>
      <c r="BK10" s="277">
        <v>0</v>
      </c>
      <c r="BL10" s="277">
        <v>0</v>
      </c>
      <c r="BM10" s="277">
        <v>0</v>
      </c>
      <c r="BN10" s="277">
        <v>0</v>
      </c>
      <c r="BO10" s="277">
        <v>0</v>
      </c>
      <c r="BP10" s="277">
        <v>0</v>
      </c>
      <c r="BQ10" s="277">
        <v>0</v>
      </c>
      <c r="BR10" s="274"/>
      <c r="BS10" s="274"/>
      <c r="BT10" s="274"/>
      <c r="BU10" s="274"/>
      <c r="BV10" s="274"/>
      <c r="BW10" s="274"/>
      <c r="BX10" s="274"/>
      <c r="BY10" s="274"/>
      <c r="BZ10" s="274"/>
      <c r="CA10" s="274"/>
      <c r="CB10" s="274"/>
      <c r="CC10" s="274"/>
      <c r="CD10" s="274"/>
      <c r="CE10" s="274"/>
      <c r="CF10" s="274"/>
      <c r="CG10" s="274"/>
      <c r="CH10" s="274"/>
      <c r="CI10" s="274"/>
      <c r="CJ10" s="274"/>
    </row>
    <row r="11" spans="1:16384" s="18" customFormat="1" ht="30" customHeight="1" thickTop="1" thickBot="1">
      <c r="A11" s="16"/>
      <c r="B11" s="17"/>
      <c r="C11" s="120" t="str">
        <f>IF(FINANÇAS!C9="","",FINANÇAS!C9)</f>
        <v/>
      </c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  <c r="O11" s="379"/>
      <c r="P11" s="245">
        <f t="shared" si="0"/>
        <v>0</v>
      </c>
      <c r="Q11" s="119"/>
      <c r="R11" s="20" t="s">
        <v>778</v>
      </c>
      <c r="S11" s="276">
        <v>0</v>
      </c>
      <c r="T11" s="276">
        <v>0</v>
      </c>
      <c r="U11" s="276">
        <v>0</v>
      </c>
      <c r="V11" s="276">
        <v>0</v>
      </c>
      <c r="W11" s="276">
        <v>0</v>
      </c>
      <c r="X11" s="276">
        <v>0</v>
      </c>
      <c r="Y11" s="276">
        <v>0</v>
      </c>
      <c r="Z11" s="276">
        <v>0</v>
      </c>
      <c r="AA11" s="276">
        <v>0</v>
      </c>
      <c r="AB11" s="276">
        <v>0</v>
      </c>
      <c r="AC11" s="276">
        <v>0</v>
      </c>
      <c r="AD11" s="276">
        <v>0</v>
      </c>
      <c r="AE11" s="274"/>
      <c r="AF11" s="276">
        <v>0</v>
      </c>
      <c r="AG11" s="276">
        <v>0</v>
      </c>
      <c r="AH11" s="276">
        <v>0</v>
      </c>
      <c r="AI11" s="276">
        <v>0</v>
      </c>
      <c r="AJ11" s="276">
        <v>0</v>
      </c>
      <c r="AK11" s="276">
        <v>0</v>
      </c>
      <c r="AL11" s="276">
        <v>0</v>
      </c>
      <c r="AM11" s="276">
        <v>0</v>
      </c>
      <c r="AN11" s="276">
        <v>0</v>
      </c>
      <c r="AO11" s="276">
        <v>0</v>
      </c>
      <c r="AP11" s="276">
        <v>0</v>
      </c>
      <c r="AQ11" s="276">
        <v>0</v>
      </c>
      <c r="AR11" s="274"/>
      <c r="AS11" s="277">
        <v>0</v>
      </c>
      <c r="AT11" s="277">
        <v>0</v>
      </c>
      <c r="AU11" s="277">
        <v>0</v>
      </c>
      <c r="AV11" s="277">
        <v>0</v>
      </c>
      <c r="AW11" s="277">
        <v>0</v>
      </c>
      <c r="AX11" s="277">
        <v>0</v>
      </c>
      <c r="AY11" s="277">
        <v>0</v>
      </c>
      <c r="AZ11" s="277">
        <v>0</v>
      </c>
      <c r="BA11" s="277">
        <v>0</v>
      </c>
      <c r="BB11" s="277">
        <v>0</v>
      </c>
      <c r="BC11" s="277">
        <v>0</v>
      </c>
      <c r="BD11" s="277">
        <v>0</v>
      </c>
      <c r="BE11" s="274"/>
      <c r="BF11" s="277">
        <v>0</v>
      </c>
      <c r="BG11" s="277">
        <v>0</v>
      </c>
      <c r="BH11" s="277">
        <v>0</v>
      </c>
      <c r="BI11" s="277">
        <v>0</v>
      </c>
      <c r="BJ11" s="277">
        <v>0</v>
      </c>
      <c r="BK11" s="277">
        <v>0</v>
      </c>
      <c r="BL11" s="277">
        <v>0</v>
      </c>
      <c r="BM11" s="277">
        <v>0</v>
      </c>
      <c r="BN11" s="277">
        <v>0</v>
      </c>
      <c r="BO11" s="277">
        <v>0</v>
      </c>
      <c r="BP11" s="277">
        <v>0</v>
      </c>
      <c r="BQ11" s="277">
        <v>0</v>
      </c>
      <c r="BR11" s="274"/>
      <c r="BS11" s="274"/>
      <c r="BT11" s="274"/>
      <c r="BU11" s="274"/>
      <c r="BV11" s="274"/>
      <c r="BW11" s="274"/>
      <c r="BX11" s="274"/>
      <c r="BY11" s="274"/>
      <c r="BZ11" s="274"/>
      <c r="CA11" s="274"/>
      <c r="CB11" s="274"/>
      <c r="CC11" s="274"/>
      <c r="CD11" s="274"/>
      <c r="CE11" s="274"/>
      <c r="CF11" s="274"/>
      <c r="CG11" s="274"/>
      <c r="CH11" s="274"/>
      <c r="CI11" s="274"/>
      <c r="CJ11" s="274"/>
    </row>
    <row r="12" spans="1:16384" s="18" customFormat="1" ht="30" customHeight="1" thickTop="1" thickBot="1">
      <c r="A12" s="16"/>
      <c r="B12" s="17"/>
      <c r="C12" s="120" t="str">
        <f>IF(FINANÇAS!C10="","",FINANÇAS!C10)</f>
        <v/>
      </c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  <c r="P12" s="245">
        <f t="shared" si="0"/>
        <v>0</v>
      </c>
      <c r="Q12" s="119"/>
      <c r="R12" s="20" t="s">
        <v>778</v>
      </c>
      <c r="S12" s="276">
        <v>0</v>
      </c>
      <c r="T12" s="276">
        <v>0</v>
      </c>
      <c r="U12" s="276">
        <v>0</v>
      </c>
      <c r="V12" s="276">
        <v>0</v>
      </c>
      <c r="W12" s="276">
        <v>0</v>
      </c>
      <c r="X12" s="276">
        <v>0</v>
      </c>
      <c r="Y12" s="276">
        <v>0</v>
      </c>
      <c r="Z12" s="276">
        <v>0</v>
      </c>
      <c r="AA12" s="276">
        <v>0</v>
      </c>
      <c r="AB12" s="276">
        <v>0</v>
      </c>
      <c r="AC12" s="276">
        <v>0</v>
      </c>
      <c r="AD12" s="276">
        <v>0</v>
      </c>
      <c r="AE12" s="274"/>
      <c r="AF12" s="276">
        <v>0</v>
      </c>
      <c r="AG12" s="276">
        <v>0</v>
      </c>
      <c r="AH12" s="276">
        <v>0</v>
      </c>
      <c r="AI12" s="276">
        <v>0</v>
      </c>
      <c r="AJ12" s="276">
        <v>0</v>
      </c>
      <c r="AK12" s="276">
        <v>0</v>
      </c>
      <c r="AL12" s="276">
        <v>0</v>
      </c>
      <c r="AM12" s="276">
        <v>0</v>
      </c>
      <c r="AN12" s="276">
        <v>0</v>
      </c>
      <c r="AO12" s="276">
        <v>0</v>
      </c>
      <c r="AP12" s="276">
        <v>0</v>
      </c>
      <c r="AQ12" s="276">
        <v>0</v>
      </c>
      <c r="AR12" s="274"/>
      <c r="AS12" s="277">
        <v>0</v>
      </c>
      <c r="AT12" s="277">
        <v>0</v>
      </c>
      <c r="AU12" s="277">
        <v>0</v>
      </c>
      <c r="AV12" s="277">
        <v>0</v>
      </c>
      <c r="AW12" s="277">
        <v>0</v>
      </c>
      <c r="AX12" s="277">
        <v>0</v>
      </c>
      <c r="AY12" s="277">
        <v>0</v>
      </c>
      <c r="AZ12" s="277">
        <v>0</v>
      </c>
      <c r="BA12" s="277">
        <v>0</v>
      </c>
      <c r="BB12" s="277">
        <v>0</v>
      </c>
      <c r="BC12" s="277">
        <v>0</v>
      </c>
      <c r="BD12" s="277">
        <v>0</v>
      </c>
      <c r="BE12" s="274"/>
      <c r="BF12" s="277">
        <v>0</v>
      </c>
      <c r="BG12" s="277">
        <v>0</v>
      </c>
      <c r="BH12" s="277">
        <v>0</v>
      </c>
      <c r="BI12" s="277">
        <v>0</v>
      </c>
      <c r="BJ12" s="277">
        <v>0</v>
      </c>
      <c r="BK12" s="277">
        <v>0</v>
      </c>
      <c r="BL12" s="277">
        <v>0</v>
      </c>
      <c r="BM12" s="277">
        <v>0</v>
      </c>
      <c r="BN12" s="277">
        <v>0</v>
      </c>
      <c r="BO12" s="277">
        <v>0</v>
      </c>
      <c r="BP12" s="277">
        <v>0</v>
      </c>
      <c r="BQ12" s="277">
        <v>0</v>
      </c>
      <c r="BR12" s="274"/>
      <c r="BS12" s="274"/>
      <c r="BT12" s="274"/>
      <c r="BU12" s="274"/>
      <c r="BV12" s="274"/>
      <c r="BW12" s="274"/>
      <c r="BX12" s="274"/>
      <c r="BY12" s="274"/>
      <c r="BZ12" s="274"/>
      <c r="CA12" s="274"/>
      <c r="CB12" s="274"/>
      <c r="CC12" s="274"/>
      <c r="CD12" s="274"/>
      <c r="CE12" s="274"/>
      <c r="CF12" s="274"/>
      <c r="CG12" s="274"/>
      <c r="CH12" s="274"/>
      <c r="CI12" s="274"/>
      <c r="CJ12" s="274"/>
    </row>
    <row r="13" spans="1:16384" s="18" customFormat="1" ht="30" customHeight="1" thickTop="1" thickBot="1">
      <c r="A13" s="16"/>
      <c r="B13" s="17"/>
      <c r="C13" s="120" t="str">
        <f>IF(FINANÇAS!C11="","",FINANÇAS!C11)</f>
        <v/>
      </c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245">
        <f t="shared" si="0"/>
        <v>0</v>
      </c>
      <c r="Q13" s="119"/>
      <c r="R13" s="20" t="s">
        <v>778</v>
      </c>
      <c r="S13" s="276">
        <v>0</v>
      </c>
      <c r="T13" s="276">
        <v>0</v>
      </c>
      <c r="U13" s="276">
        <v>0</v>
      </c>
      <c r="V13" s="276">
        <v>0</v>
      </c>
      <c r="W13" s="276">
        <v>0</v>
      </c>
      <c r="X13" s="276">
        <v>0</v>
      </c>
      <c r="Y13" s="276">
        <v>0</v>
      </c>
      <c r="Z13" s="276">
        <v>0</v>
      </c>
      <c r="AA13" s="276">
        <v>0</v>
      </c>
      <c r="AB13" s="276">
        <v>0</v>
      </c>
      <c r="AC13" s="276">
        <v>0</v>
      </c>
      <c r="AD13" s="276">
        <v>0</v>
      </c>
      <c r="AE13" s="274"/>
      <c r="AF13" s="276">
        <v>0</v>
      </c>
      <c r="AG13" s="276">
        <v>0</v>
      </c>
      <c r="AH13" s="276">
        <v>0</v>
      </c>
      <c r="AI13" s="276">
        <v>0</v>
      </c>
      <c r="AJ13" s="276">
        <v>0</v>
      </c>
      <c r="AK13" s="276">
        <v>0</v>
      </c>
      <c r="AL13" s="276">
        <v>0</v>
      </c>
      <c r="AM13" s="276">
        <v>0</v>
      </c>
      <c r="AN13" s="276">
        <v>0</v>
      </c>
      <c r="AO13" s="276">
        <v>0</v>
      </c>
      <c r="AP13" s="276">
        <v>0</v>
      </c>
      <c r="AQ13" s="276">
        <v>0</v>
      </c>
      <c r="AR13" s="274"/>
      <c r="AS13" s="277">
        <v>0</v>
      </c>
      <c r="AT13" s="277">
        <v>0</v>
      </c>
      <c r="AU13" s="277">
        <v>0</v>
      </c>
      <c r="AV13" s="277">
        <v>0</v>
      </c>
      <c r="AW13" s="277">
        <v>0</v>
      </c>
      <c r="AX13" s="277">
        <v>0</v>
      </c>
      <c r="AY13" s="277">
        <v>0</v>
      </c>
      <c r="AZ13" s="277">
        <v>0</v>
      </c>
      <c r="BA13" s="277">
        <v>0</v>
      </c>
      <c r="BB13" s="277">
        <v>0</v>
      </c>
      <c r="BC13" s="277">
        <v>0</v>
      </c>
      <c r="BD13" s="277">
        <v>0</v>
      </c>
      <c r="BE13" s="274"/>
      <c r="BF13" s="277">
        <v>0</v>
      </c>
      <c r="BG13" s="277">
        <v>0</v>
      </c>
      <c r="BH13" s="277">
        <v>0</v>
      </c>
      <c r="BI13" s="277">
        <v>0</v>
      </c>
      <c r="BJ13" s="277">
        <v>0</v>
      </c>
      <c r="BK13" s="277">
        <v>0</v>
      </c>
      <c r="BL13" s="277">
        <v>0</v>
      </c>
      <c r="BM13" s="277">
        <v>0</v>
      </c>
      <c r="BN13" s="277">
        <v>0</v>
      </c>
      <c r="BO13" s="277">
        <v>0</v>
      </c>
      <c r="BP13" s="277">
        <v>0</v>
      </c>
      <c r="BQ13" s="277">
        <v>0</v>
      </c>
      <c r="BR13" s="274"/>
      <c r="BS13" s="274"/>
      <c r="BT13" s="274"/>
      <c r="BU13" s="274"/>
      <c r="BV13" s="274"/>
      <c r="BW13" s="274"/>
      <c r="BX13" s="274"/>
      <c r="BY13" s="274"/>
      <c r="BZ13" s="274"/>
      <c r="CA13" s="274"/>
      <c r="CB13" s="274"/>
      <c r="CC13" s="274"/>
      <c r="CD13" s="274"/>
      <c r="CE13" s="274"/>
      <c r="CF13" s="274"/>
      <c r="CG13" s="274"/>
      <c r="CH13" s="274"/>
      <c r="CI13" s="274"/>
      <c r="CJ13" s="274"/>
    </row>
    <row r="14" spans="1:16384" s="18" customFormat="1" ht="30" customHeight="1" thickTop="1" thickBot="1">
      <c r="A14" s="16"/>
      <c r="B14" s="17"/>
      <c r="C14" s="120" t="str">
        <f>IF(FINANÇAS!C12="","",FINANÇAS!C12)</f>
        <v/>
      </c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245">
        <f t="shared" si="0"/>
        <v>0</v>
      </c>
      <c r="Q14" s="119"/>
      <c r="R14" s="20" t="s">
        <v>778</v>
      </c>
      <c r="S14" s="276">
        <v>0</v>
      </c>
      <c r="T14" s="276">
        <v>0</v>
      </c>
      <c r="U14" s="276">
        <v>0</v>
      </c>
      <c r="V14" s="276">
        <v>0</v>
      </c>
      <c r="W14" s="276">
        <v>0</v>
      </c>
      <c r="X14" s="276">
        <v>0</v>
      </c>
      <c r="Y14" s="276">
        <v>0</v>
      </c>
      <c r="Z14" s="276">
        <v>0</v>
      </c>
      <c r="AA14" s="276">
        <v>0</v>
      </c>
      <c r="AB14" s="276">
        <v>0</v>
      </c>
      <c r="AC14" s="276">
        <v>0</v>
      </c>
      <c r="AD14" s="276">
        <v>0</v>
      </c>
      <c r="AE14" s="274"/>
      <c r="AF14" s="276">
        <v>0</v>
      </c>
      <c r="AG14" s="276">
        <v>0</v>
      </c>
      <c r="AH14" s="276">
        <v>0</v>
      </c>
      <c r="AI14" s="276">
        <v>0</v>
      </c>
      <c r="AJ14" s="276">
        <v>0</v>
      </c>
      <c r="AK14" s="276">
        <v>0</v>
      </c>
      <c r="AL14" s="276">
        <v>0</v>
      </c>
      <c r="AM14" s="276">
        <v>0</v>
      </c>
      <c r="AN14" s="276">
        <v>0</v>
      </c>
      <c r="AO14" s="276">
        <v>0</v>
      </c>
      <c r="AP14" s="276">
        <v>0</v>
      </c>
      <c r="AQ14" s="276">
        <v>0</v>
      </c>
      <c r="AR14" s="274"/>
      <c r="AS14" s="277">
        <v>0</v>
      </c>
      <c r="AT14" s="277">
        <v>0</v>
      </c>
      <c r="AU14" s="277">
        <v>0</v>
      </c>
      <c r="AV14" s="277">
        <v>0</v>
      </c>
      <c r="AW14" s="277">
        <v>0</v>
      </c>
      <c r="AX14" s="277">
        <v>0</v>
      </c>
      <c r="AY14" s="277">
        <v>0</v>
      </c>
      <c r="AZ14" s="277">
        <v>0</v>
      </c>
      <c r="BA14" s="277">
        <v>0</v>
      </c>
      <c r="BB14" s="277">
        <v>0</v>
      </c>
      <c r="BC14" s="277">
        <v>0</v>
      </c>
      <c r="BD14" s="277">
        <v>0</v>
      </c>
      <c r="BE14" s="274"/>
      <c r="BF14" s="277">
        <v>0</v>
      </c>
      <c r="BG14" s="277">
        <v>0</v>
      </c>
      <c r="BH14" s="277">
        <v>0</v>
      </c>
      <c r="BI14" s="277">
        <v>0</v>
      </c>
      <c r="BJ14" s="277">
        <v>0</v>
      </c>
      <c r="BK14" s="277">
        <v>0</v>
      </c>
      <c r="BL14" s="277">
        <v>0</v>
      </c>
      <c r="BM14" s="277">
        <v>0</v>
      </c>
      <c r="BN14" s="277">
        <v>0</v>
      </c>
      <c r="BO14" s="277">
        <v>0</v>
      </c>
      <c r="BP14" s="277">
        <v>0</v>
      </c>
      <c r="BQ14" s="277">
        <v>0</v>
      </c>
      <c r="BR14" s="274"/>
      <c r="BS14" s="274"/>
      <c r="BT14" s="274"/>
      <c r="BU14" s="274"/>
      <c r="BV14" s="274"/>
      <c r="BW14" s="274"/>
      <c r="BX14" s="274"/>
      <c r="BY14" s="274"/>
      <c r="BZ14" s="274"/>
      <c r="CA14" s="274"/>
      <c r="CB14" s="274"/>
      <c r="CC14" s="274"/>
      <c r="CD14" s="274"/>
      <c r="CE14" s="274"/>
      <c r="CF14" s="274"/>
      <c r="CG14" s="274"/>
      <c r="CH14" s="274"/>
      <c r="CI14" s="274"/>
      <c r="CJ14" s="274"/>
    </row>
    <row r="15" spans="1:16384" s="18" customFormat="1" ht="30" customHeight="1" thickTop="1" thickBot="1">
      <c r="A15" s="16"/>
      <c r="B15" s="17"/>
      <c r="C15" s="120" t="str">
        <f>IF(FINANÇAS!C13="","",FINANÇAS!C13)</f>
        <v/>
      </c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79"/>
      <c r="P15" s="245">
        <f t="shared" si="0"/>
        <v>0</v>
      </c>
      <c r="Q15" s="119"/>
      <c r="R15" s="20" t="s">
        <v>778</v>
      </c>
      <c r="S15" s="276">
        <v>0</v>
      </c>
      <c r="T15" s="276">
        <v>0</v>
      </c>
      <c r="U15" s="276">
        <v>0</v>
      </c>
      <c r="V15" s="276">
        <v>0</v>
      </c>
      <c r="W15" s="276">
        <v>0</v>
      </c>
      <c r="X15" s="276">
        <v>0</v>
      </c>
      <c r="Y15" s="276">
        <v>0</v>
      </c>
      <c r="Z15" s="276">
        <v>0</v>
      </c>
      <c r="AA15" s="276">
        <v>0</v>
      </c>
      <c r="AB15" s="276">
        <v>0</v>
      </c>
      <c r="AC15" s="276">
        <v>0</v>
      </c>
      <c r="AD15" s="276">
        <v>0</v>
      </c>
      <c r="AE15" s="274"/>
      <c r="AF15" s="276">
        <v>0</v>
      </c>
      <c r="AG15" s="276">
        <v>0</v>
      </c>
      <c r="AH15" s="276">
        <v>0</v>
      </c>
      <c r="AI15" s="276">
        <v>0</v>
      </c>
      <c r="AJ15" s="276">
        <v>0</v>
      </c>
      <c r="AK15" s="276">
        <v>0</v>
      </c>
      <c r="AL15" s="276">
        <v>0</v>
      </c>
      <c r="AM15" s="276">
        <v>0</v>
      </c>
      <c r="AN15" s="276">
        <v>0</v>
      </c>
      <c r="AO15" s="276">
        <v>0</v>
      </c>
      <c r="AP15" s="276">
        <v>0</v>
      </c>
      <c r="AQ15" s="276">
        <v>0</v>
      </c>
      <c r="AR15" s="274"/>
      <c r="AS15" s="277">
        <v>0</v>
      </c>
      <c r="AT15" s="277">
        <v>0</v>
      </c>
      <c r="AU15" s="277">
        <v>0</v>
      </c>
      <c r="AV15" s="277">
        <v>0</v>
      </c>
      <c r="AW15" s="277">
        <v>0</v>
      </c>
      <c r="AX15" s="277">
        <v>0</v>
      </c>
      <c r="AY15" s="277">
        <v>0</v>
      </c>
      <c r="AZ15" s="277">
        <v>0</v>
      </c>
      <c r="BA15" s="277">
        <v>0</v>
      </c>
      <c r="BB15" s="277">
        <v>0</v>
      </c>
      <c r="BC15" s="277">
        <v>0</v>
      </c>
      <c r="BD15" s="277">
        <v>0</v>
      </c>
      <c r="BE15" s="274"/>
      <c r="BF15" s="277">
        <v>0</v>
      </c>
      <c r="BG15" s="277">
        <v>0</v>
      </c>
      <c r="BH15" s="277">
        <v>0</v>
      </c>
      <c r="BI15" s="277">
        <v>0</v>
      </c>
      <c r="BJ15" s="277">
        <v>0</v>
      </c>
      <c r="BK15" s="277">
        <v>0</v>
      </c>
      <c r="BL15" s="277">
        <v>0</v>
      </c>
      <c r="BM15" s="277">
        <v>0</v>
      </c>
      <c r="BN15" s="277">
        <v>0</v>
      </c>
      <c r="BO15" s="277">
        <v>0</v>
      </c>
      <c r="BP15" s="277">
        <v>0</v>
      </c>
      <c r="BQ15" s="277">
        <v>0</v>
      </c>
      <c r="BR15" s="274"/>
      <c r="BS15" s="274"/>
      <c r="BT15" s="274"/>
      <c r="BU15" s="274"/>
      <c r="BV15" s="274"/>
      <c r="BW15" s="274"/>
      <c r="BX15" s="274"/>
      <c r="BY15" s="274"/>
      <c r="BZ15" s="274"/>
      <c r="CA15" s="274"/>
      <c r="CB15" s="274"/>
      <c r="CC15" s="274"/>
      <c r="CD15" s="274"/>
      <c r="CE15" s="274"/>
      <c r="CF15" s="274"/>
      <c r="CG15" s="274"/>
      <c r="CH15" s="274"/>
      <c r="CI15" s="274"/>
      <c r="CJ15" s="274"/>
    </row>
    <row r="16" spans="1:16384" s="18" customFormat="1" ht="30" customHeight="1" thickTop="1" thickBot="1">
      <c r="A16" s="16"/>
      <c r="B16" s="17"/>
      <c r="C16" s="120" t="str">
        <f>IF(FINANÇAS!C14="","",FINANÇAS!C14)</f>
        <v/>
      </c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  <c r="O16" s="379"/>
      <c r="P16" s="245">
        <f t="shared" si="0"/>
        <v>0</v>
      </c>
      <c r="Q16" s="119"/>
      <c r="R16" s="20" t="s">
        <v>778</v>
      </c>
      <c r="S16" s="276">
        <v>0</v>
      </c>
      <c r="T16" s="276">
        <v>0</v>
      </c>
      <c r="U16" s="276">
        <v>0</v>
      </c>
      <c r="V16" s="276">
        <v>0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276">
        <v>0</v>
      </c>
      <c r="AC16" s="276">
        <v>0</v>
      </c>
      <c r="AD16" s="276">
        <v>0</v>
      </c>
      <c r="AE16" s="274"/>
      <c r="AF16" s="276">
        <v>0</v>
      </c>
      <c r="AG16" s="276">
        <v>0</v>
      </c>
      <c r="AH16" s="276">
        <v>0</v>
      </c>
      <c r="AI16" s="276">
        <v>0</v>
      </c>
      <c r="AJ16" s="276">
        <v>0</v>
      </c>
      <c r="AK16" s="276">
        <v>0</v>
      </c>
      <c r="AL16" s="276">
        <v>0</v>
      </c>
      <c r="AM16" s="276">
        <v>0</v>
      </c>
      <c r="AN16" s="276">
        <v>0</v>
      </c>
      <c r="AO16" s="276">
        <v>0</v>
      </c>
      <c r="AP16" s="276">
        <v>0</v>
      </c>
      <c r="AQ16" s="276">
        <v>0</v>
      </c>
      <c r="AR16" s="274"/>
      <c r="AS16" s="277">
        <v>0</v>
      </c>
      <c r="AT16" s="277">
        <v>0</v>
      </c>
      <c r="AU16" s="277">
        <v>0</v>
      </c>
      <c r="AV16" s="277">
        <v>0</v>
      </c>
      <c r="AW16" s="277">
        <v>0</v>
      </c>
      <c r="AX16" s="277">
        <v>0</v>
      </c>
      <c r="AY16" s="277">
        <v>0</v>
      </c>
      <c r="AZ16" s="277">
        <v>0</v>
      </c>
      <c r="BA16" s="277">
        <v>0</v>
      </c>
      <c r="BB16" s="277">
        <v>0</v>
      </c>
      <c r="BC16" s="277">
        <v>0</v>
      </c>
      <c r="BD16" s="277">
        <v>0</v>
      </c>
      <c r="BE16" s="274"/>
      <c r="BF16" s="277">
        <v>0</v>
      </c>
      <c r="BG16" s="277">
        <v>0</v>
      </c>
      <c r="BH16" s="277">
        <v>0</v>
      </c>
      <c r="BI16" s="277">
        <v>0</v>
      </c>
      <c r="BJ16" s="277">
        <v>0</v>
      </c>
      <c r="BK16" s="277">
        <v>0</v>
      </c>
      <c r="BL16" s="277">
        <v>0</v>
      </c>
      <c r="BM16" s="277">
        <v>0</v>
      </c>
      <c r="BN16" s="277">
        <v>0</v>
      </c>
      <c r="BO16" s="277">
        <v>0</v>
      </c>
      <c r="BP16" s="277">
        <v>0</v>
      </c>
      <c r="BQ16" s="277">
        <v>0</v>
      </c>
      <c r="BR16" s="274"/>
      <c r="BS16" s="274"/>
      <c r="BT16" s="274"/>
      <c r="BU16" s="274"/>
      <c r="BV16" s="274"/>
      <c r="BW16" s="274"/>
      <c r="BX16" s="274"/>
      <c r="BY16" s="274"/>
      <c r="BZ16" s="274"/>
      <c r="CA16" s="274"/>
      <c r="CB16" s="274"/>
      <c r="CC16" s="274"/>
      <c r="CD16" s="274"/>
      <c r="CE16" s="274"/>
      <c r="CF16" s="274"/>
      <c r="CG16" s="274"/>
      <c r="CH16" s="274"/>
      <c r="CI16" s="274"/>
      <c r="CJ16" s="274"/>
    </row>
    <row r="17" spans="1:88" s="18" customFormat="1" ht="30" customHeight="1" thickTop="1" thickBot="1">
      <c r="A17" s="16"/>
      <c r="B17" s="17"/>
      <c r="C17" s="120" t="str">
        <f>IF(FINANÇAS!C15="","",FINANÇAS!C15)</f>
        <v/>
      </c>
      <c r="D17" s="379"/>
      <c r="E17" s="379"/>
      <c r="F17" s="379"/>
      <c r="G17" s="379"/>
      <c r="H17" s="379"/>
      <c r="I17" s="379"/>
      <c r="J17" s="379"/>
      <c r="K17" s="379"/>
      <c r="L17" s="379"/>
      <c r="M17" s="379"/>
      <c r="N17" s="379"/>
      <c r="O17" s="379"/>
      <c r="P17" s="245">
        <f t="shared" si="0"/>
        <v>0</v>
      </c>
      <c r="Q17" s="119"/>
      <c r="R17" s="20" t="s">
        <v>778</v>
      </c>
      <c r="S17" s="276">
        <v>0</v>
      </c>
      <c r="T17" s="276">
        <v>0</v>
      </c>
      <c r="U17" s="276">
        <v>0</v>
      </c>
      <c r="V17" s="276">
        <v>0</v>
      </c>
      <c r="W17" s="276">
        <v>0</v>
      </c>
      <c r="X17" s="276">
        <v>0</v>
      </c>
      <c r="Y17" s="276">
        <v>0</v>
      </c>
      <c r="Z17" s="276">
        <v>0</v>
      </c>
      <c r="AA17" s="276">
        <v>0</v>
      </c>
      <c r="AB17" s="276">
        <v>0</v>
      </c>
      <c r="AC17" s="276">
        <v>0</v>
      </c>
      <c r="AD17" s="276">
        <v>0</v>
      </c>
      <c r="AE17" s="274"/>
      <c r="AF17" s="276">
        <v>0</v>
      </c>
      <c r="AG17" s="276">
        <v>0</v>
      </c>
      <c r="AH17" s="276">
        <v>0</v>
      </c>
      <c r="AI17" s="276">
        <v>0</v>
      </c>
      <c r="AJ17" s="276">
        <v>0</v>
      </c>
      <c r="AK17" s="276">
        <v>0</v>
      </c>
      <c r="AL17" s="276">
        <v>0</v>
      </c>
      <c r="AM17" s="276">
        <v>0</v>
      </c>
      <c r="AN17" s="276">
        <v>0</v>
      </c>
      <c r="AO17" s="276">
        <v>0</v>
      </c>
      <c r="AP17" s="276">
        <v>0</v>
      </c>
      <c r="AQ17" s="276">
        <v>0</v>
      </c>
      <c r="AR17" s="274"/>
      <c r="AS17" s="277">
        <v>0</v>
      </c>
      <c r="AT17" s="277">
        <v>0</v>
      </c>
      <c r="AU17" s="277">
        <v>0</v>
      </c>
      <c r="AV17" s="277">
        <v>0</v>
      </c>
      <c r="AW17" s="277">
        <v>0</v>
      </c>
      <c r="AX17" s="277">
        <v>0</v>
      </c>
      <c r="AY17" s="277">
        <v>0</v>
      </c>
      <c r="AZ17" s="277">
        <v>0</v>
      </c>
      <c r="BA17" s="277">
        <v>0</v>
      </c>
      <c r="BB17" s="277">
        <v>0</v>
      </c>
      <c r="BC17" s="277">
        <v>0</v>
      </c>
      <c r="BD17" s="277">
        <v>0</v>
      </c>
      <c r="BE17" s="274"/>
      <c r="BF17" s="277">
        <v>0</v>
      </c>
      <c r="BG17" s="277">
        <v>0</v>
      </c>
      <c r="BH17" s="277">
        <v>0</v>
      </c>
      <c r="BI17" s="277">
        <v>0</v>
      </c>
      <c r="BJ17" s="277">
        <v>0</v>
      </c>
      <c r="BK17" s="277">
        <v>0</v>
      </c>
      <c r="BL17" s="277">
        <v>0</v>
      </c>
      <c r="BM17" s="277">
        <v>0</v>
      </c>
      <c r="BN17" s="277">
        <v>0</v>
      </c>
      <c r="BO17" s="277">
        <v>0</v>
      </c>
      <c r="BP17" s="277">
        <v>0</v>
      </c>
      <c r="BQ17" s="277">
        <v>0</v>
      </c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</row>
    <row r="18" spans="1:88" ht="30" customHeight="1" thickTop="1" thickBot="1">
      <c r="C18" s="120" t="str">
        <f>IF(FINANÇAS!C16="","",FINANÇAS!C16)</f>
        <v/>
      </c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  <c r="O18" s="379"/>
      <c r="P18" s="245">
        <f t="shared" si="0"/>
        <v>0</v>
      </c>
      <c r="Q18" s="119"/>
      <c r="R18" s="20" t="s">
        <v>778</v>
      </c>
      <c r="S18" s="276">
        <v>0</v>
      </c>
      <c r="T18" s="276">
        <v>0</v>
      </c>
      <c r="U18" s="276">
        <v>0</v>
      </c>
      <c r="V18" s="276">
        <v>0</v>
      </c>
      <c r="W18" s="276">
        <v>0</v>
      </c>
      <c r="X18" s="276">
        <v>0</v>
      </c>
      <c r="Y18" s="276">
        <v>0</v>
      </c>
      <c r="Z18" s="276">
        <v>0</v>
      </c>
      <c r="AA18" s="276">
        <v>0</v>
      </c>
      <c r="AB18" s="276">
        <v>0</v>
      </c>
      <c r="AC18" s="276">
        <v>0</v>
      </c>
      <c r="AD18" s="276">
        <v>0</v>
      </c>
      <c r="AF18" s="276">
        <v>0</v>
      </c>
      <c r="AG18" s="276">
        <v>0</v>
      </c>
      <c r="AH18" s="276">
        <v>0</v>
      </c>
      <c r="AI18" s="276">
        <v>0</v>
      </c>
      <c r="AJ18" s="276">
        <v>0</v>
      </c>
      <c r="AK18" s="276">
        <v>0</v>
      </c>
      <c r="AL18" s="276">
        <v>0</v>
      </c>
      <c r="AM18" s="276">
        <v>0</v>
      </c>
      <c r="AN18" s="276">
        <v>0</v>
      </c>
      <c r="AO18" s="276">
        <v>0</v>
      </c>
      <c r="AP18" s="276">
        <v>0</v>
      </c>
      <c r="AQ18" s="276">
        <v>0</v>
      </c>
      <c r="AS18" s="277">
        <v>0</v>
      </c>
      <c r="AT18" s="277">
        <v>0</v>
      </c>
      <c r="AU18" s="277">
        <v>0</v>
      </c>
      <c r="AV18" s="277">
        <v>0</v>
      </c>
      <c r="AW18" s="277">
        <v>0</v>
      </c>
      <c r="AX18" s="277">
        <v>0</v>
      </c>
      <c r="AY18" s="277">
        <v>0</v>
      </c>
      <c r="AZ18" s="277">
        <v>0</v>
      </c>
      <c r="BA18" s="277">
        <v>0</v>
      </c>
      <c r="BB18" s="277">
        <v>0</v>
      </c>
      <c r="BC18" s="277">
        <v>0</v>
      </c>
      <c r="BD18" s="277">
        <v>0</v>
      </c>
      <c r="BF18" s="277">
        <v>0</v>
      </c>
      <c r="BG18" s="277">
        <v>0</v>
      </c>
      <c r="BH18" s="277">
        <v>0</v>
      </c>
      <c r="BI18" s="277">
        <v>0</v>
      </c>
      <c r="BJ18" s="277">
        <v>0</v>
      </c>
      <c r="BK18" s="277">
        <v>0</v>
      </c>
      <c r="BL18" s="277">
        <v>0</v>
      </c>
      <c r="BM18" s="277">
        <v>0</v>
      </c>
      <c r="BN18" s="277">
        <v>0</v>
      </c>
      <c r="BO18" s="277">
        <v>0</v>
      </c>
      <c r="BP18" s="277">
        <v>0</v>
      </c>
      <c r="BQ18" s="277">
        <v>0</v>
      </c>
    </row>
    <row r="19" spans="1:88" ht="30" customHeight="1" thickTop="1" thickBot="1">
      <c r="C19" s="120" t="str">
        <f>IF(FINANÇAS!C17="","",FINANÇAS!C17)</f>
        <v/>
      </c>
      <c r="D19" s="379"/>
      <c r="E19" s="379"/>
      <c r="F19" s="379"/>
      <c r="G19" s="379"/>
      <c r="H19" s="379"/>
      <c r="I19" s="379"/>
      <c r="J19" s="379"/>
      <c r="K19" s="379"/>
      <c r="L19" s="379"/>
      <c r="M19" s="379"/>
      <c r="N19" s="379"/>
      <c r="O19" s="379"/>
      <c r="P19" s="245">
        <f t="shared" si="0"/>
        <v>0</v>
      </c>
      <c r="Q19" s="119"/>
      <c r="R19" s="20" t="s">
        <v>778</v>
      </c>
      <c r="S19" s="276">
        <v>0</v>
      </c>
      <c r="T19" s="276">
        <v>0</v>
      </c>
      <c r="U19" s="276">
        <v>0</v>
      </c>
      <c r="V19" s="276">
        <v>0</v>
      </c>
      <c r="W19" s="276">
        <v>0</v>
      </c>
      <c r="X19" s="276">
        <v>0</v>
      </c>
      <c r="Y19" s="276">
        <v>0</v>
      </c>
      <c r="Z19" s="276">
        <v>0</v>
      </c>
      <c r="AA19" s="276">
        <v>0</v>
      </c>
      <c r="AB19" s="276">
        <v>0</v>
      </c>
      <c r="AC19" s="276">
        <v>0</v>
      </c>
      <c r="AD19" s="276">
        <v>0</v>
      </c>
      <c r="AF19" s="276">
        <v>0</v>
      </c>
      <c r="AG19" s="276">
        <v>0</v>
      </c>
      <c r="AH19" s="276">
        <v>0</v>
      </c>
      <c r="AI19" s="276">
        <v>0</v>
      </c>
      <c r="AJ19" s="276">
        <v>0</v>
      </c>
      <c r="AK19" s="276">
        <v>0</v>
      </c>
      <c r="AL19" s="276">
        <v>0</v>
      </c>
      <c r="AM19" s="276">
        <v>0</v>
      </c>
      <c r="AN19" s="276">
        <v>0</v>
      </c>
      <c r="AO19" s="276">
        <v>0</v>
      </c>
      <c r="AP19" s="276">
        <v>0</v>
      </c>
      <c r="AQ19" s="276">
        <v>0</v>
      </c>
      <c r="AS19" s="277">
        <v>0</v>
      </c>
      <c r="AT19" s="277">
        <v>0</v>
      </c>
      <c r="AU19" s="277">
        <v>0</v>
      </c>
      <c r="AV19" s="277">
        <v>0</v>
      </c>
      <c r="AW19" s="277">
        <v>0</v>
      </c>
      <c r="AX19" s="277">
        <v>0</v>
      </c>
      <c r="AY19" s="277">
        <v>0</v>
      </c>
      <c r="AZ19" s="277">
        <v>0</v>
      </c>
      <c r="BA19" s="277">
        <v>0</v>
      </c>
      <c r="BB19" s="277">
        <v>0</v>
      </c>
      <c r="BC19" s="277">
        <v>0</v>
      </c>
      <c r="BD19" s="277">
        <v>0</v>
      </c>
      <c r="BF19" s="277">
        <v>0</v>
      </c>
      <c r="BG19" s="277">
        <v>0</v>
      </c>
      <c r="BH19" s="277">
        <v>0</v>
      </c>
      <c r="BI19" s="277">
        <v>0</v>
      </c>
      <c r="BJ19" s="277">
        <v>0</v>
      </c>
      <c r="BK19" s="277">
        <v>0</v>
      </c>
      <c r="BL19" s="277">
        <v>0</v>
      </c>
      <c r="BM19" s="277">
        <v>0</v>
      </c>
      <c r="BN19" s="277">
        <v>0</v>
      </c>
      <c r="BO19" s="277">
        <v>0</v>
      </c>
      <c r="BP19" s="277">
        <v>0</v>
      </c>
      <c r="BQ19" s="277">
        <v>0</v>
      </c>
    </row>
    <row r="20" spans="1:88" ht="30" customHeight="1" thickTop="1" thickBot="1">
      <c r="C20" s="120" t="str">
        <f>IF(FINANÇAS!C18="","",FINANÇAS!C18)</f>
        <v/>
      </c>
      <c r="D20" s="379"/>
      <c r="E20" s="379"/>
      <c r="F20" s="379"/>
      <c r="G20" s="379"/>
      <c r="H20" s="379"/>
      <c r="I20" s="379"/>
      <c r="J20" s="379"/>
      <c r="K20" s="379"/>
      <c r="L20" s="379"/>
      <c r="M20" s="379"/>
      <c r="N20" s="379"/>
      <c r="O20" s="379"/>
      <c r="P20" s="245">
        <f t="shared" si="0"/>
        <v>0</v>
      </c>
      <c r="Q20" s="119"/>
      <c r="R20" s="20" t="s">
        <v>778</v>
      </c>
      <c r="S20" s="276">
        <v>0</v>
      </c>
      <c r="T20" s="276">
        <v>0</v>
      </c>
      <c r="U20" s="276">
        <v>0</v>
      </c>
      <c r="V20" s="276">
        <v>0</v>
      </c>
      <c r="W20" s="276">
        <v>0</v>
      </c>
      <c r="X20" s="276">
        <v>0</v>
      </c>
      <c r="Y20" s="276">
        <v>0</v>
      </c>
      <c r="Z20" s="276">
        <v>0</v>
      </c>
      <c r="AA20" s="276">
        <v>0</v>
      </c>
      <c r="AB20" s="276">
        <v>0</v>
      </c>
      <c r="AC20" s="276">
        <v>0</v>
      </c>
      <c r="AD20" s="276">
        <v>0</v>
      </c>
      <c r="AF20" s="276">
        <v>0</v>
      </c>
      <c r="AG20" s="276">
        <v>0</v>
      </c>
      <c r="AH20" s="276">
        <v>0</v>
      </c>
      <c r="AI20" s="276">
        <v>0</v>
      </c>
      <c r="AJ20" s="276">
        <v>0</v>
      </c>
      <c r="AK20" s="276">
        <v>0</v>
      </c>
      <c r="AL20" s="276">
        <v>0</v>
      </c>
      <c r="AM20" s="276">
        <v>0</v>
      </c>
      <c r="AN20" s="276">
        <v>0</v>
      </c>
      <c r="AO20" s="276">
        <v>0</v>
      </c>
      <c r="AP20" s="276">
        <v>0</v>
      </c>
      <c r="AQ20" s="276">
        <v>0</v>
      </c>
      <c r="AS20" s="277">
        <v>0</v>
      </c>
      <c r="AT20" s="277">
        <v>0</v>
      </c>
      <c r="AU20" s="277">
        <v>0</v>
      </c>
      <c r="AV20" s="277">
        <v>0</v>
      </c>
      <c r="AW20" s="277">
        <v>0</v>
      </c>
      <c r="AX20" s="277">
        <v>0</v>
      </c>
      <c r="AY20" s="277">
        <v>0</v>
      </c>
      <c r="AZ20" s="277">
        <v>0</v>
      </c>
      <c r="BA20" s="277">
        <v>0</v>
      </c>
      <c r="BB20" s="277">
        <v>0</v>
      </c>
      <c r="BC20" s="277">
        <v>0</v>
      </c>
      <c r="BD20" s="277">
        <v>0</v>
      </c>
      <c r="BF20" s="277">
        <v>0</v>
      </c>
      <c r="BG20" s="277">
        <v>0</v>
      </c>
      <c r="BH20" s="277">
        <v>0</v>
      </c>
      <c r="BI20" s="277">
        <v>0</v>
      </c>
      <c r="BJ20" s="277">
        <v>0</v>
      </c>
      <c r="BK20" s="277">
        <v>0</v>
      </c>
      <c r="BL20" s="277">
        <v>0</v>
      </c>
      <c r="BM20" s="277">
        <v>0</v>
      </c>
      <c r="BN20" s="277">
        <v>0</v>
      </c>
      <c r="BO20" s="277">
        <v>0</v>
      </c>
      <c r="BP20" s="277">
        <v>0</v>
      </c>
      <c r="BQ20" s="277">
        <v>0</v>
      </c>
    </row>
    <row r="21" spans="1:88" ht="30" customHeight="1" thickTop="1" thickBot="1">
      <c r="C21" s="120" t="str">
        <f>IF(FINANÇAS!C19="","",FINANÇAS!C19)</f>
        <v/>
      </c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  <c r="O21" s="379"/>
      <c r="P21" s="245">
        <f t="shared" si="0"/>
        <v>0</v>
      </c>
      <c r="Q21" s="119"/>
      <c r="R21" s="20" t="s">
        <v>778</v>
      </c>
      <c r="S21" s="276">
        <v>0</v>
      </c>
      <c r="T21" s="276">
        <v>0</v>
      </c>
      <c r="U21" s="276">
        <v>0</v>
      </c>
      <c r="V21" s="276">
        <v>0</v>
      </c>
      <c r="W21" s="276">
        <v>0</v>
      </c>
      <c r="X21" s="276">
        <v>0</v>
      </c>
      <c r="Y21" s="276">
        <v>0</v>
      </c>
      <c r="Z21" s="276">
        <v>0</v>
      </c>
      <c r="AA21" s="276">
        <v>0</v>
      </c>
      <c r="AB21" s="276">
        <v>0</v>
      </c>
      <c r="AC21" s="276">
        <v>0</v>
      </c>
      <c r="AD21" s="276">
        <v>0</v>
      </c>
      <c r="AF21" s="276">
        <v>0</v>
      </c>
      <c r="AG21" s="276">
        <v>0</v>
      </c>
      <c r="AH21" s="276">
        <v>0</v>
      </c>
      <c r="AI21" s="276">
        <v>0</v>
      </c>
      <c r="AJ21" s="276">
        <v>0</v>
      </c>
      <c r="AK21" s="276">
        <v>0</v>
      </c>
      <c r="AL21" s="276">
        <v>0</v>
      </c>
      <c r="AM21" s="276">
        <v>0</v>
      </c>
      <c r="AN21" s="276">
        <v>0</v>
      </c>
      <c r="AO21" s="276">
        <v>0</v>
      </c>
      <c r="AP21" s="276">
        <v>0</v>
      </c>
      <c r="AQ21" s="276">
        <v>0</v>
      </c>
      <c r="AS21" s="277">
        <v>0</v>
      </c>
      <c r="AT21" s="277">
        <v>0</v>
      </c>
      <c r="AU21" s="277">
        <v>0</v>
      </c>
      <c r="AV21" s="277">
        <v>0</v>
      </c>
      <c r="AW21" s="277">
        <v>0</v>
      </c>
      <c r="AX21" s="277">
        <v>0</v>
      </c>
      <c r="AY21" s="277">
        <v>0</v>
      </c>
      <c r="AZ21" s="277">
        <v>0</v>
      </c>
      <c r="BA21" s="277">
        <v>0</v>
      </c>
      <c r="BB21" s="277">
        <v>0</v>
      </c>
      <c r="BC21" s="277">
        <v>0</v>
      </c>
      <c r="BD21" s="277">
        <v>0</v>
      </c>
      <c r="BF21" s="277">
        <v>0</v>
      </c>
      <c r="BG21" s="277">
        <v>0</v>
      </c>
      <c r="BH21" s="277">
        <v>0</v>
      </c>
      <c r="BI21" s="277">
        <v>0</v>
      </c>
      <c r="BJ21" s="277">
        <v>0</v>
      </c>
      <c r="BK21" s="277">
        <v>0</v>
      </c>
      <c r="BL21" s="277">
        <v>0</v>
      </c>
      <c r="BM21" s="277">
        <v>0</v>
      </c>
      <c r="BN21" s="277">
        <v>0</v>
      </c>
      <c r="BO21" s="277">
        <v>0</v>
      </c>
      <c r="BP21" s="277">
        <v>0</v>
      </c>
      <c r="BQ21" s="277">
        <v>0</v>
      </c>
    </row>
    <row r="22" spans="1:88" ht="30" customHeight="1" thickTop="1" thickBot="1">
      <c r="C22" s="120" t="str">
        <f>IF(FINANÇAS!C20="","",FINANÇAS!C20)</f>
        <v/>
      </c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  <c r="O22" s="379"/>
      <c r="P22" s="245">
        <f t="shared" si="0"/>
        <v>0</v>
      </c>
      <c r="Q22" s="119"/>
      <c r="R22" s="20" t="s">
        <v>778</v>
      </c>
      <c r="S22" s="276">
        <v>0</v>
      </c>
      <c r="T22" s="276">
        <v>0</v>
      </c>
      <c r="U22" s="276">
        <v>0</v>
      </c>
      <c r="V22" s="276">
        <v>0</v>
      </c>
      <c r="W22" s="276">
        <v>0</v>
      </c>
      <c r="X22" s="276">
        <v>0</v>
      </c>
      <c r="Y22" s="276">
        <v>0</v>
      </c>
      <c r="Z22" s="276">
        <v>0</v>
      </c>
      <c r="AA22" s="276">
        <v>0</v>
      </c>
      <c r="AB22" s="276">
        <v>0</v>
      </c>
      <c r="AC22" s="276">
        <v>0</v>
      </c>
      <c r="AD22" s="276">
        <v>0</v>
      </c>
      <c r="AF22" s="276">
        <v>0</v>
      </c>
      <c r="AG22" s="276">
        <v>0</v>
      </c>
      <c r="AH22" s="276">
        <v>0</v>
      </c>
      <c r="AI22" s="276">
        <v>0</v>
      </c>
      <c r="AJ22" s="276">
        <v>0</v>
      </c>
      <c r="AK22" s="276">
        <v>0</v>
      </c>
      <c r="AL22" s="276">
        <v>0</v>
      </c>
      <c r="AM22" s="276">
        <v>0</v>
      </c>
      <c r="AN22" s="276">
        <v>0</v>
      </c>
      <c r="AO22" s="276">
        <v>0</v>
      </c>
      <c r="AP22" s="276">
        <v>0</v>
      </c>
      <c r="AQ22" s="276">
        <v>0</v>
      </c>
      <c r="AS22" s="277">
        <v>0</v>
      </c>
      <c r="AT22" s="277">
        <v>0</v>
      </c>
      <c r="AU22" s="277">
        <v>0</v>
      </c>
      <c r="AV22" s="277">
        <v>0</v>
      </c>
      <c r="AW22" s="277">
        <v>0</v>
      </c>
      <c r="AX22" s="277">
        <v>0</v>
      </c>
      <c r="AY22" s="277">
        <v>0</v>
      </c>
      <c r="AZ22" s="277">
        <v>0</v>
      </c>
      <c r="BA22" s="277">
        <v>0</v>
      </c>
      <c r="BB22" s="277">
        <v>0</v>
      </c>
      <c r="BC22" s="277">
        <v>0</v>
      </c>
      <c r="BD22" s="277">
        <v>0</v>
      </c>
      <c r="BF22" s="277">
        <v>0</v>
      </c>
      <c r="BG22" s="277">
        <v>0</v>
      </c>
      <c r="BH22" s="277">
        <v>0</v>
      </c>
      <c r="BI22" s="277">
        <v>0</v>
      </c>
      <c r="BJ22" s="277">
        <v>0</v>
      </c>
      <c r="BK22" s="277">
        <v>0</v>
      </c>
      <c r="BL22" s="277">
        <v>0</v>
      </c>
      <c r="BM22" s="277">
        <v>0</v>
      </c>
      <c r="BN22" s="277">
        <v>0</v>
      </c>
      <c r="BO22" s="277">
        <v>0</v>
      </c>
      <c r="BP22" s="277">
        <v>0</v>
      </c>
      <c r="BQ22" s="277">
        <v>0</v>
      </c>
    </row>
    <row r="23" spans="1:88" ht="30" customHeight="1" thickTop="1" thickBot="1">
      <c r="C23" s="120" t="str">
        <f>IF(FINANÇAS!C21="","",FINANÇAS!C21)</f>
        <v/>
      </c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  <c r="O23" s="379"/>
      <c r="P23" s="245">
        <f t="shared" si="0"/>
        <v>0</v>
      </c>
      <c r="Q23" s="119"/>
      <c r="R23" s="20" t="s">
        <v>778</v>
      </c>
      <c r="S23" s="276">
        <v>0</v>
      </c>
      <c r="T23" s="276">
        <v>0</v>
      </c>
      <c r="U23" s="276">
        <v>0</v>
      </c>
      <c r="V23" s="276">
        <v>0</v>
      </c>
      <c r="W23" s="276">
        <v>0</v>
      </c>
      <c r="X23" s="276">
        <v>0</v>
      </c>
      <c r="Y23" s="276">
        <v>0</v>
      </c>
      <c r="Z23" s="276">
        <v>0</v>
      </c>
      <c r="AA23" s="276">
        <v>0</v>
      </c>
      <c r="AB23" s="276">
        <v>0</v>
      </c>
      <c r="AC23" s="276">
        <v>0</v>
      </c>
      <c r="AD23" s="276">
        <v>0</v>
      </c>
      <c r="AF23" s="276">
        <v>0</v>
      </c>
      <c r="AG23" s="276">
        <v>0</v>
      </c>
      <c r="AH23" s="276">
        <v>0</v>
      </c>
      <c r="AI23" s="276">
        <v>0</v>
      </c>
      <c r="AJ23" s="276">
        <v>0</v>
      </c>
      <c r="AK23" s="276">
        <v>0</v>
      </c>
      <c r="AL23" s="276">
        <v>0</v>
      </c>
      <c r="AM23" s="276">
        <v>0</v>
      </c>
      <c r="AN23" s="276">
        <v>0</v>
      </c>
      <c r="AO23" s="276">
        <v>0</v>
      </c>
      <c r="AP23" s="276">
        <v>0</v>
      </c>
      <c r="AQ23" s="276">
        <v>0</v>
      </c>
      <c r="AS23" s="277">
        <v>0</v>
      </c>
      <c r="AT23" s="277">
        <v>0</v>
      </c>
      <c r="AU23" s="277">
        <v>0</v>
      </c>
      <c r="AV23" s="277">
        <v>0</v>
      </c>
      <c r="AW23" s="277">
        <v>0</v>
      </c>
      <c r="AX23" s="277">
        <v>0</v>
      </c>
      <c r="AY23" s="277">
        <v>0</v>
      </c>
      <c r="AZ23" s="277">
        <v>0</v>
      </c>
      <c r="BA23" s="277">
        <v>0</v>
      </c>
      <c r="BB23" s="277">
        <v>0</v>
      </c>
      <c r="BC23" s="277">
        <v>0</v>
      </c>
      <c r="BD23" s="277">
        <v>0</v>
      </c>
      <c r="BF23" s="277">
        <v>0</v>
      </c>
      <c r="BG23" s="277">
        <v>0</v>
      </c>
      <c r="BH23" s="277">
        <v>0</v>
      </c>
      <c r="BI23" s="277">
        <v>0</v>
      </c>
      <c r="BJ23" s="277">
        <v>0</v>
      </c>
      <c r="BK23" s="277">
        <v>0</v>
      </c>
      <c r="BL23" s="277">
        <v>0</v>
      </c>
      <c r="BM23" s="277">
        <v>0</v>
      </c>
      <c r="BN23" s="277">
        <v>0</v>
      </c>
      <c r="BO23" s="277">
        <v>0</v>
      </c>
      <c r="BP23" s="277">
        <v>0</v>
      </c>
      <c r="BQ23" s="277">
        <v>0</v>
      </c>
    </row>
    <row r="24" spans="1:88" ht="30" customHeight="1" thickTop="1" thickBot="1">
      <c r="C24" s="120" t="str">
        <f>IF(FINANÇAS!C22="","",FINANÇAS!C22)</f>
        <v/>
      </c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245">
        <f t="shared" si="0"/>
        <v>0</v>
      </c>
      <c r="Q24" s="119"/>
      <c r="R24" s="20" t="s">
        <v>778</v>
      </c>
      <c r="S24" s="276">
        <v>0</v>
      </c>
      <c r="T24" s="276">
        <v>0</v>
      </c>
      <c r="U24" s="276">
        <v>0</v>
      </c>
      <c r="V24" s="276">
        <v>0</v>
      </c>
      <c r="W24" s="276">
        <v>0</v>
      </c>
      <c r="X24" s="276">
        <v>0</v>
      </c>
      <c r="Y24" s="276">
        <v>0</v>
      </c>
      <c r="Z24" s="276">
        <v>0</v>
      </c>
      <c r="AA24" s="276">
        <v>0</v>
      </c>
      <c r="AB24" s="276">
        <v>0</v>
      </c>
      <c r="AC24" s="276">
        <v>0</v>
      </c>
      <c r="AD24" s="276">
        <v>0</v>
      </c>
      <c r="AF24" s="276">
        <v>0</v>
      </c>
      <c r="AG24" s="276">
        <v>0</v>
      </c>
      <c r="AH24" s="276">
        <v>0</v>
      </c>
      <c r="AI24" s="276">
        <v>0</v>
      </c>
      <c r="AJ24" s="276">
        <v>0</v>
      </c>
      <c r="AK24" s="276">
        <v>0</v>
      </c>
      <c r="AL24" s="276">
        <v>0</v>
      </c>
      <c r="AM24" s="276">
        <v>0</v>
      </c>
      <c r="AN24" s="276">
        <v>0</v>
      </c>
      <c r="AO24" s="276">
        <v>0</v>
      </c>
      <c r="AP24" s="276">
        <v>0</v>
      </c>
      <c r="AQ24" s="276">
        <v>0</v>
      </c>
      <c r="AS24" s="277">
        <v>0</v>
      </c>
      <c r="AT24" s="277">
        <v>0</v>
      </c>
      <c r="AU24" s="277">
        <v>0</v>
      </c>
      <c r="AV24" s="277">
        <v>0</v>
      </c>
      <c r="AW24" s="277">
        <v>0</v>
      </c>
      <c r="AX24" s="277">
        <v>0</v>
      </c>
      <c r="AY24" s="277">
        <v>0</v>
      </c>
      <c r="AZ24" s="277">
        <v>0</v>
      </c>
      <c r="BA24" s="277">
        <v>0</v>
      </c>
      <c r="BB24" s="277">
        <v>0</v>
      </c>
      <c r="BC24" s="277">
        <v>0</v>
      </c>
      <c r="BD24" s="277">
        <v>0</v>
      </c>
      <c r="BF24" s="277">
        <v>0</v>
      </c>
      <c r="BG24" s="277">
        <v>0</v>
      </c>
      <c r="BH24" s="277">
        <v>0</v>
      </c>
      <c r="BI24" s="277">
        <v>0</v>
      </c>
      <c r="BJ24" s="277">
        <v>0</v>
      </c>
      <c r="BK24" s="277">
        <v>0</v>
      </c>
      <c r="BL24" s="277">
        <v>0</v>
      </c>
      <c r="BM24" s="277">
        <v>0</v>
      </c>
      <c r="BN24" s="277">
        <v>0</v>
      </c>
      <c r="BO24" s="277">
        <v>0</v>
      </c>
      <c r="BP24" s="277">
        <v>0</v>
      </c>
      <c r="BQ24" s="277">
        <v>0</v>
      </c>
    </row>
    <row r="25" spans="1:88" ht="30" customHeight="1" thickTop="1" thickBot="1">
      <c r="C25" s="120" t="str">
        <f>IF(FINANÇAS!C23="","",FINANÇAS!C23)</f>
        <v/>
      </c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  <c r="P25" s="245">
        <f t="shared" si="0"/>
        <v>0</v>
      </c>
      <c r="Q25" s="119"/>
      <c r="R25" s="20" t="s">
        <v>778</v>
      </c>
      <c r="S25" s="276">
        <v>0</v>
      </c>
      <c r="T25" s="276">
        <v>0</v>
      </c>
      <c r="U25" s="276">
        <v>0</v>
      </c>
      <c r="V25" s="276">
        <v>0</v>
      </c>
      <c r="W25" s="276">
        <v>0</v>
      </c>
      <c r="X25" s="276">
        <v>0</v>
      </c>
      <c r="Y25" s="276">
        <v>0</v>
      </c>
      <c r="Z25" s="276">
        <v>0</v>
      </c>
      <c r="AA25" s="276">
        <v>0</v>
      </c>
      <c r="AB25" s="276">
        <v>0</v>
      </c>
      <c r="AC25" s="276">
        <v>0</v>
      </c>
      <c r="AD25" s="276">
        <v>0</v>
      </c>
      <c r="AF25" s="276">
        <v>0</v>
      </c>
      <c r="AG25" s="276">
        <v>0</v>
      </c>
      <c r="AH25" s="276">
        <v>0</v>
      </c>
      <c r="AI25" s="276">
        <v>0</v>
      </c>
      <c r="AJ25" s="276">
        <v>0</v>
      </c>
      <c r="AK25" s="276">
        <v>0</v>
      </c>
      <c r="AL25" s="276">
        <v>0</v>
      </c>
      <c r="AM25" s="276">
        <v>0</v>
      </c>
      <c r="AN25" s="276">
        <v>0</v>
      </c>
      <c r="AO25" s="276">
        <v>0</v>
      </c>
      <c r="AP25" s="276">
        <v>0</v>
      </c>
      <c r="AQ25" s="276">
        <v>0</v>
      </c>
      <c r="AS25" s="277">
        <v>0</v>
      </c>
      <c r="AT25" s="277">
        <v>0</v>
      </c>
      <c r="AU25" s="277">
        <v>0</v>
      </c>
      <c r="AV25" s="277">
        <v>0</v>
      </c>
      <c r="AW25" s="277">
        <v>0</v>
      </c>
      <c r="AX25" s="277">
        <v>0</v>
      </c>
      <c r="AY25" s="277">
        <v>0</v>
      </c>
      <c r="AZ25" s="277">
        <v>0</v>
      </c>
      <c r="BA25" s="277">
        <v>0</v>
      </c>
      <c r="BB25" s="277">
        <v>0</v>
      </c>
      <c r="BC25" s="277">
        <v>0</v>
      </c>
      <c r="BD25" s="277">
        <v>0</v>
      </c>
      <c r="BF25" s="277">
        <v>0</v>
      </c>
      <c r="BG25" s="277">
        <v>0</v>
      </c>
      <c r="BH25" s="277">
        <v>0</v>
      </c>
      <c r="BI25" s="277">
        <v>0</v>
      </c>
      <c r="BJ25" s="277">
        <v>0</v>
      </c>
      <c r="BK25" s="277">
        <v>0</v>
      </c>
      <c r="BL25" s="277">
        <v>0</v>
      </c>
      <c r="BM25" s="277">
        <v>0</v>
      </c>
      <c r="BN25" s="277">
        <v>0</v>
      </c>
      <c r="BO25" s="277">
        <v>0</v>
      </c>
      <c r="BP25" s="277">
        <v>0</v>
      </c>
      <c r="BQ25" s="277">
        <v>0</v>
      </c>
    </row>
    <row r="26" spans="1:88" ht="30" customHeight="1" thickTop="1" thickBot="1">
      <c r="C26" s="120" t="str">
        <f>IF(FINANÇAS!C24="","",FINANÇAS!C24)</f>
        <v/>
      </c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  <c r="O26" s="379"/>
      <c r="P26" s="245">
        <f t="shared" si="0"/>
        <v>0</v>
      </c>
      <c r="Q26" s="119"/>
      <c r="R26" s="20" t="s">
        <v>778</v>
      </c>
      <c r="S26" s="276">
        <v>0</v>
      </c>
      <c r="T26" s="276">
        <v>0</v>
      </c>
      <c r="U26" s="276">
        <v>0</v>
      </c>
      <c r="V26" s="276">
        <v>0</v>
      </c>
      <c r="W26" s="276">
        <v>0</v>
      </c>
      <c r="X26" s="276">
        <v>0</v>
      </c>
      <c r="Y26" s="276">
        <v>0</v>
      </c>
      <c r="Z26" s="276">
        <v>0</v>
      </c>
      <c r="AA26" s="276">
        <v>0</v>
      </c>
      <c r="AB26" s="276">
        <v>0</v>
      </c>
      <c r="AC26" s="276">
        <v>0</v>
      </c>
      <c r="AD26" s="276">
        <v>0</v>
      </c>
      <c r="AF26" s="276">
        <v>0</v>
      </c>
      <c r="AG26" s="276">
        <v>0</v>
      </c>
      <c r="AH26" s="276">
        <v>0</v>
      </c>
      <c r="AI26" s="276">
        <v>0</v>
      </c>
      <c r="AJ26" s="276">
        <v>0</v>
      </c>
      <c r="AK26" s="276">
        <v>0</v>
      </c>
      <c r="AL26" s="276">
        <v>0</v>
      </c>
      <c r="AM26" s="276">
        <v>0</v>
      </c>
      <c r="AN26" s="276">
        <v>0</v>
      </c>
      <c r="AO26" s="276">
        <v>0</v>
      </c>
      <c r="AP26" s="276">
        <v>0</v>
      </c>
      <c r="AQ26" s="276">
        <v>0</v>
      </c>
      <c r="AS26" s="277">
        <v>0</v>
      </c>
      <c r="AT26" s="277">
        <v>0</v>
      </c>
      <c r="AU26" s="277">
        <v>0</v>
      </c>
      <c r="AV26" s="277">
        <v>0</v>
      </c>
      <c r="AW26" s="277">
        <v>0</v>
      </c>
      <c r="AX26" s="277">
        <v>0</v>
      </c>
      <c r="AY26" s="277">
        <v>0</v>
      </c>
      <c r="AZ26" s="277">
        <v>0</v>
      </c>
      <c r="BA26" s="277">
        <v>0</v>
      </c>
      <c r="BB26" s="277">
        <v>0</v>
      </c>
      <c r="BC26" s="277">
        <v>0</v>
      </c>
      <c r="BD26" s="277">
        <v>0</v>
      </c>
      <c r="BF26" s="277">
        <v>0</v>
      </c>
      <c r="BG26" s="277">
        <v>0</v>
      </c>
      <c r="BH26" s="277">
        <v>0</v>
      </c>
      <c r="BI26" s="277">
        <v>0</v>
      </c>
      <c r="BJ26" s="277">
        <v>0</v>
      </c>
      <c r="BK26" s="277">
        <v>0</v>
      </c>
      <c r="BL26" s="277">
        <v>0</v>
      </c>
      <c r="BM26" s="277">
        <v>0</v>
      </c>
      <c r="BN26" s="277">
        <v>0</v>
      </c>
      <c r="BO26" s="277">
        <v>0</v>
      </c>
      <c r="BP26" s="277">
        <v>0</v>
      </c>
      <c r="BQ26" s="277">
        <v>0</v>
      </c>
    </row>
    <row r="27" spans="1:88" ht="30" customHeight="1" thickTop="1" thickBot="1">
      <c r="C27" s="120" t="str">
        <f>IF(FINANÇAS!C25="","",FINANÇAS!C25)</f>
        <v/>
      </c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  <c r="O27" s="379"/>
      <c r="P27" s="245">
        <f t="shared" si="0"/>
        <v>0</v>
      </c>
      <c r="Q27" s="119"/>
      <c r="R27" s="20" t="s">
        <v>778</v>
      </c>
      <c r="S27" s="276">
        <v>0</v>
      </c>
      <c r="T27" s="276">
        <v>0</v>
      </c>
      <c r="U27" s="276">
        <v>0</v>
      </c>
      <c r="V27" s="276">
        <v>0</v>
      </c>
      <c r="W27" s="276">
        <v>0</v>
      </c>
      <c r="X27" s="276">
        <v>0</v>
      </c>
      <c r="Y27" s="276">
        <v>0</v>
      </c>
      <c r="Z27" s="276">
        <v>0</v>
      </c>
      <c r="AA27" s="276">
        <v>0</v>
      </c>
      <c r="AB27" s="276">
        <v>0</v>
      </c>
      <c r="AC27" s="276">
        <v>0</v>
      </c>
      <c r="AD27" s="276">
        <v>0</v>
      </c>
      <c r="AF27" s="276">
        <v>0</v>
      </c>
      <c r="AG27" s="276">
        <v>0</v>
      </c>
      <c r="AH27" s="276">
        <v>0</v>
      </c>
      <c r="AI27" s="276">
        <v>0</v>
      </c>
      <c r="AJ27" s="276">
        <v>0</v>
      </c>
      <c r="AK27" s="276">
        <v>0</v>
      </c>
      <c r="AL27" s="276">
        <v>0</v>
      </c>
      <c r="AM27" s="276">
        <v>0</v>
      </c>
      <c r="AN27" s="276">
        <v>0</v>
      </c>
      <c r="AO27" s="276">
        <v>0</v>
      </c>
      <c r="AP27" s="276">
        <v>0</v>
      </c>
      <c r="AQ27" s="276">
        <v>0</v>
      </c>
      <c r="AS27" s="277">
        <v>0</v>
      </c>
      <c r="AT27" s="277">
        <v>0</v>
      </c>
      <c r="AU27" s="277">
        <v>0</v>
      </c>
      <c r="AV27" s="277">
        <v>0</v>
      </c>
      <c r="AW27" s="277">
        <v>0</v>
      </c>
      <c r="AX27" s="277">
        <v>0</v>
      </c>
      <c r="AY27" s="277">
        <v>0</v>
      </c>
      <c r="AZ27" s="277">
        <v>0</v>
      </c>
      <c r="BA27" s="277">
        <v>0</v>
      </c>
      <c r="BB27" s="277">
        <v>0</v>
      </c>
      <c r="BC27" s="277">
        <v>0</v>
      </c>
      <c r="BD27" s="277">
        <v>0</v>
      </c>
      <c r="BF27" s="277">
        <v>0</v>
      </c>
      <c r="BG27" s="277">
        <v>0</v>
      </c>
      <c r="BH27" s="277">
        <v>0</v>
      </c>
      <c r="BI27" s="277">
        <v>0</v>
      </c>
      <c r="BJ27" s="277">
        <v>0</v>
      </c>
      <c r="BK27" s="277">
        <v>0</v>
      </c>
      <c r="BL27" s="277">
        <v>0</v>
      </c>
      <c r="BM27" s="277">
        <v>0</v>
      </c>
      <c r="BN27" s="277">
        <v>0</v>
      </c>
      <c r="BO27" s="277">
        <v>0</v>
      </c>
      <c r="BP27" s="277">
        <v>0</v>
      </c>
      <c r="BQ27" s="277">
        <v>0</v>
      </c>
    </row>
    <row r="28" spans="1:88" ht="30" customHeight="1" thickTop="1" thickBot="1">
      <c r="C28" s="120" t="str">
        <f>IF(FINANÇAS!C26="","",FINANÇAS!C26)</f>
        <v/>
      </c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  <c r="O28" s="379"/>
      <c r="P28" s="245">
        <f t="shared" si="0"/>
        <v>0</v>
      </c>
      <c r="Q28" s="119"/>
      <c r="R28" s="20" t="s">
        <v>778</v>
      </c>
      <c r="S28" s="276">
        <v>0</v>
      </c>
      <c r="T28" s="276">
        <v>0</v>
      </c>
      <c r="U28" s="276">
        <v>0</v>
      </c>
      <c r="V28" s="276">
        <v>0</v>
      </c>
      <c r="W28" s="276">
        <v>0</v>
      </c>
      <c r="X28" s="276">
        <v>0</v>
      </c>
      <c r="Y28" s="276">
        <v>0</v>
      </c>
      <c r="Z28" s="276">
        <v>0</v>
      </c>
      <c r="AA28" s="276">
        <v>0</v>
      </c>
      <c r="AB28" s="276">
        <v>0</v>
      </c>
      <c r="AC28" s="276">
        <v>0</v>
      </c>
      <c r="AD28" s="276">
        <v>0</v>
      </c>
      <c r="AF28" s="276">
        <v>0</v>
      </c>
      <c r="AG28" s="276">
        <v>0</v>
      </c>
      <c r="AH28" s="276">
        <v>0</v>
      </c>
      <c r="AI28" s="276">
        <v>0</v>
      </c>
      <c r="AJ28" s="276">
        <v>0</v>
      </c>
      <c r="AK28" s="276">
        <v>0</v>
      </c>
      <c r="AL28" s="276">
        <v>0</v>
      </c>
      <c r="AM28" s="276">
        <v>0</v>
      </c>
      <c r="AN28" s="276">
        <v>0</v>
      </c>
      <c r="AO28" s="276">
        <v>0</v>
      </c>
      <c r="AP28" s="276">
        <v>0</v>
      </c>
      <c r="AQ28" s="276">
        <v>0</v>
      </c>
      <c r="AS28" s="277">
        <v>0</v>
      </c>
      <c r="AT28" s="277">
        <v>0</v>
      </c>
      <c r="AU28" s="277">
        <v>0</v>
      </c>
      <c r="AV28" s="277">
        <v>0</v>
      </c>
      <c r="AW28" s="277">
        <v>0</v>
      </c>
      <c r="AX28" s="277">
        <v>0</v>
      </c>
      <c r="AY28" s="277">
        <v>0</v>
      </c>
      <c r="AZ28" s="277">
        <v>0</v>
      </c>
      <c r="BA28" s="277">
        <v>0</v>
      </c>
      <c r="BB28" s="277">
        <v>0</v>
      </c>
      <c r="BC28" s="277">
        <v>0</v>
      </c>
      <c r="BD28" s="277">
        <v>0</v>
      </c>
      <c r="BF28" s="277">
        <v>0</v>
      </c>
      <c r="BG28" s="277">
        <v>0</v>
      </c>
      <c r="BH28" s="277">
        <v>0</v>
      </c>
      <c r="BI28" s="277">
        <v>0</v>
      </c>
      <c r="BJ28" s="277">
        <v>0</v>
      </c>
      <c r="BK28" s="277">
        <v>0</v>
      </c>
      <c r="BL28" s="277">
        <v>0</v>
      </c>
      <c r="BM28" s="277">
        <v>0</v>
      </c>
      <c r="BN28" s="277">
        <v>0</v>
      </c>
      <c r="BO28" s="277">
        <v>0</v>
      </c>
      <c r="BP28" s="277">
        <v>0</v>
      </c>
      <c r="BQ28" s="277">
        <v>0</v>
      </c>
    </row>
    <row r="29" spans="1:88" ht="30" customHeight="1" thickTop="1" thickBot="1">
      <c r="C29" s="120" t="str">
        <f>IF(FINANÇAS!C27="","",FINANÇAS!C27)</f>
        <v/>
      </c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  <c r="O29" s="379"/>
      <c r="P29" s="245">
        <f t="shared" si="0"/>
        <v>0</v>
      </c>
      <c r="Q29" s="119"/>
      <c r="R29" s="20" t="s">
        <v>778</v>
      </c>
      <c r="S29" s="276">
        <v>0</v>
      </c>
      <c r="T29" s="276">
        <v>0</v>
      </c>
      <c r="U29" s="276">
        <v>0</v>
      </c>
      <c r="V29" s="276">
        <v>0</v>
      </c>
      <c r="W29" s="276">
        <v>0</v>
      </c>
      <c r="X29" s="276">
        <v>0</v>
      </c>
      <c r="Y29" s="276">
        <v>0</v>
      </c>
      <c r="Z29" s="276">
        <v>0</v>
      </c>
      <c r="AA29" s="276">
        <v>0</v>
      </c>
      <c r="AB29" s="276">
        <v>0</v>
      </c>
      <c r="AC29" s="276">
        <v>0</v>
      </c>
      <c r="AD29" s="276">
        <v>0</v>
      </c>
      <c r="AF29" s="276">
        <v>0</v>
      </c>
      <c r="AG29" s="276">
        <v>0</v>
      </c>
      <c r="AH29" s="276">
        <v>0</v>
      </c>
      <c r="AI29" s="276">
        <v>0</v>
      </c>
      <c r="AJ29" s="276">
        <v>0</v>
      </c>
      <c r="AK29" s="276">
        <v>0</v>
      </c>
      <c r="AL29" s="276">
        <v>0</v>
      </c>
      <c r="AM29" s="276">
        <v>0</v>
      </c>
      <c r="AN29" s="276">
        <v>0</v>
      </c>
      <c r="AO29" s="276">
        <v>0</v>
      </c>
      <c r="AP29" s="276">
        <v>0</v>
      </c>
      <c r="AQ29" s="276">
        <v>0</v>
      </c>
      <c r="AS29" s="277">
        <v>0</v>
      </c>
      <c r="AT29" s="277">
        <v>0</v>
      </c>
      <c r="AU29" s="277">
        <v>0</v>
      </c>
      <c r="AV29" s="277">
        <v>0</v>
      </c>
      <c r="AW29" s="277">
        <v>0</v>
      </c>
      <c r="AX29" s="277">
        <v>0</v>
      </c>
      <c r="AY29" s="277">
        <v>0</v>
      </c>
      <c r="AZ29" s="277">
        <v>0</v>
      </c>
      <c r="BA29" s="277">
        <v>0</v>
      </c>
      <c r="BB29" s="277">
        <v>0</v>
      </c>
      <c r="BC29" s="277">
        <v>0</v>
      </c>
      <c r="BD29" s="277">
        <v>0</v>
      </c>
      <c r="BF29" s="277">
        <v>0</v>
      </c>
      <c r="BG29" s="277">
        <v>0</v>
      </c>
      <c r="BH29" s="277">
        <v>0</v>
      </c>
      <c r="BI29" s="277">
        <v>0</v>
      </c>
      <c r="BJ29" s="277">
        <v>0</v>
      </c>
      <c r="BK29" s="277">
        <v>0</v>
      </c>
      <c r="BL29" s="277">
        <v>0</v>
      </c>
      <c r="BM29" s="277">
        <v>0</v>
      </c>
      <c r="BN29" s="277">
        <v>0</v>
      </c>
      <c r="BO29" s="277">
        <v>0</v>
      </c>
      <c r="BP29" s="277">
        <v>0</v>
      </c>
      <c r="BQ29" s="277">
        <v>0</v>
      </c>
    </row>
    <row r="30" spans="1:88" ht="30" customHeight="1" thickTop="1" thickBot="1">
      <c r="C30" s="120" t="str">
        <f>IF(FINANÇAS!C28="","",FINANÇAS!C28)</f>
        <v/>
      </c>
      <c r="D30" s="379"/>
      <c r="E30" s="379"/>
      <c r="F30" s="379"/>
      <c r="G30" s="379"/>
      <c r="H30" s="379"/>
      <c r="I30" s="379"/>
      <c r="J30" s="379"/>
      <c r="K30" s="379"/>
      <c r="L30" s="379"/>
      <c r="M30" s="379"/>
      <c r="N30" s="379"/>
      <c r="O30" s="379"/>
      <c r="P30" s="245">
        <f t="shared" si="0"/>
        <v>0</v>
      </c>
      <c r="Q30" s="119"/>
      <c r="R30" s="20" t="s">
        <v>778</v>
      </c>
      <c r="S30" s="276">
        <v>0</v>
      </c>
      <c r="T30" s="276">
        <v>0</v>
      </c>
      <c r="U30" s="276">
        <v>0</v>
      </c>
      <c r="V30" s="276">
        <v>0</v>
      </c>
      <c r="W30" s="276">
        <v>0</v>
      </c>
      <c r="X30" s="276">
        <v>0</v>
      </c>
      <c r="Y30" s="276">
        <v>0</v>
      </c>
      <c r="Z30" s="276">
        <v>0</v>
      </c>
      <c r="AA30" s="276">
        <v>0</v>
      </c>
      <c r="AB30" s="276">
        <v>0</v>
      </c>
      <c r="AC30" s="276">
        <v>0</v>
      </c>
      <c r="AD30" s="276">
        <v>0</v>
      </c>
      <c r="AF30" s="276">
        <v>0</v>
      </c>
      <c r="AG30" s="276">
        <v>0</v>
      </c>
      <c r="AH30" s="276">
        <v>0</v>
      </c>
      <c r="AI30" s="276">
        <v>0</v>
      </c>
      <c r="AJ30" s="276">
        <v>0</v>
      </c>
      <c r="AK30" s="276">
        <v>0</v>
      </c>
      <c r="AL30" s="276">
        <v>0</v>
      </c>
      <c r="AM30" s="276">
        <v>0</v>
      </c>
      <c r="AN30" s="276">
        <v>0</v>
      </c>
      <c r="AO30" s="276">
        <v>0</v>
      </c>
      <c r="AP30" s="276">
        <v>0</v>
      </c>
      <c r="AQ30" s="276">
        <v>0</v>
      </c>
      <c r="AS30" s="277">
        <v>0</v>
      </c>
      <c r="AT30" s="277">
        <v>0</v>
      </c>
      <c r="AU30" s="277">
        <v>0</v>
      </c>
      <c r="AV30" s="277">
        <v>0</v>
      </c>
      <c r="AW30" s="277">
        <v>0</v>
      </c>
      <c r="AX30" s="277">
        <v>0</v>
      </c>
      <c r="AY30" s="277">
        <v>0</v>
      </c>
      <c r="AZ30" s="277">
        <v>0</v>
      </c>
      <c r="BA30" s="277">
        <v>0</v>
      </c>
      <c r="BB30" s="277">
        <v>0</v>
      </c>
      <c r="BC30" s="277">
        <v>0</v>
      </c>
      <c r="BD30" s="277">
        <v>0</v>
      </c>
      <c r="BF30" s="277">
        <v>0</v>
      </c>
      <c r="BG30" s="277">
        <v>0</v>
      </c>
      <c r="BH30" s="277">
        <v>0</v>
      </c>
      <c r="BI30" s="277">
        <v>0</v>
      </c>
      <c r="BJ30" s="277">
        <v>0</v>
      </c>
      <c r="BK30" s="277">
        <v>0</v>
      </c>
      <c r="BL30" s="277">
        <v>0</v>
      </c>
      <c r="BM30" s="277">
        <v>0</v>
      </c>
      <c r="BN30" s="277">
        <v>0</v>
      </c>
      <c r="BO30" s="277">
        <v>0</v>
      </c>
      <c r="BP30" s="277">
        <v>0</v>
      </c>
      <c r="BQ30" s="277">
        <v>0</v>
      </c>
    </row>
    <row r="31" spans="1:88" ht="30" customHeight="1" thickTop="1" thickBot="1">
      <c r="C31" s="120" t="str">
        <f>IF(FINANÇAS!C29="","",FINANÇAS!C29)</f>
        <v/>
      </c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  <c r="O31" s="379"/>
      <c r="P31" s="245">
        <f t="shared" si="0"/>
        <v>0</v>
      </c>
      <c r="Q31" s="119"/>
      <c r="R31" s="20" t="s">
        <v>778</v>
      </c>
      <c r="S31" s="276">
        <v>0</v>
      </c>
      <c r="T31" s="276">
        <v>0</v>
      </c>
      <c r="U31" s="276">
        <v>0</v>
      </c>
      <c r="V31" s="276">
        <v>0</v>
      </c>
      <c r="W31" s="276">
        <v>0</v>
      </c>
      <c r="X31" s="276">
        <v>0</v>
      </c>
      <c r="Y31" s="276">
        <v>0</v>
      </c>
      <c r="Z31" s="276">
        <v>0</v>
      </c>
      <c r="AA31" s="276">
        <v>0</v>
      </c>
      <c r="AB31" s="276">
        <v>0</v>
      </c>
      <c r="AC31" s="276">
        <v>0</v>
      </c>
      <c r="AD31" s="276">
        <v>0</v>
      </c>
      <c r="AF31" s="276">
        <v>0</v>
      </c>
      <c r="AG31" s="276">
        <v>0</v>
      </c>
      <c r="AH31" s="276">
        <v>0</v>
      </c>
      <c r="AI31" s="276">
        <v>0</v>
      </c>
      <c r="AJ31" s="276">
        <v>0</v>
      </c>
      <c r="AK31" s="276">
        <v>0</v>
      </c>
      <c r="AL31" s="276">
        <v>0</v>
      </c>
      <c r="AM31" s="276">
        <v>0</v>
      </c>
      <c r="AN31" s="276">
        <v>0</v>
      </c>
      <c r="AO31" s="276">
        <v>0</v>
      </c>
      <c r="AP31" s="276">
        <v>0</v>
      </c>
      <c r="AQ31" s="276">
        <v>0</v>
      </c>
      <c r="AS31" s="277">
        <v>0</v>
      </c>
      <c r="AT31" s="277">
        <v>0</v>
      </c>
      <c r="AU31" s="277">
        <v>0</v>
      </c>
      <c r="AV31" s="277">
        <v>0</v>
      </c>
      <c r="AW31" s="277">
        <v>0</v>
      </c>
      <c r="AX31" s="277">
        <v>0</v>
      </c>
      <c r="AY31" s="277">
        <v>0</v>
      </c>
      <c r="AZ31" s="277">
        <v>0</v>
      </c>
      <c r="BA31" s="277">
        <v>0</v>
      </c>
      <c r="BB31" s="277">
        <v>0</v>
      </c>
      <c r="BC31" s="277">
        <v>0</v>
      </c>
      <c r="BD31" s="277">
        <v>0</v>
      </c>
      <c r="BF31" s="277">
        <v>0</v>
      </c>
      <c r="BG31" s="277">
        <v>0</v>
      </c>
      <c r="BH31" s="277">
        <v>0</v>
      </c>
      <c r="BI31" s="277">
        <v>0</v>
      </c>
      <c r="BJ31" s="277">
        <v>0</v>
      </c>
      <c r="BK31" s="277">
        <v>0</v>
      </c>
      <c r="BL31" s="277">
        <v>0</v>
      </c>
      <c r="BM31" s="277">
        <v>0</v>
      </c>
      <c r="BN31" s="277">
        <v>0</v>
      </c>
      <c r="BO31" s="277">
        <v>0</v>
      </c>
      <c r="BP31" s="277">
        <v>0</v>
      </c>
      <c r="BQ31" s="277">
        <v>0</v>
      </c>
    </row>
    <row r="32" spans="1:88" ht="30" customHeight="1" thickTop="1" thickBot="1">
      <c r="C32" s="120" t="str">
        <f>IF(FINANÇAS!C30="","",FINANÇAS!C30)</f>
        <v/>
      </c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  <c r="O32" s="379"/>
      <c r="P32" s="245">
        <f t="shared" si="0"/>
        <v>0</v>
      </c>
      <c r="Q32" s="119"/>
      <c r="R32" s="20" t="s">
        <v>778</v>
      </c>
      <c r="S32" s="276">
        <v>0</v>
      </c>
      <c r="T32" s="276">
        <v>0</v>
      </c>
      <c r="U32" s="276">
        <v>0</v>
      </c>
      <c r="V32" s="276">
        <v>0</v>
      </c>
      <c r="W32" s="276">
        <v>0</v>
      </c>
      <c r="X32" s="276">
        <v>0</v>
      </c>
      <c r="Y32" s="276">
        <v>0</v>
      </c>
      <c r="Z32" s="276">
        <v>0</v>
      </c>
      <c r="AA32" s="276">
        <v>0</v>
      </c>
      <c r="AB32" s="276">
        <v>0</v>
      </c>
      <c r="AC32" s="276">
        <v>0</v>
      </c>
      <c r="AD32" s="276">
        <v>0</v>
      </c>
      <c r="AF32" s="276">
        <v>0</v>
      </c>
      <c r="AG32" s="276">
        <v>0</v>
      </c>
      <c r="AH32" s="276">
        <v>0</v>
      </c>
      <c r="AI32" s="276">
        <v>0</v>
      </c>
      <c r="AJ32" s="276">
        <v>0</v>
      </c>
      <c r="AK32" s="276">
        <v>0</v>
      </c>
      <c r="AL32" s="276">
        <v>0</v>
      </c>
      <c r="AM32" s="276">
        <v>0</v>
      </c>
      <c r="AN32" s="276">
        <v>0</v>
      </c>
      <c r="AO32" s="276">
        <v>0</v>
      </c>
      <c r="AP32" s="276">
        <v>0</v>
      </c>
      <c r="AQ32" s="276">
        <v>0</v>
      </c>
      <c r="AS32" s="277">
        <v>0</v>
      </c>
      <c r="AT32" s="277">
        <v>0</v>
      </c>
      <c r="AU32" s="277">
        <v>0</v>
      </c>
      <c r="AV32" s="277">
        <v>0</v>
      </c>
      <c r="AW32" s="277">
        <v>0</v>
      </c>
      <c r="AX32" s="277">
        <v>0</v>
      </c>
      <c r="AY32" s="277">
        <v>0</v>
      </c>
      <c r="AZ32" s="277">
        <v>0</v>
      </c>
      <c r="BA32" s="277">
        <v>0</v>
      </c>
      <c r="BB32" s="277">
        <v>0</v>
      </c>
      <c r="BC32" s="277">
        <v>0</v>
      </c>
      <c r="BD32" s="277">
        <v>0</v>
      </c>
      <c r="BF32" s="277">
        <v>0</v>
      </c>
      <c r="BG32" s="277">
        <v>0</v>
      </c>
      <c r="BH32" s="277">
        <v>0</v>
      </c>
      <c r="BI32" s="277">
        <v>0</v>
      </c>
      <c r="BJ32" s="277">
        <v>0</v>
      </c>
      <c r="BK32" s="277">
        <v>0</v>
      </c>
      <c r="BL32" s="277">
        <v>0</v>
      </c>
      <c r="BM32" s="277">
        <v>0</v>
      </c>
      <c r="BN32" s="277">
        <v>0</v>
      </c>
      <c r="BO32" s="277">
        <v>0</v>
      </c>
      <c r="BP32" s="277">
        <v>0</v>
      </c>
      <c r="BQ32" s="277">
        <v>0</v>
      </c>
    </row>
    <row r="33" spans="3:69" ht="30" customHeight="1" thickTop="1" thickBot="1">
      <c r="C33" s="120" t="str">
        <f>IF(FINANÇAS!C31="","",FINANÇAS!C31)</f>
        <v/>
      </c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  <c r="O33" s="379"/>
      <c r="P33" s="245">
        <f t="shared" si="0"/>
        <v>0</v>
      </c>
      <c r="Q33" s="119"/>
      <c r="R33" s="20" t="s">
        <v>778</v>
      </c>
      <c r="S33" s="276">
        <v>0</v>
      </c>
      <c r="T33" s="276">
        <v>0</v>
      </c>
      <c r="U33" s="276">
        <v>0</v>
      </c>
      <c r="V33" s="276">
        <v>0</v>
      </c>
      <c r="W33" s="276">
        <v>0</v>
      </c>
      <c r="X33" s="276">
        <v>0</v>
      </c>
      <c r="Y33" s="276">
        <v>0</v>
      </c>
      <c r="Z33" s="276">
        <v>0</v>
      </c>
      <c r="AA33" s="276">
        <v>0</v>
      </c>
      <c r="AB33" s="276">
        <v>0</v>
      </c>
      <c r="AC33" s="276">
        <v>0</v>
      </c>
      <c r="AD33" s="276">
        <v>0</v>
      </c>
      <c r="AF33" s="276">
        <v>0</v>
      </c>
      <c r="AG33" s="276">
        <v>0</v>
      </c>
      <c r="AH33" s="276">
        <v>0</v>
      </c>
      <c r="AI33" s="276">
        <v>0</v>
      </c>
      <c r="AJ33" s="276">
        <v>0</v>
      </c>
      <c r="AK33" s="276">
        <v>0</v>
      </c>
      <c r="AL33" s="276">
        <v>0</v>
      </c>
      <c r="AM33" s="276">
        <v>0</v>
      </c>
      <c r="AN33" s="276">
        <v>0</v>
      </c>
      <c r="AO33" s="276">
        <v>0</v>
      </c>
      <c r="AP33" s="276">
        <v>0</v>
      </c>
      <c r="AQ33" s="276">
        <v>0</v>
      </c>
      <c r="AS33" s="277">
        <v>0</v>
      </c>
      <c r="AT33" s="277">
        <v>0</v>
      </c>
      <c r="AU33" s="277">
        <v>0</v>
      </c>
      <c r="AV33" s="277">
        <v>0</v>
      </c>
      <c r="AW33" s="277">
        <v>0</v>
      </c>
      <c r="AX33" s="277">
        <v>0</v>
      </c>
      <c r="AY33" s="277">
        <v>0</v>
      </c>
      <c r="AZ33" s="277">
        <v>0</v>
      </c>
      <c r="BA33" s="277">
        <v>0</v>
      </c>
      <c r="BB33" s="277">
        <v>0</v>
      </c>
      <c r="BC33" s="277">
        <v>0</v>
      </c>
      <c r="BD33" s="277">
        <v>0</v>
      </c>
      <c r="BF33" s="277">
        <v>0</v>
      </c>
      <c r="BG33" s="277">
        <v>0</v>
      </c>
      <c r="BH33" s="277">
        <v>0</v>
      </c>
      <c r="BI33" s="277">
        <v>0</v>
      </c>
      <c r="BJ33" s="277">
        <v>0</v>
      </c>
      <c r="BK33" s="277">
        <v>0</v>
      </c>
      <c r="BL33" s="277">
        <v>0</v>
      </c>
      <c r="BM33" s="277">
        <v>0</v>
      </c>
      <c r="BN33" s="277">
        <v>0</v>
      </c>
      <c r="BO33" s="277">
        <v>0</v>
      </c>
      <c r="BP33" s="277">
        <v>0</v>
      </c>
      <c r="BQ33" s="277">
        <v>0</v>
      </c>
    </row>
    <row r="34" spans="3:69" ht="30" customHeight="1" thickTop="1" thickBot="1">
      <c r="C34" s="120" t="str">
        <f>IF(FINANÇAS!C32="","",FINANÇAS!C32)</f>
        <v/>
      </c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  <c r="O34" s="379"/>
      <c r="P34" s="245">
        <f t="shared" si="0"/>
        <v>0</v>
      </c>
      <c r="Q34" s="119"/>
      <c r="R34" s="20" t="s">
        <v>778</v>
      </c>
      <c r="S34" s="276">
        <v>0</v>
      </c>
      <c r="T34" s="276">
        <v>0</v>
      </c>
      <c r="U34" s="276">
        <v>0</v>
      </c>
      <c r="V34" s="276">
        <v>0</v>
      </c>
      <c r="W34" s="276">
        <v>0</v>
      </c>
      <c r="X34" s="276">
        <v>0</v>
      </c>
      <c r="Y34" s="276">
        <v>0</v>
      </c>
      <c r="Z34" s="276">
        <v>0</v>
      </c>
      <c r="AA34" s="276">
        <v>0</v>
      </c>
      <c r="AB34" s="276">
        <v>0</v>
      </c>
      <c r="AC34" s="276">
        <v>0</v>
      </c>
      <c r="AD34" s="276">
        <v>0</v>
      </c>
      <c r="AF34" s="276">
        <v>0</v>
      </c>
      <c r="AG34" s="276">
        <v>0</v>
      </c>
      <c r="AH34" s="276">
        <v>0</v>
      </c>
      <c r="AI34" s="276">
        <v>0</v>
      </c>
      <c r="AJ34" s="276">
        <v>0</v>
      </c>
      <c r="AK34" s="276">
        <v>0</v>
      </c>
      <c r="AL34" s="276">
        <v>0</v>
      </c>
      <c r="AM34" s="276">
        <v>0</v>
      </c>
      <c r="AN34" s="276">
        <v>0</v>
      </c>
      <c r="AO34" s="276">
        <v>0</v>
      </c>
      <c r="AP34" s="276">
        <v>0</v>
      </c>
      <c r="AQ34" s="276">
        <v>0</v>
      </c>
      <c r="AS34" s="277">
        <v>0</v>
      </c>
      <c r="AT34" s="277">
        <v>0</v>
      </c>
      <c r="AU34" s="277">
        <v>0</v>
      </c>
      <c r="AV34" s="277">
        <v>0</v>
      </c>
      <c r="AW34" s="277">
        <v>0</v>
      </c>
      <c r="AX34" s="277">
        <v>0</v>
      </c>
      <c r="AY34" s="277">
        <v>0</v>
      </c>
      <c r="AZ34" s="277">
        <v>0</v>
      </c>
      <c r="BA34" s="277">
        <v>0</v>
      </c>
      <c r="BB34" s="277">
        <v>0</v>
      </c>
      <c r="BC34" s="277">
        <v>0</v>
      </c>
      <c r="BD34" s="277">
        <v>0</v>
      </c>
      <c r="BF34" s="277">
        <v>0</v>
      </c>
      <c r="BG34" s="277">
        <v>0</v>
      </c>
      <c r="BH34" s="277">
        <v>0</v>
      </c>
      <c r="BI34" s="277">
        <v>0</v>
      </c>
      <c r="BJ34" s="277">
        <v>0</v>
      </c>
      <c r="BK34" s="277">
        <v>0</v>
      </c>
      <c r="BL34" s="277">
        <v>0</v>
      </c>
      <c r="BM34" s="277">
        <v>0</v>
      </c>
      <c r="BN34" s="277">
        <v>0</v>
      </c>
      <c r="BO34" s="277">
        <v>0</v>
      </c>
      <c r="BP34" s="277">
        <v>0</v>
      </c>
      <c r="BQ34" s="277">
        <v>0</v>
      </c>
    </row>
    <row r="35" spans="3:69" ht="30" customHeight="1" thickTop="1" thickBot="1">
      <c r="C35" s="120" t="str">
        <f>IF(FINANÇAS!C33="","",FINANÇAS!C33)</f>
        <v/>
      </c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  <c r="O35" s="379"/>
      <c r="P35" s="245">
        <f t="shared" si="0"/>
        <v>0</v>
      </c>
      <c r="Q35" s="119"/>
      <c r="R35" s="20" t="s">
        <v>778</v>
      </c>
      <c r="S35" s="276">
        <v>0</v>
      </c>
      <c r="T35" s="276">
        <v>0</v>
      </c>
      <c r="U35" s="276">
        <v>0</v>
      </c>
      <c r="V35" s="276">
        <v>0</v>
      </c>
      <c r="W35" s="276">
        <v>0</v>
      </c>
      <c r="X35" s="276">
        <v>0</v>
      </c>
      <c r="Y35" s="276">
        <v>0</v>
      </c>
      <c r="Z35" s="276">
        <v>0</v>
      </c>
      <c r="AA35" s="276">
        <v>0</v>
      </c>
      <c r="AB35" s="276">
        <v>0</v>
      </c>
      <c r="AC35" s="276">
        <v>0</v>
      </c>
      <c r="AD35" s="276">
        <v>0</v>
      </c>
      <c r="AF35" s="276">
        <v>0</v>
      </c>
      <c r="AG35" s="276">
        <v>0</v>
      </c>
      <c r="AH35" s="276">
        <v>0</v>
      </c>
      <c r="AI35" s="276">
        <v>0</v>
      </c>
      <c r="AJ35" s="276">
        <v>0</v>
      </c>
      <c r="AK35" s="276">
        <v>0</v>
      </c>
      <c r="AL35" s="276">
        <v>0</v>
      </c>
      <c r="AM35" s="276">
        <v>0</v>
      </c>
      <c r="AN35" s="276">
        <v>0</v>
      </c>
      <c r="AO35" s="276">
        <v>0</v>
      </c>
      <c r="AP35" s="276">
        <v>0</v>
      </c>
      <c r="AQ35" s="276">
        <v>0</v>
      </c>
      <c r="AS35" s="277">
        <v>0</v>
      </c>
      <c r="AT35" s="277">
        <v>0</v>
      </c>
      <c r="AU35" s="277">
        <v>0</v>
      </c>
      <c r="AV35" s="277">
        <v>0</v>
      </c>
      <c r="AW35" s="277">
        <v>0</v>
      </c>
      <c r="AX35" s="277">
        <v>0</v>
      </c>
      <c r="AY35" s="277">
        <v>0</v>
      </c>
      <c r="AZ35" s="277">
        <v>0</v>
      </c>
      <c r="BA35" s="277">
        <v>0</v>
      </c>
      <c r="BB35" s="277">
        <v>0</v>
      </c>
      <c r="BC35" s="277">
        <v>0</v>
      </c>
      <c r="BD35" s="277">
        <v>0</v>
      </c>
      <c r="BF35" s="277">
        <v>0</v>
      </c>
      <c r="BG35" s="277">
        <v>0</v>
      </c>
      <c r="BH35" s="277">
        <v>0</v>
      </c>
      <c r="BI35" s="277">
        <v>0</v>
      </c>
      <c r="BJ35" s="277">
        <v>0</v>
      </c>
      <c r="BK35" s="277">
        <v>0</v>
      </c>
      <c r="BL35" s="277">
        <v>0</v>
      </c>
      <c r="BM35" s="277">
        <v>0</v>
      </c>
      <c r="BN35" s="277">
        <v>0</v>
      </c>
      <c r="BO35" s="277">
        <v>0</v>
      </c>
      <c r="BP35" s="277">
        <v>0</v>
      </c>
      <c r="BQ35" s="277">
        <v>0</v>
      </c>
    </row>
    <row r="36" spans="3:69" ht="30" customHeight="1" thickTop="1" thickBot="1">
      <c r="C36" s="120" t="str">
        <f>IF(FINANÇAS!C34="","",FINANÇAS!C34)</f>
        <v/>
      </c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  <c r="O36" s="379"/>
      <c r="P36" s="245">
        <f t="shared" si="0"/>
        <v>0</v>
      </c>
      <c r="Q36" s="119"/>
      <c r="R36" s="20" t="s">
        <v>778</v>
      </c>
      <c r="S36" s="276">
        <v>0</v>
      </c>
      <c r="T36" s="276">
        <v>0</v>
      </c>
      <c r="U36" s="276">
        <v>0</v>
      </c>
      <c r="V36" s="276">
        <v>0</v>
      </c>
      <c r="W36" s="276">
        <v>0</v>
      </c>
      <c r="X36" s="276">
        <v>0</v>
      </c>
      <c r="Y36" s="276">
        <v>0</v>
      </c>
      <c r="Z36" s="276">
        <v>0</v>
      </c>
      <c r="AA36" s="276">
        <v>0</v>
      </c>
      <c r="AB36" s="276">
        <v>0</v>
      </c>
      <c r="AC36" s="276">
        <v>0</v>
      </c>
      <c r="AD36" s="276">
        <v>0</v>
      </c>
      <c r="AF36" s="276">
        <v>0</v>
      </c>
      <c r="AG36" s="276">
        <v>0</v>
      </c>
      <c r="AH36" s="276">
        <v>0</v>
      </c>
      <c r="AI36" s="276">
        <v>0</v>
      </c>
      <c r="AJ36" s="276">
        <v>0</v>
      </c>
      <c r="AK36" s="276">
        <v>0</v>
      </c>
      <c r="AL36" s="276">
        <v>0</v>
      </c>
      <c r="AM36" s="276">
        <v>0</v>
      </c>
      <c r="AN36" s="276">
        <v>0</v>
      </c>
      <c r="AO36" s="276">
        <v>0</v>
      </c>
      <c r="AP36" s="276">
        <v>0</v>
      </c>
      <c r="AQ36" s="276">
        <v>0</v>
      </c>
      <c r="AS36" s="277">
        <v>0</v>
      </c>
      <c r="AT36" s="277">
        <v>0</v>
      </c>
      <c r="AU36" s="277">
        <v>0</v>
      </c>
      <c r="AV36" s="277">
        <v>0</v>
      </c>
      <c r="AW36" s="277">
        <v>0</v>
      </c>
      <c r="AX36" s="277">
        <v>0</v>
      </c>
      <c r="AY36" s="277">
        <v>0</v>
      </c>
      <c r="AZ36" s="277">
        <v>0</v>
      </c>
      <c r="BA36" s="277">
        <v>0</v>
      </c>
      <c r="BB36" s="277">
        <v>0</v>
      </c>
      <c r="BC36" s="277">
        <v>0</v>
      </c>
      <c r="BD36" s="277">
        <v>0</v>
      </c>
      <c r="BF36" s="277">
        <v>0</v>
      </c>
      <c r="BG36" s="277">
        <v>0</v>
      </c>
      <c r="BH36" s="277">
        <v>0</v>
      </c>
      <c r="BI36" s="277">
        <v>0</v>
      </c>
      <c r="BJ36" s="277">
        <v>0</v>
      </c>
      <c r="BK36" s="277">
        <v>0</v>
      </c>
      <c r="BL36" s="277">
        <v>0</v>
      </c>
      <c r="BM36" s="277">
        <v>0</v>
      </c>
      <c r="BN36" s="277">
        <v>0</v>
      </c>
      <c r="BO36" s="277">
        <v>0</v>
      </c>
      <c r="BP36" s="277">
        <v>0</v>
      </c>
      <c r="BQ36" s="277">
        <v>0</v>
      </c>
    </row>
    <row r="37" spans="3:69" ht="30" customHeight="1" thickTop="1" thickBot="1">
      <c r="C37" s="120" t="str">
        <f>IF(FINANÇAS!C35="","",FINANÇAS!C35)</f>
        <v/>
      </c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  <c r="O37" s="379"/>
      <c r="P37" s="245">
        <f t="shared" si="0"/>
        <v>0</v>
      </c>
      <c r="Q37" s="119"/>
      <c r="R37" s="20" t="s">
        <v>778</v>
      </c>
      <c r="S37" s="276">
        <v>0</v>
      </c>
      <c r="T37" s="276">
        <v>0</v>
      </c>
      <c r="U37" s="276">
        <v>0</v>
      </c>
      <c r="V37" s="276">
        <v>0</v>
      </c>
      <c r="W37" s="276">
        <v>0</v>
      </c>
      <c r="X37" s="276">
        <v>0</v>
      </c>
      <c r="Y37" s="276">
        <v>0</v>
      </c>
      <c r="Z37" s="276">
        <v>0</v>
      </c>
      <c r="AA37" s="276">
        <v>0</v>
      </c>
      <c r="AB37" s="276">
        <v>0</v>
      </c>
      <c r="AC37" s="276">
        <v>0</v>
      </c>
      <c r="AD37" s="276">
        <v>0</v>
      </c>
      <c r="AF37" s="276">
        <v>0</v>
      </c>
      <c r="AG37" s="276">
        <v>0</v>
      </c>
      <c r="AH37" s="276">
        <v>0</v>
      </c>
      <c r="AI37" s="276">
        <v>0</v>
      </c>
      <c r="AJ37" s="276">
        <v>0</v>
      </c>
      <c r="AK37" s="276">
        <v>0</v>
      </c>
      <c r="AL37" s="276">
        <v>0</v>
      </c>
      <c r="AM37" s="276">
        <v>0</v>
      </c>
      <c r="AN37" s="276">
        <v>0</v>
      </c>
      <c r="AO37" s="276">
        <v>0</v>
      </c>
      <c r="AP37" s="276">
        <v>0</v>
      </c>
      <c r="AQ37" s="276">
        <v>0</v>
      </c>
      <c r="AS37" s="277">
        <v>0</v>
      </c>
      <c r="AT37" s="277">
        <v>0</v>
      </c>
      <c r="AU37" s="277">
        <v>0</v>
      </c>
      <c r="AV37" s="277">
        <v>0</v>
      </c>
      <c r="AW37" s="277">
        <v>0</v>
      </c>
      <c r="AX37" s="277">
        <v>0</v>
      </c>
      <c r="AY37" s="277">
        <v>0</v>
      </c>
      <c r="AZ37" s="277">
        <v>0</v>
      </c>
      <c r="BA37" s="277">
        <v>0</v>
      </c>
      <c r="BB37" s="277">
        <v>0</v>
      </c>
      <c r="BC37" s="277">
        <v>0</v>
      </c>
      <c r="BD37" s="277">
        <v>0</v>
      </c>
      <c r="BF37" s="277">
        <v>0</v>
      </c>
      <c r="BG37" s="277">
        <v>0</v>
      </c>
      <c r="BH37" s="277">
        <v>0</v>
      </c>
      <c r="BI37" s="277">
        <v>0</v>
      </c>
      <c r="BJ37" s="277">
        <v>0</v>
      </c>
      <c r="BK37" s="277">
        <v>0</v>
      </c>
      <c r="BL37" s="277">
        <v>0</v>
      </c>
      <c r="BM37" s="277">
        <v>0</v>
      </c>
      <c r="BN37" s="277">
        <v>0</v>
      </c>
      <c r="BO37" s="277">
        <v>0</v>
      </c>
      <c r="BP37" s="277">
        <v>0</v>
      </c>
      <c r="BQ37" s="277">
        <v>0</v>
      </c>
    </row>
    <row r="38" spans="3:69" ht="30" customHeight="1" thickTop="1" thickBot="1">
      <c r="C38" s="120" t="str">
        <f>IF(FINANÇAS!C36="","",FINANÇAS!C36)</f>
        <v/>
      </c>
      <c r="D38" s="379"/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245">
        <f t="shared" si="0"/>
        <v>0</v>
      </c>
      <c r="Q38" s="119"/>
      <c r="R38" s="20" t="s">
        <v>778</v>
      </c>
      <c r="S38" s="276">
        <v>0</v>
      </c>
      <c r="T38" s="276">
        <v>0</v>
      </c>
      <c r="U38" s="276">
        <v>0</v>
      </c>
      <c r="V38" s="276">
        <v>0</v>
      </c>
      <c r="W38" s="276">
        <v>0</v>
      </c>
      <c r="X38" s="276">
        <v>0</v>
      </c>
      <c r="Y38" s="276">
        <v>0</v>
      </c>
      <c r="Z38" s="276">
        <v>0</v>
      </c>
      <c r="AA38" s="276">
        <v>0</v>
      </c>
      <c r="AB38" s="276">
        <v>0</v>
      </c>
      <c r="AC38" s="276">
        <v>0</v>
      </c>
      <c r="AD38" s="276">
        <v>0</v>
      </c>
      <c r="AF38" s="276">
        <v>0</v>
      </c>
      <c r="AG38" s="276">
        <v>0</v>
      </c>
      <c r="AH38" s="276">
        <v>0</v>
      </c>
      <c r="AI38" s="276">
        <v>0</v>
      </c>
      <c r="AJ38" s="276">
        <v>0</v>
      </c>
      <c r="AK38" s="276">
        <v>0</v>
      </c>
      <c r="AL38" s="276">
        <v>0</v>
      </c>
      <c r="AM38" s="276">
        <v>0</v>
      </c>
      <c r="AN38" s="276">
        <v>0</v>
      </c>
      <c r="AO38" s="276">
        <v>0</v>
      </c>
      <c r="AP38" s="276">
        <v>0</v>
      </c>
      <c r="AQ38" s="276">
        <v>0</v>
      </c>
      <c r="AS38" s="277">
        <v>0</v>
      </c>
      <c r="AT38" s="277">
        <v>0</v>
      </c>
      <c r="AU38" s="277">
        <v>0</v>
      </c>
      <c r="AV38" s="277">
        <v>0</v>
      </c>
      <c r="AW38" s="277">
        <v>0</v>
      </c>
      <c r="AX38" s="277">
        <v>0</v>
      </c>
      <c r="AY38" s="277">
        <v>0</v>
      </c>
      <c r="AZ38" s="277">
        <v>0</v>
      </c>
      <c r="BA38" s="277">
        <v>0</v>
      </c>
      <c r="BB38" s="277">
        <v>0</v>
      </c>
      <c r="BC38" s="277">
        <v>0</v>
      </c>
      <c r="BD38" s="277">
        <v>0</v>
      </c>
      <c r="BF38" s="277">
        <v>0</v>
      </c>
      <c r="BG38" s="277">
        <v>0</v>
      </c>
      <c r="BH38" s="277">
        <v>0</v>
      </c>
      <c r="BI38" s="277">
        <v>0</v>
      </c>
      <c r="BJ38" s="277">
        <v>0</v>
      </c>
      <c r="BK38" s="277">
        <v>0</v>
      </c>
      <c r="BL38" s="277">
        <v>0</v>
      </c>
      <c r="BM38" s="277">
        <v>0</v>
      </c>
      <c r="BN38" s="277">
        <v>0</v>
      </c>
      <c r="BO38" s="277">
        <v>0</v>
      </c>
      <c r="BP38" s="277">
        <v>0</v>
      </c>
      <c r="BQ38" s="277">
        <v>0</v>
      </c>
    </row>
    <row r="39" spans="3:69" ht="30" customHeight="1" thickTop="1" thickBot="1">
      <c r="C39" s="120" t="str">
        <f>IF(FINANÇAS!C37="","",FINANÇAS!C37)</f>
        <v/>
      </c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379"/>
      <c r="P39" s="245">
        <f t="shared" si="0"/>
        <v>0</v>
      </c>
      <c r="Q39" s="119"/>
      <c r="R39" s="20" t="s">
        <v>778</v>
      </c>
      <c r="S39" s="276">
        <v>0</v>
      </c>
      <c r="T39" s="276">
        <v>0</v>
      </c>
      <c r="U39" s="276">
        <v>0</v>
      </c>
      <c r="V39" s="276">
        <v>0</v>
      </c>
      <c r="W39" s="276">
        <v>0</v>
      </c>
      <c r="X39" s="276">
        <v>0</v>
      </c>
      <c r="Y39" s="276">
        <v>0</v>
      </c>
      <c r="Z39" s="276">
        <v>0</v>
      </c>
      <c r="AA39" s="276">
        <v>0</v>
      </c>
      <c r="AB39" s="276">
        <v>0</v>
      </c>
      <c r="AC39" s="276">
        <v>0</v>
      </c>
      <c r="AD39" s="276">
        <v>0</v>
      </c>
      <c r="AF39" s="276">
        <v>0</v>
      </c>
      <c r="AG39" s="276">
        <v>0</v>
      </c>
      <c r="AH39" s="276">
        <v>0</v>
      </c>
      <c r="AI39" s="276">
        <v>0</v>
      </c>
      <c r="AJ39" s="276">
        <v>0</v>
      </c>
      <c r="AK39" s="276">
        <v>0</v>
      </c>
      <c r="AL39" s="276">
        <v>0</v>
      </c>
      <c r="AM39" s="276">
        <v>0</v>
      </c>
      <c r="AN39" s="276">
        <v>0</v>
      </c>
      <c r="AO39" s="276">
        <v>0</v>
      </c>
      <c r="AP39" s="276">
        <v>0</v>
      </c>
      <c r="AQ39" s="276">
        <v>0</v>
      </c>
      <c r="AS39" s="277">
        <v>0</v>
      </c>
      <c r="AT39" s="277">
        <v>0</v>
      </c>
      <c r="AU39" s="277">
        <v>0</v>
      </c>
      <c r="AV39" s="277">
        <v>0</v>
      </c>
      <c r="AW39" s="277">
        <v>0</v>
      </c>
      <c r="AX39" s="277">
        <v>0</v>
      </c>
      <c r="AY39" s="277">
        <v>0</v>
      </c>
      <c r="AZ39" s="277">
        <v>0</v>
      </c>
      <c r="BA39" s="277">
        <v>0</v>
      </c>
      <c r="BB39" s="277">
        <v>0</v>
      </c>
      <c r="BC39" s="277">
        <v>0</v>
      </c>
      <c r="BD39" s="277">
        <v>0</v>
      </c>
      <c r="BF39" s="277">
        <v>0</v>
      </c>
      <c r="BG39" s="277">
        <v>0</v>
      </c>
      <c r="BH39" s="277">
        <v>0</v>
      </c>
      <c r="BI39" s="277">
        <v>0</v>
      </c>
      <c r="BJ39" s="277">
        <v>0</v>
      </c>
      <c r="BK39" s="277">
        <v>0</v>
      </c>
      <c r="BL39" s="277">
        <v>0</v>
      </c>
      <c r="BM39" s="277">
        <v>0</v>
      </c>
      <c r="BN39" s="277">
        <v>0</v>
      </c>
      <c r="BO39" s="277">
        <v>0</v>
      </c>
      <c r="BP39" s="277">
        <v>0</v>
      </c>
      <c r="BQ39" s="277">
        <v>0</v>
      </c>
    </row>
    <row r="40" spans="3:69" ht="30" customHeight="1" thickTop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</row>
    <row r="41" spans="3:69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</row>
    <row r="42" spans="3:69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3:69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3:69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3:69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</row>
    <row r="46" spans="3:69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3:69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3:69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3:14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  <row r="50" spans="3:14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</row>
    <row r="51" spans="3:14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</row>
    <row r="52" spans="3:14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</row>
    <row r="53" spans="3:14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3:14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3:14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</row>
    <row r="56" spans="3:14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</row>
    <row r="57" spans="3:14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</row>
    <row r="58" spans="3:14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</row>
    <row r="59" spans="3:14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3:14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3:14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</row>
    <row r="62" spans="3:14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</row>
    <row r="63" spans="3:14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</row>
    <row r="64" spans="3:14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3:14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  <row r="66" spans="3:14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3:14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</row>
    <row r="68" spans="3:14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</row>
    <row r="69" spans="3:14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</row>
    <row r="70" spans="3:14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</row>
    <row r="71" spans="3:14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</row>
    <row r="72" spans="3:14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3:14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</row>
    <row r="74" spans="3:14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</row>
    <row r="75" spans="3:14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</row>
    <row r="76" spans="3:14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</row>
    <row r="77" spans="3:14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</row>
    <row r="78" spans="3:14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3:14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</row>
    <row r="80" spans="3:14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</row>
    <row r="81" spans="3:14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</row>
    <row r="82" spans="3:14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</row>
    <row r="83" spans="3:14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</row>
    <row r="84" spans="3:14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3:14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</row>
    <row r="86" spans="3:14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</row>
    <row r="87" spans="3:14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3:14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</row>
    <row r="89" spans="3:14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3:14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3:14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</row>
    <row r="92" spans="3:14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3:14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</row>
    <row r="94" spans="3:14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</row>
    <row r="95" spans="3:14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</row>
    <row r="96" spans="3:14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3:14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</row>
    <row r="98" spans="3:14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3:14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</row>
    <row r="100" spans="3:14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</row>
    <row r="101" spans="3:14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</row>
    <row r="102" spans="3:14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3:14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</row>
    <row r="104" spans="3:14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</row>
    <row r="105" spans="3:14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</row>
    <row r="106" spans="3:14" ht="30" customHeight="1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</row>
    <row r="107" spans="3:14" ht="30" customHeight="1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</row>
    <row r="108" spans="3:14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3:14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</row>
    <row r="110" spans="3:14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</row>
  </sheetData>
  <sheetProtection selectLockedCells="1"/>
  <mergeCells count="5">
    <mergeCell ref="M1:N1"/>
    <mergeCell ref="C1:F1"/>
    <mergeCell ref="G1:H1"/>
    <mergeCell ref="I1:J1"/>
    <mergeCell ref="K1:L1"/>
  </mergeCells>
  <hyperlinks>
    <hyperlink ref="F5" location="PROJ2!A1" display="Ano 2"/>
    <hyperlink ref="G5" location="PROJ3!A1" display="Ano 3"/>
    <hyperlink ref="H5" location="PROJ4!A1" display="Ano 4"/>
    <hyperlink ref="I5" location="PROJ5!A1" display="Ano 5"/>
    <hyperlink ref="E5" location="FINANÇAS_PROJ!A1" display="Ano 1"/>
    <hyperlink ref="D5" location="FINANÇAS_RESUMO!A1" display="Resumo"/>
  </hyperlink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0"/>
  <dimension ref="A1:XFD110"/>
  <sheetViews>
    <sheetView showGridLines="0" zoomScale="90" zoomScaleNormal="90" zoomScalePageLayoutView="80" workbookViewId="0">
      <pane ySplit="8" topLeftCell="A9" activePane="bottomLeft" state="frozen"/>
      <selection activeCell="A3" sqref="A3:XFD3"/>
      <selection pane="bottomLeft" activeCell="A3" sqref="A3:XFD3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2.5" style="12" customWidth="1"/>
    <col min="4" max="13" width="11.75" style="12" customWidth="1"/>
    <col min="14" max="15" width="11.75" style="14" customWidth="1"/>
    <col min="16" max="16" width="14.5" style="14" customWidth="1"/>
    <col min="17" max="17" width="13.875" style="14" customWidth="1"/>
    <col min="18" max="18" width="11" style="14" customWidth="1"/>
    <col min="19" max="19" width="11.125" style="14" bestFit="1" customWidth="1"/>
    <col min="20" max="21" width="12" style="14" bestFit="1" customWidth="1"/>
    <col min="22" max="22" width="11.125" style="14" bestFit="1" customWidth="1"/>
    <col min="23" max="23" width="11" style="14" customWidth="1"/>
    <col min="24" max="30" width="11.125" style="14" bestFit="1" customWidth="1"/>
    <col min="31" max="31" width="11" style="14"/>
    <col min="32" max="33" width="11.125" style="14" bestFit="1" customWidth="1"/>
    <col min="34" max="34" width="12" style="14" bestFit="1" customWidth="1"/>
    <col min="35" max="43" width="11.125" style="14" bestFit="1" customWidth="1"/>
    <col min="44" max="44" width="11" style="14"/>
    <col min="45" max="45" width="11.5" style="14" bestFit="1" customWidth="1"/>
    <col min="46" max="48" width="12.5" style="14" bestFit="1" customWidth="1"/>
    <col min="49" max="56" width="11.5" style="14" bestFit="1" customWidth="1"/>
    <col min="57" max="57" width="11" style="14"/>
    <col min="58" max="69" width="13.375" style="14" customWidth="1"/>
    <col min="70" max="88" width="11" style="14"/>
    <col min="89" max="16384" width="11" style="12"/>
  </cols>
  <sheetData>
    <row r="1" spans="1:16384" s="98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3"/>
      <c r="P1" s="3"/>
      <c r="Q1" s="3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9"/>
      <c r="Q2" s="9"/>
      <c r="R2" s="9"/>
      <c r="S2" s="9"/>
      <c r="T2" s="9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A2" s="268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68"/>
      <c r="BQ2" s="268"/>
      <c r="BR2" s="268"/>
      <c r="BS2" s="268"/>
      <c r="BT2" s="268"/>
      <c r="BU2" s="268"/>
      <c r="BV2" s="268"/>
      <c r="BW2" s="268"/>
      <c r="BX2" s="268"/>
      <c r="BY2" s="268"/>
      <c r="BZ2" s="268"/>
      <c r="CA2" s="268"/>
      <c r="CB2" s="268"/>
      <c r="CC2" s="268"/>
      <c r="CD2" s="268"/>
      <c r="CE2" s="268"/>
      <c r="CF2" s="268"/>
      <c r="CG2" s="268"/>
      <c r="CH2" s="268"/>
      <c r="CI2" s="268"/>
      <c r="CJ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N4" s="13"/>
      <c r="O4" s="13"/>
      <c r="P4" s="13"/>
      <c r="Q4" s="13"/>
    </row>
    <row r="5" spans="1:16384" s="125" customFormat="1" ht="39.950000000000003" customHeight="1" thickTop="1" thickBot="1">
      <c r="C5" s="126" t="s">
        <v>341</v>
      </c>
      <c r="D5" s="318" t="s">
        <v>364</v>
      </c>
      <c r="E5" s="322" t="s">
        <v>195</v>
      </c>
      <c r="F5" s="321" t="s">
        <v>196</v>
      </c>
      <c r="G5" s="320" t="s">
        <v>197</v>
      </c>
      <c r="H5" s="320" t="s">
        <v>198</v>
      </c>
      <c r="I5" s="320" t="s">
        <v>199</v>
      </c>
      <c r="N5" s="127"/>
      <c r="O5" s="127"/>
      <c r="P5" s="127"/>
      <c r="Q5" s="127"/>
      <c r="R5" s="264"/>
      <c r="S5" s="264"/>
      <c r="T5" s="264"/>
      <c r="U5" s="264"/>
      <c r="V5" s="264"/>
      <c r="W5" s="264"/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4"/>
      <c r="AJ5" s="264"/>
      <c r="AK5" s="264"/>
      <c r="AL5" s="264"/>
      <c r="AM5" s="264"/>
      <c r="AN5" s="264"/>
      <c r="AO5" s="264"/>
      <c r="AP5" s="264"/>
      <c r="AQ5" s="264"/>
      <c r="AR5" s="264"/>
      <c r="AS5" s="264"/>
      <c r="AT5" s="264"/>
      <c r="AU5" s="264"/>
      <c r="AV5" s="264"/>
      <c r="AW5" s="264"/>
      <c r="AX5" s="264"/>
      <c r="AY5" s="264"/>
      <c r="AZ5" s="264"/>
      <c r="BA5" s="264"/>
      <c r="BB5" s="264"/>
      <c r="BC5" s="264"/>
      <c r="BD5" s="264"/>
      <c r="BE5" s="264"/>
      <c r="BF5" s="264"/>
      <c r="BG5" s="264"/>
      <c r="BH5" s="264"/>
      <c r="BI5" s="264"/>
      <c r="BJ5" s="264"/>
      <c r="BK5" s="264"/>
      <c r="BL5" s="264"/>
      <c r="BM5" s="264"/>
      <c r="BN5" s="264"/>
      <c r="BO5" s="264"/>
      <c r="BP5" s="264"/>
      <c r="BQ5" s="264"/>
      <c r="BR5" s="264"/>
      <c r="BS5" s="264"/>
      <c r="BT5" s="264"/>
      <c r="BU5" s="264"/>
      <c r="BV5" s="264"/>
      <c r="BW5" s="264"/>
      <c r="BX5" s="264"/>
      <c r="BY5" s="264"/>
      <c r="BZ5" s="264"/>
      <c r="CA5" s="264"/>
      <c r="CB5" s="264"/>
      <c r="CC5" s="264"/>
      <c r="CD5" s="264"/>
      <c r="CE5" s="264"/>
      <c r="CF5" s="264"/>
      <c r="CG5" s="264"/>
      <c r="CH5" s="264"/>
      <c r="CI5" s="264"/>
      <c r="CJ5" s="264"/>
    </row>
    <row r="6" spans="1:16384" ht="15" customHeight="1" thickTop="1" thickBot="1">
      <c r="N6" s="13"/>
      <c r="O6" s="13"/>
      <c r="P6" s="13"/>
      <c r="Q6" s="13"/>
    </row>
    <row r="7" spans="1:16384" s="18" customFormat="1" ht="30" customHeight="1" thickTop="1" thickBot="1">
      <c r="A7" s="16"/>
      <c r="B7" s="17"/>
      <c r="C7" s="61" t="s">
        <v>691</v>
      </c>
      <c r="D7" s="96"/>
      <c r="E7" s="96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119"/>
      <c r="R7" s="119"/>
      <c r="S7" s="274" t="s">
        <v>342</v>
      </c>
      <c r="T7" s="272"/>
      <c r="U7" s="272"/>
      <c r="V7" s="272"/>
      <c r="W7" s="272"/>
      <c r="X7" s="272"/>
      <c r="Y7" s="272"/>
      <c r="Z7" s="272"/>
      <c r="AA7" s="272"/>
      <c r="AB7" s="272"/>
      <c r="AC7" s="274"/>
      <c r="AD7" s="274"/>
      <c r="AE7" s="274"/>
      <c r="AF7" s="274" t="s">
        <v>376</v>
      </c>
      <c r="AG7" s="272"/>
      <c r="AH7" s="272"/>
      <c r="AI7" s="272"/>
      <c r="AJ7" s="272"/>
      <c r="AK7" s="272"/>
      <c r="AL7" s="272"/>
      <c r="AM7" s="272"/>
      <c r="AN7" s="272"/>
      <c r="AO7" s="272"/>
      <c r="AP7" s="274"/>
      <c r="AQ7" s="274"/>
      <c r="AR7" s="274"/>
      <c r="AS7" s="274" t="s">
        <v>366</v>
      </c>
      <c r="AT7" s="272"/>
      <c r="AU7" s="272"/>
      <c r="AV7" s="272"/>
      <c r="AW7" s="272"/>
      <c r="AX7" s="272"/>
      <c r="AY7" s="272"/>
      <c r="AZ7" s="272"/>
      <c r="BA7" s="272"/>
      <c r="BB7" s="272"/>
      <c r="BC7" s="274"/>
      <c r="BD7" s="274"/>
      <c r="BE7" s="274"/>
      <c r="BF7" s="274" t="s">
        <v>484</v>
      </c>
      <c r="BG7" s="274"/>
      <c r="BH7" s="274"/>
      <c r="BI7" s="274"/>
      <c r="BJ7" s="274"/>
      <c r="BK7" s="274"/>
      <c r="BL7" s="274"/>
      <c r="BM7" s="274"/>
      <c r="BN7" s="274"/>
      <c r="BO7" s="274"/>
      <c r="BP7" s="274"/>
      <c r="BQ7" s="274"/>
      <c r="BR7" s="274"/>
      <c r="BS7" s="274"/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74"/>
    </row>
    <row r="8" spans="1:16384" s="18" customFormat="1" ht="30" customHeight="1" thickTop="1" thickBot="1">
      <c r="A8" s="16"/>
      <c r="B8" s="17"/>
      <c r="C8" s="54" t="s">
        <v>284</v>
      </c>
      <c r="D8" s="54" t="s">
        <v>300</v>
      </c>
      <c r="E8" s="54" t="s">
        <v>301</v>
      </c>
      <c r="F8" s="54" t="s">
        <v>302</v>
      </c>
      <c r="G8" s="54" t="s">
        <v>303</v>
      </c>
      <c r="H8" s="54" t="s">
        <v>304</v>
      </c>
      <c r="I8" s="54" t="s">
        <v>305</v>
      </c>
      <c r="J8" s="54" t="s">
        <v>306</v>
      </c>
      <c r="K8" s="54" t="s">
        <v>307</v>
      </c>
      <c r="L8" s="54" t="s">
        <v>308</v>
      </c>
      <c r="M8" s="54" t="s">
        <v>309</v>
      </c>
      <c r="N8" s="54" t="s">
        <v>310</v>
      </c>
      <c r="O8" s="54" t="s">
        <v>311</v>
      </c>
      <c r="P8" s="54" t="s">
        <v>312</v>
      </c>
      <c r="Q8" s="119"/>
      <c r="R8" s="20" t="s">
        <v>243</v>
      </c>
      <c r="S8" s="274" t="s">
        <v>300</v>
      </c>
      <c r="T8" s="274" t="s">
        <v>301</v>
      </c>
      <c r="U8" s="274" t="s">
        <v>302</v>
      </c>
      <c r="V8" s="274" t="s">
        <v>303</v>
      </c>
      <c r="W8" s="274" t="s">
        <v>304</v>
      </c>
      <c r="X8" s="274" t="s">
        <v>305</v>
      </c>
      <c r="Y8" s="274" t="s">
        <v>306</v>
      </c>
      <c r="Z8" s="274" t="s">
        <v>307</v>
      </c>
      <c r="AA8" s="274" t="s">
        <v>308</v>
      </c>
      <c r="AB8" s="274" t="s">
        <v>309</v>
      </c>
      <c r="AC8" s="274" t="s">
        <v>310</v>
      </c>
      <c r="AD8" s="274" t="s">
        <v>311</v>
      </c>
      <c r="AE8" s="274"/>
      <c r="AF8" s="274" t="s">
        <v>300</v>
      </c>
      <c r="AG8" s="274" t="s">
        <v>301</v>
      </c>
      <c r="AH8" s="274" t="s">
        <v>302</v>
      </c>
      <c r="AI8" s="274" t="s">
        <v>303</v>
      </c>
      <c r="AJ8" s="274" t="s">
        <v>304</v>
      </c>
      <c r="AK8" s="274" t="s">
        <v>305</v>
      </c>
      <c r="AL8" s="274" t="s">
        <v>306</v>
      </c>
      <c r="AM8" s="274" t="s">
        <v>307</v>
      </c>
      <c r="AN8" s="274" t="s">
        <v>308</v>
      </c>
      <c r="AO8" s="274" t="s">
        <v>309</v>
      </c>
      <c r="AP8" s="274" t="s">
        <v>310</v>
      </c>
      <c r="AQ8" s="274" t="s">
        <v>311</v>
      </c>
      <c r="AR8" s="274"/>
      <c r="AS8" s="274" t="s">
        <v>300</v>
      </c>
      <c r="AT8" s="274" t="s">
        <v>301</v>
      </c>
      <c r="AU8" s="274" t="s">
        <v>302</v>
      </c>
      <c r="AV8" s="274" t="s">
        <v>303</v>
      </c>
      <c r="AW8" s="274" t="s">
        <v>304</v>
      </c>
      <c r="AX8" s="274" t="s">
        <v>305</v>
      </c>
      <c r="AY8" s="274" t="s">
        <v>306</v>
      </c>
      <c r="AZ8" s="274" t="s">
        <v>307</v>
      </c>
      <c r="BA8" s="274" t="s">
        <v>308</v>
      </c>
      <c r="BB8" s="274" t="s">
        <v>309</v>
      </c>
      <c r="BC8" s="274" t="s">
        <v>310</v>
      </c>
      <c r="BD8" s="274" t="s">
        <v>311</v>
      </c>
      <c r="BE8" s="274"/>
      <c r="BF8" s="274" t="s">
        <v>300</v>
      </c>
      <c r="BG8" s="274" t="s">
        <v>301</v>
      </c>
      <c r="BH8" s="274" t="s">
        <v>302</v>
      </c>
      <c r="BI8" s="274" t="s">
        <v>303</v>
      </c>
      <c r="BJ8" s="274" t="s">
        <v>304</v>
      </c>
      <c r="BK8" s="274" t="s">
        <v>305</v>
      </c>
      <c r="BL8" s="274" t="s">
        <v>306</v>
      </c>
      <c r="BM8" s="274" t="s">
        <v>307</v>
      </c>
      <c r="BN8" s="274" t="s">
        <v>308</v>
      </c>
      <c r="BO8" s="274" t="s">
        <v>309</v>
      </c>
      <c r="BP8" s="274" t="s">
        <v>310</v>
      </c>
      <c r="BQ8" s="274" t="s">
        <v>311</v>
      </c>
      <c r="BR8" s="274"/>
      <c r="BS8" s="274"/>
      <c r="BT8" s="274"/>
      <c r="BU8" s="274"/>
      <c r="BV8" s="274"/>
      <c r="BW8" s="274"/>
      <c r="BX8" s="274"/>
      <c r="BY8" s="274"/>
      <c r="BZ8" s="274"/>
      <c r="CA8" s="274"/>
      <c r="CB8" s="274"/>
      <c r="CC8" s="274"/>
      <c r="CD8" s="274"/>
      <c r="CE8" s="274"/>
      <c r="CF8" s="274"/>
      <c r="CG8" s="274"/>
      <c r="CH8" s="274"/>
      <c r="CI8" s="274"/>
      <c r="CJ8" s="274"/>
    </row>
    <row r="9" spans="1:16384" s="18" customFormat="1" ht="30" customHeight="1" thickTop="1" thickBot="1">
      <c r="A9" s="16"/>
      <c r="B9" s="17"/>
      <c r="C9" s="120" t="str">
        <f>IF(FINANÇAS!C7="","",FINANÇAS!C7)</f>
        <v>Planilha 1</v>
      </c>
      <c r="D9" s="379">
        <v>120</v>
      </c>
      <c r="E9" s="379">
        <v>120</v>
      </c>
      <c r="F9" s="379">
        <v>120</v>
      </c>
      <c r="G9" s="379">
        <v>120</v>
      </c>
      <c r="H9" s="379">
        <v>120</v>
      </c>
      <c r="I9" s="379">
        <v>120</v>
      </c>
      <c r="J9" s="379">
        <v>120</v>
      </c>
      <c r="K9" s="379">
        <v>120</v>
      </c>
      <c r="L9" s="379">
        <v>120</v>
      </c>
      <c r="M9" s="379">
        <v>120</v>
      </c>
      <c r="N9" s="379">
        <v>120</v>
      </c>
      <c r="O9" s="379">
        <v>120</v>
      </c>
      <c r="P9" s="245">
        <f>SUM(S9:AD9)</f>
        <v>320000</v>
      </c>
      <c r="Q9" s="119"/>
      <c r="R9" s="20" t="s">
        <v>772</v>
      </c>
      <c r="S9" s="276">
        <v>26666.666666666668</v>
      </c>
      <c r="T9" s="276">
        <v>26666.666666666668</v>
      </c>
      <c r="U9" s="276">
        <v>26666.666666666668</v>
      </c>
      <c r="V9" s="276">
        <v>26666.666666666668</v>
      </c>
      <c r="W9" s="276">
        <v>26666.666666666668</v>
      </c>
      <c r="X9" s="276">
        <v>26666.666666666668</v>
      </c>
      <c r="Y9" s="276">
        <v>26666.666666666668</v>
      </c>
      <c r="Z9" s="276">
        <v>26666.666666666668</v>
      </c>
      <c r="AA9" s="276">
        <v>26666.666666666668</v>
      </c>
      <c r="AB9" s="276">
        <v>26666.666666666668</v>
      </c>
      <c r="AC9" s="276">
        <v>26666.666666666668</v>
      </c>
      <c r="AD9" s="276">
        <v>26666.666666666668</v>
      </c>
      <c r="AE9" s="274"/>
      <c r="AF9" s="276">
        <v>12000</v>
      </c>
      <c r="AG9" s="276">
        <v>12000</v>
      </c>
      <c r="AH9" s="276">
        <v>12000</v>
      </c>
      <c r="AI9" s="276">
        <v>12000</v>
      </c>
      <c r="AJ9" s="276">
        <v>12000</v>
      </c>
      <c r="AK9" s="276">
        <v>12000</v>
      </c>
      <c r="AL9" s="276">
        <v>12000</v>
      </c>
      <c r="AM9" s="276">
        <v>12000</v>
      </c>
      <c r="AN9" s="276">
        <v>12000</v>
      </c>
      <c r="AO9" s="276">
        <v>12000</v>
      </c>
      <c r="AP9" s="276">
        <v>12000</v>
      </c>
      <c r="AQ9" s="276">
        <v>12000</v>
      </c>
      <c r="AR9" s="274"/>
      <c r="AS9" s="277">
        <v>2666.666666666667</v>
      </c>
      <c r="AT9" s="277">
        <v>2666.666666666667</v>
      </c>
      <c r="AU9" s="277">
        <v>2666.666666666667</v>
      </c>
      <c r="AV9" s="277">
        <v>2666.666666666667</v>
      </c>
      <c r="AW9" s="277">
        <v>2666.666666666667</v>
      </c>
      <c r="AX9" s="277">
        <v>2666.666666666667</v>
      </c>
      <c r="AY9" s="277">
        <v>2666.666666666667</v>
      </c>
      <c r="AZ9" s="277">
        <v>2666.666666666667</v>
      </c>
      <c r="BA9" s="277">
        <v>2666.666666666667</v>
      </c>
      <c r="BB9" s="277">
        <v>2666.666666666667</v>
      </c>
      <c r="BC9" s="277">
        <v>2666.666666666667</v>
      </c>
      <c r="BD9" s="277">
        <v>2666.666666666667</v>
      </c>
      <c r="BE9" s="274"/>
      <c r="BF9" s="277">
        <v>12000</v>
      </c>
      <c r="BG9" s="277">
        <v>12000</v>
      </c>
      <c r="BH9" s="277">
        <v>12000</v>
      </c>
      <c r="BI9" s="277">
        <v>12000</v>
      </c>
      <c r="BJ9" s="277">
        <v>12000</v>
      </c>
      <c r="BK9" s="277">
        <v>12000</v>
      </c>
      <c r="BL9" s="277">
        <v>12000</v>
      </c>
      <c r="BM9" s="277">
        <v>12000</v>
      </c>
      <c r="BN9" s="277">
        <v>12000</v>
      </c>
      <c r="BO9" s="277">
        <v>12000</v>
      </c>
      <c r="BP9" s="277">
        <v>12000</v>
      </c>
      <c r="BQ9" s="277">
        <v>12000</v>
      </c>
      <c r="BR9" s="274"/>
      <c r="BS9" s="274"/>
      <c r="BT9" s="274"/>
      <c r="BU9" s="274"/>
      <c r="BV9" s="274"/>
      <c r="BW9" s="274"/>
      <c r="BX9" s="274"/>
      <c r="BY9" s="274"/>
      <c r="BZ9" s="274"/>
      <c r="CA9" s="274"/>
      <c r="CB9" s="274"/>
      <c r="CC9" s="274"/>
      <c r="CD9" s="274"/>
      <c r="CE9" s="274"/>
      <c r="CF9" s="274"/>
      <c r="CG9" s="274"/>
      <c r="CH9" s="274"/>
      <c r="CI9" s="274"/>
      <c r="CJ9" s="274"/>
    </row>
    <row r="10" spans="1:16384" s="18" customFormat="1" ht="30" customHeight="1" thickTop="1" thickBot="1">
      <c r="A10" s="16"/>
      <c r="B10" s="17"/>
      <c r="C10" s="120" t="str">
        <f>IF(FINANÇAS!C8="","",FINANÇAS!C8)</f>
        <v/>
      </c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79"/>
      <c r="P10" s="245">
        <f t="shared" ref="P10:P39" si="0">SUM(S10:AD10)</f>
        <v>0</v>
      </c>
      <c r="Q10" s="119"/>
      <c r="R10" s="20" t="s">
        <v>778</v>
      </c>
      <c r="S10" s="276">
        <v>0</v>
      </c>
      <c r="T10" s="276">
        <v>0</v>
      </c>
      <c r="U10" s="276">
        <v>0</v>
      </c>
      <c r="V10" s="276">
        <v>0</v>
      </c>
      <c r="W10" s="276">
        <v>0</v>
      </c>
      <c r="X10" s="276">
        <v>0</v>
      </c>
      <c r="Y10" s="276">
        <v>0</v>
      </c>
      <c r="Z10" s="276">
        <v>0</v>
      </c>
      <c r="AA10" s="276">
        <v>0</v>
      </c>
      <c r="AB10" s="276">
        <v>0</v>
      </c>
      <c r="AC10" s="276">
        <v>0</v>
      </c>
      <c r="AD10" s="276">
        <v>0</v>
      </c>
      <c r="AE10" s="274"/>
      <c r="AF10" s="276">
        <v>0</v>
      </c>
      <c r="AG10" s="276">
        <v>0</v>
      </c>
      <c r="AH10" s="276">
        <v>0</v>
      </c>
      <c r="AI10" s="276">
        <v>0</v>
      </c>
      <c r="AJ10" s="276">
        <v>0</v>
      </c>
      <c r="AK10" s="276">
        <v>0</v>
      </c>
      <c r="AL10" s="276">
        <v>0</v>
      </c>
      <c r="AM10" s="276">
        <v>0</v>
      </c>
      <c r="AN10" s="276">
        <v>0</v>
      </c>
      <c r="AO10" s="276">
        <v>0</v>
      </c>
      <c r="AP10" s="276">
        <v>0</v>
      </c>
      <c r="AQ10" s="276">
        <v>0</v>
      </c>
      <c r="AR10" s="274"/>
      <c r="AS10" s="277">
        <v>0</v>
      </c>
      <c r="AT10" s="277">
        <v>0</v>
      </c>
      <c r="AU10" s="277">
        <v>0</v>
      </c>
      <c r="AV10" s="277">
        <v>0</v>
      </c>
      <c r="AW10" s="277">
        <v>0</v>
      </c>
      <c r="AX10" s="277">
        <v>0</v>
      </c>
      <c r="AY10" s="277">
        <v>0</v>
      </c>
      <c r="AZ10" s="277">
        <v>0</v>
      </c>
      <c r="BA10" s="277">
        <v>0</v>
      </c>
      <c r="BB10" s="277">
        <v>0</v>
      </c>
      <c r="BC10" s="277">
        <v>0</v>
      </c>
      <c r="BD10" s="277">
        <v>0</v>
      </c>
      <c r="BE10" s="274"/>
      <c r="BF10" s="277">
        <v>0</v>
      </c>
      <c r="BG10" s="277">
        <v>0</v>
      </c>
      <c r="BH10" s="277">
        <v>0</v>
      </c>
      <c r="BI10" s="277">
        <v>0</v>
      </c>
      <c r="BJ10" s="277">
        <v>0</v>
      </c>
      <c r="BK10" s="277">
        <v>0</v>
      </c>
      <c r="BL10" s="277">
        <v>0</v>
      </c>
      <c r="BM10" s="277">
        <v>0</v>
      </c>
      <c r="BN10" s="277">
        <v>0</v>
      </c>
      <c r="BO10" s="277">
        <v>0</v>
      </c>
      <c r="BP10" s="277">
        <v>0</v>
      </c>
      <c r="BQ10" s="277">
        <v>0</v>
      </c>
      <c r="BR10" s="274"/>
      <c r="BS10" s="274"/>
      <c r="BT10" s="274"/>
      <c r="BU10" s="274"/>
      <c r="BV10" s="274"/>
      <c r="BW10" s="274"/>
      <c r="BX10" s="274"/>
      <c r="BY10" s="274"/>
      <c r="BZ10" s="274"/>
      <c r="CA10" s="274"/>
      <c r="CB10" s="274"/>
      <c r="CC10" s="274"/>
      <c r="CD10" s="274"/>
      <c r="CE10" s="274"/>
      <c r="CF10" s="274"/>
      <c r="CG10" s="274"/>
      <c r="CH10" s="274"/>
      <c r="CI10" s="274"/>
      <c r="CJ10" s="274"/>
    </row>
    <row r="11" spans="1:16384" s="18" customFormat="1" ht="30" customHeight="1" thickTop="1" thickBot="1">
      <c r="A11" s="16"/>
      <c r="B11" s="17"/>
      <c r="C11" s="120" t="str">
        <f>IF(FINANÇAS!C9="","",FINANÇAS!C9)</f>
        <v/>
      </c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  <c r="O11" s="379"/>
      <c r="P11" s="245">
        <f t="shared" si="0"/>
        <v>0</v>
      </c>
      <c r="Q11" s="119"/>
      <c r="R11" s="20" t="s">
        <v>778</v>
      </c>
      <c r="S11" s="276">
        <v>0</v>
      </c>
      <c r="T11" s="276">
        <v>0</v>
      </c>
      <c r="U11" s="276">
        <v>0</v>
      </c>
      <c r="V11" s="276">
        <v>0</v>
      </c>
      <c r="W11" s="276">
        <v>0</v>
      </c>
      <c r="X11" s="276">
        <v>0</v>
      </c>
      <c r="Y11" s="276">
        <v>0</v>
      </c>
      <c r="Z11" s="276">
        <v>0</v>
      </c>
      <c r="AA11" s="276">
        <v>0</v>
      </c>
      <c r="AB11" s="276">
        <v>0</v>
      </c>
      <c r="AC11" s="276">
        <v>0</v>
      </c>
      <c r="AD11" s="276">
        <v>0</v>
      </c>
      <c r="AE11" s="274"/>
      <c r="AF11" s="276">
        <v>0</v>
      </c>
      <c r="AG11" s="276">
        <v>0</v>
      </c>
      <c r="AH11" s="276">
        <v>0</v>
      </c>
      <c r="AI11" s="276">
        <v>0</v>
      </c>
      <c r="AJ11" s="276">
        <v>0</v>
      </c>
      <c r="AK11" s="276">
        <v>0</v>
      </c>
      <c r="AL11" s="276">
        <v>0</v>
      </c>
      <c r="AM11" s="276">
        <v>0</v>
      </c>
      <c r="AN11" s="276">
        <v>0</v>
      </c>
      <c r="AO11" s="276">
        <v>0</v>
      </c>
      <c r="AP11" s="276">
        <v>0</v>
      </c>
      <c r="AQ11" s="276">
        <v>0</v>
      </c>
      <c r="AR11" s="274"/>
      <c r="AS11" s="277">
        <v>0</v>
      </c>
      <c r="AT11" s="277">
        <v>0</v>
      </c>
      <c r="AU11" s="277">
        <v>0</v>
      </c>
      <c r="AV11" s="277">
        <v>0</v>
      </c>
      <c r="AW11" s="277">
        <v>0</v>
      </c>
      <c r="AX11" s="277">
        <v>0</v>
      </c>
      <c r="AY11" s="277">
        <v>0</v>
      </c>
      <c r="AZ11" s="277">
        <v>0</v>
      </c>
      <c r="BA11" s="277">
        <v>0</v>
      </c>
      <c r="BB11" s="277">
        <v>0</v>
      </c>
      <c r="BC11" s="277">
        <v>0</v>
      </c>
      <c r="BD11" s="277">
        <v>0</v>
      </c>
      <c r="BE11" s="274"/>
      <c r="BF11" s="277">
        <v>0</v>
      </c>
      <c r="BG11" s="277">
        <v>0</v>
      </c>
      <c r="BH11" s="277">
        <v>0</v>
      </c>
      <c r="BI11" s="277">
        <v>0</v>
      </c>
      <c r="BJ11" s="277">
        <v>0</v>
      </c>
      <c r="BK11" s="277">
        <v>0</v>
      </c>
      <c r="BL11" s="277">
        <v>0</v>
      </c>
      <c r="BM11" s="277">
        <v>0</v>
      </c>
      <c r="BN11" s="277">
        <v>0</v>
      </c>
      <c r="BO11" s="277">
        <v>0</v>
      </c>
      <c r="BP11" s="277">
        <v>0</v>
      </c>
      <c r="BQ11" s="277">
        <v>0</v>
      </c>
      <c r="BR11" s="274"/>
      <c r="BS11" s="274"/>
      <c r="BT11" s="274"/>
      <c r="BU11" s="274"/>
      <c r="BV11" s="274"/>
      <c r="BW11" s="274"/>
      <c r="BX11" s="274"/>
      <c r="BY11" s="274"/>
      <c r="BZ11" s="274"/>
      <c r="CA11" s="274"/>
      <c r="CB11" s="274"/>
      <c r="CC11" s="274"/>
      <c r="CD11" s="274"/>
      <c r="CE11" s="274"/>
      <c r="CF11" s="274"/>
      <c r="CG11" s="274"/>
      <c r="CH11" s="274"/>
      <c r="CI11" s="274"/>
      <c r="CJ11" s="274"/>
    </row>
    <row r="12" spans="1:16384" s="18" customFormat="1" ht="30" customHeight="1" thickTop="1" thickBot="1">
      <c r="A12" s="16"/>
      <c r="B12" s="17"/>
      <c r="C12" s="120" t="str">
        <f>IF(FINANÇAS!C10="","",FINANÇAS!C10)</f>
        <v/>
      </c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  <c r="P12" s="245">
        <f t="shared" si="0"/>
        <v>0</v>
      </c>
      <c r="Q12" s="119"/>
      <c r="R12" s="20" t="s">
        <v>778</v>
      </c>
      <c r="S12" s="276">
        <v>0</v>
      </c>
      <c r="T12" s="276">
        <v>0</v>
      </c>
      <c r="U12" s="276">
        <v>0</v>
      </c>
      <c r="V12" s="276">
        <v>0</v>
      </c>
      <c r="W12" s="276">
        <v>0</v>
      </c>
      <c r="X12" s="276">
        <v>0</v>
      </c>
      <c r="Y12" s="276">
        <v>0</v>
      </c>
      <c r="Z12" s="276">
        <v>0</v>
      </c>
      <c r="AA12" s="276">
        <v>0</v>
      </c>
      <c r="AB12" s="276">
        <v>0</v>
      </c>
      <c r="AC12" s="276">
        <v>0</v>
      </c>
      <c r="AD12" s="276">
        <v>0</v>
      </c>
      <c r="AE12" s="274"/>
      <c r="AF12" s="276">
        <v>0</v>
      </c>
      <c r="AG12" s="276">
        <v>0</v>
      </c>
      <c r="AH12" s="276">
        <v>0</v>
      </c>
      <c r="AI12" s="276">
        <v>0</v>
      </c>
      <c r="AJ12" s="276">
        <v>0</v>
      </c>
      <c r="AK12" s="276">
        <v>0</v>
      </c>
      <c r="AL12" s="276">
        <v>0</v>
      </c>
      <c r="AM12" s="276">
        <v>0</v>
      </c>
      <c r="AN12" s="276">
        <v>0</v>
      </c>
      <c r="AO12" s="276">
        <v>0</v>
      </c>
      <c r="AP12" s="276">
        <v>0</v>
      </c>
      <c r="AQ12" s="276">
        <v>0</v>
      </c>
      <c r="AR12" s="274"/>
      <c r="AS12" s="277">
        <v>0</v>
      </c>
      <c r="AT12" s="277">
        <v>0</v>
      </c>
      <c r="AU12" s="277">
        <v>0</v>
      </c>
      <c r="AV12" s="277">
        <v>0</v>
      </c>
      <c r="AW12" s="277">
        <v>0</v>
      </c>
      <c r="AX12" s="277">
        <v>0</v>
      </c>
      <c r="AY12" s="277">
        <v>0</v>
      </c>
      <c r="AZ12" s="277">
        <v>0</v>
      </c>
      <c r="BA12" s="277">
        <v>0</v>
      </c>
      <c r="BB12" s="277">
        <v>0</v>
      </c>
      <c r="BC12" s="277">
        <v>0</v>
      </c>
      <c r="BD12" s="277">
        <v>0</v>
      </c>
      <c r="BE12" s="274"/>
      <c r="BF12" s="277">
        <v>0</v>
      </c>
      <c r="BG12" s="277">
        <v>0</v>
      </c>
      <c r="BH12" s="277">
        <v>0</v>
      </c>
      <c r="BI12" s="277">
        <v>0</v>
      </c>
      <c r="BJ12" s="277">
        <v>0</v>
      </c>
      <c r="BK12" s="277">
        <v>0</v>
      </c>
      <c r="BL12" s="277">
        <v>0</v>
      </c>
      <c r="BM12" s="277">
        <v>0</v>
      </c>
      <c r="BN12" s="277">
        <v>0</v>
      </c>
      <c r="BO12" s="277">
        <v>0</v>
      </c>
      <c r="BP12" s="277">
        <v>0</v>
      </c>
      <c r="BQ12" s="277">
        <v>0</v>
      </c>
      <c r="BR12" s="274"/>
      <c r="BS12" s="274"/>
      <c r="BT12" s="274"/>
      <c r="BU12" s="274"/>
      <c r="BV12" s="274"/>
      <c r="BW12" s="274"/>
      <c r="BX12" s="274"/>
      <c r="BY12" s="274"/>
      <c r="BZ12" s="274"/>
      <c r="CA12" s="274"/>
      <c r="CB12" s="274"/>
      <c r="CC12" s="274"/>
      <c r="CD12" s="274"/>
      <c r="CE12" s="274"/>
      <c r="CF12" s="274"/>
      <c r="CG12" s="274"/>
      <c r="CH12" s="274"/>
      <c r="CI12" s="274"/>
      <c r="CJ12" s="274"/>
    </row>
    <row r="13" spans="1:16384" s="18" customFormat="1" ht="30" customHeight="1" thickTop="1" thickBot="1">
      <c r="A13" s="16"/>
      <c r="B13" s="17"/>
      <c r="C13" s="120" t="str">
        <f>IF(FINANÇAS!C11="","",FINANÇAS!C11)</f>
        <v/>
      </c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245">
        <f t="shared" si="0"/>
        <v>0</v>
      </c>
      <c r="Q13" s="119"/>
      <c r="R13" s="20" t="s">
        <v>778</v>
      </c>
      <c r="S13" s="276">
        <v>0</v>
      </c>
      <c r="T13" s="276">
        <v>0</v>
      </c>
      <c r="U13" s="276">
        <v>0</v>
      </c>
      <c r="V13" s="276">
        <v>0</v>
      </c>
      <c r="W13" s="276">
        <v>0</v>
      </c>
      <c r="X13" s="276">
        <v>0</v>
      </c>
      <c r="Y13" s="276">
        <v>0</v>
      </c>
      <c r="Z13" s="276">
        <v>0</v>
      </c>
      <c r="AA13" s="276">
        <v>0</v>
      </c>
      <c r="AB13" s="276">
        <v>0</v>
      </c>
      <c r="AC13" s="276">
        <v>0</v>
      </c>
      <c r="AD13" s="276">
        <v>0</v>
      </c>
      <c r="AE13" s="274"/>
      <c r="AF13" s="276">
        <v>0</v>
      </c>
      <c r="AG13" s="276">
        <v>0</v>
      </c>
      <c r="AH13" s="276">
        <v>0</v>
      </c>
      <c r="AI13" s="276">
        <v>0</v>
      </c>
      <c r="AJ13" s="276">
        <v>0</v>
      </c>
      <c r="AK13" s="276">
        <v>0</v>
      </c>
      <c r="AL13" s="276">
        <v>0</v>
      </c>
      <c r="AM13" s="276">
        <v>0</v>
      </c>
      <c r="AN13" s="276">
        <v>0</v>
      </c>
      <c r="AO13" s="276">
        <v>0</v>
      </c>
      <c r="AP13" s="276">
        <v>0</v>
      </c>
      <c r="AQ13" s="276">
        <v>0</v>
      </c>
      <c r="AR13" s="274"/>
      <c r="AS13" s="277">
        <v>0</v>
      </c>
      <c r="AT13" s="277">
        <v>0</v>
      </c>
      <c r="AU13" s="277">
        <v>0</v>
      </c>
      <c r="AV13" s="277">
        <v>0</v>
      </c>
      <c r="AW13" s="277">
        <v>0</v>
      </c>
      <c r="AX13" s="277">
        <v>0</v>
      </c>
      <c r="AY13" s="277">
        <v>0</v>
      </c>
      <c r="AZ13" s="277">
        <v>0</v>
      </c>
      <c r="BA13" s="277">
        <v>0</v>
      </c>
      <c r="BB13" s="277">
        <v>0</v>
      </c>
      <c r="BC13" s="277">
        <v>0</v>
      </c>
      <c r="BD13" s="277">
        <v>0</v>
      </c>
      <c r="BE13" s="274"/>
      <c r="BF13" s="277">
        <v>0</v>
      </c>
      <c r="BG13" s="277">
        <v>0</v>
      </c>
      <c r="BH13" s="277">
        <v>0</v>
      </c>
      <c r="BI13" s="277">
        <v>0</v>
      </c>
      <c r="BJ13" s="277">
        <v>0</v>
      </c>
      <c r="BK13" s="277">
        <v>0</v>
      </c>
      <c r="BL13" s="277">
        <v>0</v>
      </c>
      <c r="BM13" s="277">
        <v>0</v>
      </c>
      <c r="BN13" s="277">
        <v>0</v>
      </c>
      <c r="BO13" s="277">
        <v>0</v>
      </c>
      <c r="BP13" s="277">
        <v>0</v>
      </c>
      <c r="BQ13" s="277">
        <v>0</v>
      </c>
      <c r="BR13" s="274"/>
      <c r="BS13" s="274"/>
      <c r="BT13" s="274"/>
      <c r="BU13" s="274"/>
      <c r="BV13" s="274"/>
      <c r="BW13" s="274"/>
      <c r="BX13" s="274"/>
      <c r="BY13" s="274"/>
      <c r="BZ13" s="274"/>
      <c r="CA13" s="274"/>
      <c r="CB13" s="274"/>
      <c r="CC13" s="274"/>
      <c r="CD13" s="274"/>
      <c r="CE13" s="274"/>
      <c r="CF13" s="274"/>
      <c r="CG13" s="274"/>
      <c r="CH13" s="274"/>
      <c r="CI13" s="274"/>
      <c r="CJ13" s="274"/>
    </row>
    <row r="14" spans="1:16384" s="18" customFormat="1" ht="30" customHeight="1" thickTop="1" thickBot="1">
      <c r="A14" s="16"/>
      <c r="B14" s="17"/>
      <c r="C14" s="120" t="str">
        <f>IF(FINANÇAS!C12="","",FINANÇAS!C12)</f>
        <v/>
      </c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245">
        <f t="shared" si="0"/>
        <v>0</v>
      </c>
      <c r="Q14" s="119"/>
      <c r="R14" s="20" t="s">
        <v>778</v>
      </c>
      <c r="S14" s="276">
        <v>0</v>
      </c>
      <c r="T14" s="276">
        <v>0</v>
      </c>
      <c r="U14" s="276">
        <v>0</v>
      </c>
      <c r="V14" s="276">
        <v>0</v>
      </c>
      <c r="W14" s="276">
        <v>0</v>
      </c>
      <c r="X14" s="276">
        <v>0</v>
      </c>
      <c r="Y14" s="276">
        <v>0</v>
      </c>
      <c r="Z14" s="276">
        <v>0</v>
      </c>
      <c r="AA14" s="276">
        <v>0</v>
      </c>
      <c r="AB14" s="276">
        <v>0</v>
      </c>
      <c r="AC14" s="276">
        <v>0</v>
      </c>
      <c r="AD14" s="276">
        <v>0</v>
      </c>
      <c r="AE14" s="274"/>
      <c r="AF14" s="276">
        <v>0</v>
      </c>
      <c r="AG14" s="276">
        <v>0</v>
      </c>
      <c r="AH14" s="276">
        <v>0</v>
      </c>
      <c r="AI14" s="276">
        <v>0</v>
      </c>
      <c r="AJ14" s="276">
        <v>0</v>
      </c>
      <c r="AK14" s="276">
        <v>0</v>
      </c>
      <c r="AL14" s="276">
        <v>0</v>
      </c>
      <c r="AM14" s="276">
        <v>0</v>
      </c>
      <c r="AN14" s="276">
        <v>0</v>
      </c>
      <c r="AO14" s="276">
        <v>0</v>
      </c>
      <c r="AP14" s="276">
        <v>0</v>
      </c>
      <c r="AQ14" s="276">
        <v>0</v>
      </c>
      <c r="AR14" s="274"/>
      <c r="AS14" s="277">
        <v>0</v>
      </c>
      <c r="AT14" s="277">
        <v>0</v>
      </c>
      <c r="AU14" s="277">
        <v>0</v>
      </c>
      <c r="AV14" s="277">
        <v>0</v>
      </c>
      <c r="AW14" s="277">
        <v>0</v>
      </c>
      <c r="AX14" s="277">
        <v>0</v>
      </c>
      <c r="AY14" s="277">
        <v>0</v>
      </c>
      <c r="AZ14" s="277">
        <v>0</v>
      </c>
      <c r="BA14" s="277">
        <v>0</v>
      </c>
      <c r="BB14" s="277">
        <v>0</v>
      </c>
      <c r="BC14" s="277">
        <v>0</v>
      </c>
      <c r="BD14" s="277">
        <v>0</v>
      </c>
      <c r="BE14" s="274"/>
      <c r="BF14" s="277">
        <v>0</v>
      </c>
      <c r="BG14" s="277">
        <v>0</v>
      </c>
      <c r="BH14" s="277">
        <v>0</v>
      </c>
      <c r="BI14" s="277">
        <v>0</v>
      </c>
      <c r="BJ14" s="277">
        <v>0</v>
      </c>
      <c r="BK14" s="277">
        <v>0</v>
      </c>
      <c r="BL14" s="277">
        <v>0</v>
      </c>
      <c r="BM14" s="277">
        <v>0</v>
      </c>
      <c r="BN14" s="277">
        <v>0</v>
      </c>
      <c r="BO14" s="277">
        <v>0</v>
      </c>
      <c r="BP14" s="277">
        <v>0</v>
      </c>
      <c r="BQ14" s="277">
        <v>0</v>
      </c>
      <c r="BR14" s="274"/>
      <c r="BS14" s="274"/>
      <c r="BT14" s="274"/>
      <c r="BU14" s="274"/>
      <c r="BV14" s="274"/>
      <c r="BW14" s="274"/>
      <c r="BX14" s="274"/>
      <c r="BY14" s="274"/>
      <c r="BZ14" s="274"/>
      <c r="CA14" s="274"/>
      <c r="CB14" s="274"/>
      <c r="CC14" s="274"/>
      <c r="CD14" s="274"/>
      <c r="CE14" s="274"/>
      <c r="CF14" s="274"/>
      <c r="CG14" s="274"/>
      <c r="CH14" s="274"/>
      <c r="CI14" s="274"/>
      <c r="CJ14" s="274"/>
    </row>
    <row r="15" spans="1:16384" s="18" customFormat="1" ht="30" customHeight="1" thickTop="1" thickBot="1">
      <c r="A15" s="16"/>
      <c r="B15" s="17"/>
      <c r="C15" s="120" t="str">
        <f>IF(FINANÇAS!C13="","",FINANÇAS!C13)</f>
        <v/>
      </c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79"/>
      <c r="P15" s="245">
        <f t="shared" si="0"/>
        <v>0</v>
      </c>
      <c r="Q15" s="119"/>
      <c r="R15" s="20" t="s">
        <v>778</v>
      </c>
      <c r="S15" s="276">
        <v>0</v>
      </c>
      <c r="T15" s="276">
        <v>0</v>
      </c>
      <c r="U15" s="276">
        <v>0</v>
      </c>
      <c r="V15" s="276">
        <v>0</v>
      </c>
      <c r="W15" s="276">
        <v>0</v>
      </c>
      <c r="X15" s="276">
        <v>0</v>
      </c>
      <c r="Y15" s="276">
        <v>0</v>
      </c>
      <c r="Z15" s="276">
        <v>0</v>
      </c>
      <c r="AA15" s="276">
        <v>0</v>
      </c>
      <c r="AB15" s="276">
        <v>0</v>
      </c>
      <c r="AC15" s="276">
        <v>0</v>
      </c>
      <c r="AD15" s="276">
        <v>0</v>
      </c>
      <c r="AE15" s="274"/>
      <c r="AF15" s="276">
        <v>0</v>
      </c>
      <c r="AG15" s="276">
        <v>0</v>
      </c>
      <c r="AH15" s="276">
        <v>0</v>
      </c>
      <c r="AI15" s="276">
        <v>0</v>
      </c>
      <c r="AJ15" s="276">
        <v>0</v>
      </c>
      <c r="AK15" s="276">
        <v>0</v>
      </c>
      <c r="AL15" s="276">
        <v>0</v>
      </c>
      <c r="AM15" s="276">
        <v>0</v>
      </c>
      <c r="AN15" s="276">
        <v>0</v>
      </c>
      <c r="AO15" s="276">
        <v>0</v>
      </c>
      <c r="AP15" s="276">
        <v>0</v>
      </c>
      <c r="AQ15" s="276">
        <v>0</v>
      </c>
      <c r="AR15" s="274"/>
      <c r="AS15" s="277">
        <v>0</v>
      </c>
      <c r="AT15" s="277">
        <v>0</v>
      </c>
      <c r="AU15" s="277">
        <v>0</v>
      </c>
      <c r="AV15" s="277">
        <v>0</v>
      </c>
      <c r="AW15" s="277">
        <v>0</v>
      </c>
      <c r="AX15" s="277">
        <v>0</v>
      </c>
      <c r="AY15" s="277">
        <v>0</v>
      </c>
      <c r="AZ15" s="277">
        <v>0</v>
      </c>
      <c r="BA15" s="277">
        <v>0</v>
      </c>
      <c r="BB15" s="277">
        <v>0</v>
      </c>
      <c r="BC15" s="277">
        <v>0</v>
      </c>
      <c r="BD15" s="277">
        <v>0</v>
      </c>
      <c r="BE15" s="274"/>
      <c r="BF15" s="277">
        <v>0</v>
      </c>
      <c r="BG15" s="277">
        <v>0</v>
      </c>
      <c r="BH15" s="277">
        <v>0</v>
      </c>
      <c r="BI15" s="277">
        <v>0</v>
      </c>
      <c r="BJ15" s="277">
        <v>0</v>
      </c>
      <c r="BK15" s="277">
        <v>0</v>
      </c>
      <c r="BL15" s="277">
        <v>0</v>
      </c>
      <c r="BM15" s="277">
        <v>0</v>
      </c>
      <c r="BN15" s="277">
        <v>0</v>
      </c>
      <c r="BO15" s="277">
        <v>0</v>
      </c>
      <c r="BP15" s="277">
        <v>0</v>
      </c>
      <c r="BQ15" s="277">
        <v>0</v>
      </c>
      <c r="BR15" s="274"/>
      <c r="BS15" s="274"/>
      <c r="BT15" s="274"/>
      <c r="BU15" s="274"/>
      <c r="BV15" s="274"/>
      <c r="BW15" s="274"/>
      <c r="BX15" s="274"/>
      <c r="BY15" s="274"/>
      <c r="BZ15" s="274"/>
      <c r="CA15" s="274"/>
      <c r="CB15" s="274"/>
      <c r="CC15" s="274"/>
      <c r="CD15" s="274"/>
      <c r="CE15" s="274"/>
      <c r="CF15" s="274"/>
      <c r="CG15" s="274"/>
      <c r="CH15" s="274"/>
      <c r="CI15" s="274"/>
      <c r="CJ15" s="274"/>
    </row>
    <row r="16" spans="1:16384" s="18" customFormat="1" ht="30" customHeight="1" thickTop="1" thickBot="1">
      <c r="A16" s="16"/>
      <c r="B16" s="17"/>
      <c r="C16" s="120" t="str">
        <f>IF(FINANÇAS!C14="","",FINANÇAS!C14)</f>
        <v/>
      </c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  <c r="O16" s="379"/>
      <c r="P16" s="245">
        <f t="shared" si="0"/>
        <v>0</v>
      </c>
      <c r="Q16" s="119"/>
      <c r="R16" s="20" t="s">
        <v>778</v>
      </c>
      <c r="S16" s="276">
        <v>0</v>
      </c>
      <c r="T16" s="276">
        <v>0</v>
      </c>
      <c r="U16" s="276">
        <v>0</v>
      </c>
      <c r="V16" s="276">
        <v>0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276">
        <v>0</v>
      </c>
      <c r="AC16" s="276">
        <v>0</v>
      </c>
      <c r="AD16" s="276">
        <v>0</v>
      </c>
      <c r="AE16" s="274"/>
      <c r="AF16" s="276">
        <v>0</v>
      </c>
      <c r="AG16" s="276">
        <v>0</v>
      </c>
      <c r="AH16" s="276">
        <v>0</v>
      </c>
      <c r="AI16" s="276">
        <v>0</v>
      </c>
      <c r="AJ16" s="276">
        <v>0</v>
      </c>
      <c r="AK16" s="276">
        <v>0</v>
      </c>
      <c r="AL16" s="276">
        <v>0</v>
      </c>
      <c r="AM16" s="276">
        <v>0</v>
      </c>
      <c r="AN16" s="276">
        <v>0</v>
      </c>
      <c r="AO16" s="276">
        <v>0</v>
      </c>
      <c r="AP16" s="276">
        <v>0</v>
      </c>
      <c r="AQ16" s="276">
        <v>0</v>
      </c>
      <c r="AR16" s="274"/>
      <c r="AS16" s="277">
        <v>0</v>
      </c>
      <c r="AT16" s="277">
        <v>0</v>
      </c>
      <c r="AU16" s="277">
        <v>0</v>
      </c>
      <c r="AV16" s="277">
        <v>0</v>
      </c>
      <c r="AW16" s="277">
        <v>0</v>
      </c>
      <c r="AX16" s="277">
        <v>0</v>
      </c>
      <c r="AY16" s="277">
        <v>0</v>
      </c>
      <c r="AZ16" s="277">
        <v>0</v>
      </c>
      <c r="BA16" s="277">
        <v>0</v>
      </c>
      <c r="BB16" s="277">
        <v>0</v>
      </c>
      <c r="BC16" s="277">
        <v>0</v>
      </c>
      <c r="BD16" s="277">
        <v>0</v>
      </c>
      <c r="BE16" s="274"/>
      <c r="BF16" s="277">
        <v>0</v>
      </c>
      <c r="BG16" s="277">
        <v>0</v>
      </c>
      <c r="BH16" s="277">
        <v>0</v>
      </c>
      <c r="BI16" s="277">
        <v>0</v>
      </c>
      <c r="BJ16" s="277">
        <v>0</v>
      </c>
      <c r="BK16" s="277">
        <v>0</v>
      </c>
      <c r="BL16" s="277">
        <v>0</v>
      </c>
      <c r="BM16" s="277">
        <v>0</v>
      </c>
      <c r="BN16" s="277">
        <v>0</v>
      </c>
      <c r="BO16" s="277">
        <v>0</v>
      </c>
      <c r="BP16" s="277">
        <v>0</v>
      </c>
      <c r="BQ16" s="277">
        <v>0</v>
      </c>
      <c r="BR16" s="274"/>
      <c r="BS16" s="274"/>
      <c r="BT16" s="274"/>
      <c r="BU16" s="274"/>
      <c r="BV16" s="274"/>
      <c r="BW16" s="274"/>
      <c r="BX16" s="274"/>
      <c r="BY16" s="274"/>
      <c r="BZ16" s="274"/>
      <c r="CA16" s="274"/>
      <c r="CB16" s="274"/>
      <c r="CC16" s="274"/>
      <c r="CD16" s="274"/>
      <c r="CE16" s="274"/>
      <c r="CF16" s="274"/>
      <c r="CG16" s="274"/>
      <c r="CH16" s="274"/>
      <c r="CI16" s="274"/>
      <c r="CJ16" s="274"/>
    </row>
    <row r="17" spans="1:88" s="18" customFormat="1" ht="30" customHeight="1" thickTop="1" thickBot="1">
      <c r="A17" s="16"/>
      <c r="B17" s="17"/>
      <c r="C17" s="120" t="str">
        <f>IF(FINANÇAS!C15="","",FINANÇAS!C15)</f>
        <v/>
      </c>
      <c r="D17" s="379"/>
      <c r="E17" s="379"/>
      <c r="F17" s="379"/>
      <c r="G17" s="379"/>
      <c r="H17" s="379"/>
      <c r="I17" s="379"/>
      <c r="J17" s="379"/>
      <c r="K17" s="379"/>
      <c r="L17" s="379"/>
      <c r="M17" s="379"/>
      <c r="N17" s="379"/>
      <c r="O17" s="379"/>
      <c r="P17" s="245">
        <f t="shared" si="0"/>
        <v>0</v>
      </c>
      <c r="Q17" s="119"/>
      <c r="R17" s="20" t="s">
        <v>778</v>
      </c>
      <c r="S17" s="276">
        <v>0</v>
      </c>
      <c r="T17" s="276">
        <v>0</v>
      </c>
      <c r="U17" s="276">
        <v>0</v>
      </c>
      <c r="V17" s="276">
        <v>0</v>
      </c>
      <c r="W17" s="276">
        <v>0</v>
      </c>
      <c r="X17" s="276">
        <v>0</v>
      </c>
      <c r="Y17" s="276">
        <v>0</v>
      </c>
      <c r="Z17" s="276">
        <v>0</v>
      </c>
      <c r="AA17" s="276">
        <v>0</v>
      </c>
      <c r="AB17" s="276">
        <v>0</v>
      </c>
      <c r="AC17" s="276">
        <v>0</v>
      </c>
      <c r="AD17" s="276">
        <v>0</v>
      </c>
      <c r="AE17" s="274"/>
      <c r="AF17" s="276">
        <v>0</v>
      </c>
      <c r="AG17" s="276">
        <v>0</v>
      </c>
      <c r="AH17" s="276">
        <v>0</v>
      </c>
      <c r="AI17" s="276">
        <v>0</v>
      </c>
      <c r="AJ17" s="276">
        <v>0</v>
      </c>
      <c r="AK17" s="276">
        <v>0</v>
      </c>
      <c r="AL17" s="276">
        <v>0</v>
      </c>
      <c r="AM17" s="276">
        <v>0</v>
      </c>
      <c r="AN17" s="276">
        <v>0</v>
      </c>
      <c r="AO17" s="276">
        <v>0</v>
      </c>
      <c r="AP17" s="276">
        <v>0</v>
      </c>
      <c r="AQ17" s="276">
        <v>0</v>
      </c>
      <c r="AR17" s="274"/>
      <c r="AS17" s="277">
        <v>0</v>
      </c>
      <c r="AT17" s="277">
        <v>0</v>
      </c>
      <c r="AU17" s="277">
        <v>0</v>
      </c>
      <c r="AV17" s="277">
        <v>0</v>
      </c>
      <c r="AW17" s="277">
        <v>0</v>
      </c>
      <c r="AX17" s="277">
        <v>0</v>
      </c>
      <c r="AY17" s="277">
        <v>0</v>
      </c>
      <c r="AZ17" s="277">
        <v>0</v>
      </c>
      <c r="BA17" s="277">
        <v>0</v>
      </c>
      <c r="BB17" s="277">
        <v>0</v>
      </c>
      <c r="BC17" s="277">
        <v>0</v>
      </c>
      <c r="BD17" s="277">
        <v>0</v>
      </c>
      <c r="BE17" s="274"/>
      <c r="BF17" s="277">
        <v>0</v>
      </c>
      <c r="BG17" s="277">
        <v>0</v>
      </c>
      <c r="BH17" s="277">
        <v>0</v>
      </c>
      <c r="BI17" s="277">
        <v>0</v>
      </c>
      <c r="BJ17" s="277">
        <v>0</v>
      </c>
      <c r="BK17" s="277">
        <v>0</v>
      </c>
      <c r="BL17" s="277">
        <v>0</v>
      </c>
      <c r="BM17" s="277">
        <v>0</v>
      </c>
      <c r="BN17" s="277">
        <v>0</v>
      </c>
      <c r="BO17" s="277">
        <v>0</v>
      </c>
      <c r="BP17" s="277">
        <v>0</v>
      </c>
      <c r="BQ17" s="277">
        <v>0</v>
      </c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</row>
    <row r="18" spans="1:88" ht="30" customHeight="1" thickTop="1" thickBot="1">
      <c r="C18" s="120" t="str">
        <f>IF(FINANÇAS!C16="","",FINANÇAS!C16)</f>
        <v/>
      </c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  <c r="O18" s="379"/>
      <c r="P18" s="245">
        <f t="shared" si="0"/>
        <v>0</v>
      </c>
      <c r="Q18" s="119"/>
      <c r="R18" s="20" t="s">
        <v>778</v>
      </c>
      <c r="S18" s="276">
        <v>0</v>
      </c>
      <c r="T18" s="276">
        <v>0</v>
      </c>
      <c r="U18" s="276">
        <v>0</v>
      </c>
      <c r="V18" s="276">
        <v>0</v>
      </c>
      <c r="W18" s="276">
        <v>0</v>
      </c>
      <c r="X18" s="276">
        <v>0</v>
      </c>
      <c r="Y18" s="276">
        <v>0</v>
      </c>
      <c r="Z18" s="276">
        <v>0</v>
      </c>
      <c r="AA18" s="276">
        <v>0</v>
      </c>
      <c r="AB18" s="276">
        <v>0</v>
      </c>
      <c r="AC18" s="276">
        <v>0</v>
      </c>
      <c r="AD18" s="276">
        <v>0</v>
      </c>
      <c r="AF18" s="276">
        <v>0</v>
      </c>
      <c r="AG18" s="276">
        <v>0</v>
      </c>
      <c r="AH18" s="276">
        <v>0</v>
      </c>
      <c r="AI18" s="276">
        <v>0</v>
      </c>
      <c r="AJ18" s="276">
        <v>0</v>
      </c>
      <c r="AK18" s="276">
        <v>0</v>
      </c>
      <c r="AL18" s="276">
        <v>0</v>
      </c>
      <c r="AM18" s="276">
        <v>0</v>
      </c>
      <c r="AN18" s="276">
        <v>0</v>
      </c>
      <c r="AO18" s="276">
        <v>0</v>
      </c>
      <c r="AP18" s="276">
        <v>0</v>
      </c>
      <c r="AQ18" s="276">
        <v>0</v>
      </c>
      <c r="AS18" s="277">
        <v>0</v>
      </c>
      <c r="AT18" s="277">
        <v>0</v>
      </c>
      <c r="AU18" s="277">
        <v>0</v>
      </c>
      <c r="AV18" s="277">
        <v>0</v>
      </c>
      <c r="AW18" s="277">
        <v>0</v>
      </c>
      <c r="AX18" s="277">
        <v>0</v>
      </c>
      <c r="AY18" s="277">
        <v>0</v>
      </c>
      <c r="AZ18" s="277">
        <v>0</v>
      </c>
      <c r="BA18" s="277">
        <v>0</v>
      </c>
      <c r="BB18" s="277">
        <v>0</v>
      </c>
      <c r="BC18" s="277">
        <v>0</v>
      </c>
      <c r="BD18" s="277">
        <v>0</v>
      </c>
      <c r="BF18" s="277">
        <v>0</v>
      </c>
      <c r="BG18" s="277">
        <v>0</v>
      </c>
      <c r="BH18" s="277">
        <v>0</v>
      </c>
      <c r="BI18" s="277">
        <v>0</v>
      </c>
      <c r="BJ18" s="277">
        <v>0</v>
      </c>
      <c r="BK18" s="277">
        <v>0</v>
      </c>
      <c r="BL18" s="277">
        <v>0</v>
      </c>
      <c r="BM18" s="277">
        <v>0</v>
      </c>
      <c r="BN18" s="277">
        <v>0</v>
      </c>
      <c r="BO18" s="277">
        <v>0</v>
      </c>
      <c r="BP18" s="277">
        <v>0</v>
      </c>
      <c r="BQ18" s="277">
        <v>0</v>
      </c>
    </row>
    <row r="19" spans="1:88" ht="30" customHeight="1" thickTop="1" thickBot="1">
      <c r="C19" s="120" t="str">
        <f>IF(FINANÇAS!C17="","",FINANÇAS!C17)</f>
        <v/>
      </c>
      <c r="D19" s="379"/>
      <c r="E19" s="379"/>
      <c r="F19" s="379"/>
      <c r="G19" s="379"/>
      <c r="H19" s="379"/>
      <c r="I19" s="379"/>
      <c r="J19" s="379"/>
      <c r="K19" s="379"/>
      <c r="L19" s="379"/>
      <c r="M19" s="379"/>
      <c r="N19" s="379"/>
      <c r="O19" s="379"/>
      <c r="P19" s="245">
        <f t="shared" si="0"/>
        <v>0</v>
      </c>
      <c r="Q19" s="119"/>
      <c r="R19" s="20" t="s">
        <v>778</v>
      </c>
      <c r="S19" s="276">
        <v>0</v>
      </c>
      <c r="T19" s="276">
        <v>0</v>
      </c>
      <c r="U19" s="276">
        <v>0</v>
      </c>
      <c r="V19" s="276">
        <v>0</v>
      </c>
      <c r="W19" s="276">
        <v>0</v>
      </c>
      <c r="X19" s="276">
        <v>0</v>
      </c>
      <c r="Y19" s="276">
        <v>0</v>
      </c>
      <c r="Z19" s="276">
        <v>0</v>
      </c>
      <c r="AA19" s="276">
        <v>0</v>
      </c>
      <c r="AB19" s="276">
        <v>0</v>
      </c>
      <c r="AC19" s="276">
        <v>0</v>
      </c>
      <c r="AD19" s="276">
        <v>0</v>
      </c>
      <c r="AF19" s="276">
        <v>0</v>
      </c>
      <c r="AG19" s="276">
        <v>0</v>
      </c>
      <c r="AH19" s="276">
        <v>0</v>
      </c>
      <c r="AI19" s="276">
        <v>0</v>
      </c>
      <c r="AJ19" s="276">
        <v>0</v>
      </c>
      <c r="AK19" s="276">
        <v>0</v>
      </c>
      <c r="AL19" s="276">
        <v>0</v>
      </c>
      <c r="AM19" s="276">
        <v>0</v>
      </c>
      <c r="AN19" s="276">
        <v>0</v>
      </c>
      <c r="AO19" s="276">
        <v>0</v>
      </c>
      <c r="AP19" s="276">
        <v>0</v>
      </c>
      <c r="AQ19" s="276">
        <v>0</v>
      </c>
      <c r="AS19" s="277">
        <v>0</v>
      </c>
      <c r="AT19" s="277">
        <v>0</v>
      </c>
      <c r="AU19" s="277">
        <v>0</v>
      </c>
      <c r="AV19" s="277">
        <v>0</v>
      </c>
      <c r="AW19" s="277">
        <v>0</v>
      </c>
      <c r="AX19" s="277">
        <v>0</v>
      </c>
      <c r="AY19" s="277">
        <v>0</v>
      </c>
      <c r="AZ19" s="277">
        <v>0</v>
      </c>
      <c r="BA19" s="277">
        <v>0</v>
      </c>
      <c r="BB19" s="277">
        <v>0</v>
      </c>
      <c r="BC19" s="277">
        <v>0</v>
      </c>
      <c r="BD19" s="277">
        <v>0</v>
      </c>
      <c r="BF19" s="277">
        <v>0</v>
      </c>
      <c r="BG19" s="277">
        <v>0</v>
      </c>
      <c r="BH19" s="277">
        <v>0</v>
      </c>
      <c r="BI19" s="277">
        <v>0</v>
      </c>
      <c r="BJ19" s="277">
        <v>0</v>
      </c>
      <c r="BK19" s="277">
        <v>0</v>
      </c>
      <c r="BL19" s="277">
        <v>0</v>
      </c>
      <c r="BM19" s="277">
        <v>0</v>
      </c>
      <c r="BN19" s="277">
        <v>0</v>
      </c>
      <c r="BO19" s="277">
        <v>0</v>
      </c>
      <c r="BP19" s="277">
        <v>0</v>
      </c>
      <c r="BQ19" s="277">
        <v>0</v>
      </c>
    </row>
    <row r="20" spans="1:88" ht="30" customHeight="1" thickTop="1" thickBot="1">
      <c r="C20" s="120" t="str">
        <f>IF(FINANÇAS!C18="","",FINANÇAS!C18)</f>
        <v/>
      </c>
      <c r="D20" s="379"/>
      <c r="E20" s="379"/>
      <c r="F20" s="379"/>
      <c r="G20" s="379"/>
      <c r="H20" s="379"/>
      <c r="I20" s="379"/>
      <c r="J20" s="379"/>
      <c r="K20" s="379"/>
      <c r="L20" s="379"/>
      <c r="M20" s="379"/>
      <c r="N20" s="379"/>
      <c r="O20" s="379"/>
      <c r="P20" s="245">
        <f t="shared" si="0"/>
        <v>0</v>
      </c>
      <c r="Q20" s="119"/>
      <c r="R20" s="20" t="s">
        <v>778</v>
      </c>
      <c r="S20" s="276">
        <v>0</v>
      </c>
      <c r="T20" s="276">
        <v>0</v>
      </c>
      <c r="U20" s="276">
        <v>0</v>
      </c>
      <c r="V20" s="276">
        <v>0</v>
      </c>
      <c r="W20" s="276">
        <v>0</v>
      </c>
      <c r="X20" s="276">
        <v>0</v>
      </c>
      <c r="Y20" s="276">
        <v>0</v>
      </c>
      <c r="Z20" s="276">
        <v>0</v>
      </c>
      <c r="AA20" s="276">
        <v>0</v>
      </c>
      <c r="AB20" s="276">
        <v>0</v>
      </c>
      <c r="AC20" s="276">
        <v>0</v>
      </c>
      <c r="AD20" s="276">
        <v>0</v>
      </c>
      <c r="AF20" s="276">
        <v>0</v>
      </c>
      <c r="AG20" s="276">
        <v>0</v>
      </c>
      <c r="AH20" s="276">
        <v>0</v>
      </c>
      <c r="AI20" s="276">
        <v>0</v>
      </c>
      <c r="AJ20" s="276">
        <v>0</v>
      </c>
      <c r="AK20" s="276">
        <v>0</v>
      </c>
      <c r="AL20" s="276">
        <v>0</v>
      </c>
      <c r="AM20" s="276">
        <v>0</v>
      </c>
      <c r="AN20" s="276">
        <v>0</v>
      </c>
      <c r="AO20" s="276">
        <v>0</v>
      </c>
      <c r="AP20" s="276">
        <v>0</v>
      </c>
      <c r="AQ20" s="276">
        <v>0</v>
      </c>
      <c r="AS20" s="277">
        <v>0</v>
      </c>
      <c r="AT20" s="277">
        <v>0</v>
      </c>
      <c r="AU20" s="277">
        <v>0</v>
      </c>
      <c r="AV20" s="277">
        <v>0</v>
      </c>
      <c r="AW20" s="277">
        <v>0</v>
      </c>
      <c r="AX20" s="277">
        <v>0</v>
      </c>
      <c r="AY20" s="277">
        <v>0</v>
      </c>
      <c r="AZ20" s="277">
        <v>0</v>
      </c>
      <c r="BA20" s="277">
        <v>0</v>
      </c>
      <c r="BB20" s="277">
        <v>0</v>
      </c>
      <c r="BC20" s="277">
        <v>0</v>
      </c>
      <c r="BD20" s="277">
        <v>0</v>
      </c>
      <c r="BF20" s="277">
        <v>0</v>
      </c>
      <c r="BG20" s="277">
        <v>0</v>
      </c>
      <c r="BH20" s="277">
        <v>0</v>
      </c>
      <c r="BI20" s="277">
        <v>0</v>
      </c>
      <c r="BJ20" s="277">
        <v>0</v>
      </c>
      <c r="BK20" s="277">
        <v>0</v>
      </c>
      <c r="BL20" s="277">
        <v>0</v>
      </c>
      <c r="BM20" s="277">
        <v>0</v>
      </c>
      <c r="BN20" s="277">
        <v>0</v>
      </c>
      <c r="BO20" s="277">
        <v>0</v>
      </c>
      <c r="BP20" s="277">
        <v>0</v>
      </c>
      <c r="BQ20" s="277">
        <v>0</v>
      </c>
    </row>
    <row r="21" spans="1:88" ht="30" customHeight="1" thickTop="1" thickBot="1">
      <c r="C21" s="120" t="str">
        <f>IF(FINANÇAS!C19="","",FINANÇAS!C19)</f>
        <v/>
      </c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  <c r="O21" s="379"/>
      <c r="P21" s="245">
        <f t="shared" si="0"/>
        <v>0</v>
      </c>
      <c r="Q21" s="119"/>
      <c r="R21" s="20" t="s">
        <v>778</v>
      </c>
      <c r="S21" s="276">
        <v>0</v>
      </c>
      <c r="T21" s="276">
        <v>0</v>
      </c>
      <c r="U21" s="276">
        <v>0</v>
      </c>
      <c r="V21" s="276">
        <v>0</v>
      </c>
      <c r="W21" s="276">
        <v>0</v>
      </c>
      <c r="X21" s="276">
        <v>0</v>
      </c>
      <c r="Y21" s="276">
        <v>0</v>
      </c>
      <c r="Z21" s="276">
        <v>0</v>
      </c>
      <c r="AA21" s="276">
        <v>0</v>
      </c>
      <c r="AB21" s="276">
        <v>0</v>
      </c>
      <c r="AC21" s="276">
        <v>0</v>
      </c>
      <c r="AD21" s="276">
        <v>0</v>
      </c>
      <c r="AF21" s="276">
        <v>0</v>
      </c>
      <c r="AG21" s="276">
        <v>0</v>
      </c>
      <c r="AH21" s="276">
        <v>0</v>
      </c>
      <c r="AI21" s="276">
        <v>0</v>
      </c>
      <c r="AJ21" s="276">
        <v>0</v>
      </c>
      <c r="AK21" s="276">
        <v>0</v>
      </c>
      <c r="AL21" s="276">
        <v>0</v>
      </c>
      <c r="AM21" s="276">
        <v>0</v>
      </c>
      <c r="AN21" s="276">
        <v>0</v>
      </c>
      <c r="AO21" s="276">
        <v>0</v>
      </c>
      <c r="AP21" s="276">
        <v>0</v>
      </c>
      <c r="AQ21" s="276">
        <v>0</v>
      </c>
      <c r="AS21" s="277">
        <v>0</v>
      </c>
      <c r="AT21" s="277">
        <v>0</v>
      </c>
      <c r="AU21" s="277">
        <v>0</v>
      </c>
      <c r="AV21" s="277">
        <v>0</v>
      </c>
      <c r="AW21" s="277">
        <v>0</v>
      </c>
      <c r="AX21" s="277">
        <v>0</v>
      </c>
      <c r="AY21" s="277">
        <v>0</v>
      </c>
      <c r="AZ21" s="277">
        <v>0</v>
      </c>
      <c r="BA21" s="277">
        <v>0</v>
      </c>
      <c r="BB21" s="277">
        <v>0</v>
      </c>
      <c r="BC21" s="277">
        <v>0</v>
      </c>
      <c r="BD21" s="277">
        <v>0</v>
      </c>
      <c r="BF21" s="277">
        <v>0</v>
      </c>
      <c r="BG21" s="277">
        <v>0</v>
      </c>
      <c r="BH21" s="277">
        <v>0</v>
      </c>
      <c r="BI21" s="277">
        <v>0</v>
      </c>
      <c r="BJ21" s="277">
        <v>0</v>
      </c>
      <c r="BK21" s="277">
        <v>0</v>
      </c>
      <c r="BL21" s="277">
        <v>0</v>
      </c>
      <c r="BM21" s="277">
        <v>0</v>
      </c>
      <c r="BN21" s="277">
        <v>0</v>
      </c>
      <c r="BO21" s="277">
        <v>0</v>
      </c>
      <c r="BP21" s="277">
        <v>0</v>
      </c>
      <c r="BQ21" s="277">
        <v>0</v>
      </c>
    </row>
    <row r="22" spans="1:88" ht="30" customHeight="1" thickTop="1" thickBot="1">
      <c r="C22" s="120" t="str">
        <f>IF(FINANÇAS!C20="","",FINANÇAS!C20)</f>
        <v/>
      </c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  <c r="O22" s="379"/>
      <c r="P22" s="245">
        <f t="shared" si="0"/>
        <v>0</v>
      </c>
      <c r="Q22" s="119"/>
      <c r="R22" s="20" t="s">
        <v>778</v>
      </c>
      <c r="S22" s="276">
        <v>0</v>
      </c>
      <c r="T22" s="276">
        <v>0</v>
      </c>
      <c r="U22" s="276">
        <v>0</v>
      </c>
      <c r="V22" s="276">
        <v>0</v>
      </c>
      <c r="W22" s="276">
        <v>0</v>
      </c>
      <c r="X22" s="276">
        <v>0</v>
      </c>
      <c r="Y22" s="276">
        <v>0</v>
      </c>
      <c r="Z22" s="276">
        <v>0</v>
      </c>
      <c r="AA22" s="276">
        <v>0</v>
      </c>
      <c r="AB22" s="276">
        <v>0</v>
      </c>
      <c r="AC22" s="276">
        <v>0</v>
      </c>
      <c r="AD22" s="276">
        <v>0</v>
      </c>
      <c r="AF22" s="276">
        <v>0</v>
      </c>
      <c r="AG22" s="276">
        <v>0</v>
      </c>
      <c r="AH22" s="276">
        <v>0</v>
      </c>
      <c r="AI22" s="276">
        <v>0</v>
      </c>
      <c r="AJ22" s="276">
        <v>0</v>
      </c>
      <c r="AK22" s="276">
        <v>0</v>
      </c>
      <c r="AL22" s="276">
        <v>0</v>
      </c>
      <c r="AM22" s="276">
        <v>0</v>
      </c>
      <c r="AN22" s="276">
        <v>0</v>
      </c>
      <c r="AO22" s="276">
        <v>0</v>
      </c>
      <c r="AP22" s="276">
        <v>0</v>
      </c>
      <c r="AQ22" s="276">
        <v>0</v>
      </c>
      <c r="AS22" s="277">
        <v>0</v>
      </c>
      <c r="AT22" s="277">
        <v>0</v>
      </c>
      <c r="AU22" s="277">
        <v>0</v>
      </c>
      <c r="AV22" s="277">
        <v>0</v>
      </c>
      <c r="AW22" s="277">
        <v>0</v>
      </c>
      <c r="AX22" s="277">
        <v>0</v>
      </c>
      <c r="AY22" s="277">
        <v>0</v>
      </c>
      <c r="AZ22" s="277">
        <v>0</v>
      </c>
      <c r="BA22" s="277">
        <v>0</v>
      </c>
      <c r="BB22" s="277">
        <v>0</v>
      </c>
      <c r="BC22" s="277">
        <v>0</v>
      </c>
      <c r="BD22" s="277">
        <v>0</v>
      </c>
      <c r="BF22" s="277">
        <v>0</v>
      </c>
      <c r="BG22" s="277">
        <v>0</v>
      </c>
      <c r="BH22" s="277">
        <v>0</v>
      </c>
      <c r="BI22" s="277">
        <v>0</v>
      </c>
      <c r="BJ22" s="277">
        <v>0</v>
      </c>
      <c r="BK22" s="277">
        <v>0</v>
      </c>
      <c r="BL22" s="277">
        <v>0</v>
      </c>
      <c r="BM22" s="277">
        <v>0</v>
      </c>
      <c r="BN22" s="277">
        <v>0</v>
      </c>
      <c r="BO22" s="277">
        <v>0</v>
      </c>
      <c r="BP22" s="277">
        <v>0</v>
      </c>
      <c r="BQ22" s="277">
        <v>0</v>
      </c>
    </row>
    <row r="23" spans="1:88" ht="30" customHeight="1" thickTop="1" thickBot="1">
      <c r="C23" s="120" t="str">
        <f>IF(FINANÇAS!C21="","",FINANÇAS!C21)</f>
        <v/>
      </c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  <c r="O23" s="379"/>
      <c r="P23" s="245">
        <f t="shared" si="0"/>
        <v>0</v>
      </c>
      <c r="Q23" s="119"/>
      <c r="R23" s="20" t="s">
        <v>778</v>
      </c>
      <c r="S23" s="276">
        <v>0</v>
      </c>
      <c r="T23" s="276">
        <v>0</v>
      </c>
      <c r="U23" s="276">
        <v>0</v>
      </c>
      <c r="V23" s="276">
        <v>0</v>
      </c>
      <c r="W23" s="276">
        <v>0</v>
      </c>
      <c r="X23" s="276">
        <v>0</v>
      </c>
      <c r="Y23" s="276">
        <v>0</v>
      </c>
      <c r="Z23" s="276">
        <v>0</v>
      </c>
      <c r="AA23" s="276">
        <v>0</v>
      </c>
      <c r="AB23" s="276">
        <v>0</v>
      </c>
      <c r="AC23" s="276">
        <v>0</v>
      </c>
      <c r="AD23" s="276">
        <v>0</v>
      </c>
      <c r="AF23" s="276">
        <v>0</v>
      </c>
      <c r="AG23" s="276">
        <v>0</v>
      </c>
      <c r="AH23" s="276">
        <v>0</v>
      </c>
      <c r="AI23" s="276">
        <v>0</v>
      </c>
      <c r="AJ23" s="276">
        <v>0</v>
      </c>
      <c r="AK23" s="276">
        <v>0</v>
      </c>
      <c r="AL23" s="276">
        <v>0</v>
      </c>
      <c r="AM23" s="276">
        <v>0</v>
      </c>
      <c r="AN23" s="276">
        <v>0</v>
      </c>
      <c r="AO23" s="276">
        <v>0</v>
      </c>
      <c r="AP23" s="276">
        <v>0</v>
      </c>
      <c r="AQ23" s="276">
        <v>0</v>
      </c>
      <c r="AS23" s="277">
        <v>0</v>
      </c>
      <c r="AT23" s="277">
        <v>0</v>
      </c>
      <c r="AU23" s="277">
        <v>0</v>
      </c>
      <c r="AV23" s="277">
        <v>0</v>
      </c>
      <c r="AW23" s="277">
        <v>0</v>
      </c>
      <c r="AX23" s="277">
        <v>0</v>
      </c>
      <c r="AY23" s="277">
        <v>0</v>
      </c>
      <c r="AZ23" s="277">
        <v>0</v>
      </c>
      <c r="BA23" s="277">
        <v>0</v>
      </c>
      <c r="BB23" s="277">
        <v>0</v>
      </c>
      <c r="BC23" s="277">
        <v>0</v>
      </c>
      <c r="BD23" s="277">
        <v>0</v>
      </c>
      <c r="BF23" s="277">
        <v>0</v>
      </c>
      <c r="BG23" s="277">
        <v>0</v>
      </c>
      <c r="BH23" s="277">
        <v>0</v>
      </c>
      <c r="BI23" s="277">
        <v>0</v>
      </c>
      <c r="BJ23" s="277">
        <v>0</v>
      </c>
      <c r="BK23" s="277">
        <v>0</v>
      </c>
      <c r="BL23" s="277">
        <v>0</v>
      </c>
      <c r="BM23" s="277">
        <v>0</v>
      </c>
      <c r="BN23" s="277">
        <v>0</v>
      </c>
      <c r="BO23" s="277">
        <v>0</v>
      </c>
      <c r="BP23" s="277">
        <v>0</v>
      </c>
      <c r="BQ23" s="277">
        <v>0</v>
      </c>
    </row>
    <row r="24" spans="1:88" ht="30" customHeight="1" thickTop="1" thickBot="1">
      <c r="C24" s="120" t="str">
        <f>IF(FINANÇAS!C22="","",FINANÇAS!C22)</f>
        <v/>
      </c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245">
        <f t="shared" si="0"/>
        <v>0</v>
      </c>
      <c r="Q24" s="119"/>
      <c r="R24" s="20" t="s">
        <v>778</v>
      </c>
      <c r="S24" s="276">
        <v>0</v>
      </c>
      <c r="T24" s="276">
        <v>0</v>
      </c>
      <c r="U24" s="276">
        <v>0</v>
      </c>
      <c r="V24" s="276">
        <v>0</v>
      </c>
      <c r="W24" s="276">
        <v>0</v>
      </c>
      <c r="X24" s="276">
        <v>0</v>
      </c>
      <c r="Y24" s="276">
        <v>0</v>
      </c>
      <c r="Z24" s="276">
        <v>0</v>
      </c>
      <c r="AA24" s="276">
        <v>0</v>
      </c>
      <c r="AB24" s="276">
        <v>0</v>
      </c>
      <c r="AC24" s="276">
        <v>0</v>
      </c>
      <c r="AD24" s="276">
        <v>0</v>
      </c>
      <c r="AF24" s="276">
        <v>0</v>
      </c>
      <c r="AG24" s="276">
        <v>0</v>
      </c>
      <c r="AH24" s="276">
        <v>0</v>
      </c>
      <c r="AI24" s="276">
        <v>0</v>
      </c>
      <c r="AJ24" s="276">
        <v>0</v>
      </c>
      <c r="AK24" s="276">
        <v>0</v>
      </c>
      <c r="AL24" s="276">
        <v>0</v>
      </c>
      <c r="AM24" s="276">
        <v>0</v>
      </c>
      <c r="AN24" s="276">
        <v>0</v>
      </c>
      <c r="AO24" s="276">
        <v>0</v>
      </c>
      <c r="AP24" s="276">
        <v>0</v>
      </c>
      <c r="AQ24" s="276">
        <v>0</v>
      </c>
      <c r="AS24" s="277">
        <v>0</v>
      </c>
      <c r="AT24" s="277">
        <v>0</v>
      </c>
      <c r="AU24" s="277">
        <v>0</v>
      </c>
      <c r="AV24" s="277">
        <v>0</v>
      </c>
      <c r="AW24" s="277">
        <v>0</v>
      </c>
      <c r="AX24" s="277">
        <v>0</v>
      </c>
      <c r="AY24" s="277">
        <v>0</v>
      </c>
      <c r="AZ24" s="277">
        <v>0</v>
      </c>
      <c r="BA24" s="277">
        <v>0</v>
      </c>
      <c r="BB24" s="277">
        <v>0</v>
      </c>
      <c r="BC24" s="277">
        <v>0</v>
      </c>
      <c r="BD24" s="277">
        <v>0</v>
      </c>
      <c r="BF24" s="277">
        <v>0</v>
      </c>
      <c r="BG24" s="277">
        <v>0</v>
      </c>
      <c r="BH24" s="277">
        <v>0</v>
      </c>
      <c r="BI24" s="277">
        <v>0</v>
      </c>
      <c r="BJ24" s="277">
        <v>0</v>
      </c>
      <c r="BK24" s="277">
        <v>0</v>
      </c>
      <c r="BL24" s="277">
        <v>0</v>
      </c>
      <c r="BM24" s="277">
        <v>0</v>
      </c>
      <c r="BN24" s="277">
        <v>0</v>
      </c>
      <c r="BO24" s="277">
        <v>0</v>
      </c>
      <c r="BP24" s="277">
        <v>0</v>
      </c>
      <c r="BQ24" s="277">
        <v>0</v>
      </c>
    </row>
    <row r="25" spans="1:88" ht="30" customHeight="1" thickTop="1" thickBot="1">
      <c r="C25" s="120" t="str">
        <f>IF(FINANÇAS!C23="","",FINANÇAS!C23)</f>
        <v/>
      </c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  <c r="P25" s="245">
        <f t="shared" si="0"/>
        <v>0</v>
      </c>
      <c r="Q25" s="119"/>
      <c r="R25" s="20" t="s">
        <v>778</v>
      </c>
      <c r="S25" s="276">
        <v>0</v>
      </c>
      <c r="T25" s="276">
        <v>0</v>
      </c>
      <c r="U25" s="276">
        <v>0</v>
      </c>
      <c r="V25" s="276">
        <v>0</v>
      </c>
      <c r="W25" s="276">
        <v>0</v>
      </c>
      <c r="X25" s="276">
        <v>0</v>
      </c>
      <c r="Y25" s="276">
        <v>0</v>
      </c>
      <c r="Z25" s="276">
        <v>0</v>
      </c>
      <c r="AA25" s="276">
        <v>0</v>
      </c>
      <c r="AB25" s="276">
        <v>0</v>
      </c>
      <c r="AC25" s="276">
        <v>0</v>
      </c>
      <c r="AD25" s="276">
        <v>0</v>
      </c>
      <c r="AF25" s="276">
        <v>0</v>
      </c>
      <c r="AG25" s="276">
        <v>0</v>
      </c>
      <c r="AH25" s="276">
        <v>0</v>
      </c>
      <c r="AI25" s="276">
        <v>0</v>
      </c>
      <c r="AJ25" s="276">
        <v>0</v>
      </c>
      <c r="AK25" s="276">
        <v>0</v>
      </c>
      <c r="AL25" s="276">
        <v>0</v>
      </c>
      <c r="AM25" s="276">
        <v>0</v>
      </c>
      <c r="AN25" s="276">
        <v>0</v>
      </c>
      <c r="AO25" s="276">
        <v>0</v>
      </c>
      <c r="AP25" s="276">
        <v>0</v>
      </c>
      <c r="AQ25" s="276">
        <v>0</v>
      </c>
      <c r="AS25" s="277">
        <v>0</v>
      </c>
      <c r="AT25" s="277">
        <v>0</v>
      </c>
      <c r="AU25" s="277">
        <v>0</v>
      </c>
      <c r="AV25" s="277">
        <v>0</v>
      </c>
      <c r="AW25" s="277">
        <v>0</v>
      </c>
      <c r="AX25" s="277">
        <v>0</v>
      </c>
      <c r="AY25" s="277">
        <v>0</v>
      </c>
      <c r="AZ25" s="277">
        <v>0</v>
      </c>
      <c r="BA25" s="277">
        <v>0</v>
      </c>
      <c r="BB25" s="277">
        <v>0</v>
      </c>
      <c r="BC25" s="277">
        <v>0</v>
      </c>
      <c r="BD25" s="277">
        <v>0</v>
      </c>
      <c r="BF25" s="277">
        <v>0</v>
      </c>
      <c r="BG25" s="277">
        <v>0</v>
      </c>
      <c r="BH25" s="277">
        <v>0</v>
      </c>
      <c r="BI25" s="277">
        <v>0</v>
      </c>
      <c r="BJ25" s="277">
        <v>0</v>
      </c>
      <c r="BK25" s="277">
        <v>0</v>
      </c>
      <c r="BL25" s="277">
        <v>0</v>
      </c>
      <c r="BM25" s="277">
        <v>0</v>
      </c>
      <c r="BN25" s="277">
        <v>0</v>
      </c>
      <c r="BO25" s="277">
        <v>0</v>
      </c>
      <c r="BP25" s="277">
        <v>0</v>
      </c>
      <c r="BQ25" s="277">
        <v>0</v>
      </c>
    </row>
    <row r="26" spans="1:88" ht="30" customHeight="1" thickTop="1" thickBot="1">
      <c r="C26" s="120" t="str">
        <f>IF(FINANÇAS!C24="","",FINANÇAS!C24)</f>
        <v/>
      </c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  <c r="O26" s="379"/>
      <c r="P26" s="245">
        <f t="shared" si="0"/>
        <v>0</v>
      </c>
      <c r="Q26" s="119"/>
      <c r="R26" s="20" t="s">
        <v>778</v>
      </c>
      <c r="S26" s="276">
        <v>0</v>
      </c>
      <c r="T26" s="276">
        <v>0</v>
      </c>
      <c r="U26" s="276">
        <v>0</v>
      </c>
      <c r="V26" s="276">
        <v>0</v>
      </c>
      <c r="W26" s="276">
        <v>0</v>
      </c>
      <c r="X26" s="276">
        <v>0</v>
      </c>
      <c r="Y26" s="276">
        <v>0</v>
      </c>
      <c r="Z26" s="276">
        <v>0</v>
      </c>
      <c r="AA26" s="276">
        <v>0</v>
      </c>
      <c r="AB26" s="276">
        <v>0</v>
      </c>
      <c r="AC26" s="276">
        <v>0</v>
      </c>
      <c r="AD26" s="276">
        <v>0</v>
      </c>
      <c r="AF26" s="276">
        <v>0</v>
      </c>
      <c r="AG26" s="276">
        <v>0</v>
      </c>
      <c r="AH26" s="276">
        <v>0</v>
      </c>
      <c r="AI26" s="276">
        <v>0</v>
      </c>
      <c r="AJ26" s="276">
        <v>0</v>
      </c>
      <c r="AK26" s="276">
        <v>0</v>
      </c>
      <c r="AL26" s="276">
        <v>0</v>
      </c>
      <c r="AM26" s="276">
        <v>0</v>
      </c>
      <c r="AN26" s="276">
        <v>0</v>
      </c>
      <c r="AO26" s="276">
        <v>0</v>
      </c>
      <c r="AP26" s="276">
        <v>0</v>
      </c>
      <c r="AQ26" s="276">
        <v>0</v>
      </c>
      <c r="AS26" s="277">
        <v>0</v>
      </c>
      <c r="AT26" s="277">
        <v>0</v>
      </c>
      <c r="AU26" s="277">
        <v>0</v>
      </c>
      <c r="AV26" s="277">
        <v>0</v>
      </c>
      <c r="AW26" s="277">
        <v>0</v>
      </c>
      <c r="AX26" s="277">
        <v>0</v>
      </c>
      <c r="AY26" s="277">
        <v>0</v>
      </c>
      <c r="AZ26" s="277">
        <v>0</v>
      </c>
      <c r="BA26" s="277">
        <v>0</v>
      </c>
      <c r="BB26" s="277">
        <v>0</v>
      </c>
      <c r="BC26" s="277">
        <v>0</v>
      </c>
      <c r="BD26" s="277">
        <v>0</v>
      </c>
      <c r="BF26" s="277">
        <v>0</v>
      </c>
      <c r="BG26" s="277">
        <v>0</v>
      </c>
      <c r="BH26" s="277">
        <v>0</v>
      </c>
      <c r="BI26" s="277">
        <v>0</v>
      </c>
      <c r="BJ26" s="277">
        <v>0</v>
      </c>
      <c r="BK26" s="277">
        <v>0</v>
      </c>
      <c r="BL26" s="277">
        <v>0</v>
      </c>
      <c r="BM26" s="277">
        <v>0</v>
      </c>
      <c r="BN26" s="277">
        <v>0</v>
      </c>
      <c r="BO26" s="277">
        <v>0</v>
      </c>
      <c r="BP26" s="277">
        <v>0</v>
      </c>
      <c r="BQ26" s="277">
        <v>0</v>
      </c>
    </row>
    <row r="27" spans="1:88" ht="30" customHeight="1" thickTop="1" thickBot="1">
      <c r="C27" s="120" t="str">
        <f>IF(FINANÇAS!C25="","",FINANÇAS!C25)</f>
        <v/>
      </c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  <c r="O27" s="379"/>
      <c r="P27" s="245">
        <f t="shared" si="0"/>
        <v>0</v>
      </c>
      <c r="Q27" s="119"/>
      <c r="R27" s="20" t="s">
        <v>778</v>
      </c>
      <c r="S27" s="276">
        <v>0</v>
      </c>
      <c r="T27" s="276">
        <v>0</v>
      </c>
      <c r="U27" s="276">
        <v>0</v>
      </c>
      <c r="V27" s="276">
        <v>0</v>
      </c>
      <c r="W27" s="276">
        <v>0</v>
      </c>
      <c r="X27" s="276">
        <v>0</v>
      </c>
      <c r="Y27" s="276">
        <v>0</v>
      </c>
      <c r="Z27" s="276">
        <v>0</v>
      </c>
      <c r="AA27" s="276">
        <v>0</v>
      </c>
      <c r="AB27" s="276">
        <v>0</v>
      </c>
      <c r="AC27" s="276">
        <v>0</v>
      </c>
      <c r="AD27" s="276">
        <v>0</v>
      </c>
      <c r="AF27" s="276">
        <v>0</v>
      </c>
      <c r="AG27" s="276">
        <v>0</v>
      </c>
      <c r="AH27" s="276">
        <v>0</v>
      </c>
      <c r="AI27" s="276">
        <v>0</v>
      </c>
      <c r="AJ27" s="276">
        <v>0</v>
      </c>
      <c r="AK27" s="276">
        <v>0</v>
      </c>
      <c r="AL27" s="276">
        <v>0</v>
      </c>
      <c r="AM27" s="276">
        <v>0</v>
      </c>
      <c r="AN27" s="276">
        <v>0</v>
      </c>
      <c r="AO27" s="276">
        <v>0</v>
      </c>
      <c r="AP27" s="276">
        <v>0</v>
      </c>
      <c r="AQ27" s="276">
        <v>0</v>
      </c>
      <c r="AS27" s="277">
        <v>0</v>
      </c>
      <c r="AT27" s="277">
        <v>0</v>
      </c>
      <c r="AU27" s="277">
        <v>0</v>
      </c>
      <c r="AV27" s="277">
        <v>0</v>
      </c>
      <c r="AW27" s="277">
        <v>0</v>
      </c>
      <c r="AX27" s="277">
        <v>0</v>
      </c>
      <c r="AY27" s="277">
        <v>0</v>
      </c>
      <c r="AZ27" s="277">
        <v>0</v>
      </c>
      <c r="BA27" s="277">
        <v>0</v>
      </c>
      <c r="BB27" s="277">
        <v>0</v>
      </c>
      <c r="BC27" s="277">
        <v>0</v>
      </c>
      <c r="BD27" s="277">
        <v>0</v>
      </c>
      <c r="BF27" s="277">
        <v>0</v>
      </c>
      <c r="BG27" s="277">
        <v>0</v>
      </c>
      <c r="BH27" s="277">
        <v>0</v>
      </c>
      <c r="BI27" s="277">
        <v>0</v>
      </c>
      <c r="BJ27" s="277">
        <v>0</v>
      </c>
      <c r="BK27" s="277">
        <v>0</v>
      </c>
      <c r="BL27" s="277">
        <v>0</v>
      </c>
      <c r="BM27" s="277">
        <v>0</v>
      </c>
      <c r="BN27" s="277">
        <v>0</v>
      </c>
      <c r="BO27" s="277">
        <v>0</v>
      </c>
      <c r="BP27" s="277">
        <v>0</v>
      </c>
      <c r="BQ27" s="277">
        <v>0</v>
      </c>
    </row>
    <row r="28" spans="1:88" ht="30" customHeight="1" thickTop="1" thickBot="1">
      <c r="C28" s="120" t="str">
        <f>IF(FINANÇAS!C26="","",FINANÇAS!C26)</f>
        <v/>
      </c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  <c r="O28" s="379"/>
      <c r="P28" s="245">
        <f t="shared" si="0"/>
        <v>0</v>
      </c>
      <c r="Q28" s="119"/>
      <c r="R28" s="20" t="s">
        <v>778</v>
      </c>
      <c r="S28" s="276">
        <v>0</v>
      </c>
      <c r="T28" s="276">
        <v>0</v>
      </c>
      <c r="U28" s="276">
        <v>0</v>
      </c>
      <c r="V28" s="276">
        <v>0</v>
      </c>
      <c r="W28" s="276">
        <v>0</v>
      </c>
      <c r="X28" s="276">
        <v>0</v>
      </c>
      <c r="Y28" s="276">
        <v>0</v>
      </c>
      <c r="Z28" s="276">
        <v>0</v>
      </c>
      <c r="AA28" s="276">
        <v>0</v>
      </c>
      <c r="AB28" s="276">
        <v>0</v>
      </c>
      <c r="AC28" s="276">
        <v>0</v>
      </c>
      <c r="AD28" s="276">
        <v>0</v>
      </c>
      <c r="AF28" s="276">
        <v>0</v>
      </c>
      <c r="AG28" s="276">
        <v>0</v>
      </c>
      <c r="AH28" s="276">
        <v>0</v>
      </c>
      <c r="AI28" s="276">
        <v>0</v>
      </c>
      <c r="AJ28" s="276">
        <v>0</v>
      </c>
      <c r="AK28" s="276">
        <v>0</v>
      </c>
      <c r="AL28" s="276">
        <v>0</v>
      </c>
      <c r="AM28" s="276">
        <v>0</v>
      </c>
      <c r="AN28" s="276">
        <v>0</v>
      </c>
      <c r="AO28" s="276">
        <v>0</v>
      </c>
      <c r="AP28" s="276">
        <v>0</v>
      </c>
      <c r="AQ28" s="276">
        <v>0</v>
      </c>
      <c r="AS28" s="277">
        <v>0</v>
      </c>
      <c r="AT28" s="277">
        <v>0</v>
      </c>
      <c r="AU28" s="277">
        <v>0</v>
      </c>
      <c r="AV28" s="277">
        <v>0</v>
      </c>
      <c r="AW28" s="277">
        <v>0</v>
      </c>
      <c r="AX28" s="277">
        <v>0</v>
      </c>
      <c r="AY28" s="277">
        <v>0</v>
      </c>
      <c r="AZ28" s="277">
        <v>0</v>
      </c>
      <c r="BA28" s="277">
        <v>0</v>
      </c>
      <c r="BB28" s="277">
        <v>0</v>
      </c>
      <c r="BC28" s="277">
        <v>0</v>
      </c>
      <c r="BD28" s="277">
        <v>0</v>
      </c>
      <c r="BF28" s="277">
        <v>0</v>
      </c>
      <c r="BG28" s="277">
        <v>0</v>
      </c>
      <c r="BH28" s="277">
        <v>0</v>
      </c>
      <c r="BI28" s="277">
        <v>0</v>
      </c>
      <c r="BJ28" s="277">
        <v>0</v>
      </c>
      <c r="BK28" s="277">
        <v>0</v>
      </c>
      <c r="BL28" s="277">
        <v>0</v>
      </c>
      <c r="BM28" s="277">
        <v>0</v>
      </c>
      <c r="BN28" s="277">
        <v>0</v>
      </c>
      <c r="BO28" s="277">
        <v>0</v>
      </c>
      <c r="BP28" s="277">
        <v>0</v>
      </c>
      <c r="BQ28" s="277">
        <v>0</v>
      </c>
    </row>
    <row r="29" spans="1:88" ht="30" customHeight="1" thickTop="1" thickBot="1">
      <c r="C29" s="120" t="str">
        <f>IF(FINANÇAS!C27="","",FINANÇAS!C27)</f>
        <v/>
      </c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  <c r="O29" s="379"/>
      <c r="P29" s="245">
        <f t="shared" si="0"/>
        <v>0</v>
      </c>
      <c r="Q29" s="119"/>
      <c r="R29" s="20" t="s">
        <v>778</v>
      </c>
      <c r="S29" s="276">
        <v>0</v>
      </c>
      <c r="T29" s="276">
        <v>0</v>
      </c>
      <c r="U29" s="276">
        <v>0</v>
      </c>
      <c r="V29" s="276">
        <v>0</v>
      </c>
      <c r="W29" s="276">
        <v>0</v>
      </c>
      <c r="X29" s="276">
        <v>0</v>
      </c>
      <c r="Y29" s="276">
        <v>0</v>
      </c>
      <c r="Z29" s="276">
        <v>0</v>
      </c>
      <c r="AA29" s="276">
        <v>0</v>
      </c>
      <c r="AB29" s="276">
        <v>0</v>
      </c>
      <c r="AC29" s="276">
        <v>0</v>
      </c>
      <c r="AD29" s="276">
        <v>0</v>
      </c>
      <c r="AF29" s="276">
        <v>0</v>
      </c>
      <c r="AG29" s="276">
        <v>0</v>
      </c>
      <c r="AH29" s="276">
        <v>0</v>
      </c>
      <c r="AI29" s="276">
        <v>0</v>
      </c>
      <c r="AJ29" s="276">
        <v>0</v>
      </c>
      <c r="AK29" s="276">
        <v>0</v>
      </c>
      <c r="AL29" s="276">
        <v>0</v>
      </c>
      <c r="AM29" s="276">
        <v>0</v>
      </c>
      <c r="AN29" s="276">
        <v>0</v>
      </c>
      <c r="AO29" s="276">
        <v>0</v>
      </c>
      <c r="AP29" s="276">
        <v>0</v>
      </c>
      <c r="AQ29" s="276">
        <v>0</v>
      </c>
      <c r="AS29" s="277">
        <v>0</v>
      </c>
      <c r="AT29" s="277">
        <v>0</v>
      </c>
      <c r="AU29" s="277">
        <v>0</v>
      </c>
      <c r="AV29" s="277">
        <v>0</v>
      </c>
      <c r="AW29" s="277">
        <v>0</v>
      </c>
      <c r="AX29" s="277">
        <v>0</v>
      </c>
      <c r="AY29" s="277">
        <v>0</v>
      </c>
      <c r="AZ29" s="277">
        <v>0</v>
      </c>
      <c r="BA29" s="277">
        <v>0</v>
      </c>
      <c r="BB29" s="277">
        <v>0</v>
      </c>
      <c r="BC29" s="277">
        <v>0</v>
      </c>
      <c r="BD29" s="277">
        <v>0</v>
      </c>
      <c r="BF29" s="277">
        <v>0</v>
      </c>
      <c r="BG29" s="277">
        <v>0</v>
      </c>
      <c r="BH29" s="277">
        <v>0</v>
      </c>
      <c r="BI29" s="277">
        <v>0</v>
      </c>
      <c r="BJ29" s="277">
        <v>0</v>
      </c>
      <c r="BK29" s="277">
        <v>0</v>
      </c>
      <c r="BL29" s="277">
        <v>0</v>
      </c>
      <c r="BM29" s="277">
        <v>0</v>
      </c>
      <c r="BN29" s="277">
        <v>0</v>
      </c>
      <c r="BO29" s="277">
        <v>0</v>
      </c>
      <c r="BP29" s="277">
        <v>0</v>
      </c>
      <c r="BQ29" s="277">
        <v>0</v>
      </c>
    </row>
    <row r="30" spans="1:88" ht="30" customHeight="1" thickTop="1" thickBot="1">
      <c r="C30" s="120" t="str">
        <f>IF(FINANÇAS!C28="","",FINANÇAS!C28)</f>
        <v/>
      </c>
      <c r="D30" s="379"/>
      <c r="E30" s="379"/>
      <c r="F30" s="379"/>
      <c r="G30" s="379"/>
      <c r="H30" s="379"/>
      <c r="I30" s="379"/>
      <c r="J30" s="379"/>
      <c r="K30" s="379"/>
      <c r="L30" s="379"/>
      <c r="M30" s="379"/>
      <c r="N30" s="379"/>
      <c r="O30" s="379"/>
      <c r="P30" s="245">
        <f t="shared" si="0"/>
        <v>0</v>
      </c>
      <c r="Q30" s="119"/>
      <c r="R30" s="20" t="s">
        <v>778</v>
      </c>
      <c r="S30" s="276">
        <v>0</v>
      </c>
      <c r="T30" s="276">
        <v>0</v>
      </c>
      <c r="U30" s="276">
        <v>0</v>
      </c>
      <c r="V30" s="276">
        <v>0</v>
      </c>
      <c r="W30" s="276">
        <v>0</v>
      </c>
      <c r="X30" s="276">
        <v>0</v>
      </c>
      <c r="Y30" s="276">
        <v>0</v>
      </c>
      <c r="Z30" s="276">
        <v>0</v>
      </c>
      <c r="AA30" s="276">
        <v>0</v>
      </c>
      <c r="AB30" s="276">
        <v>0</v>
      </c>
      <c r="AC30" s="276">
        <v>0</v>
      </c>
      <c r="AD30" s="276">
        <v>0</v>
      </c>
      <c r="AF30" s="276">
        <v>0</v>
      </c>
      <c r="AG30" s="276">
        <v>0</v>
      </c>
      <c r="AH30" s="276">
        <v>0</v>
      </c>
      <c r="AI30" s="276">
        <v>0</v>
      </c>
      <c r="AJ30" s="276">
        <v>0</v>
      </c>
      <c r="AK30" s="276">
        <v>0</v>
      </c>
      <c r="AL30" s="276">
        <v>0</v>
      </c>
      <c r="AM30" s="276">
        <v>0</v>
      </c>
      <c r="AN30" s="276">
        <v>0</v>
      </c>
      <c r="AO30" s="276">
        <v>0</v>
      </c>
      <c r="AP30" s="276">
        <v>0</v>
      </c>
      <c r="AQ30" s="276">
        <v>0</v>
      </c>
      <c r="AS30" s="277">
        <v>0</v>
      </c>
      <c r="AT30" s="277">
        <v>0</v>
      </c>
      <c r="AU30" s="277">
        <v>0</v>
      </c>
      <c r="AV30" s="277">
        <v>0</v>
      </c>
      <c r="AW30" s="277">
        <v>0</v>
      </c>
      <c r="AX30" s="277">
        <v>0</v>
      </c>
      <c r="AY30" s="277">
        <v>0</v>
      </c>
      <c r="AZ30" s="277">
        <v>0</v>
      </c>
      <c r="BA30" s="277">
        <v>0</v>
      </c>
      <c r="BB30" s="277">
        <v>0</v>
      </c>
      <c r="BC30" s="277">
        <v>0</v>
      </c>
      <c r="BD30" s="277">
        <v>0</v>
      </c>
      <c r="BF30" s="277">
        <v>0</v>
      </c>
      <c r="BG30" s="277">
        <v>0</v>
      </c>
      <c r="BH30" s="277">
        <v>0</v>
      </c>
      <c r="BI30" s="277">
        <v>0</v>
      </c>
      <c r="BJ30" s="277">
        <v>0</v>
      </c>
      <c r="BK30" s="277">
        <v>0</v>
      </c>
      <c r="BL30" s="277">
        <v>0</v>
      </c>
      <c r="BM30" s="277">
        <v>0</v>
      </c>
      <c r="BN30" s="277">
        <v>0</v>
      </c>
      <c r="BO30" s="277">
        <v>0</v>
      </c>
      <c r="BP30" s="277">
        <v>0</v>
      </c>
      <c r="BQ30" s="277">
        <v>0</v>
      </c>
    </row>
    <row r="31" spans="1:88" ht="30" customHeight="1" thickTop="1" thickBot="1">
      <c r="C31" s="120" t="str">
        <f>IF(FINANÇAS!C29="","",FINANÇAS!C29)</f>
        <v/>
      </c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  <c r="O31" s="379"/>
      <c r="P31" s="245">
        <f t="shared" si="0"/>
        <v>0</v>
      </c>
      <c r="Q31" s="119"/>
      <c r="R31" s="20" t="s">
        <v>778</v>
      </c>
      <c r="S31" s="276">
        <v>0</v>
      </c>
      <c r="T31" s="276">
        <v>0</v>
      </c>
      <c r="U31" s="276">
        <v>0</v>
      </c>
      <c r="V31" s="276">
        <v>0</v>
      </c>
      <c r="W31" s="276">
        <v>0</v>
      </c>
      <c r="X31" s="276">
        <v>0</v>
      </c>
      <c r="Y31" s="276">
        <v>0</v>
      </c>
      <c r="Z31" s="276">
        <v>0</v>
      </c>
      <c r="AA31" s="276">
        <v>0</v>
      </c>
      <c r="AB31" s="276">
        <v>0</v>
      </c>
      <c r="AC31" s="276">
        <v>0</v>
      </c>
      <c r="AD31" s="276">
        <v>0</v>
      </c>
      <c r="AF31" s="276">
        <v>0</v>
      </c>
      <c r="AG31" s="276">
        <v>0</v>
      </c>
      <c r="AH31" s="276">
        <v>0</v>
      </c>
      <c r="AI31" s="276">
        <v>0</v>
      </c>
      <c r="AJ31" s="276">
        <v>0</v>
      </c>
      <c r="AK31" s="276">
        <v>0</v>
      </c>
      <c r="AL31" s="276">
        <v>0</v>
      </c>
      <c r="AM31" s="276">
        <v>0</v>
      </c>
      <c r="AN31" s="276">
        <v>0</v>
      </c>
      <c r="AO31" s="276">
        <v>0</v>
      </c>
      <c r="AP31" s="276">
        <v>0</v>
      </c>
      <c r="AQ31" s="276">
        <v>0</v>
      </c>
      <c r="AS31" s="277">
        <v>0</v>
      </c>
      <c r="AT31" s="277">
        <v>0</v>
      </c>
      <c r="AU31" s="277">
        <v>0</v>
      </c>
      <c r="AV31" s="277">
        <v>0</v>
      </c>
      <c r="AW31" s="277">
        <v>0</v>
      </c>
      <c r="AX31" s="277">
        <v>0</v>
      </c>
      <c r="AY31" s="277">
        <v>0</v>
      </c>
      <c r="AZ31" s="277">
        <v>0</v>
      </c>
      <c r="BA31" s="277">
        <v>0</v>
      </c>
      <c r="BB31" s="277">
        <v>0</v>
      </c>
      <c r="BC31" s="277">
        <v>0</v>
      </c>
      <c r="BD31" s="277">
        <v>0</v>
      </c>
      <c r="BF31" s="277">
        <v>0</v>
      </c>
      <c r="BG31" s="277">
        <v>0</v>
      </c>
      <c r="BH31" s="277">
        <v>0</v>
      </c>
      <c r="BI31" s="277">
        <v>0</v>
      </c>
      <c r="BJ31" s="277">
        <v>0</v>
      </c>
      <c r="BK31" s="277">
        <v>0</v>
      </c>
      <c r="BL31" s="277">
        <v>0</v>
      </c>
      <c r="BM31" s="277">
        <v>0</v>
      </c>
      <c r="BN31" s="277">
        <v>0</v>
      </c>
      <c r="BO31" s="277">
        <v>0</v>
      </c>
      <c r="BP31" s="277">
        <v>0</v>
      </c>
      <c r="BQ31" s="277">
        <v>0</v>
      </c>
    </row>
    <row r="32" spans="1:88" ht="30" customHeight="1" thickTop="1" thickBot="1">
      <c r="C32" s="120" t="str">
        <f>IF(FINANÇAS!C30="","",FINANÇAS!C30)</f>
        <v/>
      </c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  <c r="O32" s="379"/>
      <c r="P32" s="245">
        <f t="shared" si="0"/>
        <v>0</v>
      </c>
      <c r="Q32" s="119"/>
      <c r="R32" s="20" t="s">
        <v>778</v>
      </c>
      <c r="S32" s="276">
        <v>0</v>
      </c>
      <c r="T32" s="276">
        <v>0</v>
      </c>
      <c r="U32" s="276">
        <v>0</v>
      </c>
      <c r="V32" s="276">
        <v>0</v>
      </c>
      <c r="W32" s="276">
        <v>0</v>
      </c>
      <c r="X32" s="276">
        <v>0</v>
      </c>
      <c r="Y32" s="276">
        <v>0</v>
      </c>
      <c r="Z32" s="276">
        <v>0</v>
      </c>
      <c r="AA32" s="276">
        <v>0</v>
      </c>
      <c r="AB32" s="276">
        <v>0</v>
      </c>
      <c r="AC32" s="276">
        <v>0</v>
      </c>
      <c r="AD32" s="276">
        <v>0</v>
      </c>
      <c r="AF32" s="276">
        <v>0</v>
      </c>
      <c r="AG32" s="276">
        <v>0</v>
      </c>
      <c r="AH32" s="276">
        <v>0</v>
      </c>
      <c r="AI32" s="276">
        <v>0</v>
      </c>
      <c r="AJ32" s="276">
        <v>0</v>
      </c>
      <c r="AK32" s="276">
        <v>0</v>
      </c>
      <c r="AL32" s="276">
        <v>0</v>
      </c>
      <c r="AM32" s="276">
        <v>0</v>
      </c>
      <c r="AN32" s="276">
        <v>0</v>
      </c>
      <c r="AO32" s="276">
        <v>0</v>
      </c>
      <c r="AP32" s="276">
        <v>0</v>
      </c>
      <c r="AQ32" s="276">
        <v>0</v>
      </c>
      <c r="AS32" s="277">
        <v>0</v>
      </c>
      <c r="AT32" s="277">
        <v>0</v>
      </c>
      <c r="AU32" s="277">
        <v>0</v>
      </c>
      <c r="AV32" s="277">
        <v>0</v>
      </c>
      <c r="AW32" s="277">
        <v>0</v>
      </c>
      <c r="AX32" s="277">
        <v>0</v>
      </c>
      <c r="AY32" s="277">
        <v>0</v>
      </c>
      <c r="AZ32" s="277">
        <v>0</v>
      </c>
      <c r="BA32" s="277">
        <v>0</v>
      </c>
      <c r="BB32" s="277">
        <v>0</v>
      </c>
      <c r="BC32" s="277">
        <v>0</v>
      </c>
      <c r="BD32" s="277">
        <v>0</v>
      </c>
      <c r="BF32" s="277">
        <v>0</v>
      </c>
      <c r="BG32" s="277">
        <v>0</v>
      </c>
      <c r="BH32" s="277">
        <v>0</v>
      </c>
      <c r="BI32" s="277">
        <v>0</v>
      </c>
      <c r="BJ32" s="277">
        <v>0</v>
      </c>
      <c r="BK32" s="277">
        <v>0</v>
      </c>
      <c r="BL32" s="277">
        <v>0</v>
      </c>
      <c r="BM32" s="277">
        <v>0</v>
      </c>
      <c r="BN32" s="277">
        <v>0</v>
      </c>
      <c r="BO32" s="277">
        <v>0</v>
      </c>
      <c r="BP32" s="277">
        <v>0</v>
      </c>
      <c r="BQ32" s="277">
        <v>0</v>
      </c>
    </row>
    <row r="33" spans="3:69" ht="30" customHeight="1" thickTop="1" thickBot="1">
      <c r="C33" s="120" t="str">
        <f>IF(FINANÇAS!C31="","",FINANÇAS!C31)</f>
        <v/>
      </c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  <c r="O33" s="379"/>
      <c r="P33" s="245">
        <f t="shared" si="0"/>
        <v>0</v>
      </c>
      <c r="Q33" s="119"/>
      <c r="R33" s="20" t="s">
        <v>778</v>
      </c>
      <c r="S33" s="276">
        <v>0</v>
      </c>
      <c r="T33" s="276">
        <v>0</v>
      </c>
      <c r="U33" s="276">
        <v>0</v>
      </c>
      <c r="V33" s="276">
        <v>0</v>
      </c>
      <c r="W33" s="276">
        <v>0</v>
      </c>
      <c r="X33" s="276">
        <v>0</v>
      </c>
      <c r="Y33" s="276">
        <v>0</v>
      </c>
      <c r="Z33" s="276">
        <v>0</v>
      </c>
      <c r="AA33" s="276">
        <v>0</v>
      </c>
      <c r="AB33" s="276">
        <v>0</v>
      </c>
      <c r="AC33" s="276">
        <v>0</v>
      </c>
      <c r="AD33" s="276">
        <v>0</v>
      </c>
      <c r="AF33" s="276">
        <v>0</v>
      </c>
      <c r="AG33" s="276">
        <v>0</v>
      </c>
      <c r="AH33" s="276">
        <v>0</v>
      </c>
      <c r="AI33" s="276">
        <v>0</v>
      </c>
      <c r="AJ33" s="276">
        <v>0</v>
      </c>
      <c r="AK33" s="276">
        <v>0</v>
      </c>
      <c r="AL33" s="276">
        <v>0</v>
      </c>
      <c r="AM33" s="276">
        <v>0</v>
      </c>
      <c r="AN33" s="276">
        <v>0</v>
      </c>
      <c r="AO33" s="276">
        <v>0</v>
      </c>
      <c r="AP33" s="276">
        <v>0</v>
      </c>
      <c r="AQ33" s="276">
        <v>0</v>
      </c>
      <c r="AS33" s="277">
        <v>0</v>
      </c>
      <c r="AT33" s="277">
        <v>0</v>
      </c>
      <c r="AU33" s="277">
        <v>0</v>
      </c>
      <c r="AV33" s="277">
        <v>0</v>
      </c>
      <c r="AW33" s="277">
        <v>0</v>
      </c>
      <c r="AX33" s="277">
        <v>0</v>
      </c>
      <c r="AY33" s="277">
        <v>0</v>
      </c>
      <c r="AZ33" s="277">
        <v>0</v>
      </c>
      <c r="BA33" s="277">
        <v>0</v>
      </c>
      <c r="BB33" s="277">
        <v>0</v>
      </c>
      <c r="BC33" s="277">
        <v>0</v>
      </c>
      <c r="BD33" s="277">
        <v>0</v>
      </c>
      <c r="BF33" s="277">
        <v>0</v>
      </c>
      <c r="BG33" s="277">
        <v>0</v>
      </c>
      <c r="BH33" s="277">
        <v>0</v>
      </c>
      <c r="BI33" s="277">
        <v>0</v>
      </c>
      <c r="BJ33" s="277">
        <v>0</v>
      </c>
      <c r="BK33" s="277">
        <v>0</v>
      </c>
      <c r="BL33" s="277">
        <v>0</v>
      </c>
      <c r="BM33" s="277">
        <v>0</v>
      </c>
      <c r="BN33" s="277">
        <v>0</v>
      </c>
      <c r="BO33" s="277">
        <v>0</v>
      </c>
      <c r="BP33" s="277">
        <v>0</v>
      </c>
      <c r="BQ33" s="277">
        <v>0</v>
      </c>
    </row>
    <row r="34" spans="3:69" ht="30" customHeight="1" thickTop="1" thickBot="1">
      <c r="C34" s="120" t="str">
        <f>IF(FINANÇAS!C32="","",FINANÇAS!C32)</f>
        <v/>
      </c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  <c r="O34" s="379"/>
      <c r="P34" s="245">
        <f t="shared" si="0"/>
        <v>0</v>
      </c>
      <c r="Q34" s="119"/>
      <c r="R34" s="20" t="s">
        <v>778</v>
      </c>
      <c r="S34" s="276">
        <v>0</v>
      </c>
      <c r="T34" s="276">
        <v>0</v>
      </c>
      <c r="U34" s="276">
        <v>0</v>
      </c>
      <c r="V34" s="276">
        <v>0</v>
      </c>
      <c r="W34" s="276">
        <v>0</v>
      </c>
      <c r="X34" s="276">
        <v>0</v>
      </c>
      <c r="Y34" s="276">
        <v>0</v>
      </c>
      <c r="Z34" s="276">
        <v>0</v>
      </c>
      <c r="AA34" s="276">
        <v>0</v>
      </c>
      <c r="AB34" s="276">
        <v>0</v>
      </c>
      <c r="AC34" s="276">
        <v>0</v>
      </c>
      <c r="AD34" s="276">
        <v>0</v>
      </c>
      <c r="AF34" s="276">
        <v>0</v>
      </c>
      <c r="AG34" s="276">
        <v>0</v>
      </c>
      <c r="AH34" s="276">
        <v>0</v>
      </c>
      <c r="AI34" s="276">
        <v>0</v>
      </c>
      <c r="AJ34" s="276">
        <v>0</v>
      </c>
      <c r="AK34" s="276">
        <v>0</v>
      </c>
      <c r="AL34" s="276">
        <v>0</v>
      </c>
      <c r="AM34" s="276">
        <v>0</v>
      </c>
      <c r="AN34" s="276">
        <v>0</v>
      </c>
      <c r="AO34" s="276">
        <v>0</v>
      </c>
      <c r="AP34" s="276">
        <v>0</v>
      </c>
      <c r="AQ34" s="276">
        <v>0</v>
      </c>
      <c r="AS34" s="277">
        <v>0</v>
      </c>
      <c r="AT34" s="277">
        <v>0</v>
      </c>
      <c r="AU34" s="277">
        <v>0</v>
      </c>
      <c r="AV34" s="277">
        <v>0</v>
      </c>
      <c r="AW34" s="277">
        <v>0</v>
      </c>
      <c r="AX34" s="277">
        <v>0</v>
      </c>
      <c r="AY34" s="277">
        <v>0</v>
      </c>
      <c r="AZ34" s="277">
        <v>0</v>
      </c>
      <c r="BA34" s="277">
        <v>0</v>
      </c>
      <c r="BB34" s="277">
        <v>0</v>
      </c>
      <c r="BC34" s="277">
        <v>0</v>
      </c>
      <c r="BD34" s="277">
        <v>0</v>
      </c>
      <c r="BF34" s="277">
        <v>0</v>
      </c>
      <c r="BG34" s="277">
        <v>0</v>
      </c>
      <c r="BH34" s="277">
        <v>0</v>
      </c>
      <c r="BI34" s="277">
        <v>0</v>
      </c>
      <c r="BJ34" s="277">
        <v>0</v>
      </c>
      <c r="BK34" s="277">
        <v>0</v>
      </c>
      <c r="BL34" s="277">
        <v>0</v>
      </c>
      <c r="BM34" s="277">
        <v>0</v>
      </c>
      <c r="BN34" s="277">
        <v>0</v>
      </c>
      <c r="BO34" s="277">
        <v>0</v>
      </c>
      <c r="BP34" s="277">
        <v>0</v>
      </c>
      <c r="BQ34" s="277">
        <v>0</v>
      </c>
    </row>
    <row r="35" spans="3:69" ht="30" customHeight="1" thickTop="1" thickBot="1">
      <c r="C35" s="120" t="str">
        <f>IF(FINANÇAS!C33="","",FINANÇAS!C33)</f>
        <v/>
      </c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  <c r="O35" s="379"/>
      <c r="P35" s="245">
        <f t="shared" si="0"/>
        <v>0</v>
      </c>
      <c r="Q35" s="119"/>
      <c r="R35" s="20" t="s">
        <v>778</v>
      </c>
      <c r="S35" s="276">
        <v>0</v>
      </c>
      <c r="T35" s="276">
        <v>0</v>
      </c>
      <c r="U35" s="276">
        <v>0</v>
      </c>
      <c r="V35" s="276">
        <v>0</v>
      </c>
      <c r="W35" s="276">
        <v>0</v>
      </c>
      <c r="X35" s="276">
        <v>0</v>
      </c>
      <c r="Y35" s="276">
        <v>0</v>
      </c>
      <c r="Z35" s="276">
        <v>0</v>
      </c>
      <c r="AA35" s="276">
        <v>0</v>
      </c>
      <c r="AB35" s="276">
        <v>0</v>
      </c>
      <c r="AC35" s="276">
        <v>0</v>
      </c>
      <c r="AD35" s="276">
        <v>0</v>
      </c>
      <c r="AF35" s="276">
        <v>0</v>
      </c>
      <c r="AG35" s="276">
        <v>0</v>
      </c>
      <c r="AH35" s="276">
        <v>0</v>
      </c>
      <c r="AI35" s="276">
        <v>0</v>
      </c>
      <c r="AJ35" s="276">
        <v>0</v>
      </c>
      <c r="AK35" s="276">
        <v>0</v>
      </c>
      <c r="AL35" s="276">
        <v>0</v>
      </c>
      <c r="AM35" s="276">
        <v>0</v>
      </c>
      <c r="AN35" s="276">
        <v>0</v>
      </c>
      <c r="AO35" s="276">
        <v>0</v>
      </c>
      <c r="AP35" s="276">
        <v>0</v>
      </c>
      <c r="AQ35" s="276">
        <v>0</v>
      </c>
      <c r="AS35" s="277">
        <v>0</v>
      </c>
      <c r="AT35" s="277">
        <v>0</v>
      </c>
      <c r="AU35" s="277">
        <v>0</v>
      </c>
      <c r="AV35" s="277">
        <v>0</v>
      </c>
      <c r="AW35" s="277">
        <v>0</v>
      </c>
      <c r="AX35" s="277">
        <v>0</v>
      </c>
      <c r="AY35" s="277">
        <v>0</v>
      </c>
      <c r="AZ35" s="277">
        <v>0</v>
      </c>
      <c r="BA35" s="277">
        <v>0</v>
      </c>
      <c r="BB35" s="277">
        <v>0</v>
      </c>
      <c r="BC35" s="277">
        <v>0</v>
      </c>
      <c r="BD35" s="277">
        <v>0</v>
      </c>
      <c r="BF35" s="277">
        <v>0</v>
      </c>
      <c r="BG35" s="277">
        <v>0</v>
      </c>
      <c r="BH35" s="277">
        <v>0</v>
      </c>
      <c r="BI35" s="277">
        <v>0</v>
      </c>
      <c r="BJ35" s="277">
        <v>0</v>
      </c>
      <c r="BK35" s="277">
        <v>0</v>
      </c>
      <c r="BL35" s="277">
        <v>0</v>
      </c>
      <c r="BM35" s="277">
        <v>0</v>
      </c>
      <c r="BN35" s="277">
        <v>0</v>
      </c>
      <c r="BO35" s="277">
        <v>0</v>
      </c>
      <c r="BP35" s="277">
        <v>0</v>
      </c>
      <c r="BQ35" s="277">
        <v>0</v>
      </c>
    </row>
    <row r="36" spans="3:69" ht="30" customHeight="1" thickTop="1" thickBot="1">
      <c r="C36" s="120" t="str">
        <f>IF(FINANÇAS!C34="","",FINANÇAS!C34)</f>
        <v/>
      </c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  <c r="O36" s="379"/>
      <c r="P36" s="245">
        <f t="shared" si="0"/>
        <v>0</v>
      </c>
      <c r="Q36" s="119"/>
      <c r="R36" s="20" t="s">
        <v>778</v>
      </c>
      <c r="S36" s="276">
        <v>0</v>
      </c>
      <c r="T36" s="276">
        <v>0</v>
      </c>
      <c r="U36" s="276">
        <v>0</v>
      </c>
      <c r="V36" s="276">
        <v>0</v>
      </c>
      <c r="W36" s="276">
        <v>0</v>
      </c>
      <c r="X36" s="276">
        <v>0</v>
      </c>
      <c r="Y36" s="276">
        <v>0</v>
      </c>
      <c r="Z36" s="276">
        <v>0</v>
      </c>
      <c r="AA36" s="276">
        <v>0</v>
      </c>
      <c r="AB36" s="276">
        <v>0</v>
      </c>
      <c r="AC36" s="276">
        <v>0</v>
      </c>
      <c r="AD36" s="276">
        <v>0</v>
      </c>
      <c r="AF36" s="276">
        <v>0</v>
      </c>
      <c r="AG36" s="276">
        <v>0</v>
      </c>
      <c r="AH36" s="276">
        <v>0</v>
      </c>
      <c r="AI36" s="276">
        <v>0</v>
      </c>
      <c r="AJ36" s="276">
        <v>0</v>
      </c>
      <c r="AK36" s="276">
        <v>0</v>
      </c>
      <c r="AL36" s="276">
        <v>0</v>
      </c>
      <c r="AM36" s="276">
        <v>0</v>
      </c>
      <c r="AN36" s="276">
        <v>0</v>
      </c>
      <c r="AO36" s="276">
        <v>0</v>
      </c>
      <c r="AP36" s="276">
        <v>0</v>
      </c>
      <c r="AQ36" s="276">
        <v>0</v>
      </c>
      <c r="AS36" s="277">
        <v>0</v>
      </c>
      <c r="AT36" s="277">
        <v>0</v>
      </c>
      <c r="AU36" s="277">
        <v>0</v>
      </c>
      <c r="AV36" s="277">
        <v>0</v>
      </c>
      <c r="AW36" s="277">
        <v>0</v>
      </c>
      <c r="AX36" s="277">
        <v>0</v>
      </c>
      <c r="AY36" s="277">
        <v>0</v>
      </c>
      <c r="AZ36" s="277">
        <v>0</v>
      </c>
      <c r="BA36" s="277">
        <v>0</v>
      </c>
      <c r="BB36" s="277">
        <v>0</v>
      </c>
      <c r="BC36" s="277">
        <v>0</v>
      </c>
      <c r="BD36" s="277">
        <v>0</v>
      </c>
      <c r="BF36" s="277">
        <v>0</v>
      </c>
      <c r="BG36" s="277">
        <v>0</v>
      </c>
      <c r="BH36" s="277">
        <v>0</v>
      </c>
      <c r="BI36" s="277">
        <v>0</v>
      </c>
      <c r="BJ36" s="277">
        <v>0</v>
      </c>
      <c r="BK36" s="277">
        <v>0</v>
      </c>
      <c r="BL36" s="277">
        <v>0</v>
      </c>
      <c r="BM36" s="277">
        <v>0</v>
      </c>
      <c r="BN36" s="277">
        <v>0</v>
      </c>
      <c r="BO36" s="277">
        <v>0</v>
      </c>
      <c r="BP36" s="277">
        <v>0</v>
      </c>
      <c r="BQ36" s="277">
        <v>0</v>
      </c>
    </row>
    <row r="37" spans="3:69" ht="30" customHeight="1" thickTop="1" thickBot="1">
      <c r="C37" s="120" t="str">
        <f>IF(FINANÇAS!C35="","",FINANÇAS!C35)</f>
        <v/>
      </c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  <c r="O37" s="379"/>
      <c r="P37" s="245">
        <f t="shared" si="0"/>
        <v>0</v>
      </c>
      <c r="Q37" s="119"/>
      <c r="R37" s="20" t="s">
        <v>778</v>
      </c>
      <c r="S37" s="276">
        <v>0</v>
      </c>
      <c r="T37" s="276">
        <v>0</v>
      </c>
      <c r="U37" s="276">
        <v>0</v>
      </c>
      <c r="V37" s="276">
        <v>0</v>
      </c>
      <c r="W37" s="276">
        <v>0</v>
      </c>
      <c r="X37" s="276">
        <v>0</v>
      </c>
      <c r="Y37" s="276">
        <v>0</v>
      </c>
      <c r="Z37" s="276">
        <v>0</v>
      </c>
      <c r="AA37" s="276">
        <v>0</v>
      </c>
      <c r="AB37" s="276">
        <v>0</v>
      </c>
      <c r="AC37" s="276">
        <v>0</v>
      </c>
      <c r="AD37" s="276">
        <v>0</v>
      </c>
      <c r="AF37" s="276">
        <v>0</v>
      </c>
      <c r="AG37" s="276">
        <v>0</v>
      </c>
      <c r="AH37" s="276">
        <v>0</v>
      </c>
      <c r="AI37" s="276">
        <v>0</v>
      </c>
      <c r="AJ37" s="276">
        <v>0</v>
      </c>
      <c r="AK37" s="276">
        <v>0</v>
      </c>
      <c r="AL37" s="276">
        <v>0</v>
      </c>
      <c r="AM37" s="276">
        <v>0</v>
      </c>
      <c r="AN37" s="276">
        <v>0</v>
      </c>
      <c r="AO37" s="276">
        <v>0</v>
      </c>
      <c r="AP37" s="276">
        <v>0</v>
      </c>
      <c r="AQ37" s="276">
        <v>0</v>
      </c>
      <c r="AS37" s="277">
        <v>0</v>
      </c>
      <c r="AT37" s="277">
        <v>0</v>
      </c>
      <c r="AU37" s="277">
        <v>0</v>
      </c>
      <c r="AV37" s="277">
        <v>0</v>
      </c>
      <c r="AW37" s="277">
        <v>0</v>
      </c>
      <c r="AX37" s="277">
        <v>0</v>
      </c>
      <c r="AY37" s="277">
        <v>0</v>
      </c>
      <c r="AZ37" s="277">
        <v>0</v>
      </c>
      <c r="BA37" s="277">
        <v>0</v>
      </c>
      <c r="BB37" s="277">
        <v>0</v>
      </c>
      <c r="BC37" s="277">
        <v>0</v>
      </c>
      <c r="BD37" s="277">
        <v>0</v>
      </c>
      <c r="BF37" s="277">
        <v>0</v>
      </c>
      <c r="BG37" s="277">
        <v>0</v>
      </c>
      <c r="BH37" s="277">
        <v>0</v>
      </c>
      <c r="BI37" s="277">
        <v>0</v>
      </c>
      <c r="BJ37" s="277">
        <v>0</v>
      </c>
      <c r="BK37" s="277">
        <v>0</v>
      </c>
      <c r="BL37" s="277">
        <v>0</v>
      </c>
      <c r="BM37" s="277">
        <v>0</v>
      </c>
      <c r="BN37" s="277">
        <v>0</v>
      </c>
      <c r="BO37" s="277">
        <v>0</v>
      </c>
      <c r="BP37" s="277">
        <v>0</v>
      </c>
      <c r="BQ37" s="277">
        <v>0</v>
      </c>
    </row>
    <row r="38" spans="3:69" ht="30" customHeight="1" thickTop="1" thickBot="1">
      <c r="C38" s="120" t="str">
        <f>IF(FINANÇAS!C36="","",FINANÇAS!C36)</f>
        <v/>
      </c>
      <c r="D38" s="379"/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245">
        <f t="shared" si="0"/>
        <v>0</v>
      </c>
      <c r="Q38" s="119"/>
      <c r="R38" s="20" t="s">
        <v>778</v>
      </c>
      <c r="S38" s="276">
        <v>0</v>
      </c>
      <c r="T38" s="276">
        <v>0</v>
      </c>
      <c r="U38" s="276">
        <v>0</v>
      </c>
      <c r="V38" s="276">
        <v>0</v>
      </c>
      <c r="W38" s="276">
        <v>0</v>
      </c>
      <c r="X38" s="276">
        <v>0</v>
      </c>
      <c r="Y38" s="276">
        <v>0</v>
      </c>
      <c r="Z38" s="276">
        <v>0</v>
      </c>
      <c r="AA38" s="276">
        <v>0</v>
      </c>
      <c r="AB38" s="276">
        <v>0</v>
      </c>
      <c r="AC38" s="276">
        <v>0</v>
      </c>
      <c r="AD38" s="276">
        <v>0</v>
      </c>
      <c r="AF38" s="276">
        <v>0</v>
      </c>
      <c r="AG38" s="276">
        <v>0</v>
      </c>
      <c r="AH38" s="276">
        <v>0</v>
      </c>
      <c r="AI38" s="276">
        <v>0</v>
      </c>
      <c r="AJ38" s="276">
        <v>0</v>
      </c>
      <c r="AK38" s="276">
        <v>0</v>
      </c>
      <c r="AL38" s="276">
        <v>0</v>
      </c>
      <c r="AM38" s="276">
        <v>0</v>
      </c>
      <c r="AN38" s="276">
        <v>0</v>
      </c>
      <c r="AO38" s="276">
        <v>0</v>
      </c>
      <c r="AP38" s="276">
        <v>0</v>
      </c>
      <c r="AQ38" s="276">
        <v>0</v>
      </c>
      <c r="AS38" s="277">
        <v>0</v>
      </c>
      <c r="AT38" s="277">
        <v>0</v>
      </c>
      <c r="AU38" s="277">
        <v>0</v>
      </c>
      <c r="AV38" s="277">
        <v>0</v>
      </c>
      <c r="AW38" s="277">
        <v>0</v>
      </c>
      <c r="AX38" s="277">
        <v>0</v>
      </c>
      <c r="AY38" s="277">
        <v>0</v>
      </c>
      <c r="AZ38" s="277">
        <v>0</v>
      </c>
      <c r="BA38" s="277">
        <v>0</v>
      </c>
      <c r="BB38" s="277">
        <v>0</v>
      </c>
      <c r="BC38" s="277">
        <v>0</v>
      </c>
      <c r="BD38" s="277">
        <v>0</v>
      </c>
      <c r="BF38" s="277">
        <v>0</v>
      </c>
      <c r="BG38" s="277">
        <v>0</v>
      </c>
      <c r="BH38" s="277">
        <v>0</v>
      </c>
      <c r="BI38" s="277">
        <v>0</v>
      </c>
      <c r="BJ38" s="277">
        <v>0</v>
      </c>
      <c r="BK38" s="277">
        <v>0</v>
      </c>
      <c r="BL38" s="277">
        <v>0</v>
      </c>
      <c r="BM38" s="277">
        <v>0</v>
      </c>
      <c r="BN38" s="277">
        <v>0</v>
      </c>
      <c r="BO38" s="277">
        <v>0</v>
      </c>
      <c r="BP38" s="277">
        <v>0</v>
      </c>
      <c r="BQ38" s="277">
        <v>0</v>
      </c>
    </row>
    <row r="39" spans="3:69" ht="30" customHeight="1" thickTop="1" thickBot="1">
      <c r="C39" s="120" t="str">
        <f>IF(FINANÇAS!C37="","",FINANÇAS!C37)</f>
        <v/>
      </c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379"/>
      <c r="P39" s="245">
        <f t="shared" si="0"/>
        <v>0</v>
      </c>
      <c r="Q39" s="119"/>
      <c r="R39" s="20" t="s">
        <v>778</v>
      </c>
      <c r="S39" s="276">
        <v>0</v>
      </c>
      <c r="T39" s="276">
        <v>0</v>
      </c>
      <c r="U39" s="276">
        <v>0</v>
      </c>
      <c r="V39" s="276">
        <v>0</v>
      </c>
      <c r="W39" s="276">
        <v>0</v>
      </c>
      <c r="X39" s="276">
        <v>0</v>
      </c>
      <c r="Y39" s="276">
        <v>0</v>
      </c>
      <c r="Z39" s="276">
        <v>0</v>
      </c>
      <c r="AA39" s="276">
        <v>0</v>
      </c>
      <c r="AB39" s="276">
        <v>0</v>
      </c>
      <c r="AC39" s="276">
        <v>0</v>
      </c>
      <c r="AD39" s="276">
        <v>0</v>
      </c>
      <c r="AF39" s="276">
        <v>0</v>
      </c>
      <c r="AG39" s="276">
        <v>0</v>
      </c>
      <c r="AH39" s="276">
        <v>0</v>
      </c>
      <c r="AI39" s="276">
        <v>0</v>
      </c>
      <c r="AJ39" s="276">
        <v>0</v>
      </c>
      <c r="AK39" s="276">
        <v>0</v>
      </c>
      <c r="AL39" s="276">
        <v>0</v>
      </c>
      <c r="AM39" s="276">
        <v>0</v>
      </c>
      <c r="AN39" s="276">
        <v>0</v>
      </c>
      <c r="AO39" s="276">
        <v>0</v>
      </c>
      <c r="AP39" s="276">
        <v>0</v>
      </c>
      <c r="AQ39" s="276">
        <v>0</v>
      </c>
      <c r="AS39" s="277">
        <v>0</v>
      </c>
      <c r="AT39" s="277">
        <v>0</v>
      </c>
      <c r="AU39" s="277">
        <v>0</v>
      </c>
      <c r="AV39" s="277">
        <v>0</v>
      </c>
      <c r="AW39" s="277">
        <v>0</v>
      </c>
      <c r="AX39" s="277">
        <v>0</v>
      </c>
      <c r="AY39" s="277">
        <v>0</v>
      </c>
      <c r="AZ39" s="277">
        <v>0</v>
      </c>
      <c r="BA39" s="277">
        <v>0</v>
      </c>
      <c r="BB39" s="277">
        <v>0</v>
      </c>
      <c r="BC39" s="277">
        <v>0</v>
      </c>
      <c r="BD39" s="277">
        <v>0</v>
      </c>
      <c r="BF39" s="277">
        <v>0</v>
      </c>
      <c r="BG39" s="277">
        <v>0</v>
      </c>
      <c r="BH39" s="277">
        <v>0</v>
      </c>
      <c r="BI39" s="277">
        <v>0</v>
      </c>
      <c r="BJ39" s="277">
        <v>0</v>
      </c>
      <c r="BK39" s="277">
        <v>0</v>
      </c>
      <c r="BL39" s="277">
        <v>0</v>
      </c>
      <c r="BM39" s="277">
        <v>0</v>
      </c>
      <c r="BN39" s="277">
        <v>0</v>
      </c>
      <c r="BO39" s="277">
        <v>0</v>
      </c>
      <c r="BP39" s="277">
        <v>0</v>
      </c>
      <c r="BQ39" s="277">
        <v>0</v>
      </c>
    </row>
    <row r="40" spans="3:69" ht="30" customHeight="1" thickTop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</row>
    <row r="41" spans="3:69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</row>
    <row r="42" spans="3:69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3:69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3:69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3:69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</row>
    <row r="46" spans="3:69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3:69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3:69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3:14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  <row r="50" spans="3:14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</row>
    <row r="51" spans="3:14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</row>
    <row r="52" spans="3:14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</row>
    <row r="53" spans="3:14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3:14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3:14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</row>
    <row r="56" spans="3:14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</row>
    <row r="57" spans="3:14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</row>
    <row r="58" spans="3:14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</row>
    <row r="59" spans="3:14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3:14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3:14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</row>
    <row r="62" spans="3:14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</row>
    <row r="63" spans="3:14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</row>
    <row r="64" spans="3:14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3:14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  <row r="66" spans="3:14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3:14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</row>
    <row r="68" spans="3:14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</row>
    <row r="69" spans="3:14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</row>
    <row r="70" spans="3:14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</row>
    <row r="71" spans="3:14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</row>
    <row r="72" spans="3:14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3:14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</row>
    <row r="74" spans="3:14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</row>
    <row r="75" spans="3:14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</row>
    <row r="76" spans="3:14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</row>
    <row r="77" spans="3:14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</row>
    <row r="78" spans="3:14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3:14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</row>
    <row r="80" spans="3:14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</row>
    <row r="81" spans="3:14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</row>
    <row r="82" spans="3:14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</row>
    <row r="83" spans="3:14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</row>
    <row r="84" spans="3:14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3:14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</row>
    <row r="86" spans="3:14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</row>
    <row r="87" spans="3:14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3:14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</row>
    <row r="89" spans="3:14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3:14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3:14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</row>
    <row r="92" spans="3:14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3:14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</row>
    <row r="94" spans="3:14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</row>
    <row r="95" spans="3:14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</row>
    <row r="96" spans="3:14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3:14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</row>
    <row r="98" spans="3:14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3:14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</row>
    <row r="100" spans="3:14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</row>
    <row r="101" spans="3:14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</row>
    <row r="102" spans="3:14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3:14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</row>
    <row r="104" spans="3:14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</row>
    <row r="105" spans="3:14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</row>
    <row r="106" spans="3:14" ht="30" customHeight="1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</row>
    <row r="107" spans="3:14" ht="30" customHeight="1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</row>
    <row r="108" spans="3:14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3:14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</row>
    <row r="110" spans="3:14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</row>
  </sheetData>
  <sheetProtection selectLockedCells="1"/>
  <mergeCells count="5">
    <mergeCell ref="M1:N1"/>
    <mergeCell ref="C1:F1"/>
    <mergeCell ref="G1:H1"/>
    <mergeCell ref="I1:J1"/>
    <mergeCell ref="K1:L1"/>
  </mergeCells>
  <phoneticPr fontId="38" type="noConversion"/>
  <hyperlinks>
    <hyperlink ref="E5" location="FINANÇAS_PROJ!A1" display="Ano 1"/>
    <hyperlink ref="F5" location="PROJ2!A1" display="Ano 2"/>
    <hyperlink ref="G5" location="PROJ3!A1" display="Ano 3"/>
    <hyperlink ref="H5" location="PROJ4!A1" display="Ano 4"/>
    <hyperlink ref="I5" location="PROJ5!A1" display="Ano 5"/>
    <hyperlink ref="D5" location="FINANÇAS_RESUMO!A1" display="Resumo"/>
  </hyperlink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1"/>
  <dimension ref="A1:XFD110"/>
  <sheetViews>
    <sheetView showGridLines="0" zoomScale="90" zoomScaleNormal="90" zoomScalePageLayoutView="80" workbookViewId="0">
      <pane ySplit="8" topLeftCell="A9" activePane="bottomLeft" state="frozen"/>
      <selection activeCell="X10" sqref="X10"/>
      <selection pane="bottomLeft" activeCell="A3" sqref="A3:XFD3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2.5" style="12" customWidth="1"/>
    <col min="4" max="13" width="11.75" style="12" customWidth="1"/>
    <col min="14" max="15" width="11.75" style="14" customWidth="1"/>
    <col min="16" max="16" width="14.5" style="14" customWidth="1"/>
    <col min="17" max="17" width="13.875" style="14" customWidth="1"/>
    <col min="18" max="18" width="11" style="14" customWidth="1"/>
    <col min="19" max="19" width="11.125" style="14" bestFit="1" customWidth="1"/>
    <col min="20" max="21" width="12" style="14" bestFit="1" customWidth="1"/>
    <col min="22" max="22" width="11.125" style="14" bestFit="1" customWidth="1"/>
    <col min="23" max="23" width="11" style="14" customWidth="1"/>
    <col min="24" max="30" width="11.125" style="14" bestFit="1" customWidth="1"/>
    <col min="31" max="31" width="11" style="14"/>
    <col min="32" max="33" width="11.125" style="14" bestFit="1" customWidth="1"/>
    <col min="34" max="34" width="12" style="14" bestFit="1" customWidth="1"/>
    <col min="35" max="35" width="11.125" style="14" bestFit="1" customWidth="1"/>
    <col min="36" max="36" width="12" style="14" bestFit="1" customWidth="1"/>
    <col min="37" max="43" width="11.125" style="14" bestFit="1" customWidth="1"/>
    <col min="44" max="44" width="11" style="14"/>
    <col min="45" max="45" width="11.5" style="14" bestFit="1" customWidth="1"/>
    <col min="46" max="49" width="12.5" style="14" bestFit="1" customWidth="1"/>
    <col min="50" max="56" width="11.5" style="14" bestFit="1" customWidth="1"/>
    <col min="57" max="57" width="11" style="14"/>
    <col min="58" max="69" width="13.375" style="14" customWidth="1"/>
    <col min="70" max="88" width="11" style="14"/>
    <col min="89" max="16384" width="11" style="12"/>
  </cols>
  <sheetData>
    <row r="1" spans="1:16384" s="98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3"/>
      <c r="P1" s="3"/>
      <c r="Q1" s="3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9"/>
      <c r="Q2" s="9"/>
      <c r="R2" s="9"/>
      <c r="S2" s="9"/>
      <c r="T2" s="9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A2" s="268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68"/>
      <c r="BQ2" s="268"/>
      <c r="BR2" s="268"/>
      <c r="BS2" s="268"/>
      <c r="BT2" s="268"/>
      <c r="BU2" s="268"/>
      <c r="BV2" s="268"/>
      <c r="BW2" s="268"/>
      <c r="BX2" s="268"/>
      <c r="BY2" s="268"/>
      <c r="BZ2" s="268"/>
      <c r="CA2" s="268"/>
      <c r="CB2" s="268"/>
      <c r="CC2" s="268"/>
      <c r="CD2" s="268"/>
      <c r="CE2" s="268"/>
      <c r="CF2" s="268"/>
      <c r="CG2" s="268"/>
      <c r="CH2" s="268"/>
      <c r="CI2" s="268"/>
      <c r="CJ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N4" s="13"/>
      <c r="O4" s="13"/>
      <c r="P4" s="13"/>
      <c r="Q4" s="13"/>
    </row>
    <row r="5" spans="1:16384" s="125" customFormat="1" ht="39.950000000000003" customHeight="1" thickTop="1" thickBot="1">
      <c r="C5" s="126" t="s">
        <v>341</v>
      </c>
      <c r="D5" s="318" t="s">
        <v>364</v>
      </c>
      <c r="E5" s="319" t="s">
        <v>195</v>
      </c>
      <c r="F5" s="318" t="s">
        <v>196</v>
      </c>
      <c r="G5" s="320" t="s">
        <v>197</v>
      </c>
      <c r="H5" s="321" t="s">
        <v>198</v>
      </c>
      <c r="I5" s="320" t="s">
        <v>199</v>
      </c>
      <c r="N5" s="127"/>
      <c r="O5" s="127"/>
      <c r="P5" s="127"/>
      <c r="Q5" s="127"/>
      <c r="R5" s="264"/>
      <c r="S5" s="264"/>
      <c r="T5" s="264"/>
      <c r="U5" s="264"/>
      <c r="V5" s="264"/>
      <c r="W5" s="264"/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4"/>
      <c r="AJ5" s="264"/>
      <c r="AK5" s="264"/>
      <c r="AL5" s="264"/>
      <c r="AM5" s="264"/>
      <c r="AN5" s="264"/>
      <c r="AO5" s="264"/>
      <c r="AP5" s="264"/>
      <c r="AQ5" s="264"/>
      <c r="AR5" s="264"/>
      <c r="AS5" s="264"/>
      <c r="AT5" s="264"/>
      <c r="AU5" s="264"/>
      <c r="AV5" s="264"/>
      <c r="AW5" s="264"/>
      <c r="AX5" s="264"/>
      <c r="AY5" s="264"/>
      <c r="AZ5" s="264"/>
      <c r="BA5" s="264"/>
      <c r="BB5" s="264"/>
      <c r="BC5" s="264"/>
      <c r="BD5" s="264"/>
      <c r="BE5" s="264"/>
      <c r="BF5" s="264"/>
      <c r="BG5" s="264"/>
      <c r="BH5" s="264"/>
      <c r="BI5" s="264"/>
      <c r="BJ5" s="264"/>
      <c r="BK5" s="264"/>
      <c r="BL5" s="264"/>
      <c r="BM5" s="264"/>
      <c r="BN5" s="264"/>
      <c r="BO5" s="264"/>
      <c r="BP5" s="264"/>
      <c r="BQ5" s="264"/>
      <c r="BR5" s="264"/>
      <c r="BS5" s="264"/>
      <c r="BT5" s="264"/>
      <c r="BU5" s="264"/>
      <c r="BV5" s="264"/>
      <c r="BW5" s="264"/>
      <c r="BX5" s="264"/>
      <c r="BY5" s="264"/>
      <c r="BZ5" s="264"/>
      <c r="CA5" s="264"/>
      <c r="CB5" s="264"/>
      <c r="CC5" s="264"/>
      <c r="CD5" s="264"/>
      <c r="CE5" s="264"/>
      <c r="CF5" s="264"/>
      <c r="CG5" s="264"/>
      <c r="CH5" s="264"/>
      <c r="CI5" s="264"/>
      <c r="CJ5" s="264"/>
    </row>
    <row r="6" spans="1:16384" ht="15" customHeight="1" thickTop="1" thickBot="1">
      <c r="N6" s="13"/>
      <c r="O6" s="13"/>
      <c r="P6" s="13"/>
      <c r="Q6" s="13"/>
    </row>
    <row r="7" spans="1:16384" s="18" customFormat="1" ht="30" customHeight="1" thickTop="1" thickBot="1">
      <c r="A7" s="16"/>
      <c r="B7" s="17"/>
      <c r="C7" s="61" t="s">
        <v>691</v>
      </c>
      <c r="D7" s="96"/>
      <c r="E7" s="96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119"/>
      <c r="R7" s="119"/>
      <c r="S7" s="274" t="s">
        <v>342</v>
      </c>
      <c r="T7" s="272"/>
      <c r="U7" s="272"/>
      <c r="V7" s="272"/>
      <c r="W7" s="272"/>
      <c r="X7" s="272"/>
      <c r="Y7" s="272"/>
      <c r="Z7" s="272"/>
      <c r="AA7" s="272"/>
      <c r="AB7" s="272"/>
      <c r="AC7" s="274"/>
      <c r="AD7" s="274"/>
      <c r="AE7" s="274"/>
      <c r="AF7" s="274" t="s">
        <v>376</v>
      </c>
      <c r="AG7" s="272"/>
      <c r="AH7" s="272"/>
      <c r="AI7" s="272"/>
      <c r="AJ7" s="272"/>
      <c r="AK7" s="272"/>
      <c r="AL7" s="272"/>
      <c r="AM7" s="272"/>
      <c r="AN7" s="272"/>
      <c r="AO7" s="272"/>
      <c r="AP7" s="274"/>
      <c r="AQ7" s="274"/>
      <c r="AR7" s="274"/>
      <c r="AS7" s="274" t="s">
        <v>366</v>
      </c>
      <c r="AT7" s="272"/>
      <c r="AU7" s="272"/>
      <c r="AV7" s="272"/>
      <c r="AW7" s="272"/>
      <c r="AX7" s="272"/>
      <c r="AY7" s="272"/>
      <c r="AZ7" s="272"/>
      <c r="BA7" s="272"/>
      <c r="BB7" s="272"/>
      <c r="BC7" s="274"/>
      <c r="BD7" s="274"/>
      <c r="BE7" s="274"/>
      <c r="BF7" s="274" t="s">
        <v>484</v>
      </c>
      <c r="BG7" s="274"/>
      <c r="BH7" s="274"/>
      <c r="BI7" s="274"/>
      <c r="BJ7" s="274"/>
      <c r="BK7" s="274"/>
      <c r="BL7" s="274"/>
      <c r="BM7" s="274"/>
      <c r="BN7" s="274"/>
      <c r="BO7" s="274"/>
      <c r="BP7" s="274"/>
      <c r="BQ7" s="274"/>
      <c r="BR7" s="274"/>
      <c r="BS7" s="274"/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74"/>
    </row>
    <row r="8" spans="1:16384" s="18" customFormat="1" ht="30" customHeight="1" thickTop="1" thickBot="1">
      <c r="A8" s="16"/>
      <c r="B8" s="17"/>
      <c r="C8" s="54" t="s">
        <v>284</v>
      </c>
      <c r="D8" s="54" t="s">
        <v>300</v>
      </c>
      <c r="E8" s="54" t="s">
        <v>301</v>
      </c>
      <c r="F8" s="54" t="s">
        <v>302</v>
      </c>
      <c r="G8" s="54" t="s">
        <v>303</v>
      </c>
      <c r="H8" s="54" t="s">
        <v>304</v>
      </c>
      <c r="I8" s="54" t="s">
        <v>305</v>
      </c>
      <c r="J8" s="54" t="s">
        <v>306</v>
      </c>
      <c r="K8" s="54" t="s">
        <v>307</v>
      </c>
      <c r="L8" s="54" t="s">
        <v>308</v>
      </c>
      <c r="M8" s="54" t="s">
        <v>309</v>
      </c>
      <c r="N8" s="54" t="s">
        <v>310</v>
      </c>
      <c r="O8" s="54" t="s">
        <v>311</v>
      </c>
      <c r="P8" s="54" t="s">
        <v>312</v>
      </c>
      <c r="Q8" s="119"/>
      <c r="R8" s="20" t="s">
        <v>243</v>
      </c>
      <c r="S8" s="274" t="s">
        <v>300</v>
      </c>
      <c r="T8" s="274" t="s">
        <v>301</v>
      </c>
      <c r="U8" s="274" t="s">
        <v>302</v>
      </c>
      <c r="V8" s="274" t="s">
        <v>303</v>
      </c>
      <c r="W8" s="274" t="s">
        <v>304</v>
      </c>
      <c r="X8" s="274" t="s">
        <v>305</v>
      </c>
      <c r="Y8" s="274" t="s">
        <v>306</v>
      </c>
      <c r="Z8" s="274" t="s">
        <v>307</v>
      </c>
      <c r="AA8" s="274" t="s">
        <v>308</v>
      </c>
      <c r="AB8" s="274" t="s">
        <v>309</v>
      </c>
      <c r="AC8" s="274" t="s">
        <v>310</v>
      </c>
      <c r="AD8" s="274" t="s">
        <v>311</v>
      </c>
      <c r="AE8" s="274"/>
      <c r="AF8" s="274" t="s">
        <v>300</v>
      </c>
      <c r="AG8" s="274" t="s">
        <v>301</v>
      </c>
      <c r="AH8" s="274" t="s">
        <v>302</v>
      </c>
      <c r="AI8" s="274" t="s">
        <v>303</v>
      </c>
      <c r="AJ8" s="274" t="s">
        <v>304</v>
      </c>
      <c r="AK8" s="274" t="s">
        <v>305</v>
      </c>
      <c r="AL8" s="274" t="s">
        <v>306</v>
      </c>
      <c r="AM8" s="274" t="s">
        <v>307</v>
      </c>
      <c r="AN8" s="274" t="s">
        <v>308</v>
      </c>
      <c r="AO8" s="274" t="s">
        <v>309</v>
      </c>
      <c r="AP8" s="274" t="s">
        <v>310</v>
      </c>
      <c r="AQ8" s="274" t="s">
        <v>311</v>
      </c>
      <c r="AR8" s="274"/>
      <c r="AS8" s="274" t="s">
        <v>300</v>
      </c>
      <c r="AT8" s="274" t="s">
        <v>301</v>
      </c>
      <c r="AU8" s="274" t="s">
        <v>302</v>
      </c>
      <c r="AV8" s="274" t="s">
        <v>303</v>
      </c>
      <c r="AW8" s="274" t="s">
        <v>304</v>
      </c>
      <c r="AX8" s="274" t="s">
        <v>305</v>
      </c>
      <c r="AY8" s="274" t="s">
        <v>306</v>
      </c>
      <c r="AZ8" s="274" t="s">
        <v>307</v>
      </c>
      <c r="BA8" s="274" t="s">
        <v>308</v>
      </c>
      <c r="BB8" s="274" t="s">
        <v>309</v>
      </c>
      <c r="BC8" s="274" t="s">
        <v>310</v>
      </c>
      <c r="BD8" s="274" t="s">
        <v>311</v>
      </c>
      <c r="BE8" s="274"/>
      <c r="BF8" s="274" t="s">
        <v>300</v>
      </c>
      <c r="BG8" s="274" t="s">
        <v>301</v>
      </c>
      <c r="BH8" s="274" t="s">
        <v>302</v>
      </c>
      <c r="BI8" s="274" t="s">
        <v>303</v>
      </c>
      <c r="BJ8" s="274" t="s">
        <v>304</v>
      </c>
      <c r="BK8" s="274" t="s">
        <v>305</v>
      </c>
      <c r="BL8" s="274" t="s">
        <v>306</v>
      </c>
      <c r="BM8" s="274" t="s">
        <v>307</v>
      </c>
      <c r="BN8" s="274" t="s">
        <v>308</v>
      </c>
      <c r="BO8" s="274" t="s">
        <v>309</v>
      </c>
      <c r="BP8" s="274" t="s">
        <v>310</v>
      </c>
      <c r="BQ8" s="274" t="s">
        <v>311</v>
      </c>
      <c r="BR8" s="274"/>
      <c r="BS8" s="274"/>
      <c r="BT8" s="274"/>
      <c r="BU8" s="274"/>
      <c r="BV8" s="274"/>
      <c r="BW8" s="274"/>
      <c r="BX8" s="274"/>
      <c r="BY8" s="274"/>
      <c r="BZ8" s="274"/>
      <c r="CA8" s="274"/>
      <c r="CB8" s="274"/>
      <c r="CC8" s="274"/>
      <c r="CD8" s="274"/>
      <c r="CE8" s="274"/>
      <c r="CF8" s="274"/>
      <c r="CG8" s="274"/>
      <c r="CH8" s="274"/>
      <c r="CI8" s="274"/>
      <c r="CJ8" s="274"/>
    </row>
    <row r="9" spans="1:16384" s="18" customFormat="1" ht="30" customHeight="1" thickTop="1" thickBot="1">
      <c r="A9" s="16"/>
      <c r="B9" s="17"/>
      <c r="C9" s="120" t="str">
        <f>IF(FINANÇAS!C7="","",FINANÇAS!C7)</f>
        <v>Planilha 1</v>
      </c>
      <c r="D9" s="379">
        <v>170</v>
      </c>
      <c r="E9" s="379">
        <v>170</v>
      </c>
      <c r="F9" s="379">
        <v>170</v>
      </c>
      <c r="G9" s="379">
        <v>170</v>
      </c>
      <c r="H9" s="379">
        <v>170</v>
      </c>
      <c r="I9" s="379">
        <v>170</v>
      </c>
      <c r="J9" s="379">
        <v>170</v>
      </c>
      <c r="K9" s="379">
        <v>170</v>
      </c>
      <c r="L9" s="379">
        <v>170</v>
      </c>
      <c r="M9" s="379">
        <v>170</v>
      </c>
      <c r="N9" s="379">
        <v>170</v>
      </c>
      <c r="O9" s="379">
        <v>170</v>
      </c>
      <c r="P9" s="245">
        <f>SUM(S9:AD9)</f>
        <v>453333.33333333326</v>
      </c>
      <c r="Q9" s="119"/>
      <c r="R9" s="20" t="s">
        <v>772</v>
      </c>
      <c r="S9" s="276">
        <v>37777.777777777781</v>
      </c>
      <c r="T9" s="276">
        <v>37777.777777777781</v>
      </c>
      <c r="U9" s="276">
        <v>37777.777777777781</v>
      </c>
      <c r="V9" s="276">
        <v>37777.777777777781</v>
      </c>
      <c r="W9" s="276">
        <v>37777.777777777781</v>
      </c>
      <c r="X9" s="276">
        <v>37777.777777777781</v>
      </c>
      <c r="Y9" s="276">
        <v>37777.777777777781</v>
      </c>
      <c r="Z9" s="276">
        <v>37777.777777777781</v>
      </c>
      <c r="AA9" s="276">
        <v>37777.777777777781</v>
      </c>
      <c r="AB9" s="276">
        <v>37777.777777777781</v>
      </c>
      <c r="AC9" s="276">
        <v>37777.777777777781</v>
      </c>
      <c r="AD9" s="276">
        <v>37777.777777777781</v>
      </c>
      <c r="AE9" s="274"/>
      <c r="AF9" s="276">
        <v>17000</v>
      </c>
      <c r="AG9" s="276">
        <v>17000</v>
      </c>
      <c r="AH9" s="276">
        <v>17000</v>
      </c>
      <c r="AI9" s="276">
        <v>17000</v>
      </c>
      <c r="AJ9" s="276">
        <v>17000</v>
      </c>
      <c r="AK9" s="276">
        <v>17000</v>
      </c>
      <c r="AL9" s="276">
        <v>17000</v>
      </c>
      <c r="AM9" s="276">
        <v>17000</v>
      </c>
      <c r="AN9" s="276">
        <v>17000</v>
      </c>
      <c r="AO9" s="276">
        <v>17000</v>
      </c>
      <c r="AP9" s="276">
        <v>17000</v>
      </c>
      <c r="AQ9" s="276">
        <v>17000</v>
      </c>
      <c r="AR9" s="274"/>
      <c r="AS9" s="277">
        <v>3777.7777777777783</v>
      </c>
      <c r="AT9" s="277">
        <v>3777.7777777777783</v>
      </c>
      <c r="AU9" s="277">
        <v>3777.7777777777783</v>
      </c>
      <c r="AV9" s="277">
        <v>3777.7777777777783</v>
      </c>
      <c r="AW9" s="277">
        <v>3777.7777777777783</v>
      </c>
      <c r="AX9" s="277">
        <v>3777.7777777777783</v>
      </c>
      <c r="AY9" s="277">
        <v>3777.7777777777783</v>
      </c>
      <c r="AZ9" s="277">
        <v>3777.7777777777783</v>
      </c>
      <c r="BA9" s="277">
        <v>3777.7777777777783</v>
      </c>
      <c r="BB9" s="277">
        <v>3777.7777777777783</v>
      </c>
      <c r="BC9" s="277">
        <v>3777.7777777777783</v>
      </c>
      <c r="BD9" s="277">
        <v>3777.7777777777783</v>
      </c>
      <c r="BE9" s="274"/>
      <c r="BF9" s="277">
        <v>17000</v>
      </c>
      <c r="BG9" s="277">
        <v>17000</v>
      </c>
      <c r="BH9" s="277">
        <v>17000</v>
      </c>
      <c r="BI9" s="277">
        <v>17000</v>
      </c>
      <c r="BJ9" s="277">
        <v>17000</v>
      </c>
      <c r="BK9" s="277">
        <v>17000</v>
      </c>
      <c r="BL9" s="277">
        <v>17000</v>
      </c>
      <c r="BM9" s="277">
        <v>17000</v>
      </c>
      <c r="BN9" s="277">
        <v>17000</v>
      </c>
      <c r="BO9" s="277">
        <v>17000</v>
      </c>
      <c r="BP9" s="277">
        <v>17000</v>
      </c>
      <c r="BQ9" s="277">
        <v>17000</v>
      </c>
      <c r="BR9" s="274"/>
      <c r="BS9" s="274"/>
      <c r="BT9" s="274"/>
      <c r="BU9" s="274"/>
      <c r="BV9" s="274"/>
      <c r="BW9" s="274"/>
      <c r="BX9" s="274"/>
      <c r="BY9" s="274"/>
      <c r="BZ9" s="274"/>
      <c r="CA9" s="274"/>
      <c r="CB9" s="274"/>
      <c r="CC9" s="274"/>
      <c r="CD9" s="274"/>
      <c r="CE9" s="274"/>
      <c r="CF9" s="274"/>
      <c r="CG9" s="274"/>
      <c r="CH9" s="274"/>
      <c r="CI9" s="274"/>
      <c r="CJ9" s="274"/>
    </row>
    <row r="10" spans="1:16384" s="18" customFormat="1" ht="30" customHeight="1" thickTop="1" thickBot="1">
      <c r="A10" s="16"/>
      <c r="B10" s="17"/>
      <c r="C10" s="120" t="str">
        <f>IF(FINANÇAS!C8="","",FINANÇAS!C8)</f>
        <v/>
      </c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79"/>
      <c r="P10" s="245">
        <f t="shared" ref="P10:P39" si="0">SUM(S10:AD10)</f>
        <v>0</v>
      </c>
      <c r="Q10" s="119"/>
      <c r="R10" s="20" t="s">
        <v>778</v>
      </c>
      <c r="S10" s="276">
        <v>0</v>
      </c>
      <c r="T10" s="276">
        <v>0</v>
      </c>
      <c r="U10" s="276">
        <v>0</v>
      </c>
      <c r="V10" s="276">
        <v>0</v>
      </c>
      <c r="W10" s="276">
        <v>0</v>
      </c>
      <c r="X10" s="276">
        <v>0</v>
      </c>
      <c r="Y10" s="276">
        <v>0</v>
      </c>
      <c r="Z10" s="276">
        <v>0</v>
      </c>
      <c r="AA10" s="276">
        <v>0</v>
      </c>
      <c r="AB10" s="276">
        <v>0</v>
      </c>
      <c r="AC10" s="276">
        <v>0</v>
      </c>
      <c r="AD10" s="276">
        <v>0</v>
      </c>
      <c r="AE10" s="274"/>
      <c r="AF10" s="276">
        <v>0</v>
      </c>
      <c r="AG10" s="276">
        <v>0</v>
      </c>
      <c r="AH10" s="276">
        <v>0</v>
      </c>
      <c r="AI10" s="276">
        <v>0</v>
      </c>
      <c r="AJ10" s="276">
        <v>0</v>
      </c>
      <c r="AK10" s="276">
        <v>0</v>
      </c>
      <c r="AL10" s="276">
        <v>0</v>
      </c>
      <c r="AM10" s="276">
        <v>0</v>
      </c>
      <c r="AN10" s="276">
        <v>0</v>
      </c>
      <c r="AO10" s="276">
        <v>0</v>
      </c>
      <c r="AP10" s="276">
        <v>0</v>
      </c>
      <c r="AQ10" s="276">
        <v>0</v>
      </c>
      <c r="AR10" s="274"/>
      <c r="AS10" s="277">
        <v>0</v>
      </c>
      <c r="AT10" s="277">
        <v>0</v>
      </c>
      <c r="AU10" s="277">
        <v>0</v>
      </c>
      <c r="AV10" s="277">
        <v>0</v>
      </c>
      <c r="AW10" s="277">
        <v>0</v>
      </c>
      <c r="AX10" s="277">
        <v>0</v>
      </c>
      <c r="AY10" s="277">
        <v>0</v>
      </c>
      <c r="AZ10" s="277">
        <v>0</v>
      </c>
      <c r="BA10" s="277">
        <v>0</v>
      </c>
      <c r="BB10" s="277">
        <v>0</v>
      </c>
      <c r="BC10" s="277">
        <v>0</v>
      </c>
      <c r="BD10" s="277">
        <v>0</v>
      </c>
      <c r="BE10" s="274"/>
      <c r="BF10" s="277">
        <v>0</v>
      </c>
      <c r="BG10" s="277">
        <v>0</v>
      </c>
      <c r="BH10" s="277">
        <v>0</v>
      </c>
      <c r="BI10" s="277">
        <v>0</v>
      </c>
      <c r="BJ10" s="277">
        <v>0</v>
      </c>
      <c r="BK10" s="277">
        <v>0</v>
      </c>
      <c r="BL10" s="277">
        <v>0</v>
      </c>
      <c r="BM10" s="277">
        <v>0</v>
      </c>
      <c r="BN10" s="277">
        <v>0</v>
      </c>
      <c r="BO10" s="277">
        <v>0</v>
      </c>
      <c r="BP10" s="277">
        <v>0</v>
      </c>
      <c r="BQ10" s="277">
        <v>0</v>
      </c>
      <c r="BR10" s="274"/>
      <c r="BS10" s="274"/>
      <c r="BT10" s="274"/>
      <c r="BU10" s="274"/>
      <c r="BV10" s="274"/>
      <c r="BW10" s="274"/>
      <c r="BX10" s="274"/>
      <c r="BY10" s="274"/>
      <c r="BZ10" s="274"/>
      <c r="CA10" s="274"/>
      <c r="CB10" s="274"/>
      <c r="CC10" s="274"/>
      <c r="CD10" s="274"/>
      <c r="CE10" s="274"/>
      <c r="CF10" s="274"/>
      <c r="CG10" s="274"/>
      <c r="CH10" s="274"/>
      <c r="CI10" s="274"/>
      <c r="CJ10" s="274"/>
    </row>
    <row r="11" spans="1:16384" s="18" customFormat="1" ht="30" customHeight="1" thickTop="1" thickBot="1">
      <c r="A11" s="16"/>
      <c r="B11" s="17"/>
      <c r="C11" s="120" t="str">
        <f>IF(FINANÇAS!C9="","",FINANÇAS!C9)</f>
        <v/>
      </c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  <c r="O11" s="379"/>
      <c r="P11" s="245">
        <f t="shared" si="0"/>
        <v>0</v>
      </c>
      <c r="Q11" s="119"/>
      <c r="R11" s="20" t="s">
        <v>778</v>
      </c>
      <c r="S11" s="276">
        <v>0</v>
      </c>
      <c r="T11" s="276">
        <v>0</v>
      </c>
      <c r="U11" s="276">
        <v>0</v>
      </c>
      <c r="V11" s="276">
        <v>0</v>
      </c>
      <c r="W11" s="276">
        <v>0</v>
      </c>
      <c r="X11" s="276">
        <v>0</v>
      </c>
      <c r="Y11" s="276">
        <v>0</v>
      </c>
      <c r="Z11" s="276">
        <v>0</v>
      </c>
      <c r="AA11" s="276">
        <v>0</v>
      </c>
      <c r="AB11" s="276">
        <v>0</v>
      </c>
      <c r="AC11" s="276">
        <v>0</v>
      </c>
      <c r="AD11" s="276">
        <v>0</v>
      </c>
      <c r="AE11" s="274"/>
      <c r="AF11" s="276">
        <v>0</v>
      </c>
      <c r="AG11" s="276">
        <v>0</v>
      </c>
      <c r="AH11" s="276">
        <v>0</v>
      </c>
      <c r="AI11" s="276">
        <v>0</v>
      </c>
      <c r="AJ11" s="276">
        <v>0</v>
      </c>
      <c r="AK11" s="276">
        <v>0</v>
      </c>
      <c r="AL11" s="276">
        <v>0</v>
      </c>
      <c r="AM11" s="276">
        <v>0</v>
      </c>
      <c r="AN11" s="276">
        <v>0</v>
      </c>
      <c r="AO11" s="276">
        <v>0</v>
      </c>
      <c r="AP11" s="276">
        <v>0</v>
      </c>
      <c r="AQ11" s="276">
        <v>0</v>
      </c>
      <c r="AR11" s="274"/>
      <c r="AS11" s="277">
        <v>0</v>
      </c>
      <c r="AT11" s="277">
        <v>0</v>
      </c>
      <c r="AU11" s="277">
        <v>0</v>
      </c>
      <c r="AV11" s="277">
        <v>0</v>
      </c>
      <c r="AW11" s="277">
        <v>0</v>
      </c>
      <c r="AX11" s="277">
        <v>0</v>
      </c>
      <c r="AY11" s="277">
        <v>0</v>
      </c>
      <c r="AZ11" s="277">
        <v>0</v>
      </c>
      <c r="BA11" s="277">
        <v>0</v>
      </c>
      <c r="BB11" s="277">
        <v>0</v>
      </c>
      <c r="BC11" s="277">
        <v>0</v>
      </c>
      <c r="BD11" s="277">
        <v>0</v>
      </c>
      <c r="BE11" s="274"/>
      <c r="BF11" s="277">
        <v>0</v>
      </c>
      <c r="BG11" s="277">
        <v>0</v>
      </c>
      <c r="BH11" s="277">
        <v>0</v>
      </c>
      <c r="BI11" s="277">
        <v>0</v>
      </c>
      <c r="BJ11" s="277">
        <v>0</v>
      </c>
      <c r="BK11" s="277">
        <v>0</v>
      </c>
      <c r="BL11" s="277">
        <v>0</v>
      </c>
      <c r="BM11" s="277">
        <v>0</v>
      </c>
      <c r="BN11" s="277">
        <v>0</v>
      </c>
      <c r="BO11" s="277">
        <v>0</v>
      </c>
      <c r="BP11" s="277">
        <v>0</v>
      </c>
      <c r="BQ11" s="277">
        <v>0</v>
      </c>
      <c r="BR11" s="274"/>
      <c r="BS11" s="274"/>
      <c r="BT11" s="274"/>
      <c r="BU11" s="274"/>
      <c r="BV11" s="274"/>
      <c r="BW11" s="274"/>
      <c r="BX11" s="274"/>
      <c r="BY11" s="274"/>
      <c r="BZ11" s="274"/>
      <c r="CA11" s="274"/>
      <c r="CB11" s="274"/>
      <c r="CC11" s="274"/>
      <c r="CD11" s="274"/>
      <c r="CE11" s="274"/>
      <c r="CF11" s="274"/>
      <c r="CG11" s="274"/>
      <c r="CH11" s="274"/>
      <c r="CI11" s="274"/>
      <c r="CJ11" s="274"/>
    </row>
    <row r="12" spans="1:16384" s="18" customFormat="1" ht="30" customHeight="1" thickTop="1" thickBot="1">
      <c r="A12" s="16"/>
      <c r="B12" s="17"/>
      <c r="C12" s="120" t="str">
        <f>IF(FINANÇAS!C10="","",FINANÇAS!C10)</f>
        <v/>
      </c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  <c r="P12" s="245">
        <f t="shared" si="0"/>
        <v>0</v>
      </c>
      <c r="Q12" s="119"/>
      <c r="R12" s="20" t="s">
        <v>778</v>
      </c>
      <c r="S12" s="276">
        <v>0</v>
      </c>
      <c r="T12" s="276">
        <v>0</v>
      </c>
      <c r="U12" s="276">
        <v>0</v>
      </c>
      <c r="V12" s="276">
        <v>0</v>
      </c>
      <c r="W12" s="276">
        <v>0</v>
      </c>
      <c r="X12" s="276">
        <v>0</v>
      </c>
      <c r="Y12" s="276">
        <v>0</v>
      </c>
      <c r="Z12" s="276">
        <v>0</v>
      </c>
      <c r="AA12" s="276">
        <v>0</v>
      </c>
      <c r="AB12" s="276">
        <v>0</v>
      </c>
      <c r="AC12" s="276">
        <v>0</v>
      </c>
      <c r="AD12" s="276">
        <v>0</v>
      </c>
      <c r="AE12" s="274"/>
      <c r="AF12" s="276">
        <v>0</v>
      </c>
      <c r="AG12" s="276">
        <v>0</v>
      </c>
      <c r="AH12" s="276">
        <v>0</v>
      </c>
      <c r="AI12" s="276">
        <v>0</v>
      </c>
      <c r="AJ12" s="276">
        <v>0</v>
      </c>
      <c r="AK12" s="276">
        <v>0</v>
      </c>
      <c r="AL12" s="276">
        <v>0</v>
      </c>
      <c r="AM12" s="276">
        <v>0</v>
      </c>
      <c r="AN12" s="276">
        <v>0</v>
      </c>
      <c r="AO12" s="276">
        <v>0</v>
      </c>
      <c r="AP12" s="276">
        <v>0</v>
      </c>
      <c r="AQ12" s="276">
        <v>0</v>
      </c>
      <c r="AR12" s="274"/>
      <c r="AS12" s="277">
        <v>0</v>
      </c>
      <c r="AT12" s="277">
        <v>0</v>
      </c>
      <c r="AU12" s="277">
        <v>0</v>
      </c>
      <c r="AV12" s="277">
        <v>0</v>
      </c>
      <c r="AW12" s="277">
        <v>0</v>
      </c>
      <c r="AX12" s="277">
        <v>0</v>
      </c>
      <c r="AY12" s="277">
        <v>0</v>
      </c>
      <c r="AZ12" s="277">
        <v>0</v>
      </c>
      <c r="BA12" s="277">
        <v>0</v>
      </c>
      <c r="BB12" s="277">
        <v>0</v>
      </c>
      <c r="BC12" s="277">
        <v>0</v>
      </c>
      <c r="BD12" s="277">
        <v>0</v>
      </c>
      <c r="BE12" s="274"/>
      <c r="BF12" s="277">
        <v>0</v>
      </c>
      <c r="BG12" s="277">
        <v>0</v>
      </c>
      <c r="BH12" s="277">
        <v>0</v>
      </c>
      <c r="BI12" s="277">
        <v>0</v>
      </c>
      <c r="BJ12" s="277">
        <v>0</v>
      </c>
      <c r="BK12" s="277">
        <v>0</v>
      </c>
      <c r="BL12" s="277">
        <v>0</v>
      </c>
      <c r="BM12" s="277">
        <v>0</v>
      </c>
      <c r="BN12" s="277">
        <v>0</v>
      </c>
      <c r="BO12" s="277">
        <v>0</v>
      </c>
      <c r="BP12" s="277">
        <v>0</v>
      </c>
      <c r="BQ12" s="277">
        <v>0</v>
      </c>
      <c r="BR12" s="274"/>
      <c r="BS12" s="274"/>
      <c r="BT12" s="274"/>
      <c r="BU12" s="274"/>
      <c r="BV12" s="274"/>
      <c r="BW12" s="274"/>
      <c r="BX12" s="274"/>
      <c r="BY12" s="274"/>
      <c r="BZ12" s="274"/>
      <c r="CA12" s="274"/>
      <c r="CB12" s="274"/>
      <c r="CC12" s="274"/>
      <c r="CD12" s="274"/>
      <c r="CE12" s="274"/>
      <c r="CF12" s="274"/>
      <c r="CG12" s="274"/>
      <c r="CH12" s="274"/>
      <c r="CI12" s="274"/>
      <c r="CJ12" s="274"/>
    </row>
    <row r="13" spans="1:16384" s="18" customFormat="1" ht="30" customHeight="1" thickTop="1" thickBot="1">
      <c r="A13" s="16"/>
      <c r="B13" s="17"/>
      <c r="C13" s="120" t="str">
        <f>IF(FINANÇAS!C11="","",FINANÇAS!C11)</f>
        <v/>
      </c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245">
        <f t="shared" si="0"/>
        <v>0</v>
      </c>
      <c r="Q13" s="119"/>
      <c r="R13" s="20" t="s">
        <v>778</v>
      </c>
      <c r="S13" s="276">
        <v>0</v>
      </c>
      <c r="T13" s="276">
        <v>0</v>
      </c>
      <c r="U13" s="276">
        <v>0</v>
      </c>
      <c r="V13" s="276">
        <v>0</v>
      </c>
      <c r="W13" s="276">
        <v>0</v>
      </c>
      <c r="X13" s="276">
        <v>0</v>
      </c>
      <c r="Y13" s="276">
        <v>0</v>
      </c>
      <c r="Z13" s="276">
        <v>0</v>
      </c>
      <c r="AA13" s="276">
        <v>0</v>
      </c>
      <c r="AB13" s="276">
        <v>0</v>
      </c>
      <c r="AC13" s="276">
        <v>0</v>
      </c>
      <c r="AD13" s="276">
        <v>0</v>
      </c>
      <c r="AE13" s="274"/>
      <c r="AF13" s="276">
        <v>0</v>
      </c>
      <c r="AG13" s="276">
        <v>0</v>
      </c>
      <c r="AH13" s="276">
        <v>0</v>
      </c>
      <c r="AI13" s="276">
        <v>0</v>
      </c>
      <c r="AJ13" s="276">
        <v>0</v>
      </c>
      <c r="AK13" s="276">
        <v>0</v>
      </c>
      <c r="AL13" s="276">
        <v>0</v>
      </c>
      <c r="AM13" s="276">
        <v>0</v>
      </c>
      <c r="AN13" s="276">
        <v>0</v>
      </c>
      <c r="AO13" s="276">
        <v>0</v>
      </c>
      <c r="AP13" s="276">
        <v>0</v>
      </c>
      <c r="AQ13" s="276">
        <v>0</v>
      </c>
      <c r="AR13" s="274"/>
      <c r="AS13" s="277">
        <v>0</v>
      </c>
      <c r="AT13" s="277">
        <v>0</v>
      </c>
      <c r="AU13" s="277">
        <v>0</v>
      </c>
      <c r="AV13" s="277">
        <v>0</v>
      </c>
      <c r="AW13" s="277">
        <v>0</v>
      </c>
      <c r="AX13" s="277">
        <v>0</v>
      </c>
      <c r="AY13" s="277">
        <v>0</v>
      </c>
      <c r="AZ13" s="277">
        <v>0</v>
      </c>
      <c r="BA13" s="277">
        <v>0</v>
      </c>
      <c r="BB13" s="277">
        <v>0</v>
      </c>
      <c r="BC13" s="277">
        <v>0</v>
      </c>
      <c r="BD13" s="277">
        <v>0</v>
      </c>
      <c r="BE13" s="274"/>
      <c r="BF13" s="277">
        <v>0</v>
      </c>
      <c r="BG13" s="277">
        <v>0</v>
      </c>
      <c r="BH13" s="277">
        <v>0</v>
      </c>
      <c r="BI13" s="277">
        <v>0</v>
      </c>
      <c r="BJ13" s="277">
        <v>0</v>
      </c>
      <c r="BK13" s="277">
        <v>0</v>
      </c>
      <c r="BL13" s="277">
        <v>0</v>
      </c>
      <c r="BM13" s="277">
        <v>0</v>
      </c>
      <c r="BN13" s="277">
        <v>0</v>
      </c>
      <c r="BO13" s="277">
        <v>0</v>
      </c>
      <c r="BP13" s="277">
        <v>0</v>
      </c>
      <c r="BQ13" s="277">
        <v>0</v>
      </c>
      <c r="BR13" s="274"/>
      <c r="BS13" s="274"/>
      <c r="BT13" s="274"/>
      <c r="BU13" s="274"/>
      <c r="BV13" s="274"/>
      <c r="BW13" s="274"/>
      <c r="BX13" s="274"/>
      <c r="BY13" s="274"/>
      <c r="BZ13" s="274"/>
      <c r="CA13" s="274"/>
      <c r="CB13" s="274"/>
      <c r="CC13" s="274"/>
      <c r="CD13" s="274"/>
      <c r="CE13" s="274"/>
      <c r="CF13" s="274"/>
      <c r="CG13" s="274"/>
      <c r="CH13" s="274"/>
      <c r="CI13" s="274"/>
      <c r="CJ13" s="274"/>
    </row>
    <row r="14" spans="1:16384" s="18" customFormat="1" ht="30" customHeight="1" thickTop="1" thickBot="1">
      <c r="A14" s="16"/>
      <c r="B14" s="17"/>
      <c r="C14" s="120" t="str">
        <f>IF(FINANÇAS!C12="","",FINANÇAS!C12)</f>
        <v/>
      </c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245">
        <f t="shared" si="0"/>
        <v>0</v>
      </c>
      <c r="Q14" s="119"/>
      <c r="R14" s="20" t="s">
        <v>778</v>
      </c>
      <c r="S14" s="276">
        <v>0</v>
      </c>
      <c r="T14" s="276">
        <v>0</v>
      </c>
      <c r="U14" s="276">
        <v>0</v>
      </c>
      <c r="V14" s="276">
        <v>0</v>
      </c>
      <c r="W14" s="276">
        <v>0</v>
      </c>
      <c r="X14" s="276">
        <v>0</v>
      </c>
      <c r="Y14" s="276">
        <v>0</v>
      </c>
      <c r="Z14" s="276">
        <v>0</v>
      </c>
      <c r="AA14" s="276">
        <v>0</v>
      </c>
      <c r="AB14" s="276">
        <v>0</v>
      </c>
      <c r="AC14" s="276">
        <v>0</v>
      </c>
      <c r="AD14" s="276">
        <v>0</v>
      </c>
      <c r="AE14" s="274"/>
      <c r="AF14" s="276">
        <v>0</v>
      </c>
      <c r="AG14" s="276">
        <v>0</v>
      </c>
      <c r="AH14" s="276">
        <v>0</v>
      </c>
      <c r="AI14" s="276">
        <v>0</v>
      </c>
      <c r="AJ14" s="276">
        <v>0</v>
      </c>
      <c r="AK14" s="276">
        <v>0</v>
      </c>
      <c r="AL14" s="276">
        <v>0</v>
      </c>
      <c r="AM14" s="276">
        <v>0</v>
      </c>
      <c r="AN14" s="276">
        <v>0</v>
      </c>
      <c r="AO14" s="276">
        <v>0</v>
      </c>
      <c r="AP14" s="276">
        <v>0</v>
      </c>
      <c r="AQ14" s="276">
        <v>0</v>
      </c>
      <c r="AR14" s="274"/>
      <c r="AS14" s="277">
        <v>0</v>
      </c>
      <c r="AT14" s="277">
        <v>0</v>
      </c>
      <c r="AU14" s="277">
        <v>0</v>
      </c>
      <c r="AV14" s="277">
        <v>0</v>
      </c>
      <c r="AW14" s="277">
        <v>0</v>
      </c>
      <c r="AX14" s="277">
        <v>0</v>
      </c>
      <c r="AY14" s="277">
        <v>0</v>
      </c>
      <c r="AZ14" s="277">
        <v>0</v>
      </c>
      <c r="BA14" s="277">
        <v>0</v>
      </c>
      <c r="BB14" s="277">
        <v>0</v>
      </c>
      <c r="BC14" s="277">
        <v>0</v>
      </c>
      <c r="BD14" s="277">
        <v>0</v>
      </c>
      <c r="BE14" s="274"/>
      <c r="BF14" s="277">
        <v>0</v>
      </c>
      <c r="BG14" s="277">
        <v>0</v>
      </c>
      <c r="BH14" s="277">
        <v>0</v>
      </c>
      <c r="BI14" s="277">
        <v>0</v>
      </c>
      <c r="BJ14" s="277">
        <v>0</v>
      </c>
      <c r="BK14" s="277">
        <v>0</v>
      </c>
      <c r="BL14" s="277">
        <v>0</v>
      </c>
      <c r="BM14" s="277">
        <v>0</v>
      </c>
      <c r="BN14" s="277">
        <v>0</v>
      </c>
      <c r="BO14" s="277">
        <v>0</v>
      </c>
      <c r="BP14" s="277">
        <v>0</v>
      </c>
      <c r="BQ14" s="277">
        <v>0</v>
      </c>
      <c r="BR14" s="274"/>
      <c r="BS14" s="274"/>
      <c r="BT14" s="274"/>
      <c r="BU14" s="274"/>
      <c r="BV14" s="274"/>
      <c r="BW14" s="274"/>
      <c r="BX14" s="274"/>
      <c r="BY14" s="274"/>
      <c r="BZ14" s="274"/>
      <c r="CA14" s="274"/>
      <c r="CB14" s="274"/>
      <c r="CC14" s="274"/>
      <c r="CD14" s="274"/>
      <c r="CE14" s="274"/>
      <c r="CF14" s="274"/>
      <c r="CG14" s="274"/>
      <c r="CH14" s="274"/>
      <c r="CI14" s="274"/>
      <c r="CJ14" s="274"/>
    </row>
    <row r="15" spans="1:16384" s="18" customFormat="1" ht="30" customHeight="1" thickTop="1" thickBot="1">
      <c r="A15" s="16"/>
      <c r="B15" s="17"/>
      <c r="C15" s="120" t="str">
        <f>IF(FINANÇAS!C13="","",FINANÇAS!C13)</f>
        <v/>
      </c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79"/>
      <c r="P15" s="245">
        <f t="shared" si="0"/>
        <v>0</v>
      </c>
      <c r="Q15" s="119"/>
      <c r="R15" s="20" t="s">
        <v>778</v>
      </c>
      <c r="S15" s="276">
        <v>0</v>
      </c>
      <c r="T15" s="276">
        <v>0</v>
      </c>
      <c r="U15" s="276">
        <v>0</v>
      </c>
      <c r="V15" s="276">
        <v>0</v>
      </c>
      <c r="W15" s="276">
        <v>0</v>
      </c>
      <c r="X15" s="276">
        <v>0</v>
      </c>
      <c r="Y15" s="276">
        <v>0</v>
      </c>
      <c r="Z15" s="276">
        <v>0</v>
      </c>
      <c r="AA15" s="276">
        <v>0</v>
      </c>
      <c r="AB15" s="276">
        <v>0</v>
      </c>
      <c r="AC15" s="276">
        <v>0</v>
      </c>
      <c r="AD15" s="276">
        <v>0</v>
      </c>
      <c r="AE15" s="274"/>
      <c r="AF15" s="276">
        <v>0</v>
      </c>
      <c r="AG15" s="276">
        <v>0</v>
      </c>
      <c r="AH15" s="276">
        <v>0</v>
      </c>
      <c r="AI15" s="276">
        <v>0</v>
      </c>
      <c r="AJ15" s="276">
        <v>0</v>
      </c>
      <c r="AK15" s="276">
        <v>0</v>
      </c>
      <c r="AL15" s="276">
        <v>0</v>
      </c>
      <c r="AM15" s="276">
        <v>0</v>
      </c>
      <c r="AN15" s="276">
        <v>0</v>
      </c>
      <c r="AO15" s="276">
        <v>0</v>
      </c>
      <c r="AP15" s="276">
        <v>0</v>
      </c>
      <c r="AQ15" s="276">
        <v>0</v>
      </c>
      <c r="AR15" s="274"/>
      <c r="AS15" s="277">
        <v>0</v>
      </c>
      <c r="AT15" s="277">
        <v>0</v>
      </c>
      <c r="AU15" s="277">
        <v>0</v>
      </c>
      <c r="AV15" s="277">
        <v>0</v>
      </c>
      <c r="AW15" s="277">
        <v>0</v>
      </c>
      <c r="AX15" s="277">
        <v>0</v>
      </c>
      <c r="AY15" s="277">
        <v>0</v>
      </c>
      <c r="AZ15" s="277">
        <v>0</v>
      </c>
      <c r="BA15" s="277">
        <v>0</v>
      </c>
      <c r="BB15" s="277">
        <v>0</v>
      </c>
      <c r="BC15" s="277">
        <v>0</v>
      </c>
      <c r="BD15" s="277">
        <v>0</v>
      </c>
      <c r="BE15" s="274"/>
      <c r="BF15" s="277">
        <v>0</v>
      </c>
      <c r="BG15" s="277">
        <v>0</v>
      </c>
      <c r="BH15" s="277">
        <v>0</v>
      </c>
      <c r="BI15" s="277">
        <v>0</v>
      </c>
      <c r="BJ15" s="277">
        <v>0</v>
      </c>
      <c r="BK15" s="277">
        <v>0</v>
      </c>
      <c r="BL15" s="277">
        <v>0</v>
      </c>
      <c r="BM15" s="277">
        <v>0</v>
      </c>
      <c r="BN15" s="277">
        <v>0</v>
      </c>
      <c r="BO15" s="277">
        <v>0</v>
      </c>
      <c r="BP15" s="277">
        <v>0</v>
      </c>
      <c r="BQ15" s="277">
        <v>0</v>
      </c>
      <c r="BR15" s="274"/>
      <c r="BS15" s="274"/>
      <c r="BT15" s="274"/>
      <c r="BU15" s="274"/>
      <c r="BV15" s="274"/>
      <c r="BW15" s="274"/>
      <c r="BX15" s="274"/>
      <c r="BY15" s="274"/>
      <c r="BZ15" s="274"/>
      <c r="CA15" s="274"/>
      <c r="CB15" s="274"/>
      <c r="CC15" s="274"/>
      <c r="CD15" s="274"/>
      <c r="CE15" s="274"/>
      <c r="CF15" s="274"/>
      <c r="CG15" s="274"/>
      <c r="CH15" s="274"/>
      <c r="CI15" s="274"/>
      <c r="CJ15" s="274"/>
    </row>
    <row r="16" spans="1:16384" s="18" customFormat="1" ht="30" customHeight="1" thickTop="1" thickBot="1">
      <c r="A16" s="16"/>
      <c r="B16" s="17"/>
      <c r="C16" s="120" t="str">
        <f>IF(FINANÇAS!C14="","",FINANÇAS!C14)</f>
        <v/>
      </c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  <c r="O16" s="379"/>
      <c r="P16" s="245">
        <f t="shared" si="0"/>
        <v>0</v>
      </c>
      <c r="Q16" s="119"/>
      <c r="R16" s="20" t="s">
        <v>778</v>
      </c>
      <c r="S16" s="276">
        <v>0</v>
      </c>
      <c r="T16" s="276">
        <v>0</v>
      </c>
      <c r="U16" s="276">
        <v>0</v>
      </c>
      <c r="V16" s="276">
        <v>0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276">
        <v>0</v>
      </c>
      <c r="AC16" s="276">
        <v>0</v>
      </c>
      <c r="AD16" s="276">
        <v>0</v>
      </c>
      <c r="AE16" s="274"/>
      <c r="AF16" s="276">
        <v>0</v>
      </c>
      <c r="AG16" s="276">
        <v>0</v>
      </c>
      <c r="AH16" s="276">
        <v>0</v>
      </c>
      <c r="AI16" s="276">
        <v>0</v>
      </c>
      <c r="AJ16" s="276">
        <v>0</v>
      </c>
      <c r="AK16" s="276">
        <v>0</v>
      </c>
      <c r="AL16" s="276">
        <v>0</v>
      </c>
      <c r="AM16" s="276">
        <v>0</v>
      </c>
      <c r="AN16" s="276">
        <v>0</v>
      </c>
      <c r="AO16" s="276">
        <v>0</v>
      </c>
      <c r="AP16" s="276">
        <v>0</v>
      </c>
      <c r="AQ16" s="276">
        <v>0</v>
      </c>
      <c r="AR16" s="274"/>
      <c r="AS16" s="277">
        <v>0</v>
      </c>
      <c r="AT16" s="277">
        <v>0</v>
      </c>
      <c r="AU16" s="277">
        <v>0</v>
      </c>
      <c r="AV16" s="277">
        <v>0</v>
      </c>
      <c r="AW16" s="277">
        <v>0</v>
      </c>
      <c r="AX16" s="277">
        <v>0</v>
      </c>
      <c r="AY16" s="277">
        <v>0</v>
      </c>
      <c r="AZ16" s="277">
        <v>0</v>
      </c>
      <c r="BA16" s="277">
        <v>0</v>
      </c>
      <c r="BB16" s="277">
        <v>0</v>
      </c>
      <c r="BC16" s="277">
        <v>0</v>
      </c>
      <c r="BD16" s="277">
        <v>0</v>
      </c>
      <c r="BE16" s="274"/>
      <c r="BF16" s="277">
        <v>0</v>
      </c>
      <c r="BG16" s="277">
        <v>0</v>
      </c>
      <c r="BH16" s="277">
        <v>0</v>
      </c>
      <c r="BI16" s="277">
        <v>0</v>
      </c>
      <c r="BJ16" s="277">
        <v>0</v>
      </c>
      <c r="BK16" s="277">
        <v>0</v>
      </c>
      <c r="BL16" s="277">
        <v>0</v>
      </c>
      <c r="BM16" s="277">
        <v>0</v>
      </c>
      <c r="BN16" s="277">
        <v>0</v>
      </c>
      <c r="BO16" s="277">
        <v>0</v>
      </c>
      <c r="BP16" s="277">
        <v>0</v>
      </c>
      <c r="BQ16" s="277">
        <v>0</v>
      </c>
      <c r="BR16" s="274"/>
      <c r="BS16" s="274"/>
      <c r="BT16" s="274"/>
      <c r="BU16" s="274"/>
      <c r="BV16" s="274"/>
      <c r="BW16" s="274"/>
      <c r="BX16" s="274"/>
      <c r="BY16" s="274"/>
      <c r="BZ16" s="274"/>
      <c r="CA16" s="274"/>
      <c r="CB16" s="274"/>
      <c r="CC16" s="274"/>
      <c r="CD16" s="274"/>
      <c r="CE16" s="274"/>
      <c r="CF16" s="274"/>
      <c r="CG16" s="274"/>
      <c r="CH16" s="274"/>
      <c r="CI16" s="274"/>
      <c r="CJ16" s="274"/>
    </row>
    <row r="17" spans="1:88" s="18" customFormat="1" ht="30" customHeight="1" thickTop="1" thickBot="1">
      <c r="A17" s="16"/>
      <c r="B17" s="17"/>
      <c r="C17" s="120" t="str">
        <f>IF(FINANÇAS!C15="","",FINANÇAS!C15)</f>
        <v/>
      </c>
      <c r="D17" s="379"/>
      <c r="E17" s="379"/>
      <c r="F17" s="379"/>
      <c r="G17" s="379"/>
      <c r="H17" s="379"/>
      <c r="I17" s="379"/>
      <c r="J17" s="379"/>
      <c r="K17" s="379"/>
      <c r="L17" s="379"/>
      <c r="M17" s="379"/>
      <c r="N17" s="379"/>
      <c r="O17" s="379"/>
      <c r="P17" s="245">
        <f t="shared" si="0"/>
        <v>0</v>
      </c>
      <c r="Q17" s="119"/>
      <c r="R17" s="20" t="s">
        <v>778</v>
      </c>
      <c r="S17" s="276">
        <v>0</v>
      </c>
      <c r="T17" s="276">
        <v>0</v>
      </c>
      <c r="U17" s="276">
        <v>0</v>
      </c>
      <c r="V17" s="276">
        <v>0</v>
      </c>
      <c r="W17" s="276">
        <v>0</v>
      </c>
      <c r="X17" s="276">
        <v>0</v>
      </c>
      <c r="Y17" s="276">
        <v>0</v>
      </c>
      <c r="Z17" s="276">
        <v>0</v>
      </c>
      <c r="AA17" s="276">
        <v>0</v>
      </c>
      <c r="AB17" s="276">
        <v>0</v>
      </c>
      <c r="AC17" s="276">
        <v>0</v>
      </c>
      <c r="AD17" s="276">
        <v>0</v>
      </c>
      <c r="AE17" s="274"/>
      <c r="AF17" s="276">
        <v>0</v>
      </c>
      <c r="AG17" s="276">
        <v>0</v>
      </c>
      <c r="AH17" s="276">
        <v>0</v>
      </c>
      <c r="AI17" s="276">
        <v>0</v>
      </c>
      <c r="AJ17" s="276">
        <v>0</v>
      </c>
      <c r="AK17" s="276">
        <v>0</v>
      </c>
      <c r="AL17" s="276">
        <v>0</v>
      </c>
      <c r="AM17" s="276">
        <v>0</v>
      </c>
      <c r="AN17" s="276">
        <v>0</v>
      </c>
      <c r="AO17" s="276">
        <v>0</v>
      </c>
      <c r="AP17" s="276">
        <v>0</v>
      </c>
      <c r="AQ17" s="276">
        <v>0</v>
      </c>
      <c r="AR17" s="274"/>
      <c r="AS17" s="277">
        <v>0</v>
      </c>
      <c r="AT17" s="277">
        <v>0</v>
      </c>
      <c r="AU17" s="277">
        <v>0</v>
      </c>
      <c r="AV17" s="277">
        <v>0</v>
      </c>
      <c r="AW17" s="277">
        <v>0</v>
      </c>
      <c r="AX17" s="277">
        <v>0</v>
      </c>
      <c r="AY17" s="277">
        <v>0</v>
      </c>
      <c r="AZ17" s="277">
        <v>0</v>
      </c>
      <c r="BA17" s="277">
        <v>0</v>
      </c>
      <c r="BB17" s="277">
        <v>0</v>
      </c>
      <c r="BC17" s="277">
        <v>0</v>
      </c>
      <c r="BD17" s="277">
        <v>0</v>
      </c>
      <c r="BE17" s="274"/>
      <c r="BF17" s="277">
        <v>0</v>
      </c>
      <c r="BG17" s="277">
        <v>0</v>
      </c>
      <c r="BH17" s="277">
        <v>0</v>
      </c>
      <c r="BI17" s="277">
        <v>0</v>
      </c>
      <c r="BJ17" s="277">
        <v>0</v>
      </c>
      <c r="BK17" s="277">
        <v>0</v>
      </c>
      <c r="BL17" s="277">
        <v>0</v>
      </c>
      <c r="BM17" s="277">
        <v>0</v>
      </c>
      <c r="BN17" s="277">
        <v>0</v>
      </c>
      <c r="BO17" s="277">
        <v>0</v>
      </c>
      <c r="BP17" s="277">
        <v>0</v>
      </c>
      <c r="BQ17" s="277">
        <v>0</v>
      </c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</row>
    <row r="18" spans="1:88" ht="30" customHeight="1" thickTop="1" thickBot="1">
      <c r="C18" s="120" t="str">
        <f>IF(FINANÇAS!C16="","",FINANÇAS!C16)</f>
        <v/>
      </c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  <c r="O18" s="379"/>
      <c r="P18" s="245">
        <f t="shared" si="0"/>
        <v>0</v>
      </c>
      <c r="Q18" s="119"/>
      <c r="R18" s="20" t="s">
        <v>778</v>
      </c>
      <c r="S18" s="276">
        <v>0</v>
      </c>
      <c r="T18" s="276">
        <v>0</v>
      </c>
      <c r="U18" s="276">
        <v>0</v>
      </c>
      <c r="V18" s="276">
        <v>0</v>
      </c>
      <c r="W18" s="276">
        <v>0</v>
      </c>
      <c r="X18" s="276">
        <v>0</v>
      </c>
      <c r="Y18" s="276">
        <v>0</v>
      </c>
      <c r="Z18" s="276">
        <v>0</v>
      </c>
      <c r="AA18" s="276">
        <v>0</v>
      </c>
      <c r="AB18" s="276">
        <v>0</v>
      </c>
      <c r="AC18" s="276">
        <v>0</v>
      </c>
      <c r="AD18" s="276">
        <v>0</v>
      </c>
      <c r="AF18" s="276">
        <v>0</v>
      </c>
      <c r="AG18" s="276">
        <v>0</v>
      </c>
      <c r="AH18" s="276">
        <v>0</v>
      </c>
      <c r="AI18" s="276">
        <v>0</v>
      </c>
      <c r="AJ18" s="276">
        <v>0</v>
      </c>
      <c r="AK18" s="276">
        <v>0</v>
      </c>
      <c r="AL18" s="276">
        <v>0</v>
      </c>
      <c r="AM18" s="276">
        <v>0</v>
      </c>
      <c r="AN18" s="276">
        <v>0</v>
      </c>
      <c r="AO18" s="276">
        <v>0</v>
      </c>
      <c r="AP18" s="276">
        <v>0</v>
      </c>
      <c r="AQ18" s="276">
        <v>0</v>
      </c>
      <c r="AS18" s="277">
        <v>0</v>
      </c>
      <c r="AT18" s="277">
        <v>0</v>
      </c>
      <c r="AU18" s="277">
        <v>0</v>
      </c>
      <c r="AV18" s="277">
        <v>0</v>
      </c>
      <c r="AW18" s="277">
        <v>0</v>
      </c>
      <c r="AX18" s="277">
        <v>0</v>
      </c>
      <c r="AY18" s="277">
        <v>0</v>
      </c>
      <c r="AZ18" s="277">
        <v>0</v>
      </c>
      <c r="BA18" s="277">
        <v>0</v>
      </c>
      <c r="BB18" s="277">
        <v>0</v>
      </c>
      <c r="BC18" s="277">
        <v>0</v>
      </c>
      <c r="BD18" s="277">
        <v>0</v>
      </c>
      <c r="BF18" s="277">
        <v>0</v>
      </c>
      <c r="BG18" s="277">
        <v>0</v>
      </c>
      <c r="BH18" s="277">
        <v>0</v>
      </c>
      <c r="BI18" s="277">
        <v>0</v>
      </c>
      <c r="BJ18" s="277">
        <v>0</v>
      </c>
      <c r="BK18" s="277">
        <v>0</v>
      </c>
      <c r="BL18" s="277">
        <v>0</v>
      </c>
      <c r="BM18" s="277">
        <v>0</v>
      </c>
      <c r="BN18" s="277">
        <v>0</v>
      </c>
      <c r="BO18" s="277">
        <v>0</v>
      </c>
      <c r="BP18" s="277">
        <v>0</v>
      </c>
      <c r="BQ18" s="277">
        <v>0</v>
      </c>
    </row>
    <row r="19" spans="1:88" ht="30" customHeight="1" thickTop="1" thickBot="1">
      <c r="C19" s="120" t="str">
        <f>IF(FINANÇAS!C17="","",FINANÇAS!C17)</f>
        <v/>
      </c>
      <c r="D19" s="379"/>
      <c r="E19" s="379"/>
      <c r="F19" s="379"/>
      <c r="G19" s="379"/>
      <c r="H19" s="379"/>
      <c r="I19" s="379"/>
      <c r="J19" s="379"/>
      <c r="K19" s="379"/>
      <c r="L19" s="379"/>
      <c r="M19" s="379"/>
      <c r="N19" s="379"/>
      <c r="O19" s="379"/>
      <c r="P19" s="245">
        <f t="shared" si="0"/>
        <v>0</v>
      </c>
      <c r="Q19" s="119"/>
      <c r="R19" s="20" t="s">
        <v>778</v>
      </c>
      <c r="S19" s="276">
        <v>0</v>
      </c>
      <c r="T19" s="276">
        <v>0</v>
      </c>
      <c r="U19" s="276">
        <v>0</v>
      </c>
      <c r="V19" s="276">
        <v>0</v>
      </c>
      <c r="W19" s="276">
        <v>0</v>
      </c>
      <c r="X19" s="276">
        <v>0</v>
      </c>
      <c r="Y19" s="276">
        <v>0</v>
      </c>
      <c r="Z19" s="276">
        <v>0</v>
      </c>
      <c r="AA19" s="276">
        <v>0</v>
      </c>
      <c r="AB19" s="276">
        <v>0</v>
      </c>
      <c r="AC19" s="276">
        <v>0</v>
      </c>
      <c r="AD19" s="276">
        <v>0</v>
      </c>
      <c r="AF19" s="276">
        <v>0</v>
      </c>
      <c r="AG19" s="276">
        <v>0</v>
      </c>
      <c r="AH19" s="276">
        <v>0</v>
      </c>
      <c r="AI19" s="276">
        <v>0</v>
      </c>
      <c r="AJ19" s="276">
        <v>0</v>
      </c>
      <c r="AK19" s="276">
        <v>0</v>
      </c>
      <c r="AL19" s="276">
        <v>0</v>
      </c>
      <c r="AM19" s="276">
        <v>0</v>
      </c>
      <c r="AN19" s="276">
        <v>0</v>
      </c>
      <c r="AO19" s="276">
        <v>0</v>
      </c>
      <c r="AP19" s="276">
        <v>0</v>
      </c>
      <c r="AQ19" s="276">
        <v>0</v>
      </c>
      <c r="AS19" s="277">
        <v>0</v>
      </c>
      <c r="AT19" s="277">
        <v>0</v>
      </c>
      <c r="AU19" s="277">
        <v>0</v>
      </c>
      <c r="AV19" s="277">
        <v>0</v>
      </c>
      <c r="AW19" s="277">
        <v>0</v>
      </c>
      <c r="AX19" s="277">
        <v>0</v>
      </c>
      <c r="AY19" s="277">
        <v>0</v>
      </c>
      <c r="AZ19" s="277">
        <v>0</v>
      </c>
      <c r="BA19" s="277">
        <v>0</v>
      </c>
      <c r="BB19" s="277">
        <v>0</v>
      </c>
      <c r="BC19" s="277">
        <v>0</v>
      </c>
      <c r="BD19" s="277">
        <v>0</v>
      </c>
      <c r="BF19" s="277">
        <v>0</v>
      </c>
      <c r="BG19" s="277">
        <v>0</v>
      </c>
      <c r="BH19" s="277">
        <v>0</v>
      </c>
      <c r="BI19" s="277">
        <v>0</v>
      </c>
      <c r="BJ19" s="277">
        <v>0</v>
      </c>
      <c r="BK19" s="277">
        <v>0</v>
      </c>
      <c r="BL19" s="277">
        <v>0</v>
      </c>
      <c r="BM19" s="277">
        <v>0</v>
      </c>
      <c r="BN19" s="277">
        <v>0</v>
      </c>
      <c r="BO19" s="277">
        <v>0</v>
      </c>
      <c r="BP19" s="277">
        <v>0</v>
      </c>
      <c r="BQ19" s="277">
        <v>0</v>
      </c>
    </row>
    <row r="20" spans="1:88" ht="30" customHeight="1" thickTop="1" thickBot="1">
      <c r="C20" s="120" t="str">
        <f>IF(FINANÇAS!C18="","",FINANÇAS!C18)</f>
        <v/>
      </c>
      <c r="D20" s="379"/>
      <c r="E20" s="379"/>
      <c r="F20" s="379"/>
      <c r="G20" s="379"/>
      <c r="H20" s="379"/>
      <c r="I20" s="379"/>
      <c r="J20" s="379"/>
      <c r="K20" s="379"/>
      <c r="L20" s="379"/>
      <c r="M20" s="379"/>
      <c r="N20" s="379"/>
      <c r="O20" s="379"/>
      <c r="P20" s="245">
        <f t="shared" si="0"/>
        <v>0</v>
      </c>
      <c r="Q20" s="119"/>
      <c r="R20" s="20" t="s">
        <v>778</v>
      </c>
      <c r="S20" s="276">
        <v>0</v>
      </c>
      <c r="T20" s="276">
        <v>0</v>
      </c>
      <c r="U20" s="276">
        <v>0</v>
      </c>
      <c r="V20" s="276">
        <v>0</v>
      </c>
      <c r="W20" s="276">
        <v>0</v>
      </c>
      <c r="X20" s="276">
        <v>0</v>
      </c>
      <c r="Y20" s="276">
        <v>0</v>
      </c>
      <c r="Z20" s="276">
        <v>0</v>
      </c>
      <c r="AA20" s="276">
        <v>0</v>
      </c>
      <c r="AB20" s="276">
        <v>0</v>
      </c>
      <c r="AC20" s="276">
        <v>0</v>
      </c>
      <c r="AD20" s="276">
        <v>0</v>
      </c>
      <c r="AF20" s="276">
        <v>0</v>
      </c>
      <c r="AG20" s="276">
        <v>0</v>
      </c>
      <c r="AH20" s="276">
        <v>0</v>
      </c>
      <c r="AI20" s="276">
        <v>0</v>
      </c>
      <c r="AJ20" s="276">
        <v>0</v>
      </c>
      <c r="AK20" s="276">
        <v>0</v>
      </c>
      <c r="AL20" s="276">
        <v>0</v>
      </c>
      <c r="AM20" s="276">
        <v>0</v>
      </c>
      <c r="AN20" s="276">
        <v>0</v>
      </c>
      <c r="AO20" s="276">
        <v>0</v>
      </c>
      <c r="AP20" s="276">
        <v>0</v>
      </c>
      <c r="AQ20" s="276">
        <v>0</v>
      </c>
      <c r="AS20" s="277">
        <v>0</v>
      </c>
      <c r="AT20" s="277">
        <v>0</v>
      </c>
      <c r="AU20" s="277">
        <v>0</v>
      </c>
      <c r="AV20" s="277">
        <v>0</v>
      </c>
      <c r="AW20" s="277">
        <v>0</v>
      </c>
      <c r="AX20" s="277">
        <v>0</v>
      </c>
      <c r="AY20" s="277">
        <v>0</v>
      </c>
      <c r="AZ20" s="277">
        <v>0</v>
      </c>
      <c r="BA20" s="277">
        <v>0</v>
      </c>
      <c r="BB20" s="277">
        <v>0</v>
      </c>
      <c r="BC20" s="277">
        <v>0</v>
      </c>
      <c r="BD20" s="277">
        <v>0</v>
      </c>
      <c r="BF20" s="277">
        <v>0</v>
      </c>
      <c r="BG20" s="277">
        <v>0</v>
      </c>
      <c r="BH20" s="277">
        <v>0</v>
      </c>
      <c r="BI20" s="277">
        <v>0</v>
      </c>
      <c r="BJ20" s="277">
        <v>0</v>
      </c>
      <c r="BK20" s="277">
        <v>0</v>
      </c>
      <c r="BL20" s="277">
        <v>0</v>
      </c>
      <c r="BM20" s="277">
        <v>0</v>
      </c>
      <c r="BN20" s="277">
        <v>0</v>
      </c>
      <c r="BO20" s="277">
        <v>0</v>
      </c>
      <c r="BP20" s="277">
        <v>0</v>
      </c>
      <c r="BQ20" s="277">
        <v>0</v>
      </c>
    </row>
    <row r="21" spans="1:88" ht="30" customHeight="1" thickTop="1" thickBot="1">
      <c r="C21" s="120" t="str">
        <f>IF(FINANÇAS!C19="","",FINANÇAS!C19)</f>
        <v/>
      </c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  <c r="O21" s="379"/>
      <c r="P21" s="245">
        <f t="shared" si="0"/>
        <v>0</v>
      </c>
      <c r="Q21" s="119"/>
      <c r="R21" s="20" t="s">
        <v>778</v>
      </c>
      <c r="S21" s="276">
        <v>0</v>
      </c>
      <c r="T21" s="276">
        <v>0</v>
      </c>
      <c r="U21" s="276">
        <v>0</v>
      </c>
      <c r="V21" s="276">
        <v>0</v>
      </c>
      <c r="W21" s="276">
        <v>0</v>
      </c>
      <c r="X21" s="276">
        <v>0</v>
      </c>
      <c r="Y21" s="276">
        <v>0</v>
      </c>
      <c r="Z21" s="276">
        <v>0</v>
      </c>
      <c r="AA21" s="276">
        <v>0</v>
      </c>
      <c r="AB21" s="276">
        <v>0</v>
      </c>
      <c r="AC21" s="276">
        <v>0</v>
      </c>
      <c r="AD21" s="276">
        <v>0</v>
      </c>
      <c r="AF21" s="276">
        <v>0</v>
      </c>
      <c r="AG21" s="276">
        <v>0</v>
      </c>
      <c r="AH21" s="276">
        <v>0</v>
      </c>
      <c r="AI21" s="276">
        <v>0</v>
      </c>
      <c r="AJ21" s="276">
        <v>0</v>
      </c>
      <c r="AK21" s="276">
        <v>0</v>
      </c>
      <c r="AL21" s="276">
        <v>0</v>
      </c>
      <c r="AM21" s="276">
        <v>0</v>
      </c>
      <c r="AN21" s="276">
        <v>0</v>
      </c>
      <c r="AO21" s="276">
        <v>0</v>
      </c>
      <c r="AP21" s="276">
        <v>0</v>
      </c>
      <c r="AQ21" s="276">
        <v>0</v>
      </c>
      <c r="AS21" s="277">
        <v>0</v>
      </c>
      <c r="AT21" s="277">
        <v>0</v>
      </c>
      <c r="AU21" s="277">
        <v>0</v>
      </c>
      <c r="AV21" s="277">
        <v>0</v>
      </c>
      <c r="AW21" s="277">
        <v>0</v>
      </c>
      <c r="AX21" s="277">
        <v>0</v>
      </c>
      <c r="AY21" s="277">
        <v>0</v>
      </c>
      <c r="AZ21" s="277">
        <v>0</v>
      </c>
      <c r="BA21" s="277">
        <v>0</v>
      </c>
      <c r="BB21" s="277">
        <v>0</v>
      </c>
      <c r="BC21" s="277">
        <v>0</v>
      </c>
      <c r="BD21" s="277">
        <v>0</v>
      </c>
      <c r="BF21" s="277">
        <v>0</v>
      </c>
      <c r="BG21" s="277">
        <v>0</v>
      </c>
      <c r="BH21" s="277">
        <v>0</v>
      </c>
      <c r="BI21" s="277">
        <v>0</v>
      </c>
      <c r="BJ21" s="277">
        <v>0</v>
      </c>
      <c r="BK21" s="277">
        <v>0</v>
      </c>
      <c r="BL21" s="277">
        <v>0</v>
      </c>
      <c r="BM21" s="277">
        <v>0</v>
      </c>
      <c r="BN21" s="277">
        <v>0</v>
      </c>
      <c r="BO21" s="277">
        <v>0</v>
      </c>
      <c r="BP21" s="277">
        <v>0</v>
      </c>
      <c r="BQ21" s="277">
        <v>0</v>
      </c>
    </row>
    <row r="22" spans="1:88" ht="30" customHeight="1" thickTop="1" thickBot="1">
      <c r="C22" s="120" t="str">
        <f>IF(FINANÇAS!C20="","",FINANÇAS!C20)</f>
        <v/>
      </c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  <c r="O22" s="379"/>
      <c r="P22" s="245">
        <f t="shared" si="0"/>
        <v>0</v>
      </c>
      <c r="Q22" s="119"/>
      <c r="R22" s="20" t="s">
        <v>778</v>
      </c>
      <c r="S22" s="276">
        <v>0</v>
      </c>
      <c r="T22" s="276">
        <v>0</v>
      </c>
      <c r="U22" s="276">
        <v>0</v>
      </c>
      <c r="V22" s="276">
        <v>0</v>
      </c>
      <c r="W22" s="276">
        <v>0</v>
      </c>
      <c r="X22" s="276">
        <v>0</v>
      </c>
      <c r="Y22" s="276">
        <v>0</v>
      </c>
      <c r="Z22" s="276">
        <v>0</v>
      </c>
      <c r="AA22" s="276">
        <v>0</v>
      </c>
      <c r="AB22" s="276">
        <v>0</v>
      </c>
      <c r="AC22" s="276">
        <v>0</v>
      </c>
      <c r="AD22" s="276">
        <v>0</v>
      </c>
      <c r="AF22" s="276">
        <v>0</v>
      </c>
      <c r="AG22" s="276">
        <v>0</v>
      </c>
      <c r="AH22" s="276">
        <v>0</v>
      </c>
      <c r="AI22" s="276">
        <v>0</v>
      </c>
      <c r="AJ22" s="276">
        <v>0</v>
      </c>
      <c r="AK22" s="276">
        <v>0</v>
      </c>
      <c r="AL22" s="276">
        <v>0</v>
      </c>
      <c r="AM22" s="276">
        <v>0</v>
      </c>
      <c r="AN22" s="276">
        <v>0</v>
      </c>
      <c r="AO22" s="276">
        <v>0</v>
      </c>
      <c r="AP22" s="276">
        <v>0</v>
      </c>
      <c r="AQ22" s="276">
        <v>0</v>
      </c>
      <c r="AS22" s="277">
        <v>0</v>
      </c>
      <c r="AT22" s="277">
        <v>0</v>
      </c>
      <c r="AU22" s="277">
        <v>0</v>
      </c>
      <c r="AV22" s="277">
        <v>0</v>
      </c>
      <c r="AW22" s="277">
        <v>0</v>
      </c>
      <c r="AX22" s="277">
        <v>0</v>
      </c>
      <c r="AY22" s="277">
        <v>0</v>
      </c>
      <c r="AZ22" s="277">
        <v>0</v>
      </c>
      <c r="BA22" s="277">
        <v>0</v>
      </c>
      <c r="BB22" s="277">
        <v>0</v>
      </c>
      <c r="BC22" s="277">
        <v>0</v>
      </c>
      <c r="BD22" s="277">
        <v>0</v>
      </c>
      <c r="BF22" s="277">
        <v>0</v>
      </c>
      <c r="BG22" s="277">
        <v>0</v>
      </c>
      <c r="BH22" s="277">
        <v>0</v>
      </c>
      <c r="BI22" s="277">
        <v>0</v>
      </c>
      <c r="BJ22" s="277">
        <v>0</v>
      </c>
      <c r="BK22" s="277">
        <v>0</v>
      </c>
      <c r="BL22" s="277">
        <v>0</v>
      </c>
      <c r="BM22" s="277">
        <v>0</v>
      </c>
      <c r="BN22" s="277">
        <v>0</v>
      </c>
      <c r="BO22" s="277">
        <v>0</v>
      </c>
      <c r="BP22" s="277">
        <v>0</v>
      </c>
      <c r="BQ22" s="277">
        <v>0</v>
      </c>
    </row>
    <row r="23" spans="1:88" ht="30" customHeight="1" thickTop="1" thickBot="1">
      <c r="C23" s="120" t="str">
        <f>IF(FINANÇAS!C21="","",FINANÇAS!C21)</f>
        <v/>
      </c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  <c r="O23" s="379"/>
      <c r="P23" s="245">
        <f t="shared" si="0"/>
        <v>0</v>
      </c>
      <c r="Q23" s="119"/>
      <c r="R23" s="20" t="s">
        <v>778</v>
      </c>
      <c r="S23" s="276">
        <v>0</v>
      </c>
      <c r="T23" s="276">
        <v>0</v>
      </c>
      <c r="U23" s="276">
        <v>0</v>
      </c>
      <c r="V23" s="276">
        <v>0</v>
      </c>
      <c r="W23" s="276">
        <v>0</v>
      </c>
      <c r="X23" s="276">
        <v>0</v>
      </c>
      <c r="Y23" s="276">
        <v>0</v>
      </c>
      <c r="Z23" s="276">
        <v>0</v>
      </c>
      <c r="AA23" s="276">
        <v>0</v>
      </c>
      <c r="AB23" s="276">
        <v>0</v>
      </c>
      <c r="AC23" s="276">
        <v>0</v>
      </c>
      <c r="AD23" s="276">
        <v>0</v>
      </c>
      <c r="AF23" s="276">
        <v>0</v>
      </c>
      <c r="AG23" s="276">
        <v>0</v>
      </c>
      <c r="AH23" s="276">
        <v>0</v>
      </c>
      <c r="AI23" s="276">
        <v>0</v>
      </c>
      <c r="AJ23" s="276">
        <v>0</v>
      </c>
      <c r="AK23" s="276">
        <v>0</v>
      </c>
      <c r="AL23" s="276">
        <v>0</v>
      </c>
      <c r="AM23" s="276">
        <v>0</v>
      </c>
      <c r="AN23" s="276">
        <v>0</v>
      </c>
      <c r="AO23" s="276">
        <v>0</v>
      </c>
      <c r="AP23" s="276">
        <v>0</v>
      </c>
      <c r="AQ23" s="276">
        <v>0</v>
      </c>
      <c r="AS23" s="277">
        <v>0</v>
      </c>
      <c r="AT23" s="277">
        <v>0</v>
      </c>
      <c r="AU23" s="277">
        <v>0</v>
      </c>
      <c r="AV23" s="277">
        <v>0</v>
      </c>
      <c r="AW23" s="277">
        <v>0</v>
      </c>
      <c r="AX23" s="277">
        <v>0</v>
      </c>
      <c r="AY23" s="277">
        <v>0</v>
      </c>
      <c r="AZ23" s="277">
        <v>0</v>
      </c>
      <c r="BA23" s="277">
        <v>0</v>
      </c>
      <c r="BB23" s="277">
        <v>0</v>
      </c>
      <c r="BC23" s="277">
        <v>0</v>
      </c>
      <c r="BD23" s="277">
        <v>0</v>
      </c>
      <c r="BF23" s="277">
        <v>0</v>
      </c>
      <c r="BG23" s="277">
        <v>0</v>
      </c>
      <c r="BH23" s="277">
        <v>0</v>
      </c>
      <c r="BI23" s="277">
        <v>0</v>
      </c>
      <c r="BJ23" s="277">
        <v>0</v>
      </c>
      <c r="BK23" s="277">
        <v>0</v>
      </c>
      <c r="BL23" s="277">
        <v>0</v>
      </c>
      <c r="BM23" s="277">
        <v>0</v>
      </c>
      <c r="BN23" s="277">
        <v>0</v>
      </c>
      <c r="BO23" s="277">
        <v>0</v>
      </c>
      <c r="BP23" s="277">
        <v>0</v>
      </c>
      <c r="BQ23" s="277">
        <v>0</v>
      </c>
    </row>
    <row r="24" spans="1:88" ht="30" customHeight="1" thickTop="1" thickBot="1">
      <c r="C24" s="120" t="str">
        <f>IF(FINANÇAS!C22="","",FINANÇAS!C22)</f>
        <v/>
      </c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245">
        <f t="shared" si="0"/>
        <v>0</v>
      </c>
      <c r="Q24" s="119"/>
      <c r="R24" s="20" t="s">
        <v>778</v>
      </c>
      <c r="S24" s="276">
        <v>0</v>
      </c>
      <c r="T24" s="276">
        <v>0</v>
      </c>
      <c r="U24" s="276">
        <v>0</v>
      </c>
      <c r="V24" s="276">
        <v>0</v>
      </c>
      <c r="W24" s="276">
        <v>0</v>
      </c>
      <c r="X24" s="276">
        <v>0</v>
      </c>
      <c r="Y24" s="276">
        <v>0</v>
      </c>
      <c r="Z24" s="276">
        <v>0</v>
      </c>
      <c r="AA24" s="276">
        <v>0</v>
      </c>
      <c r="AB24" s="276">
        <v>0</v>
      </c>
      <c r="AC24" s="276">
        <v>0</v>
      </c>
      <c r="AD24" s="276">
        <v>0</v>
      </c>
      <c r="AF24" s="276">
        <v>0</v>
      </c>
      <c r="AG24" s="276">
        <v>0</v>
      </c>
      <c r="AH24" s="276">
        <v>0</v>
      </c>
      <c r="AI24" s="276">
        <v>0</v>
      </c>
      <c r="AJ24" s="276">
        <v>0</v>
      </c>
      <c r="AK24" s="276">
        <v>0</v>
      </c>
      <c r="AL24" s="276">
        <v>0</v>
      </c>
      <c r="AM24" s="276">
        <v>0</v>
      </c>
      <c r="AN24" s="276">
        <v>0</v>
      </c>
      <c r="AO24" s="276">
        <v>0</v>
      </c>
      <c r="AP24" s="276">
        <v>0</v>
      </c>
      <c r="AQ24" s="276">
        <v>0</v>
      </c>
      <c r="AS24" s="277">
        <v>0</v>
      </c>
      <c r="AT24" s="277">
        <v>0</v>
      </c>
      <c r="AU24" s="277">
        <v>0</v>
      </c>
      <c r="AV24" s="277">
        <v>0</v>
      </c>
      <c r="AW24" s="277">
        <v>0</v>
      </c>
      <c r="AX24" s="277">
        <v>0</v>
      </c>
      <c r="AY24" s="277">
        <v>0</v>
      </c>
      <c r="AZ24" s="277">
        <v>0</v>
      </c>
      <c r="BA24" s="277">
        <v>0</v>
      </c>
      <c r="BB24" s="277">
        <v>0</v>
      </c>
      <c r="BC24" s="277">
        <v>0</v>
      </c>
      <c r="BD24" s="277">
        <v>0</v>
      </c>
      <c r="BF24" s="277">
        <v>0</v>
      </c>
      <c r="BG24" s="277">
        <v>0</v>
      </c>
      <c r="BH24" s="277">
        <v>0</v>
      </c>
      <c r="BI24" s="277">
        <v>0</v>
      </c>
      <c r="BJ24" s="277">
        <v>0</v>
      </c>
      <c r="BK24" s="277">
        <v>0</v>
      </c>
      <c r="BL24" s="277">
        <v>0</v>
      </c>
      <c r="BM24" s="277">
        <v>0</v>
      </c>
      <c r="BN24" s="277">
        <v>0</v>
      </c>
      <c r="BO24" s="277">
        <v>0</v>
      </c>
      <c r="BP24" s="277">
        <v>0</v>
      </c>
      <c r="BQ24" s="277">
        <v>0</v>
      </c>
    </row>
    <row r="25" spans="1:88" ht="30" customHeight="1" thickTop="1" thickBot="1">
      <c r="C25" s="120" t="str">
        <f>IF(FINANÇAS!C23="","",FINANÇAS!C23)</f>
        <v/>
      </c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  <c r="P25" s="245">
        <f t="shared" si="0"/>
        <v>0</v>
      </c>
      <c r="Q25" s="119"/>
      <c r="R25" s="20" t="s">
        <v>778</v>
      </c>
      <c r="S25" s="276">
        <v>0</v>
      </c>
      <c r="T25" s="276">
        <v>0</v>
      </c>
      <c r="U25" s="276">
        <v>0</v>
      </c>
      <c r="V25" s="276">
        <v>0</v>
      </c>
      <c r="W25" s="276">
        <v>0</v>
      </c>
      <c r="X25" s="276">
        <v>0</v>
      </c>
      <c r="Y25" s="276">
        <v>0</v>
      </c>
      <c r="Z25" s="276">
        <v>0</v>
      </c>
      <c r="AA25" s="276">
        <v>0</v>
      </c>
      <c r="AB25" s="276">
        <v>0</v>
      </c>
      <c r="AC25" s="276">
        <v>0</v>
      </c>
      <c r="AD25" s="276">
        <v>0</v>
      </c>
      <c r="AF25" s="276">
        <v>0</v>
      </c>
      <c r="AG25" s="276">
        <v>0</v>
      </c>
      <c r="AH25" s="276">
        <v>0</v>
      </c>
      <c r="AI25" s="276">
        <v>0</v>
      </c>
      <c r="AJ25" s="276">
        <v>0</v>
      </c>
      <c r="AK25" s="276">
        <v>0</v>
      </c>
      <c r="AL25" s="276">
        <v>0</v>
      </c>
      <c r="AM25" s="276">
        <v>0</v>
      </c>
      <c r="AN25" s="276">
        <v>0</v>
      </c>
      <c r="AO25" s="276">
        <v>0</v>
      </c>
      <c r="AP25" s="276">
        <v>0</v>
      </c>
      <c r="AQ25" s="276">
        <v>0</v>
      </c>
      <c r="AS25" s="277">
        <v>0</v>
      </c>
      <c r="AT25" s="277">
        <v>0</v>
      </c>
      <c r="AU25" s="277">
        <v>0</v>
      </c>
      <c r="AV25" s="277">
        <v>0</v>
      </c>
      <c r="AW25" s="277">
        <v>0</v>
      </c>
      <c r="AX25" s="277">
        <v>0</v>
      </c>
      <c r="AY25" s="277">
        <v>0</v>
      </c>
      <c r="AZ25" s="277">
        <v>0</v>
      </c>
      <c r="BA25" s="277">
        <v>0</v>
      </c>
      <c r="BB25" s="277">
        <v>0</v>
      </c>
      <c r="BC25" s="277">
        <v>0</v>
      </c>
      <c r="BD25" s="277">
        <v>0</v>
      </c>
      <c r="BF25" s="277">
        <v>0</v>
      </c>
      <c r="BG25" s="277">
        <v>0</v>
      </c>
      <c r="BH25" s="277">
        <v>0</v>
      </c>
      <c r="BI25" s="277">
        <v>0</v>
      </c>
      <c r="BJ25" s="277">
        <v>0</v>
      </c>
      <c r="BK25" s="277">
        <v>0</v>
      </c>
      <c r="BL25" s="277">
        <v>0</v>
      </c>
      <c r="BM25" s="277">
        <v>0</v>
      </c>
      <c r="BN25" s="277">
        <v>0</v>
      </c>
      <c r="BO25" s="277">
        <v>0</v>
      </c>
      <c r="BP25" s="277">
        <v>0</v>
      </c>
      <c r="BQ25" s="277">
        <v>0</v>
      </c>
    </row>
    <row r="26" spans="1:88" ht="30" customHeight="1" thickTop="1" thickBot="1">
      <c r="C26" s="120" t="str">
        <f>IF(FINANÇAS!C24="","",FINANÇAS!C24)</f>
        <v/>
      </c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  <c r="O26" s="379"/>
      <c r="P26" s="245">
        <f t="shared" si="0"/>
        <v>0</v>
      </c>
      <c r="Q26" s="119"/>
      <c r="R26" s="20" t="s">
        <v>778</v>
      </c>
      <c r="S26" s="276">
        <v>0</v>
      </c>
      <c r="T26" s="276">
        <v>0</v>
      </c>
      <c r="U26" s="276">
        <v>0</v>
      </c>
      <c r="V26" s="276">
        <v>0</v>
      </c>
      <c r="W26" s="276">
        <v>0</v>
      </c>
      <c r="X26" s="276">
        <v>0</v>
      </c>
      <c r="Y26" s="276">
        <v>0</v>
      </c>
      <c r="Z26" s="276">
        <v>0</v>
      </c>
      <c r="AA26" s="276">
        <v>0</v>
      </c>
      <c r="AB26" s="276">
        <v>0</v>
      </c>
      <c r="AC26" s="276">
        <v>0</v>
      </c>
      <c r="AD26" s="276">
        <v>0</v>
      </c>
      <c r="AF26" s="276">
        <v>0</v>
      </c>
      <c r="AG26" s="276">
        <v>0</v>
      </c>
      <c r="AH26" s="276">
        <v>0</v>
      </c>
      <c r="AI26" s="276">
        <v>0</v>
      </c>
      <c r="AJ26" s="276">
        <v>0</v>
      </c>
      <c r="AK26" s="276">
        <v>0</v>
      </c>
      <c r="AL26" s="276">
        <v>0</v>
      </c>
      <c r="AM26" s="276">
        <v>0</v>
      </c>
      <c r="AN26" s="276">
        <v>0</v>
      </c>
      <c r="AO26" s="276">
        <v>0</v>
      </c>
      <c r="AP26" s="276">
        <v>0</v>
      </c>
      <c r="AQ26" s="276">
        <v>0</v>
      </c>
      <c r="AS26" s="277">
        <v>0</v>
      </c>
      <c r="AT26" s="277">
        <v>0</v>
      </c>
      <c r="AU26" s="277">
        <v>0</v>
      </c>
      <c r="AV26" s="277">
        <v>0</v>
      </c>
      <c r="AW26" s="277">
        <v>0</v>
      </c>
      <c r="AX26" s="277">
        <v>0</v>
      </c>
      <c r="AY26" s="277">
        <v>0</v>
      </c>
      <c r="AZ26" s="277">
        <v>0</v>
      </c>
      <c r="BA26" s="277">
        <v>0</v>
      </c>
      <c r="BB26" s="277">
        <v>0</v>
      </c>
      <c r="BC26" s="277">
        <v>0</v>
      </c>
      <c r="BD26" s="277">
        <v>0</v>
      </c>
      <c r="BF26" s="277">
        <v>0</v>
      </c>
      <c r="BG26" s="277">
        <v>0</v>
      </c>
      <c r="BH26" s="277">
        <v>0</v>
      </c>
      <c r="BI26" s="277">
        <v>0</v>
      </c>
      <c r="BJ26" s="277">
        <v>0</v>
      </c>
      <c r="BK26" s="277">
        <v>0</v>
      </c>
      <c r="BL26" s="277">
        <v>0</v>
      </c>
      <c r="BM26" s="277">
        <v>0</v>
      </c>
      <c r="BN26" s="277">
        <v>0</v>
      </c>
      <c r="BO26" s="277">
        <v>0</v>
      </c>
      <c r="BP26" s="277">
        <v>0</v>
      </c>
      <c r="BQ26" s="277">
        <v>0</v>
      </c>
    </row>
    <row r="27" spans="1:88" ht="30" customHeight="1" thickTop="1" thickBot="1">
      <c r="C27" s="120" t="str">
        <f>IF(FINANÇAS!C25="","",FINANÇAS!C25)</f>
        <v/>
      </c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  <c r="O27" s="379"/>
      <c r="P27" s="245">
        <f t="shared" si="0"/>
        <v>0</v>
      </c>
      <c r="Q27" s="119"/>
      <c r="R27" s="20" t="s">
        <v>778</v>
      </c>
      <c r="S27" s="276">
        <v>0</v>
      </c>
      <c r="T27" s="276">
        <v>0</v>
      </c>
      <c r="U27" s="276">
        <v>0</v>
      </c>
      <c r="V27" s="276">
        <v>0</v>
      </c>
      <c r="W27" s="276">
        <v>0</v>
      </c>
      <c r="X27" s="276">
        <v>0</v>
      </c>
      <c r="Y27" s="276">
        <v>0</v>
      </c>
      <c r="Z27" s="276">
        <v>0</v>
      </c>
      <c r="AA27" s="276">
        <v>0</v>
      </c>
      <c r="AB27" s="276">
        <v>0</v>
      </c>
      <c r="AC27" s="276">
        <v>0</v>
      </c>
      <c r="AD27" s="276">
        <v>0</v>
      </c>
      <c r="AF27" s="276">
        <v>0</v>
      </c>
      <c r="AG27" s="276">
        <v>0</v>
      </c>
      <c r="AH27" s="276">
        <v>0</v>
      </c>
      <c r="AI27" s="276">
        <v>0</v>
      </c>
      <c r="AJ27" s="276">
        <v>0</v>
      </c>
      <c r="AK27" s="276">
        <v>0</v>
      </c>
      <c r="AL27" s="276">
        <v>0</v>
      </c>
      <c r="AM27" s="276">
        <v>0</v>
      </c>
      <c r="AN27" s="276">
        <v>0</v>
      </c>
      <c r="AO27" s="276">
        <v>0</v>
      </c>
      <c r="AP27" s="276">
        <v>0</v>
      </c>
      <c r="AQ27" s="276">
        <v>0</v>
      </c>
      <c r="AS27" s="277">
        <v>0</v>
      </c>
      <c r="AT27" s="277">
        <v>0</v>
      </c>
      <c r="AU27" s="277">
        <v>0</v>
      </c>
      <c r="AV27" s="277">
        <v>0</v>
      </c>
      <c r="AW27" s="277">
        <v>0</v>
      </c>
      <c r="AX27" s="277">
        <v>0</v>
      </c>
      <c r="AY27" s="277">
        <v>0</v>
      </c>
      <c r="AZ27" s="277">
        <v>0</v>
      </c>
      <c r="BA27" s="277">
        <v>0</v>
      </c>
      <c r="BB27" s="277">
        <v>0</v>
      </c>
      <c r="BC27" s="277">
        <v>0</v>
      </c>
      <c r="BD27" s="277">
        <v>0</v>
      </c>
      <c r="BF27" s="277">
        <v>0</v>
      </c>
      <c r="BG27" s="277">
        <v>0</v>
      </c>
      <c r="BH27" s="277">
        <v>0</v>
      </c>
      <c r="BI27" s="277">
        <v>0</v>
      </c>
      <c r="BJ27" s="277">
        <v>0</v>
      </c>
      <c r="BK27" s="277">
        <v>0</v>
      </c>
      <c r="BL27" s="277">
        <v>0</v>
      </c>
      <c r="BM27" s="277">
        <v>0</v>
      </c>
      <c r="BN27" s="277">
        <v>0</v>
      </c>
      <c r="BO27" s="277">
        <v>0</v>
      </c>
      <c r="BP27" s="277">
        <v>0</v>
      </c>
      <c r="BQ27" s="277">
        <v>0</v>
      </c>
    </row>
    <row r="28" spans="1:88" ht="30" customHeight="1" thickTop="1" thickBot="1">
      <c r="C28" s="120" t="str">
        <f>IF(FINANÇAS!C26="","",FINANÇAS!C26)</f>
        <v/>
      </c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  <c r="O28" s="379"/>
      <c r="P28" s="245">
        <f t="shared" si="0"/>
        <v>0</v>
      </c>
      <c r="Q28" s="119"/>
      <c r="R28" s="20" t="s">
        <v>778</v>
      </c>
      <c r="S28" s="276">
        <v>0</v>
      </c>
      <c r="T28" s="276">
        <v>0</v>
      </c>
      <c r="U28" s="276">
        <v>0</v>
      </c>
      <c r="V28" s="276">
        <v>0</v>
      </c>
      <c r="W28" s="276">
        <v>0</v>
      </c>
      <c r="X28" s="276">
        <v>0</v>
      </c>
      <c r="Y28" s="276">
        <v>0</v>
      </c>
      <c r="Z28" s="276">
        <v>0</v>
      </c>
      <c r="AA28" s="276">
        <v>0</v>
      </c>
      <c r="AB28" s="276">
        <v>0</v>
      </c>
      <c r="AC28" s="276">
        <v>0</v>
      </c>
      <c r="AD28" s="276">
        <v>0</v>
      </c>
      <c r="AF28" s="276">
        <v>0</v>
      </c>
      <c r="AG28" s="276">
        <v>0</v>
      </c>
      <c r="AH28" s="276">
        <v>0</v>
      </c>
      <c r="AI28" s="276">
        <v>0</v>
      </c>
      <c r="AJ28" s="276">
        <v>0</v>
      </c>
      <c r="AK28" s="276">
        <v>0</v>
      </c>
      <c r="AL28" s="276">
        <v>0</v>
      </c>
      <c r="AM28" s="276">
        <v>0</v>
      </c>
      <c r="AN28" s="276">
        <v>0</v>
      </c>
      <c r="AO28" s="276">
        <v>0</v>
      </c>
      <c r="AP28" s="276">
        <v>0</v>
      </c>
      <c r="AQ28" s="276">
        <v>0</v>
      </c>
      <c r="AS28" s="277">
        <v>0</v>
      </c>
      <c r="AT28" s="277">
        <v>0</v>
      </c>
      <c r="AU28" s="277">
        <v>0</v>
      </c>
      <c r="AV28" s="277">
        <v>0</v>
      </c>
      <c r="AW28" s="277">
        <v>0</v>
      </c>
      <c r="AX28" s="277">
        <v>0</v>
      </c>
      <c r="AY28" s="277">
        <v>0</v>
      </c>
      <c r="AZ28" s="277">
        <v>0</v>
      </c>
      <c r="BA28" s="277">
        <v>0</v>
      </c>
      <c r="BB28" s="277">
        <v>0</v>
      </c>
      <c r="BC28" s="277">
        <v>0</v>
      </c>
      <c r="BD28" s="277">
        <v>0</v>
      </c>
      <c r="BF28" s="277">
        <v>0</v>
      </c>
      <c r="BG28" s="277">
        <v>0</v>
      </c>
      <c r="BH28" s="277">
        <v>0</v>
      </c>
      <c r="BI28" s="277">
        <v>0</v>
      </c>
      <c r="BJ28" s="277">
        <v>0</v>
      </c>
      <c r="BK28" s="277">
        <v>0</v>
      </c>
      <c r="BL28" s="277">
        <v>0</v>
      </c>
      <c r="BM28" s="277">
        <v>0</v>
      </c>
      <c r="BN28" s="277">
        <v>0</v>
      </c>
      <c r="BO28" s="277">
        <v>0</v>
      </c>
      <c r="BP28" s="277">
        <v>0</v>
      </c>
      <c r="BQ28" s="277">
        <v>0</v>
      </c>
    </row>
    <row r="29" spans="1:88" ht="30" customHeight="1" thickTop="1" thickBot="1">
      <c r="C29" s="120" t="str">
        <f>IF(FINANÇAS!C27="","",FINANÇAS!C27)</f>
        <v/>
      </c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  <c r="O29" s="379"/>
      <c r="P29" s="245">
        <f t="shared" si="0"/>
        <v>0</v>
      </c>
      <c r="Q29" s="119"/>
      <c r="R29" s="20" t="s">
        <v>778</v>
      </c>
      <c r="S29" s="276">
        <v>0</v>
      </c>
      <c r="T29" s="276">
        <v>0</v>
      </c>
      <c r="U29" s="276">
        <v>0</v>
      </c>
      <c r="V29" s="276">
        <v>0</v>
      </c>
      <c r="W29" s="276">
        <v>0</v>
      </c>
      <c r="X29" s="276">
        <v>0</v>
      </c>
      <c r="Y29" s="276">
        <v>0</v>
      </c>
      <c r="Z29" s="276">
        <v>0</v>
      </c>
      <c r="AA29" s="276">
        <v>0</v>
      </c>
      <c r="AB29" s="276">
        <v>0</v>
      </c>
      <c r="AC29" s="276">
        <v>0</v>
      </c>
      <c r="AD29" s="276">
        <v>0</v>
      </c>
      <c r="AF29" s="276">
        <v>0</v>
      </c>
      <c r="AG29" s="276">
        <v>0</v>
      </c>
      <c r="AH29" s="276">
        <v>0</v>
      </c>
      <c r="AI29" s="276">
        <v>0</v>
      </c>
      <c r="AJ29" s="276">
        <v>0</v>
      </c>
      <c r="AK29" s="276">
        <v>0</v>
      </c>
      <c r="AL29" s="276">
        <v>0</v>
      </c>
      <c r="AM29" s="276">
        <v>0</v>
      </c>
      <c r="AN29" s="276">
        <v>0</v>
      </c>
      <c r="AO29" s="276">
        <v>0</v>
      </c>
      <c r="AP29" s="276">
        <v>0</v>
      </c>
      <c r="AQ29" s="276">
        <v>0</v>
      </c>
      <c r="AS29" s="277">
        <v>0</v>
      </c>
      <c r="AT29" s="277">
        <v>0</v>
      </c>
      <c r="AU29" s="277">
        <v>0</v>
      </c>
      <c r="AV29" s="277">
        <v>0</v>
      </c>
      <c r="AW29" s="277">
        <v>0</v>
      </c>
      <c r="AX29" s="277">
        <v>0</v>
      </c>
      <c r="AY29" s="277">
        <v>0</v>
      </c>
      <c r="AZ29" s="277">
        <v>0</v>
      </c>
      <c r="BA29" s="277">
        <v>0</v>
      </c>
      <c r="BB29" s="277">
        <v>0</v>
      </c>
      <c r="BC29" s="277">
        <v>0</v>
      </c>
      <c r="BD29" s="277">
        <v>0</v>
      </c>
      <c r="BF29" s="277">
        <v>0</v>
      </c>
      <c r="BG29" s="277">
        <v>0</v>
      </c>
      <c r="BH29" s="277">
        <v>0</v>
      </c>
      <c r="BI29" s="277">
        <v>0</v>
      </c>
      <c r="BJ29" s="277">
        <v>0</v>
      </c>
      <c r="BK29" s="277">
        <v>0</v>
      </c>
      <c r="BL29" s="277">
        <v>0</v>
      </c>
      <c r="BM29" s="277">
        <v>0</v>
      </c>
      <c r="BN29" s="277">
        <v>0</v>
      </c>
      <c r="BO29" s="277">
        <v>0</v>
      </c>
      <c r="BP29" s="277">
        <v>0</v>
      </c>
      <c r="BQ29" s="277">
        <v>0</v>
      </c>
    </row>
    <row r="30" spans="1:88" ht="30" customHeight="1" thickTop="1" thickBot="1">
      <c r="C30" s="120" t="str">
        <f>IF(FINANÇAS!C28="","",FINANÇAS!C28)</f>
        <v/>
      </c>
      <c r="D30" s="379"/>
      <c r="E30" s="379"/>
      <c r="F30" s="379"/>
      <c r="G30" s="379"/>
      <c r="H30" s="379"/>
      <c r="I30" s="379"/>
      <c r="J30" s="379"/>
      <c r="K30" s="379"/>
      <c r="L30" s="379"/>
      <c r="M30" s="379"/>
      <c r="N30" s="379"/>
      <c r="O30" s="379"/>
      <c r="P30" s="245">
        <f t="shared" si="0"/>
        <v>0</v>
      </c>
      <c r="Q30" s="119"/>
      <c r="R30" s="20" t="s">
        <v>778</v>
      </c>
      <c r="S30" s="276">
        <v>0</v>
      </c>
      <c r="T30" s="276">
        <v>0</v>
      </c>
      <c r="U30" s="276">
        <v>0</v>
      </c>
      <c r="V30" s="276">
        <v>0</v>
      </c>
      <c r="W30" s="276">
        <v>0</v>
      </c>
      <c r="X30" s="276">
        <v>0</v>
      </c>
      <c r="Y30" s="276">
        <v>0</v>
      </c>
      <c r="Z30" s="276">
        <v>0</v>
      </c>
      <c r="AA30" s="276">
        <v>0</v>
      </c>
      <c r="AB30" s="276">
        <v>0</v>
      </c>
      <c r="AC30" s="276">
        <v>0</v>
      </c>
      <c r="AD30" s="276">
        <v>0</v>
      </c>
      <c r="AF30" s="276">
        <v>0</v>
      </c>
      <c r="AG30" s="276">
        <v>0</v>
      </c>
      <c r="AH30" s="276">
        <v>0</v>
      </c>
      <c r="AI30" s="276">
        <v>0</v>
      </c>
      <c r="AJ30" s="276">
        <v>0</v>
      </c>
      <c r="AK30" s="276">
        <v>0</v>
      </c>
      <c r="AL30" s="276">
        <v>0</v>
      </c>
      <c r="AM30" s="276">
        <v>0</v>
      </c>
      <c r="AN30" s="276">
        <v>0</v>
      </c>
      <c r="AO30" s="276">
        <v>0</v>
      </c>
      <c r="AP30" s="276">
        <v>0</v>
      </c>
      <c r="AQ30" s="276">
        <v>0</v>
      </c>
      <c r="AS30" s="277">
        <v>0</v>
      </c>
      <c r="AT30" s="277">
        <v>0</v>
      </c>
      <c r="AU30" s="277">
        <v>0</v>
      </c>
      <c r="AV30" s="277">
        <v>0</v>
      </c>
      <c r="AW30" s="277">
        <v>0</v>
      </c>
      <c r="AX30" s="277">
        <v>0</v>
      </c>
      <c r="AY30" s="277">
        <v>0</v>
      </c>
      <c r="AZ30" s="277">
        <v>0</v>
      </c>
      <c r="BA30" s="277">
        <v>0</v>
      </c>
      <c r="BB30" s="277">
        <v>0</v>
      </c>
      <c r="BC30" s="277">
        <v>0</v>
      </c>
      <c r="BD30" s="277">
        <v>0</v>
      </c>
      <c r="BF30" s="277">
        <v>0</v>
      </c>
      <c r="BG30" s="277">
        <v>0</v>
      </c>
      <c r="BH30" s="277">
        <v>0</v>
      </c>
      <c r="BI30" s="277">
        <v>0</v>
      </c>
      <c r="BJ30" s="277">
        <v>0</v>
      </c>
      <c r="BK30" s="277">
        <v>0</v>
      </c>
      <c r="BL30" s="277">
        <v>0</v>
      </c>
      <c r="BM30" s="277">
        <v>0</v>
      </c>
      <c r="BN30" s="277">
        <v>0</v>
      </c>
      <c r="BO30" s="277">
        <v>0</v>
      </c>
      <c r="BP30" s="277">
        <v>0</v>
      </c>
      <c r="BQ30" s="277">
        <v>0</v>
      </c>
    </row>
    <row r="31" spans="1:88" ht="30" customHeight="1" thickTop="1" thickBot="1">
      <c r="C31" s="120" t="str">
        <f>IF(FINANÇAS!C29="","",FINANÇAS!C29)</f>
        <v/>
      </c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  <c r="O31" s="379"/>
      <c r="P31" s="245">
        <f t="shared" si="0"/>
        <v>0</v>
      </c>
      <c r="Q31" s="119"/>
      <c r="R31" s="20" t="s">
        <v>778</v>
      </c>
      <c r="S31" s="276">
        <v>0</v>
      </c>
      <c r="T31" s="276">
        <v>0</v>
      </c>
      <c r="U31" s="276">
        <v>0</v>
      </c>
      <c r="V31" s="276">
        <v>0</v>
      </c>
      <c r="W31" s="276">
        <v>0</v>
      </c>
      <c r="X31" s="276">
        <v>0</v>
      </c>
      <c r="Y31" s="276">
        <v>0</v>
      </c>
      <c r="Z31" s="276">
        <v>0</v>
      </c>
      <c r="AA31" s="276">
        <v>0</v>
      </c>
      <c r="AB31" s="276">
        <v>0</v>
      </c>
      <c r="AC31" s="276">
        <v>0</v>
      </c>
      <c r="AD31" s="276">
        <v>0</v>
      </c>
      <c r="AF31" s="276">
        <v>0</v>
      </c>
      <c r="AG31" s="276">
        <v>0</v>
      </c>
      <c r="AH31" s="276">
        <v>0</v>
      </c>
      <c r="AI31" s="276">
        <v>0</v>
      </c>
      <c r="AJ31" s="276">
        <v>0</v>
      </c>
      <c r="AK31" s="276">
        <v>0</v>
      </c>
      <c r="AL31" s="276">
        <v>0</v>
      </c>
      <c r="AM31" s="276">
        <v>0</v>
      </c>
      <c r="AN31" s="276">
        <v>0</v>
      </c>
      <c r="AO31" s="276">
        <v>0</v>
      </c>
      <c r="AP31" s="276">
        <v>0</v>
      </c>
      <c r="AQ31" s="276">
        <v>0</v>
      </c>
      <c r="AS31" s="277">
        <v>0</v>
      </c>
      <c r="AT31" s="277">
        <v>0</v>
      </c>
      <c r="AU31" s="277">
        <v>0</v>
      </c>
      <c r="AV31" s="277">
        <v>0</v>
      </c>
      <c r="AW31" s="277">
        <v>0</v>
      </c>
      <c r="AX31" s="277">
        <v>0</v>
      </c>
      <c r="AY31" s="277">
        <v>0</v>
      </c>
      <c r="AZ31" s="277">
        <v>0</v>
      </c>
      <c r="BA31" s="277">
        <v>0</v>
      </c>
      <c r="BB31" s="277">
        <v>0</v>
      </c>
      <c r="BC31" s="277">
        <v>0</v>
      </c>
      <c r="BD31" s="277">
        <v>0</v>
      </c>
      <c r="BF31" s="277">
        <v>0</v>
      </c>
      <c r="BG31" s="277">
        <v>0</v>
      </c>
      <c r="BH31" s="277">
        <v>0</v>
      </c>
      <c r="BI31" s="277">
        <v>0</v>
      </c>
      <c r="BJ31" s="277">
        <v>0</v>
      </c>
      <c r="BK31" s="277">
        <v>0</v>
      </c>
      <c r="BL31" s="277">
        <v>0</v>
      </c>
      <c r="BM31" s="277">
        <v>0</v>
      </c>
      <c r="BN31" s="277">
        <v>0</v>
      </c>
      <c r="BO31" s="277">
        <v>0</v>
      </c>
      <c r="BP31" s="277">
        <v>0</v>
      </c>
      <c r="BQ31" s="277">
        <v>0</v>
      </c>
    </row>
    <row r="32" spans="1:88" ht="30" customHeight="1" thickTop="1" thickBot="1">
      <c r="C32" s="120" t="str">
        <f>IF(FINANÇAS!C30="","",FINANÇAS!C30)</f>
        <v/>
      </c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  <c r="O32" s="379"/>
      <c r="P32" s="245">
        <f t="shared" si="0"/>
        <v>0</v>
      </c>
      <c r="Q32" s="119"/>
      <c r="R32" s="20" t="s">
        <v>778</v>
      </c>
      <c r="S32" s="276">
        <v>0</v>
      </c>
      <c r="T32" s="276">
        <v>0</v>
      </c>
      <c r="U32" s="276">
        <v>0</v>
      </c>
      <c r="V32" s="276">
        <v>0</v>
      </c>
      <c r="W32" s="276">
        <v>0</v>
      </c>
      <c r="X32" s="276">
        <v>0</v>
      </c>
      <c r="Y32" s="276">
        <v>0</v>
      </c>
      <c r="Z32" s="276">
        <v>0</v>
      </c>
      <c r="AA32" s="276">
        <v>0</v>
      </c>
      <c r="AB32" s="276">
        <v>0</v>
      </c>
      <c r="AC32" s="276">
        <v>0</v>
      </c>
      <c r="AD32" s="276">
        <v>0</v>
      </c>
      <c r="AF32" s="276">
        <v>0</v>
      </c>
      <c r="AG32" s="276">
        <v>0</v>
      </c>
      <c r="AH32" s="276">
        <v>0</v>
      </c>
      <c r="AI32" s="276">
        <v>0</v>
      </c>
      <c r="AJ32" s="276">
        <v>0</v>
      </c>
      <c r="AK32" s="276">
        <v>0</v>
      </c>
      <c r="AL32" s="276">
        <v>0</v>
      </c>
      <c r="AM32" s="276">
        <v>0</v>
      </c>
      <c r="AN32" s="276">
        <v>0</v>
      </c>
      <c r="AO32" s="276">
        <v>0</v>
      </c>
      <c r="AP32" s="276">
        <v>0</v>
      </c>
      <c r="AQ32" s="276">
        <v>0</v>
      </c>
      <c r="AS32" s="277">
        <v>0</v>
      </c>
      <c r="AT32" s="277">
        <v>0</v>
      </c>
      <c r="AU32" s="277">
        <v>0</v>
      </c>
      <c r="AV32" s="277">
        <v>0</v>
      </c>
      <c r="AW32" s="277">
        <v>0</v>
      </c>
      <c r="AX32" s="277">
        <v>0</v>
      </c>
      <c r="AY32" s="277">
        <v>0</v>
      </c>
      <c r="AZ32" s="277">
        <v>0</v>
      </c>
      <c r="BA32" s="277">
        <v>0</v>
      </c>
      <c r="BB32" s="277">
        <v>0</v>
      </c>
      <c r="BC32" s="277">
        <v>0</v>
      </c>
      <c r="BD32" s="277">
        <v>0</v>
      </c>
      <c r="BF32" s="277">
        <v>0</v>
      </c>
      <c r="BG32" s="277">
        <v>0</v>
      </c>
      <c r="BH32" s="277">
        <v>0</v>
      </c>
      <c r="BI32" s="277">
        <v>0</v>
      </c>
      <c r="BJ32" s="277">
        <v>0</v>
      </c>
      <c r="BK32" s="277">
        <v>0</v>
      </c>
      <c r="BL32" s="277">
        <v>0</v>
      </c>
      <c r="BM32" s="277">
        <v>0</v>
      </c>
      <c r="BN32" s="277">
        <v>0</v>
      </c>
      <c r="BO32" s="277">
        <v>0</v>
      </c>
      <c r="BP32" s="277">
        <v>0</v>
      </c>
      <c r="BQ32" s="277">
        <v>0</v>
      </c>
    </row>
    <row r="33" spans="3:69" ht="30" customHeight="1" thickTop="1" thickBot="1">
      <c r="C33" s="120" t="str">
        <f>IF(FINANÇAS!C31="","",FINANÇAS!C31)</f>
        <v/>
      </c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  <c r="O33" s="379"/>
      <c r="P33" s="245">
        <f t="shared" si="0"/>
        <v>0</v>
      </c>
      <c r="Q33" s="119"/>
      <c r="R33" s="20" t="s">
        <v>778</v>
      </c>
      <c r="S33" s="276">
        <v>0</v>
      </c>
      <c r="T33" s="276">
        <v>0</v>
      </c>
      <c r="U33" s="276">
        <v>0</v>
      </c>
      <c r="V33" s="276">
        <v>0</v>
      </c>
      <c r="W33" s="276">
        <v>0</v>
      </c>
      <c r="X33" s="276">
        <v>0</v>
      </c>
      <c r="Y33" s="276">
        <v>0</v>
      </c>
      <c r="Z33" s="276">
        <v>0</v>
      </c>
      <c r="AA33" s="276">
        <v>0</v>
      </c>
      <c r="AB33" s="276">
        <v>0</v>
      </c>
      <c r="AC33" s="276">
        <v>0</v>
      </c>
      <c r="AD33" s="276">
        <v>0</v>
      </c>
      <c r="AF33" s="276">
        <v>0</v>
      </c>
      <c r="AG33" s="276">
        <v>0</v>
      </c>
      <c r="AH33" s="276">
        <v>0</v>
      </c>
      <c r="AI33" s="276">
        <v>0</v>
      </c>
      <c r="AJ33" s="276">
        <v>0</v>
      </c>
      <c r="AK33" s="276">
        <v>0</v>
      </c>
      <c r="AL33" s="276">
        <v>0</v>
      </c>
      <c r="AM33" s="276">
        <v>0</v>
      </c>
      <c r="AN33" s="276">
        <v>0</v>
      </c>
      <c r="AO33" s="276">
        <v>0</v>
      </c>
      <c r="AP33" s="276">
        <v>0</v>
      </c>
      <c r="AQ33" s="276">
        <v>0</v>
      </c>
      <c r="AS33" s="277">
        <v>0</v>
      </c>
      <c r="AT33" s="277">
        <v>0</v>
      </c>
      <c r="AU33" s="277">
        <v>0</v>
      </c>
      <c r="AV33" s="277">
        <v>0</v>
      </c>
      <c r="AW33" s="277">
        <v>0</v>
      </c>
      <c r="AX33" s="277">
        <v>0</v>
      </c>
      <c r="AY33" s="277">
        <v>0</v>
      </c>
      <c r="AZ33" s="277">
        <v>0</v>
      </c>
      <c r="BA33" s="277">
        <v>0</v>
      </c>
      <c r="BB33" s="277">
        <v>0</v>
      </c>
      <c r="BC33" s="277">
        <v>0</v>
      </c>
      <c r="BD33" s="277">
        <v>0</v>
      </c>
      <c r="BF33" s="277">
        <v>0</v>
      </c>
      <c r="BG33" s="277">
        <v>0</v>
      </c>
      <c r="BH33" s="277">
        <v>0</v>
      </c>
      <c r="BI33" s="277">
        <v>0</v>
      </c>
      <c r="BJ33" s="277">
        <v>0</v>
      </c>
      <c r="BK33" s="277">
        <v>0</v>
      </c>
      <c r="BL33" s="277">
        <v>0</v>
      </c>
      <c r="BM33" s="277">
        <v>0</v>
      </c>
      <c r="BN33" s="277">
        <v>0</v>
      </c>
      <c r="BO33" s="277">
        <v>0</v>
      </c>
      <c r="BP33" s="277">
        <v>0</v>
      </c>
      <c r="BQ33" s="277">
        <v>0</v>
      </c>
    </row>
    <row r="34" spans="3:69" ht="30" customHeight="1" thickTop="1" thickBot="1">
      <c r="C34" s="120" t="str">
        <f>IF(FINANÇAS!C32="","",FINANÇAS!C32)</f>
        <v/>
      </c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  <c r="O34" s="379"/>
      <c r="P34" s="245">
        <f t="shared" si="0"/>
        <v>0</v>
      </c>
      <c r="Q34" s="119"/>
      <c r="R34" s="20" t="s">
        <v>778</v>
      </c>
      <c r="S34" s="276">
        <v>0</v>
      </c>
      <c r="T34" s="276">
        <v>0</v>
      </c>
      <c r="U34" s="276">
        <v>0</v>
      </c>
      <c r="V34" s="276">
        <v>0</v>
      </c>
      <c r="W34" s="276">
        <v>0</v>
      </c>
      <c r="X34" s="276">
        <v>0</v>
      </c>
      <c r="Y34" s="276">
        <v>0</v>
      </c>
      <c r="Z34" s="276">
        <v>0</v>
      </c>
      <c r="AA34" s="276">
        <v>0</v>
      </c>
      <c r="AB34" s="276">
        <v>0</v>
      </c>
      <c r="AC34" s="276">
        <v>0</v>
      </c>
      <c r="AD34" s="276">
        <v>0</v>
      </c>
      <c r="AF34" s="276">
        <v>0</v>
      </c>
      <c r="AG34" s="276">
        <v>0</v>
      </c>
      <c r="AH34" s="276">
        <v>0</v>
      </c>
      <c r="AI34" s="276">
        <v>0</v>
      </c>
      <c r="AJ34" s="276">
        <v>0</v>
      </c>
      <c r="AK34" s="276">
        <v>0</v>
      </c>
      <c r="AL34" s="276">
        <v>0</v>
      </c>
      <c r="AM34" s="276">
        <v>0</v>
      </c>
      <c r="AN34" s="276">
        <v>0</v>
      </c>
      <c r="AO34" s="276">
        <v>0</v>
      </c>
      <c r="AP34" s="276">
        <v>0</v>
      </c>
      <c r="AQ34" s="276">
        <v>0</v>
      </c>
      <c r="AS34" s="277">
        <v>0</v>
      </c>
      <c r="AT34" s="277">
        <v>0</v>
      </c>
      <c r="AU34" s="277">
        <v>0</v>
      </c>
      <c r="AV34" s="277">
        <v>0</v>
      </c>
      <c r="AW34" s="277">
        <v>0</v>
      </c>
      <c r="AX34" s="277">
        <v>0</v>
      </c>
      <c r="AY34" s="277">
        <v>0</v>
      </c>
      <c r="AZ34" s="277">
        <v>0</v>
      </c>
      <c r="BA34" s="277">
        <v>0</v>
      </c>
      <c r="BB34" s="277">
        <v>0</v>
      </c>
      <c r="BC34" s="277">
        <v>0</v>
      </c>
      <c r="BD34" s="277">
        <v>0</v>
      </c>
      <c r="BF34" s="277">
        <v>0</v>
      </c>
      <c r="BG34" s="277">
        <v>0</v>
      </c>
      <c r="BH34" s="277">
        <v>0</v>
      </c>
      <c r="BI34" s="277">
        <v>0</v>
      </c>
      <c r="BJ34" s="277">
        <v>0</v>
      </c>
      <c r="BK34" s="277">
        <v>0</v>
      </c>
      <c r="BL34" s="277">
        <v>0</v>
      </c>
      <c r="BM34" s="277">
        <v>0</v>
      </c>
      <c r="BN34" s="277">
        <v>0</v>
      </c>
      <c r="BO34" s="277">
        <v>0</v>
      </c>
      <c r="BP34" s="277">
        <v>0</v>
      </c>
      <c r="BQ34" s="277">
        <v>0</v>
      </c>
    </row>
    <row r="35" spans="3:69" ht="30" customHeight="1" thickTop="1" thickBot="1">
      <c r="C35" s="120" t="str">
        <f>IF(FINANÇAS!C33="","",FINANÇAS!C33)</f>
        <v/>
      </c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  <c r="O35" s="379"/>
      <c r="P35" s="245">
        <f t="shared" si="0"/>
        <v>0</v>
      </c>
      <c r="Q35" s="119"/>
      <c r="R35" s="20" t="s">
        <v>778</v>
      </c>
      <c r="S35" s="276">
        <v>0</v>
      </c>
      <c r="T35" s="276">
        <v>0</v>
      </c>
      <c r="U35" s="276">
        <v>0</v>
      </c>
      <c r="V35" s="276">
        <v>0</v>
      </c>
      <c r="W35" s="276">
        <v>0</v>
      </c>
      <c r="X35" s="276">
        <v>0</v>
      </c>
      <c r="Y35" s="276">
        <v>0</v>
      </c>
      <c r="Z35" s="276">
        <v>0</v>
      </c>
      <c r="AA35" s="276">
        <v>0</v>
      </c>
      <c r="AB35" s="276">
        <v>0</v>
      </c>
      <c r="AC35" s="276">
        <v>0</v>
      </c>
      <c r="AD35" s="276">
        <v>0</v>
      </c>
      <c r="AF35" s="276">
        <v>0</v>
      </c>
      <c r="AG35" s="276">
        <v>0</v>
      </c>
      <c r="AH35" s="276">
        <v>0</v>
      </c>
      <c r="AI35" s="276">
        <v>0</v>
      </c>
      <c r="AJ35" s="276">
        <v>0</v>
      </c>
      <c r="AK35" s="276">
        <v>0</v>
      </c>
      <c r="AL35" s="276">
        <v>0</v>
      </c>
      <c r="AM35" s="276">
        <v>0</v>
      </c>
      <c r="AN35" s="276">
        <v>0</v>
      </c>
      <c r="AO35" s="276">
        <v>0</v>
      </c>
      <c r="AP35" s="276">
        <v>0</v>
      </c>
      <c r="AQ35" s="276">
        <v>0</v>
      </c>
      <c r="AS35" s="277">
        <v>0</v>
      </c>
      <c r="AT35" s="277">
        <v>0</v>
      </c>
      <c r="AU35" s="277">
        <v>0</v>
      </c>
      <c r="AV35" s="277">
        <v>0</v>
      </c>
      <c r="AW35" s="277">
        <v>0</v>
      </c>
      <c r="AX35" s="277">
        <v>0</v>
      </c>
      <c r="AY35" s="277">
        <v>0</v>
      </c>
      <c r="AZ35" s="277">
        <v>0</v>
      </c>
      <c r="BA35" s="277">
        <v>0</v>
      </c>
      <c r="BB35" s="277">
        <v>0</v>
      </c>
      <c r="BC35" s="277">
        <v>0</v>
      </c>
      <c r="BD35" s="277">
        <v>0</v>
      </c>
      <c r="BF35" s="277">
        <v>0</v>
      </c>
      <c r="BG35" s="277">
        <v>0</v>
      </c>
      <c r="BH35" s="277">
        <v>0</v>
      </c>
      <c r="BI35" s="277">
        <v>0</v>
      </c>
      <c r="BJ35" s="277">
        <v>0</v>
      </c>
      <c r="BK35" s="277">
        <v>0</v>
      </c>
      <c r="BL35" s="277">
        <v>0</v>
      </c>
      <c r="BM35" s="277">
        <v>0</v>
      </c>
      <c r="BN35" s="277">
        <v>0</v>
      </c>
      <c r="BO35" s="277">
        <v>0</v>
      </c>
      <c r="BP35" s="277">
        <v>0</v>
      </c>
      <c r="BQ35" s="277">
        <v>0</v>
      </c>
    </row>
    <row r="36" spans="3:69" ht="30" customHeight="1" thickTop="1" thickBot="1">
      <c r="C36" s="120" t="str">
        <f>IF(FINANÇAS!C34="","",FINANÇAS!C34)</f>
        <v/>
      </c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  <c r="O36" s="379"/>
      <c r="P36" s="245">
        <f t="shared" si="0"/>
        <v>0</v>
      </c>
      <c r="Q36" s="119"/>
      <c r="R36" s="20" t="s">
        <v>778</v>
      </c>
      <c r="S36" s="276">
        <v>0</v>
      </c>
      <c r="T36" s="276">
        <v>0</v>
      </c>
      <c r="U36" s="276">
        <v>0</v>
      </c>
      <c r="V36" s="276">
        <v>0</v>
      </c>
      <c r="W36" s="276">
        <v>0</v>
      </c>
      <c r="X36" s="276">
        <v>0</v>
      </c>
      <c r="Y36" s="276">
        <v>0</v>
      </c>
      <c r="Z36" s="276">
        <v>0</v>
      </c>
      <c r="AA36" s="276">
        <v>0</v>
      </c>
      <c r="AB36" s="276">
        <v>0</v>
      </c>
      <c r="AC36" s="276">
        <v>0</v>
      </c>
      <c r="AD36" s="276">
        <v>0</v>
      </c>
      <c r="AF36" s="276">
        <v>0</v>
      </c>
      <c r="AG36" s="276">
        <v>0</v>
      </c>
      <c r="AH36" s="276">
        <v>0</v>
      </c>
      <c r="AI36" s="276">
        <v>0</v>
      </c>
      <c r="AJ36" s="276">
        <v>0</v>
      </c>
      <c r="AK36" s="276">
        <v>0</v>
      </c>
      <c r="AL36" s="276">
        <v>0</v>
      </c>
      <c r="AM36" s="276">
        <v>0</v>
      </c>
      <c r="AN36" s="276">
        <v>0</v>
      </c>
      <c r="AO36" s="276">
        <v>0</v>
      </c>
      <c r="AP36" s="276">
        <v>0</v>
      </c>
      <c r="AQ36" s="276">
        <v>0</v>
      </c>
      <c r="AS36" s="277">
        <v>0</v>
      </c>
      <c r="AT36" s="277">
        <v>0</v>
      </c>
      <c r="AU36" s="277">
        <v>0</v>
      </c>
      <c r="AV36" s="277">
        <v>0</v>
      </c>
      <c r="AW36" s="277">
        <v>0</v>
      </c>
      <c r="AX36" s="277">
        <v>0</v>
      </c>
      <c r="AY36" s="277">
        <v>0</v>
      </c>
      <c r="AZ36" s="277">
        <v>0</v>
      </c>
      <c r="BA36" s="277">
        <v>0</v>
      </c>
      <c r="BB36" s="277">
        <v>0</v>
      </c>
      <c r="BC36" s="277">
        <v>0</v>
      </c>
      <c r="BD36" s="277">
        <v>0</v>
      </c>
      <c r="BF36" s="277">
        <v>0</v>
      </c>
      <c r="BG36" s="277">
        <v>0</v>
      </c>
      <c r="BH36" s="277">
        <v>0</v>
      </c>
      <c r="BI36" s="277">
        <v>0</v>
      </c>
      <c r="BJ36" s="277">
        <v>0</v>
      </c>
      <c r="BK36" s="277">
        <v>0</v>
      </c>
      <c r="BL36" s="277">
        <v>0</v>
      </c>
      <c r="BM36" s="277">
        <v>0</v>
      </c>
      <c r="BN36" s="277">
        <v>0</v>
      </c>
      <c r="BO36" s="277">
        <v>0</v>
      </c>
      <c r="BP36" s="277">
        <v>0</v>
      </c>
      <c r="BQ36" s="277">
        <v>0</v>
      </c>
    </row>
    <row r="37" spans="3:69" ht="30" customHeight="1" thickTop="1" thickBot="1">
      <c r="C37" s="120" t="str">
        <f>IF(FINANÇAS!C35="","",FINANÇAS!C35)</f>
        <v/>
      </c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  <c r="O37" s="379"/>
      <c r="P37" s="245">
        <f t="shared" si="0"/>
        <v>0</v>
      </c>
      <c r="Q37" s="119"/>
      <c r="R37" s="20" t="s">
        <v>778</v>
      </c>
      <c r="S37" s="276">
        <v>0</v>
      </c>
      <c r="T37" s="276">
        <v>0</v>
      </c>
      <c r="U37" s="276">
        <v>0</v>
      </c>
      <c r="V37" s="276">
        <v>0</v>
      </c>
      <c r="W37" s="276">
        <v>0</v>
      </c>
      <c r="X37" s="276">
        <v>0</v>
      </c>
      <c r="Y37" s="276">
        <v>0</v>
      </c>
      <c r="Z37" s="276">
        <v>0</v>
      </c>
      <c r="AA37" s="276">
        <v>0</v>
      </c>
      <c r="AB37" s="276">
        <v>0</v>
      </c>
      <c r="AC37" s="276">
        <v>0</v>
      </c>
      <c r="AD37" s="276">
        <v>0</v>
      </c>
      <c r="AF37" s="276">
        <v>0</v>
      </c>
      <c r="AG37" s="276">
        <v>0</v>
      </c>
      <c r="AH37" s="276">
        <v>0</v>
      </c>
      <c r="AI37" s="276">
        <v>0</v>
      </c>
      <c r="AJ37" s="276">
        <v>0</v>
      </c>
      <c r="AK37" s="276">
        <v>0</v>
      </c>
      <c r="AL37" s="276">
        <v>0</v>
      </c>
      <c r="AM37" s="276">
        <v>0</v>
      </c>
      <c r="AN37" s="276">
        <v>0</v>
      </c>
      <c r="AO37" s="276">
        <v>0</v>
      </c>
      <c r="AP37" s="276">
        <v>0</v>
      </c>
      <c r="AQ37" s="276">
        <v>0</v>
      </c>
      <c r="AS37" s="277">
        <v>0</v>
      </c>
      <c r="AT37" s="277">
        <v>0</v>
      </c>
      <c r="AU37" s="277">
        <v>0</v>
      </c>
      <c r="AV37" s="277">
        <v>0</v>
      </c>
      <c r="AW37" s="277">
        <v>0</v>
      </c>
      <c r="AX37" s="277">
        <v>0</v>
      </c>
      <c r="AY37" s="277">
        <v>0</v>
      </c>
      <c r="AZ37" s="277">
        <v>0</v>
      </c>
      <c r="BA37" s="277">
        <v>0</v>
      </c>
      <c r="BB37" s="277">
        <v>0</v>
      </c>
      <c r="BC37" s="277">
        <v>0</v>
      </c>
      <c r="BD37" s="277">
        <v>0</v>
      </c>
      <c r="BF37" s="277">
        <v>0</v>
      </c>
      <c r="BG37" s="277">
        <v>0</v>
      </c>
      <c r="BH37" s="277">
        <v>0</v>
      </c>
      <c r="BI37" s="277">
        <v>0</v>
      </c>
      <c r="BJ37" s="277">
        <v>0</v>
      </c>
      <c r="BK37" s="277">
        <v>0</v>
      </c>
      <c r="BL37" s="277">
        <v>0</v>
      </c>
      <c r="BM37" s="277">
        <v>0</v>
      </c>
      <c r="BN37" s="277">
        <v>0</v>
      </c>
      <c r="BO37" s="277">
        <v>0</v>
      </c>
      <c r="BP37" s="277">
        <v>0</v>
      </c>
      <c r="BQ37" s="277">
        <v>0</v>
      </c>
    </row>
    <row r="38" spans="3:69" ht="30" customHeight="1" thickTop="1" thickBot="1">
      <c r="C38" s="120" t="str">
        <f>IF(FINANÇAS!C36="","",FINANÇAS!C36)</f>
        <v/>
      </c>
      <c r="D38" s="379"/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245">
        <f t="shared" si="0"/>
        <v>0</v>
      </c>
      <c r="Q38" s="119"/>
      <c r="R38" s="20" t="s">
        <v>778</v>
      </c>
      <c r="S38" s="276">
        <v>0</v>
      </c>
      <c r="T38" s="276">
        <v>0</v>
      </c>
      <c r="U38" s="276">
        <v>0</v>
      </c>
      <c r="V38" s="276">
        <v>0</v>
      </c>
      <c r="W38" s="276">
        <v>0</v>
      </c>
      <c r="X38" s="276">
        <v>0</v>
      </c>
      <c r="Y38" s="276">
        <v>0</v>
      </c>
      <c r="Z38" s="276">
        <v>0</v>
      </c>
      <c r="AA38" s="276">
        <v>0</v>
      </c>
      <c r="AB38" s="276">
        <v>0</v>
      </c>
      <c r="AC38" s="276">
        <v>0</v>
      </c>
      <c r="AD38" s="276">
        <v>0</v>
      </c>
      <c r="AF38" s="276">
        <v>0</v>
      </c>
      <c r="AG38" s="276">
        <v>0</v>
      </c>
      <c r="AH38" s="276">
        <v>0</v>
      </c>
      <c r="AI38" s="276">
        <v>0</v>
      </c>
      <c r="AJ38" s="276">
        <v>0</v>
      </c>
      <c r="AK38" s="276">
        <v>0</v>
      </c>
      <c r="AL38" s="276">
        <v>0</v>
      </c>
      <c r="AM38" s="276">
        <v>0</v>
      </c>
      <c r="AN38" s="276">
        <v>0</v>
      </c>
      <c r="AO38" s="276">
        <v>0</v>
      </c>
      <c r="AP38" s="276">
        <v>0</v>
      </c>
      <c r="AQ38" s="276">
        <v>0</v>
      </c>
      <c r="AS38" s="277">
        <v>0</v>
      </c>
      <c r="AT38" s="277">
        <v>0</v>
      </c>
      <c r="AU38" s="277">
        <v>0</v>
      </c>
      <c r="AV38" s="277">
        <v>0</v>
      </c>
      <c r="AW38" s="277">
        <v>0</v>
      </c>
      <c r="AX38" s="277">
        <v>0</v>
      </c>
      <c r="AY38" s="277">
        <v>0</v>
      </c>
      <c r="AZ38" s="277">
        <v>0</v>
      </c>
      <c r="BA38" s="277">
        <v>0</v>
      </c>
      <c r="BB38" s="277">
        <v>0</v>
      </c>
      <c r="BC38" s="277">
        <v>0</v>
      </c>
      <c r="BD38" s="277">
        <v>0</v>
      </c>
      <c r="BF38" s="277">
        <v>0</v>
      </c>
      <c r="BG38" s="277">
        <v>0</v>
      </c>
      <c r="BH38" s="277">
        <v>0</v>
      </c>
      <c r="BI38" s="277">
        <v>0</v>
      </c>
      <c r="BJ38" s="277">
        <v>0</v>
      </c>
      <c r="BK38" s="277">
        <v>0</v>
      </c>
      <c r="BL38" s="277">
        <v>0</v>
      </c>
      <c r="BM38" s="277">
        <v>0</v>
      </c>
      <c r="BN38" s="277">
        <v>0</v>
      </c>
      <c r="BO38" s="277">
        <v>0</v>
      </c>
      <c r="BP38" s="277">
        <v>0</v>
      </c>
      <c r="BQ38" s="277">
        <v>0</v>
      </c>
    </row>
    <row r="39" spans="3:69" ht="30" customHeight="1" thickTop="1" thickBot="1">
      <c r="C39" s="120" t="str">
        <f>IF(FINANÇAS!C37="","",FINANÇAS!C37)</f>
        <v/>
      </c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379"/>
      <c r="P39" s="245">
        <f t="shared" si="0"/>
        <v>0</v>
      </c>
      <c r="Q39" s="119"/>
      <c r="R39" s="20" t="s">
        <v>778</v>
      </c>
      <c r="S39" s="276">
        <v>0</v>
      </c>
      <c r="T39" s="276">
        <v>0</v>
      </c>
      <c r="U39" s="276">
        <v>0</v>
      </c>
      <c r="V39" s="276">
        <v>0</v>
      </c>
      <c r="W39" s="276">
        <v>0</v>
      </c>
      <c r="X39" s="276">
        <v>0</v>
      </c>
      <c r="Y39" s="276">
        <v>0</v>
      </c>
      <c r="Z39" s="276">
        <v>0</v>
      </c>
      <c r="AA39" s="276">
        <v>0</v>
      </c>
      <c r="AB39" s="276">
        <v>0</v>
      </c>
      <c r="AC39" s="276">
        <v>0</v>
      </c>
      <c r="AD39" s="276">
        <v>0</v>
      </c>
      <c r="AF39" s="276">
        <v>0</v>
      </c>
      <c r="AG39" s="276">
        <v>0</v>
      </c>
      <c r="AH39" s="276">
        <v>0</v>
      </c>
      <c r="AI39" s="276">
        <v>0</v>
      </c>
      <c r="AJ39" s="276">
        <v>0</v>
      </c>
      <c r="AK39" s="276">
        <v>0</v>
      </c>
      <c r="AL39" s="276">
        <v>0</v>
      </c>
      <c r="AM39" s="276">
        <v>0</v>
      </c>
      <c r="AN39" s="276">
        <v>0</v>
      </c>
      <c r="AO39" s="276">
        <v>0</v>
      </c>
      <c r="AP39" s="276">
        <v>0</v>
      </c>
      <c r="AQ39" s="276">
        <v>0</v>
      </c>
      <c r="AS39" s="277">
        <v>0</v>
      </c>
      <c r="AT39" s="277">
        <v>0</v>
      </c>
      <c r="AU39" s="277">
        <v>0</v>
      </c>
      <c r="AV39" s="277">
        <v>0</v>
      </c>
      <c r="AW39" s="277">
        <v>0</v>
      </c>
      <c r="AX39" s="277">
        <v>0</v>
      </c>
      <c r="AY39" s="277">
        <v>0</v>
      </c>
      <c r="AZ39" s="277">
        <v>0</v>
      </c>
      <c r="BA39" s="277">
        <v>0</v>
      </c>
      <c r="BB39" s="277">
        <v>0</v>
      </c>
      <c r="BC39" s="277">
        <v>0</v>
      </c>
      <c r="BD39" s="277">
        <v>0</v>
      </c>
      <c r="BF39" s="277">
        <v>0</v>
      </c>
      <c r="BG39" s="277">
        <v>0</v>
      </c>
      <c r="BH39" s="277">
        <v>0</v>
      </c>
      <c r="BI39" s="277">
        <v>0</v>
      </c>
      <c r="BJ39" s="277">
        <v>0</v>
      </c>
      <c r="BK39" s="277">
        <v>0</v>
      </c>
      <c r="BL39" s="277">
        <v>0</v>
      </c>
      <c r="BM39" s="277">
        <v>0</v>
      </c>
      <c r="BN39" s="277">
        <v>0</v>
      </c>
      <c r="BO39" s="277">
        <v>0</v>
      </c>
      <c r="BP39" s="277">
        <v>0</v>
      </c>
      <c r="BQ39" s="277">
        <v>0</v>
      </c>
    </row>
    <row r="40" spans="3:69" ht="30" customHeight="1" thickTop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</row>
    <row r="41" spans="3:69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</row>
    <row r="42" spans="3:69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3:69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3:69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3:69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</row>
    <row r="46" spans="3:69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3:69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3:69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3:14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  <row r="50" spans="3:14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</row>
    <row r="51" spans="3:14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</row>
    <row r="52" spans="3:14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</row>
    <row r="53" spans="3:14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3:14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3:14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</row>
    <row r="56" spans="3:14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</row>
    <row r="57" spans="3:14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</row>
    <row r="58" spans="3:14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</row>
    <row r="59" spans="3:14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3:14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3:14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</row>
    <row r="62" spans="3:14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</row>
    <row r="63" spans="3:14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</row>
    <row r="64" spans="3:14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3:14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  <row r="66" spans="3:14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3:14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</row>
    <row r="68" spans="3:14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</row>
    <row r="69" spans="3:14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</row>
    <row r="70" spans="3:14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</row>
    <row r="71" spans="3:14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</row>
    <row r="72" spans="3:14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3:14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</row>
    <row r="74" spans="3:14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</row>
    <row r="75" spans="3:14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</row>
    <row r="76" spans="3:14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</row>
    <row r="77" spans="3:14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</row>
    <row r="78" spans="3:14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3:14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</row>
    <row r="80" spans="3:14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</row>
    <row r="81" spans="3:14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</row>
    <row r="82" spans="3:14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</row>
    <row r="83" spans="3:14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</row>
    <row r="84" spans="3:14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3:14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</row>
    <row r="86" spans="3:14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</row>
    <row r="87" spans="3:14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3:14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</row>
    <row r="89" spans="3:14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3:14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3:14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</row>
    <row r="92" spans="3:14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3:14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</row>
    <row r="94" spans="3:14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</row>
    <row r="95" spans="3:14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</row>
    <row r="96" spans="3:14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3:14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</row>
    <row r="98" spans="3:14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3:14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</row>
    <row r="100" spans="3:14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</row>
    <row r="101" spans="3:14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</row>
    <row r="102" spans="3:14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3:14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</row>
    <row r="104" spans="3:14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</row>
    <row r="105" spans="3:14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</row>
    <row r="106" spans="3:14" ht="30" customHeight="1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</row>
    <row r="107" spans="3:14" ht="30" customHeight="1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</row>
    <row r="108" spans="3:14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3:14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</row>
    <row r="110" spans="3:14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</row>
  </sheetData>
  <sheetProtection selectLockedCells="1"/>
  <mergeCells count="5">
    <mergeCell ref="M1:N1"/>
    <mergeCell ref="C1:F1"/>
    <mergeCell ref="G1:H1"/>
    <mergeCell ref="I1:J1"/>
    <mergeCell ref="K1:L1"/>
  </mergeCells>
  <hyperlinks>
    <hyperlink ref="F5" location="PROJ2!A1" display="Ano 2"/>
    <hyperlink ref="G5" location="PROJ3!A1" display="Ano 3"/>
    <hyperlink ref="H5" location="PROJ4!A1" display="Ano 4"/>
    <hyperlink ref="I5" location="PROJ5!A1" display="Ano 5"/>
    <hyperlink ref="E5" location="FINANÇAS_PROJ!A1" display="Ano 1"/>
    <hyperlink ref="D5" location="FINANÇAS_RESUMO!A1" display="Resumo"/>
  </hyperlink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2"/>
  <dimension ref="A1:XFD110"/>
  <sheetViews>
    <sheetView showGridLines="0" zoomScale="90" zoomScaleNormal="90" zoomScalePageLayoutView="80" workbookViewId="0">
      <pane ySplit="8" topLeftCell="A9" activePane="bottomLeft" state="frozen"/>
      <selection activeCell="X10" sqref="X10"/>
      <selection pane="bottomLeft" activeCell="A3" sqref="A3:XFD3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2.5" style="12" customWidth="1"/>
    <col min="4" max="13" width="11.75" style="12" customWidth="1"/>
    <col min="14" max="15" width="11.75" style="14" customWidth="1"/>
    <col min="16" max="16" width="14.5" style="14" customWidth="1"/>
    <col min="17" max="17" width="13.875" style="14" customWidth="1"/>
    <col min="18" max="18" width="11" style="14" customWidth="1"/>
    <col min="19" max="19" width="11.125" style="14" bestFit="1" customWidth="1"/>
    <col min="20" max="21" width="12" style="14" bestFit="1" customWidth="1"/>
    <col min="22" max="22" width="11.125" style="14" bestFit="1" customWidth="1"/>
    <col min="23" max="23" width="11" style="14" customWidth="1"/>
    <col min="24" max="30" width="11.125" style="14" bestFit="1" customWidth="1"/>
    <col min="31" max="31" width="11" style="14"/>
    <col min="32" max="33" width="11.125" style="14" bestFit="1" customWidth="1"/>
    <col min="34" max="34" width="12" style="14" bestFit="1" customWidth="1"/>
    <col min="35" max="43" width="11.125" style="14" bestFit="1" customWidth="1"/>
    <col min="44" max="44" width="11" style="14"/>
    <col min="45" max="45" width="11.5" style="14" bestFit="1" customWidth="1"/>
    <col min="46" max="48" width="12.5" style="14" bestFit="1" customWidth="1"/>
    <col min="49" max="56" width="11.5" style="14" bestFit="1" customWidth="1"/>
    <col min="57" max="57" width="11" style="14"/>
    <col min="58" max="69" width="13.375" style="14" customWidth="1"/>
    <col min="70" max="88" width="11" style="14"/>
    <col min="89" max="16384" width="11" style="12"/>
  </cols>
  <sheetData>
    <row r="1" spans="1:16384" s="98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3"/>
      <c r="P1" s="3"/>
      <c r="Q1" s="3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</row>
    <row r="2" spans="1:16384" s="6" customFormat="1" ht="30" customHeight="1">
      <c r="F2" s="7"/>
      <c r="G2" s="8"/>
      <c r="H2" s="8"/>
      <c r="I2" s="8"/>
      <c r="J2" s="8"/>
      <c r="K2" s="9"/>
      <c r="L2" s="9"/>
      <c r="M2" s="9"/>
      <c r="N2" s="9"/>
      <c r="O2" s="9"/>
      <c r="P2" s="9"/>
      <c r="Q2" s="9"/>
      <c r="R2" s="9"/>
      <c r="S2" s="9"/>
      <c r="T2" s="9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A2" s="268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68"/>
      <c r="BQ2" s="268"/>
      <c r="BR2" s="268"/>
      <c r="BS2" s="268"/>
      <c r="BT2" s="268"/>
      <c r="BU2" s="268"/>
      <c r="BV2" s="268"/>
      <c r="BW2" s="268"/>
      <c r="BX2" s="268"/>
      <c r="BY2" s="268"/>
      <c r="BZ2" s="268"/>
      <c r="CA2" s="268"/>
      <c r="CB2" s="268"/>
      <c r="CC2" s="268"/>
      <c r="CD2" s="268"/>
      <c r="CE2" s="268"/>
      <c r="CF2" s="268"/>
      <c r="CG2" s="268"/>
      <c r="CH2" s="268"/>
      <c r="CI2" s="268"/>
      <c r="CJ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N4" s="13"/>
      <c r="O4" s="13"/>
      <c r="P4" s="13"/>
      <c r="Q4" s="13"/>
    </row>
    <row r="5" spans="1:16384" s="125" customFormat="1" ht="39.950000000000003" customHeight="1" thickTop="1" thickBot="1">
      <c r="C5" s="126" t="s">
        <v>341</v>
      </c>
      <c r="D5" s="318" t="s">
        <v>364</v>
      </c>
      <c r="E5" s="319" t="s">
        <v>195</v>
      </c>
      <c r="F5" s="318" t="s">
        <v>196</v>
      </c>
      <c r="G5" s="320" t="s">
        <v>197</v>
      </c>
      <c r="H5" s="320" t="s">
        <v>198</v>
      </c>
      <c r="I5" s="321" t="s">
        <v>199</v>
      </c>
      <c r="N5" s="127"/>
      <c r="O5" s="127"/>
      <c r="P5" s="127"/>
      <c r="Q5" s="127"/>
      <c r="R5" s="264"/>
      <c r="S5" s="264"/>
      <c r="T5" s="264"/>
      <c r="U5" s="264"/>
      <c r="V5" s="264"/>
      <c r="W5" s="264"/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4"/>
      <c r="AJ5" s="264"/>
      <c r="AK5" s="264"/>
      <c r="AL5" s="264"/>
      <c r="AM5" s="264"/>
      <c r="AN5" s="264"/>
      <c r="AO5" s="264"/>
      <c r="AP5" s="264"/>
      <c r="AQ5" s="264"/>
      <c r="AR5" s="264"/>
      <c r="AS5" s="264"/>
      <c r="AT5" s="264"/>
      <c r="AU5" s="264"/>
      <c r="AV5" s="264"/>
      <c r="AW5" s="264"/>
      <c r="AX5" s="264"/>
      <c r="AY5" s="264"/>
      <c r="AZ5" s="264"/>
      <c r="BA5" s="264"/>
      <c r="BB5" s="264"/>
      <c r="BC5" s="264"/>
      <c r="BD5" s="264"/>
      <c r="BE5" s="264"/>
      <c r="BF5" s="264"/>
      <c r="BG5" s="264"/>
      <c r="BH5" s="264"/>
      <c r="BI5" s="264"/>
      <c r="BJ5" s="264"/>
      <c r="BK5" s="264"/>
      <c r="BL5" s="264"/>
      <c r="BM5" s="264"/>
      <c r="BN5" s="264"/>
      <c r="BO5" s="264"/>
      <c r="BP5" s="264"/>
      <c r="BQ5" s="264"/>
      <c r="BR5" s="264"/>
      <c r="BS5" s="264"/>
      <c r="BT5" s="264"/>
      <c r="BU5" s="264"/>
      <c r="BV5" s="264"/>
      <c r="BW5" s="264"/>
      <c r="BX5" s="264"/>
      <c r="BY5" s="264"/>
      <c r="BZ5" s="264"/>
      <c r="CA5" s="264"/>
      <c r="CB5" s="264"/>
      <c r="CC5" s="264"/>
      <c r="CD5" s="264"/>
      <c r="CE5" s="264"/>
      <c r="CF5" s="264"/>
      <c r="CG5" s="264"/>
      <c r="CH5" s="264"/>
      <c r="CI5" s="264"/>
      <c r="CJ5" s="264"/>
    </row>
    <row r="6" spans="1:16384" ht="15" customHeight="1" thickTop="1" thickBot="1">
      <c r="N6" s="13"/>
      <c r="O6" s="13"/>
      <c r="P6" s="13"/>
      <c r="Q6" s="13"/>
    </row>
    <row r="7" spans="1:16384" s="18" customFormat="1" ht="30" customHeight="1" thickTop="1" thickBot="1">
      <c r="A7" s="16"/>
      <c r="B7" s="17"/>
      <c r="C7" s="61" t="s">
        <v>691</v>
      </c>
      <c r="D7" s="96"/>
      <c r="E7" s="96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119"/>
      <c r="R7" s="119"/>
      <c r="S7" s="274" t="s">
        <v>342</v>
      </c>
      <c r="T7" s="272"/>
      <c r="U7" s="272"/>
      <c r="V7" s="272"/>
      <c r="W7" s="272"/>
      <c r="X7" s="272"/>
      <c r="Y7" s="272"/>
      <c r="Z7" s="272"/>
      <c r="AA7" s="272"/>
      <c r="AB7" s="272"/>
      <c r="AC7" s="274"/>
      <c r="AD7" s="274"/>
      <c r="AE7" s="274"/>
      <c r="AF7" s="274" t="s">
        <v>376</v>
      </c>
      <c r="AG7" s="272"/>
      <c r="AH7" s="272"/>
      <c r="AI7" s="272"/>
      <c r="AJ7" s="272"/>
      <c r="AK7" s="272"/>
      <c r="AL7" s="272"/>
      <c r="AM7" s="272"/>
      <c r="AN7" s="272"/>
      <c r="AO7" s="272"/>
      <c r="AP7" s="274"/>
      <c r="AQ7" s="274"/>
      <c r="AR7" s="274"/>
      <c r="AS7" s="274" t="s">
        <v>366</v>
      </c>
      <c r="AT7" s="272"/>
      <c r="AU7" s="272"/>
      <c r="AV7" s="272"/>
      <c r="AW7" s="272"/>
      <c r="AX7" s="272"/>
      <c r="AY7" s="272"/>
      <c r="AZ7" s="272"/>
      <c r="BA7" s="272"/>
      <c r="BB7" s="272"/>
      <c r="BC7" s="274"/>
      <c r="BD7" s="274"/>
      <c r="BE7" s="274"/>
      <c r="BF7" s="274" t="s">
        <v>484</v>
      </c>
      <c r="BG7" s="274"/>
      <c r="BH7" s="274"/>
      <c r="BI7" s="274"/>
      <c r="BJ7" s="274"/>
      <c r="BK7" s="274"/>
      <c r="BL7" s="274"/>
      <c r="BM7" s="274"/>
      <c r="BN7" s="274"/>
      <c r="BO7" s="274"/>
      <c r="BP7" s="274"/>
      <c r="BQ7" s="274"/>
      <c r="BR7" s="274"/>
      <c r="BS7" s="274"/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74"/>
    </row>
    <row r="8" spans="1:16384" s="18" customFormat="1" ht="30" customHeight="1" thickTop="1" thickBot="1">
      <c r="A8" s="16"/>
      <c r="B8" s="17"/>
      <c r="C8" s="54" t="s">
        <v>284</v>
      </c>
      <c r="D8" s="54" t="s">
        <v>300</v>
      </c>
      <c r="E8" s="54" t="s">
        <v>301</v>
      </c>
      <c r="F8" s="54" t="s">
        <v>302</v>
      </c>
      <c r="G8" s="54" t="s">
        <v>303</v>
      </c>
      <c r="H8" s="54" t="s">
        <v>304</v>
      </c>
      <c r="I8" s="54" t="s">
        <v>305</v>
      </c>
      <c r="J8" s="54" t="s">
        <v>306</v>
      </c>
      <c r="K8" s="54" t="s">
        <v>307</v>
      </c>
      <c r="L8" s="54" t="s">
        <v>308</v>
      </c>
      <c r="M8" s="54" t="s">
        <v>309</v>
      </c>
      <c r="N8" s="54" t="s">
        <v>310</v>
      </c>
      <c r="O8" s="54" t="s">
        <v>311</v>
      </c>
      <c r="P8" s="54" t="s">
        <v>312</v>
      </c>
      <c r="Q8" s="119"/>
      <c r="R8" s="20" t="s">
        <v>243</v>
      </c>
      <c r="S8" s="274" t="s">
        <v>300</v>
      </c>
      <c r="T8" s="274" t="s">
        <v>301</v>
      </c>
      <c r="U8" s="274" t="s">
        <v>302</v>
      </c>
      <c r="V8" s="274" t="s">
        <v>303</v>
      </c>
      <c r="W8" s="274" t="s">
        <v>304</v>
      </c>
      <c r="X8" s="274" t="s">
        <v>305</v>
      </c>
      <c r="Y8" s="274" t="s">
        <v>306</v>
      </c>
      <c r="Z8" s="274" t="s">
        <v>307</v>
      </c>
      <c r="AA8" s="274" t="s">
        <v>308</v>
      </c>
      <c r="AB8" s="274" t="s">
        <v>309</v>
      </c>
      <c r="AC8" s="274" t="s">
        <v>310</v>
      </c>
      <c r="AD8" s="274" t="s">
        <v>311</v>
      </c>
      <c r="AE8" s="274"/>
      <c r="AF8" s="274" t="s">
        <v>300</v>
      </c>
      <c r="AG8" s="274" t="s">
        <v>301</v>
      </c>
      <c r="AH8" s="274" t="s">
        <v>302</v>
      </c>
      <c r="AI8" s="274" t="s">
        <v>303</v>
      </c>
      <c r="AJ8" s="274" t="s">
        <v>304</v>
      </c>
      <c r="AK8" s="274" t="s">
        <v>305</v>
      </c>
      <c r="AL8" s="274" t="s">
        <v>306</v>
      </c>
      <c r="AM8" s="274" t="s">
        <v>307</v>
      </c>
      <c r="AN8" s="274" t="s">
        <v>308</v>
      </c>
      <c r="AO8" s="274" t="s">
        <v>309</v>
      </c>
      <c r="AP8" s="274" t="s">
        <v>310</v>
      </c>
      <c r="AQ8" s="274" t="s">
        <v>311</v>
      </c>
      <c r="AR8" s="274"/>
      <c r="AS8" s="274" t="s">
        <v>300</v>
      </c>
      <c r="AT8" s="274" t="s">
        <v>301</v>
      </c>
      <c r="AU8" s="274" t="s">
        <v>302</v>
      </c>
      <c r="AV8" s="274" t="s">
        <v>303</v>
      </c>
      <c r="AW8" s="274" t="s">
        <v>304</v>
      </c>
      <c r="AX8" s="274" t="s">
        <v>305</v>
      </c>
      <c r="AY8" s="274" t="s">
        <v>306</v>
      </c>
      <c r="AZ8" s="274" t="s">
        <v>307</v>
      </c>
      <c r="BA8" s="274" t="s">
        <v>308</v>
      </c>
      <c r="BB8" s="274" t="s">
        <v>309</v>
      </c>
      <c r="BC8" s="274" t="s">
        <v>310</v>
      </c>
      <c r="BD8" s="274" t="s">
        <v>311</v>
      </c>
      <c r="BE8" s="274"/>
      <c r="BF8" s="274" t="s">
        <v>300</v>
      </c>
      <c r="BG8" s="274" t="s">
        <v>301</v>
      </c>
      <c r="BH8" s="274" t="s">
        <v>302</v>
      </c>
      <c r="BI8" s="274" t="s">
        <v>303</v>
      </c>
      <c r="BJ8" s="274" t="s">
        <v>304</v>
      </c>
      <c r="BK8" s="274" t="s">
        <v>305</v>
      </c>
      <c r="BL8" s="274" t="s">
        <v>306</v>
      </c>
      <c r="BM8" s="274" t="s">
        <v>307</v>
      </c>
      <c r="BN8" s="274" t="s">
        <v>308</v>
      </c>
      <c r="BO8" s="274" t="s">
        <v>309</v>
      </c>
      <c r="BP8" s="274" t="s">
        <v>310</v>
      </c>
      <c r="BQ8" s="274" t="s">
        <v>311</v>
      </c>
      <c r="BR8" s="274"/>
      <c r="BS8" s="274"/>
      <c r="BT8" s="274"/>
      <c r="BU8" s="274"/>
      <c r="BV8" s="274"/>
      <c r="BW8" s="274"/>
      <c r="BX8" s="274"/>
      <c r="BY8" s="274"/>
      <c r="BZ8" s="274"/>
      <c r="CA8" s="274"/>
      <c r="CB8" s="274"/>
      <c r="CC8" s="274"/>
      <c r="CD8" s="274"/>
      <c r="CE8" s="274"/>
      <c r="CF8" s="274"/>
      <c r="CG8" s="274"/>
      <c r="CH8" s="274"/>
      <c r="CI8" s="274"/>
      <c r="CJ8" s="274"/>
    </row>
    <row r="9" spans="1:16384" s="18" customFormat="1" ht="30" customHeight="1" thickTop="1" thickBot="1">
      <c r="A9" s="16"/>
      <c r="B9" s="17"/>
      <c r="C9" s="120" t="str">
        <f>IF(FINANÇAS!C7="","",FINANÇAS!C7)</f>
        <v>Planilha 1</v>
      </c>
      <c r="D9" s="379">
        <v>200</v>
      </c>
      <c r="E9" s="379">
        <v>200</v>
      </c>
      <c r="F9" s="379">
        <v>200</v>
      </c>
      <c r="G9" s="379">
        <v>200</v>
      </c>
      <c r="H9" s="379">
        <v>200</v>
      </c>
      <c r="I9" s="379">
        <v>200</v>
      </c>
      <c r="J9" s="379">
        <v>300</v>
      </c>
      <c r="K9" s="379">
        <v>300</v>
      </c>
      <c r="L9" s="379">
        <v>300</v>
      </c>
      <c r="M9" s="379">
        <v>300</v>
      </c>
      <c r="N9" s="379">
        <v>300</v>
      </c>
      <c r="O9" s="379">
        <v>300</v>
      </c>
      <c r="P9" s="245">
        <f>SUM(S9:AD9)</f>
        <v>666666.66666666663</v>
      </c>
      <c r="Q9" s="119"/>
      <c r="R9" s="20" t="s">
        <v>772</v>
      </c>
      <c r="S9" s="276">
        <v>44444.444444444445</v>
      </c>
      <c r="T9" s="276">
        <v>44444.444444444445</v>
      </c>
      <c r="U9" s="276">
        <v>44444.444444444445</v>
      </c>
      <c r="V9" s="276">
        <v>44444.444444444445</v>
      </c>
      <c r="W9" s="276">
        <v>44444.444444444445</v>
      </c>
      <c r="X9" s="276">
        <v>44444.444444444445</v>
      </c>
      <c r="Y9" s="276">
        <v>66666.666666666672</v>
      </c>
      <c r="Z9" s="276">
        <v>66666.666666666672</v>
      </c>
      <c r="AA9" s="276">
        <v>66666.666666666672</v>
      </c>
      <c r="AB9" s="276">
        <v>66666.666666666672</v>
      </c>
      <c r="AC9" s="276">
        <v>66666.666666666672</v>
      </c>
      <c r="AD9" s="276">
        <v>66666.666666666672</v>
      </c>
      <c r="AE9" s="274"/>
      <c r="AF9" s="276">
        <v>20000</v>
      </c>
      <c r="AG9" s="276">
        <v>20000</v>
      </c>
      <c r="AH9" s="276">
        <v>20000</v>
      </c>
      <c r="AI9" s="276">
        <v>20000</v>
      </c>
      <c r="AJ9" s="276">
        <v>20000</v>
      </c>
      <c r="AK9" s="276">
        <v>20000</v>
      </c>
      <c r="AL9" s="276">
        <v>30000</v>
      </c>
      <c r="AM9" s="276">
        <v>30000</v>
      </c>
      <c r="AN9" s="276">
        <v>30000</v>
      </c>
      <c r="AO9" s="276">
        <v>30000</v>
      </c>
      <c r="AP9" s="276">
        <v>30000</v>
      </c>
      <c r="AQ9" s="276">
        <v>30000</v>
      </c>
      <c r="AR9" s="274"/>
      <c r="AS9" s="277">
        <v>4444.4444444444443</v>
      </c>
      <c r="AT9" s="277">
        <v>4444.4444444444443</v>
      </c>
      <c r="AU9" s="277">
        <v>4444.4444444444443</v>
      </c>
      <c r="AV9" s="277">
        <v>4444.4444444444443</v>
      </c>
      <c r="AW9" s="277">
        <v>4444.4444444444443</v>
      </c>
      <c r="AX9" s="277">
        <v>4444.4444444444443</v>
      </c>
      <c r="AY9" s="277">
        <v>6666.6666666666679</v>
      </c>
      <c r="AZ9" s="277">
        <v>6666.6666666666679</v>
      </c>
      <c r="BA9" s="277">
        <v>6666.6666666666679</v>
      </c>
      <c r="BB9" s="277">
        <v>6666.6666666666679</v>
      </c>
      <c r="BC9" s="277">
        <v>6666.6666666666679</v>
      </c>
      <c r="BD9" s="277">
        <v>6666.6666666666679</v>
      </c>
      <c r="BE9" s="274"/>
      <c r="BF9" s="277">
        <v>20000</v>
      </c>
      <c r="BG9" s="277">
        <v>20000</v>
      </c>
      <c r="BH9" s="277">
        <v>20000</v>
      </c>
      <c r="BI9" s="277">
        <v>20000</v>
      </c>
      <c r="BJ9" s="277">
        <v>20000</v>
      </c>
      <c r="BK9" s="277">
        <v>20000</v>
      </c>
      <c r="BL9" s="277">
        <v>30000</v>
      </c>
      <c r="BM9" s="277">
        <v>30000</v>
      </c>
      <c r="BN9" s="277">
        <v>30000</v>
      </c>
      <c r="BO9" s="277">
        <v>30000</v>
      </c>
      <c r="BP9" s="277">
        <v>30000</v>
      </c>
      <c r="BQ9" s="277">
        <v>30000</v>
      </c>
      <c r="BR9" s="274"/>
      <c r="BS9" s="274"/>
      <c r="BT9" s="274"/>
      <c r="BU9" s="274"/>
      <c r="BV9" s="274"/>
      <c r="BW9" s="274"/>
      <c r="BX9" s="274"/>
      <c r="BY9" s="274"/>
      <c r="BZ9" s="274"/>
      <c r="CA9" s="274"/>
      <c r="CB9" s="274"/>
      <c r="CC9" s="274"/>
      <c r="CD9" s="274"/>
      <c r="CE9" s="274"/>
      <c r="CF9" s="274"/>
      <c r="CG9" s="274"/>
      <c r="CH9" s="274"/>
      <c r="CI9" s="274"/>
      <c r="CJ9" s="274"/>
    </row>
    <row r="10" spans="1:16384" s="18" customFormat="1" ht="30" customHeight="1" thickTop="1" thickBot="1">
      <c r="A10" s="16"/>
      <c r="B10" s="17"/>
      <c r="C10" s="120" t="str">
        <f>IF(FINANÇAS!C8="","",FINANÇAS!C8)</f>
        <v/>
      </c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79"/>
      <c r="P10" s="245">
        <f t="shared" ref="P10:P39" si="0">SUM(S10:AD10)</f>
        <v>0</v>
      </c>
      <c r="Q10" s="119"/>
      <c r="R10" s="20" t="s">
        <v>778</v>
      </c>
      <c r="S10" s="276">
        <v>0</v>
      </c>
      <c r="T10" s="276">
        <v>0</v>
      </c>
      <c r="U10" s="276">
        <v>0</v>
      </c>
      <c r="V10" s="276">
        <v>0</v>
      </c>
      <c r="W10" s="276">
        <v>0</v>
      </c>
      <c r="X10" s="276">
        <v>0</v>
      </c>
      <c r="Y10" s="276">
        <v>0</v>
      </c>
      <c r="Z10" s="276">
        <v>0</v>
      </c>
      <c r="AA10" s="276">
        <v>0</v>
      </c>
      <c r="AB10" s="276">
        <v>0</v>
      </c>
      <c r="AC10" s="276">
        <v>0</v>
      </c>
      <c r="AD10" s="276">
        <v>0</v>
      </c>
      <c r="AE10" s="274"/>
      <c r="AF10" s="276">
        <v>0</v>
      </c>
      <c r="AG10" s="276">
        <v>0</v>
      </c>
      <c r="AH10" s="276">
        <v>0</v>
      </c>
      <c r="AI10" s="276">
        <v>0</v>
      </c>
      <c r="AJ10" s="276">
        <v>0</v>
      </c>
      <c r="AK10" s="276">
        <v>0</v>
      </c>
      <c r="AL10" s="276">
        <v>0</v>
      </c>
      <c r="AM10" s="276">
        <v>0</v>
      </c>
      <c r="AN10" s="276">
        <v>0</v>
      </c>
      <c r="AO10" s="276">
        <v>0</v>
      </c>
      <c r="AP10" s="276">
        <v>0</v>
      </c>
      <c r="AQ10" s="276">
        <v>0</v>
      </c>
      <c r="AR10" s="274"/>
      <c r="AS10" s="277">
        <v>0</v>
      </c>
      <c r="AT10" s="277">
        <v>0</v>
      </c>
      <c r="AU10" s="277">
        <v>0</v>
      </c>
      <c r="AV10" s="277">
        <v>0</v>
      </c>
      <c r="AW10" s="277">
        <v>0</v>
      </c>
      <c r="AX10" s="277">
        <v>0</v>
      </c>
      <c r="AY10" s="277">
        <v>0</v>
      </c>
      <c r="AZ10" s="277">
        <v>0</v>
      </c>
      <c r="BA10" s="277">
        <v>0</v>
      </c>
      <c r="BB10" s="277">
        <v>0</v>
      </c>
      <c r="BC10" s="277">
        <v>0</v>
      </c>
      <c r="BD10" s="277">
        <v>0</v>
      </c>
      <c r="BE10" s="274"/>
      <c r="BF10" s="277">
        <v>0</v>
      </c>
      <c r="BG10" s="277">
        <v>0</v>
      </c>
      <c r="BH10" s="277">
        <v>0</v>
      </c>
      <c r="BI10" s="277">
        <v>0</v>
      </c>
      <c r="BJ10" s="277">
        <v>0</v>
      </c>
      <c r="BK10" s="277">
        <v>0</v>
      </c>
      <c r="BL10" s="277">
        <v>0</v>
      </c>
      <c r="BM10" s="277">
        <v>0</v>
      </c>
      <c r="BN10" s="277">
        <v>0</v>
      </c>
      <c r="BO10" s="277">
        <v>0</v>
      </c>
      <c r="BP10" s="277">
        <v>0</v>
      </c>
      <c r="BQ10" s="277">
        <v>0</v>
      </c>
      <c r="BR10" s="274"/>
      <c r="BS10" s="274"/>
      <c r="BT10" s="274"/>
      <c r="BU10" s="274"/>
      <c r="BV10" s="274"/>
      <c r="BW10" s="274"/>
      <c r="BX10" s="274"/>
      <c r="BY10" s="274"/>
      <c r="BZ10" s="274"/>
      <c r="CA10" s="274"/>
      <c r="CB10" s="274"/>
      <c r="CC10" s="274"/>
      <c r="CD10" s="274"/>
      <c r="CE10" s="274"/>
      <c r="CF10" s="274"/>
      <c r="CG10" s="274"/>
      <c r="CH10" s="274"/>
      <c r="CI10" s="274"/>
      <c r="CJ10" s="274"/>
    </row>
    <row r="11" spans="1:16384" s="18" customFormat="1" ht="30" customHeight="1" thickTop="1" thickBot="1">
      <c r="A11" s="16"/>
      <c r="B11" s="17"/>
      <c r="C11" s="120" t="str">
        <f>IF(FINANÇAS!C9="","",FINANÇAS!C9)</f>
        <v/>
      </c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  <c r="O11" s="379"/>
      <c r="P11" s="245">
        <f t="shared" si="0"/>
        <v>0</v>
      </c>
      <c r="Q11" s="119"/>
      <c r="R11" s="20" t="s">
        <v>778</v>
      </c>
      <c r="S11" s="276">
        <v>0</v>
      </c>
      <c r="T11" s="276">
        <v>0</v>
      </c>
      <c r="U11" s="276">
        <v>0</v>
      </c>
      <c r="V11" s="276">
        <v>0</v>
      </c>
      <c r="W11" s="276">
        <v>0</v>
      </c>
      <c r="X11" s="276">
        <v>0</v>
      </c>
      <c r="Y11" s="276">
        <v>0</v>
      </c>
      <c r="Z11" s="276">
        <v>0</v>
      </c>
      <c r="AA11" s="276">
        <v>0</v>
      </c>
      <c r="AB11" s="276">
        <v>0</v>
      </c>
      <c r="AC11" s="276">
        <v>0</v>
      </c>
      <c r="AD11" s="276">
        <v>0</v>
      </c>
      <c r="AE11" s="274"/>
      <c r="AF11" s="276">
        <v>0</v>
      </c>
      <c r="AG11" s="276">
        <v>0</v>
      </c>
      <c r="AH11" s="276">
        <v>0</v>
      </c>
      <c r="AI11" s="276">
        <v>0</v>
      </c>
      <c r="AJ11" s="276">
        <v>0</v>
      </c>
      <c r="AK11" s="276">
        <v>0</v>
      </c>
      <c r="AL11" s="276">
        <v>0</v>
      </c>
      <c r="AM11" s="276">
        <v>0</v>
      </c>
      <c r="AN11" s="276">
        <v>0</v>
      </c>
      <c r="AO11" s="276">
        <v>0</v>
      </c>
      <c r="AP11" s="276">
        <v>0</v>
      </c>
      <c r="AQ11" s="276">
        <v>0</v>
      </c>
      <c r="AR11" s="274"/>
      <c r="AS11" s="277">
        <v>0</v>
      </c>
      <c r="AT11" s="277">
        <v>0</v>
      </c>
      <c r="AU11" s="277">
        <v>0</v>
      </c>
      <c r="AV11" s="277">
        <v>0</v>
      </c>
      <c r="AW11" s="277">
        <v>0</v>
      </c>
      <c r="AX11" s="277">
        <v>0</v>
      </c>
      <c r="AY11" s="277">
        <v>0</v>
      </c>
      <c r="AZ11" s="277">
        <v>0</v>
      </c>
      <c r="BA11" s="277">
        <v>0</v>
      </c>
      <c r="BB11" s="277">
        <v>0</v>
      </c>
      <c r="BC11" s="277">
        <v>0</v>
      </c>
      <c r="BD11" s="277">
        <v>0</v>
      </c>
      <c r="BE11" s="274"/>
      <c r="BF11" s="277">
        <v>0</v>
      </c>
      <c r="BG11" s="277">
        <v>0</v>
      </c>
      <c r="BH11" s="277">
        <v>0</v>
      </c>
      <c r="BI11" s="277">
        <v>0</v>
      </c>
      <c r="BJ11" s="277">
        <v>0</v>
      </c>
      <c r="BK11" s="277">
        <v>0</v>
      </c>
      <c r="BL11" s="277">
        <v>0</v>
      </c>
      <c r="BM11" s="277">
        <v>0</v>
      </c>
      <c r="BN11" s="277">
        <v>0</v>
      </c>
      <c r="BO11" s="277">
        <v>0</v>
      </c>
      <c r="BP11" s="277">
        <v>0</v>
      </c>
      <c r="BQ11" s="277">
        <v>0</v>
      </c>
      <c r="BR11" s="274"/>
      <c r="BS11" s="274"/>
      <c r="BT11" s="274"/>
      <c r="BU11" s="274"/>
      <c r="BV11" s="274"/>
      <c r="BW11" s="274"/>
      <c r="BX11" s="274"/>
      <c r="BY11" s="274"/>
      <c r="BZ11" s="274"/>
      <c r="CA11" s="274"/>
      <c r="CB11" s="274"/>
      <c r="CC11" s="274"/>
      <c r="CD11" s="274"/>
      <c r="CE11" s="274"/>
      <c r="CF11" s="274"/>
      <c r="CG11" s="274"/>
      <c r="CH11" s="274"/>
      <c r="CI11" s="274"/>
      <c r="CJ11" s="274"/>
    </row>
    <row r="12" spans="1:16384" s="18" customFormat="1" ht="30" customHeight="1" thickTop="1" thickBot="1">
      <c r="A12" s="16"/>
      <c r="B12" s="17"/>
      <c r="C12" s="120" t="str">
        <f>IF(FINANÇAS!C10="","",FINANÇAS!C10)</f>
        <v/>
      </c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  <c r="P12" s="245">
        <f t="shared" si="0"/>
        <v>0</v>
      </c>
      <c r="Q12" s="119"/>
      <c r="R12" s="20" t="s">
        <v>778</v>
      </c>
      <c r="S12" s="276">
        <v>0</v>
      </c>
      <c r="T12" s="276">
        <v>0</v>
      </c>
      <c r="U12" s="276">
        <v>0</v>
      </c>
      <c r="V12" s="276">
        <v>0</v>
      </c>
      <c r="W12" s="276">
        <v>0</v>
      </c>
      <c r="X12" s="276">
        <v>0</v>
      </c>
      <c r="Y12" s="276">
        <v>0</v>
      </c>
      <c r="Z12" s="276">
        <v>0</v>
      </c>
      <c r="AA12" s="276">
        <v>0</v>
      </c>
      <c r="AB12" s="276">
        <v>0</v>
      </c>
      <c r="AC12" s="276">
        <v>0</v>
      </c>
      <c r="AD12" s="276">
        <v>0</v>
      </c>
      <c r="AE12" s="274"/>
      <c r="AF12" s="276">
        <v>0</v>
      </c>
      <c r="AG12" s="276">
        <v>0</v>
      </c>
      <c r="AH12" s="276">
        <v>0</v>
      </c>
      <c r="AI12" s="276">
        <v>0</v>
      </c>
      <c r="AJ12" s="276">
        <v>0</v>
      </c>
      <c r="AK12" s="276">
        <v>0</v>
      </c>
      <c r="AL12" s="276">
        <v>0</v>
      </c>
      <c r="AM12" s="276">
        <v>0</v>
      </c>
      <c r="AN12" s="276">
        <v>0</v>
      </c>
      <c r="AO12" s="276">
        <v>0</v>
      </c>
      <c r="AP12" s="276">
        <v>0</v>
      </c>
      <c r="AQ12" s="276">
        <v>0</v>
      </c>
      <c r="AR12" s="274"/>
      <c r="AS12" s="277">
        <v>0</v>
      </c>
      <c r="AT12" s="277">
        <v>0</v>
      </c>
      <c r="AU12" s="277">
        <v>0</v>
      </c>
      <c r="AV12" s="277">
        <v>0</v>
      </c>
      <c r="AW12" s="277">
        <v>0</v>
      </c>
      <c r="AX12" s="277">
        <v>0</v>
      </c>
      <c r="AY12" s="277">
        <v>0</v>
      </c>
      <c r="AZ12" s="277">
        <v>0</v>
      </c>
      <c r="BA12" s="277">
        <v>0</v>
      </c>
      <c r="BB12" s="277">
        <v>0</v>
      </c>
      <c r="BC12" s="277">
        <v>0</v>
      </c>
      <c r="BD12" s="277">
        <v>0</v>
      </c>
      <c r="BE12" s="274"/>
      <c r="BF12" s="277">
        <v>0</v>
      </c>
      <c r="BG12" s="277">
        <v>0</v>
      </c>
      <c r="BH12" s="277">
        <v>0</v>
      </c>
      <c r="BI12" s="277">
        <v>0</v>
      </c>
      <c r="BJ12" s="277">
        <v>0</v>
      </c>
      <c r="BK12" s="277">
        <v>0</v>
      </c>
      <c r="BL12" s="277">
        <v>0</v>
      </c>
      <c r="BM12" s="277">
        <v>0</v>
      </c>
      <c r="BN12" s="277">
        <v>0</v>
      </c>
      <c r="BO12" s="277">
        <v>0</v>
      </c>
      <c r="BP12" s="277">
        <v>0</v>
      </c>
      <c r="BQ12" s="277">
        <v>0</v>
      </c>
      <c r="BR12" s="274"/>
      <c r="BS12" s="274"/>
      <c r="BT12" s="274"/>
      <c r="BU12" s="274"/>
      <c r="BV12" s="274"/>
      <c r="BW12" s="274"/>
      <c r="BX12" s="274"/>
      <c r="BY12" s="274"/>
      <c r="BZ12" s="274"/>
      <c r="CA12" s="274"/>
      <c r="CB12" s="274"/>
      <c r="CC12" s="274"/>
      <c r="CD12" s="274"/>
      <c r="CE12" s="274"/>
      <c r="CF12" s="274"/>
      <c r="CG12" s="274"/>
      <c r="CH12" s="274"/>
      <c r="CI12" s="274"/>
      <c r="CJ12" s="274"/>
    </row>
    <row r="13" spans="1:16384" s="18" customFormat="1" ht="30" customHeight="1" thickTop="1" thickBot="1">
      <c r="A13" s="16"/>
      <c r="B13" s="17"/>
      <c r="C13" s="120" t="str">
        <f>IF(FINANÇAS!C11="","",FINANÇAS!C11)</f>
        <v/>
      </c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245">
        <f t="shared" si="0"/>
        <v>0</v>
      </c>
      <c r="Q13" s="119"/>
      <c r="R13" s="20" t="s">
        <v>778</v>
      </c>
      <c r="S13" s="276">
        <v>0</v>
      </c>
      <c r="T13" s="276">
        <v>0</v>
      </c>
      <c r="U13" s="276">
        <v>0</v>
      </c>
      <c r="V13" s="276">
        <v>0</v>
      </c>
      <c r="W13" s="276">
        <v>0</v>
      </c>
      <c r="X13" s="276">
        <v>0</v>
      </c>
      <c r="Y13" s="276">
        <v>0</v>
      </c>
      <c r="Z13" s="276">
        <v>0</v>
      </c>
      <c r="AA13" s="276">
        <v>0</v>
      </c>
      <c r="AB13" s="276">
        <v>0</v>
      </c>
      <c r="AC13" s="276">
        <v>0</v>
      </c>
      <c r="AD13" s="276">
        <v>0</v>
      </c>
      <c r="AE13" s="274"/>
      <c r="AF13" s="276">
        <v>0</v>
      </c>
      <c r="AG13" s="276">
        <v>0</v>
      </c>
      <c r="AH13" s="276">
        <v>0</v>
      </c>
      <c r="AI13" s="276">
        <v>0</v>
      </c>
      <c r="AJ13" s="276">
        <v>0</v>
      </c>
      <c r="AK13" s="276">
        <v>0</v>
      </c>
      <c r="AL13" s="276">
        <v>0</v>
      </c>
      <c r="AM13" s="276">
        <v>0</v>
      </c>
      <c r="AN13" s="276">
        <v>0</v>
      </c>
      <c r="AO13" s="276">
        <v>0</v>
      </c>
      <c r="AP13" s="276">
        <v>0</v>
      </c>
      <c r="AQ13" s="276">
        <v>0</v>
      </c>
      <c r="AR13" s="274"/>
      <c r="AS13" s="277">
        <v>0</v>
      </c>
      <c r="AT13" s="277">
        <v>0</v>
      </c>
      <c r="AU13" s="277">
        <v>0</v>
      </c>
      <c r="AV13" s="277">
        <v>0</v>
      </c>
      <c r="AW13" s="277">
        <v>0</v>
      </c>
      <c r="AX13" s="277">
        <v>0</v>
      </c>
      <c r="AY13" s="277">
        <v>0</v>
      </c>
      <c r="AZ13" s="277">
        <v>0</v>
      </c>
      <c r="BA13" s="277">
        <v>0</v>
      </c>
      <c r="BB13" s="277">
        <v>0</v>
      </c>
      <c r="BC13" s="277">
        <v>0</v>
      </c>
      <c r="BD13" s="277">
        <v>0</v>
      </c>
      <c r="BE13" s="274"/>
      <c r="BF13" s="277">
        <v>0</v>
      </c>
      <c r="BG13" s="277">
        <v>0</v>
      </c>
      <c r="BH13" s="277">
        <v>0</v>
      </c>
      <c r="BI13" s="277">
        <v>0</v>
      </c>
      <c r="BJ13" s="277">
        <v>0</v>
      </c>
      <c r="BK13" s="277">
        <v>0</v>
      </c>
      <c r="BL13" s="277">
        <v>0</v>
      </c>
      <c r="BM13" s="277">
        <v>0</v>
      </c>
      <c r="BN13" s="277">
        <v>0</v>
      </c>
      <c r="BO13" s="277">
        <v>0</v>
      </c>
      <c r="BP13" s="277">
        <v>0</v>
      </c>
      <c r="BQ13" s="277">
        <v>0</v>
      </c>
      <c r="BR13" s="274"/>
      <c r="BS13" s="274"/>
      <c r="BT13" s="274"/>
      <c r="BU13" s="274"/>
      <c r="BV13" s="274"/>
      <c r="BW13" s="274"/>
      <c r="BX13" s="274"/>
      <c r="BY13" s="274"/>
      <c r="BZ13" s="274"/>
      <c r="CA13" s="274"/>
      <c r="CB13" s="274"/>
      <c r="CC13" s="274"/>
      <c r="CD13" s="274"/>
      <c r="CE13" s="274"/>
      <c r="CF13" s="274"/>
      <c r="CG13" s="274"/>
      <c r="CH13" s="274"/>
      <c r="CI13" s="274"/>
      <c r="CJ13" s="274"/>
    </row>
    <row r="14" spans="1:16384" s="18" customFormat="1" ht="30" customHeight="1" thickTop="1" thickBot="1">
      <c r="A14" s="16"/>
      <c r="B14" s="17"/>
      <c r="C14" s="120" t="str">
        <f>IF(FINANÇAS!C12="","",FINANÇAS!C12)</f>
        <v/>
      </c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245">
        <f t="shared" si="0"/>
        <v>0</v>
      </c>
      <c r="Q14" s="119"/>
      <c r="R14" s="20" t="s">
        <v>778</v>
      </c>
      <c r="S14" s="276">
        <v>0</v>
      </c>
      <c r="T14" s="276">
        <v>0</v>
      </c>
      <c r="U14" s="276">
        <v>0</v>
      </c>
      <c r="V14" s="276">
        <v>0</v>
      </c>
      <c r="W14" s="276">
        <v>0</v>
      </c>
      <c r="X14" s="276">
        <v>0</v>
      </c>
      <c r="Y14" s="276">
        <v>0</v>
      </c>
      <c r="Z14" s="276">
        <v>0</v>
      </c>
      <c r="AA14" s="276">
        <v>0</v>
      </c>
      <c r="AB14" s="276">
        <v>0</v>
      </c>
      <c r="AC14" s="276">
        <v>0</v>
      </c>
      <c r="AD14" s="276">
        <v>0</v>
      </c>
      <c r="AE14" s="274"/>
      <c r="AF14" s="276">
        <v>0</v>
      </c>
      <c r="AG14" s="276">
        <v>0</v>
      </c>
      <c r="AH14" s="276">
        <v>0</v>
      </c>
      <c r="AI14" s="276">
        <v>0</v>
      </c>
      <c r="AJ14" s="276">
        <v>0</v>
      </c>
      <c r="AK14" s="276">
        <v>0</v>
      </c>
      <c r="AL14" s="276">
        <v>0</v>
      </c>
      <c r="AM14" s="276">
        <v>0</v>
      </c>
      <c r="AN14" s="276">
        <v>0</v>
      </c>
      <c r="AO14" s="276">
        <v>0</v>
      </c>
      <c r="AP14" s="276">
        <v>0</v>
      </c>
      <c r="AQ14" s="276">
        <v>0</v>
      </c>
      <c r="AR14" s="274"/>
      <c r="AS14" s="277">
        <v>0</v>
      </c>
      <c r="AT14" s="277">
        <v>0</v>
      </c>
      <c r="AU14" s="277">
        <v>0</v>
      </c>
      <c r="AV14" s="277">
        <v>0</v>
      </c>
      <c r="AW14" s="277">
        <v>0</v>
      </c>
      <c r="AX14" s="277">
        <v>0</v>
      </c>
      <c r="AY14" s="277">
        <v>0</v>
      </c>
      <c r="AZ14" s="277">
        <v>0</v>
      </c>
      <c r="BA14" s="277">
        <v>0</v>
      </c>
      <c r="BB14" s="277">
        <v>0</v>
      </c>
      <c r="BC14" s="277">
        <v>0</v>
      </c>
      <c r="BD14" s="277">
        <v>0</v>
      </c>
      <c r="BE14" s="274"/>
      <c r="BF14" s="277">
        <v>0</v>
      </c>
      <c r="BG14" s="277">
        <v>0</v>
      </c>
      <c r="BH14" s="277">
        <v>0</v>
      </c>
      <c r="BI14" s="277">
        <v>0</v>
      </c>
      <c r="BJ14" s="277">
        <v>0</v>
      </c>
      <c r="BK14" s="277">
        <v>0</v>
      </c>
      <c r="BL14" s="277">
        <v>0</v>
      </c>
      <c r="BM14" s="277">
        <v>0</v>
      </c>
      <c r="BN14" s="277">
        <v>0</v>
      </c>
      <c r="BO14" s="277">
        <v>0</v>
      </c>
      <c r="BP14" s="277">
        <v>0</v>
      </c>
      <c r="BQ14" s="277">
        <v>0</v>
      </c>
      <c r="BR14" s="274"/>
      <c r="BS14" s="274"/>
      <c r="BT14" s="274"/>
      <c r="BU14" s="274"/>
      <c r="BV14" s="274"/>
      <c r="BW14" s="274"/>
      <c r="BX14" s="274"/>
      <c r="BY14" s="274"/>
      <c r="BZ14" s="274"/>
      <c r="CA14" s="274"/>
      <c r="CB14" s="274"/>
      <c r="CC14" s="274"/>
      <c r="CD14" s="274"/>
      <c r="CE14" s="274"/>
      <c r="CF14" s="274"/>
      <c r="CG14" s="274"/>
      <c r="CH14" s="274"/>
      <c r="CI14" s="274"/>
      <c r="CJ14" s="274"/>
    </row>
    <row r="15" spans="1:16384" s="18" customFormat="1" ht="30" customHeight="1" thickTop="1" thickBot="1">
      <c r="A15" s="16"/>
      <c r="B15" s="17"/>
      <c r="C15" s="120" t="str">
        <f>IF(FINANÇAS!C13="","",FINANÇAS!C13)</f>
        <v/>
      </c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79"/>
      <c r="P15" s="245">
        <f t="shared" si="0"/>
        <v>0</v>
      </c>
      <c r="Q15" s="119"/>
      <c r="R15" s="20" t="s">
        <v>778</v>
      </c>
      <c r="S15" s="276">
        <v>0</v>
      </c>
      <c r="T15" s="276">
        <v>0</v>
      </c>
      <c r="U15" s="276">
        <v>0</v>
      </c>
      <c r="V15" s="276">
        <v>0</v>
      </c>
      <c r="W15" s="276">
        <v>0</v>
      </c>
      <c r="X15" s="276">
        <v>0</v>
      </c>
      <c r="Y15" s="276">
        <v>0</v>
      </c>
      <c r="Z15" s="276">
        <v>0</v>
      </c>
      <c r="AA15" s="276">
        <v>0</v>
      </c>
      <c r="AB15" s="276">
        <v>0</v>
      </c>
      <c r="AC15" s="276">
        <v>0</v>
      </c>
      <c r="AD15" s="276">
        <v>0</v>
      </c>
      <c r="AE15" s="274"/>
      <c r="AF15" s="276">
        <v>0</v>
      </c>
      <c r="AG15" s="276">
        <v>0</v>
      </c>
      <c r="AH15" s="276">
        <v>0</v>
      </c>
      <c r="AI15" s="276">
        <v>0</v>
      </c>
      <c r="AJ15" s="276">
        <v>0</v>
      </c>
      <c r="AK15" s="276">
        <v>0</v>
      </c>
      <c r="AL15" s="276">
        <v>0</v>
      </c>
      <c r="AM15" s="276">
        <v>0</v>
      </c>
      <c r="AN15" s="276">
        <v>0</v>
      </c>
      <c r="AO15" s="276">
        <v>0</v>
      </c>
      <c r="AP15" s="276">
        <v>0</v>
      </c>
      <c r="AQ15" s="276">
        <v>0</v>
      </c>
      <c r="AR15" s="274"/>
      <c r="AS15" s="277">
        <v>0</v>
      </c>
      <c r="AT15" s="277">
        <v>0</v>
      </c>
      <c r="AU15" s="277">
        <v>0</v>
      </c>
      <c r="AV15" s="277">
        <v>0</v>
      </c>
      <c r="AW15" s="277">
        <v>0</v>
      </c>
      <c r="AX15" s="277">
        <v>0</v>
      </c>
      <c r="AY15" s="277">
        <v>0</v>
      </c>
      <c r="AZ15" s="277">
        <v>0</v>
      </c>
      <c r="BA15" s="277">
        <v>0</v>
      </c>
      <c r="BB15" s="277">
        <v>0</v>
      </c>
      <c r="BC15" s="277">
        <v>0</v>
      </c>
      <c r="BD15" s="277">
        <v>0</v>
      </c>
      <c r="BE15" s="274"/>
      <c r="BF15" s="277">
        <v>0</v>
      </c>
      <c r="BG15" s="277">
        <v>0</v>
      </c>
      <c r="BH15" s="277">
        <v>0</v>
      </c>
      <c r="BI15" s="277">
        <v>0</v>
      </c>
      <c r="BJ15" s="277">
        <v>0</v>
      </c>
      <c r="BK15" s="277">
        <v>0</v>
      </c>
      <c r="BL15" s="277">
        <v>0</v>
      </c>
      <c r="BM15" s="277">
        <v>0</v>
      </c>
      <c r="BN15" s="277">
        <v>0</v>
      </c>
      <c r="BO15" s="277">
        <v>0</v>
      </c>
      <c r="BP15" s="277">
        <v>0</v>
      </c>
      <c r="BQ15" s="277">
        <v>0</v>
      </c>
      <c r="BR15" s="274"/>
      <c r="BS15" s="274"/>
      <c r="BT15" s="274"/>
      <c r="BU15" s="274"/>
      <c r="BV15" s="274"/>
      <c r="BW15" s="274"/>
      <c r="BX15" s="274"/>
      <c r="BY15" s="274"/>
      <c r="BZ15" s="274"/>
      <c r="CA15" s="274"/>
      <c r="CB15" s="274"/>
      <c r="CC15" s="274"/>
      <c r="CD15" s="274"/>
      <c r="CE15" s="274"/>
      <c r="CF15" s="274"/>
      <c r="CG15" s="274"/>
      <c r="CH15" s="274"/>
      <c r="CI15" s="274"/>
      <c r="CJ15" s="274"/>
    </row>
    <row r="16" spans="1:16384" s="18" customFormat="1" ht="30" customHeight="1" thickTop="1" thickBot="1">
      <c r="A16" s="16"/>
      <c r="B16" s="17"/>
      <c r="C16" s="120" t="str">
        <f>IF(FINANÇAS!C14="","",FINANÇAS!C14)</f>
        <v/>
      </c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  <c r="O16" s="379"/>
      <c r="P16" s="245">
        <f t="shared" si="0"/>
        <v>0</v>
      </c>
      <c r="Q16" s="119"/>
      <c r="R16" s="20" t="s">
        <v>778</v>
      </c>
      <c r="S16" s="276">
        <v>0</v>
      </c>
      <c r="T16" s="276">
        <v>0</v>
      </c>
      <c r="U16" s="276">
        <v>0</v>
      </c>
      <c r="V16" s="276">
        <v>0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276">
        <v>0</v>
      </c>
      <c r="AC16" s="276">
        <v>0</v>
      </c>
      <c r="AD16" s="276">
        <v>0</v>
      </c>
      <c r="AE16" s="274"/>
      <c r="AF16" s="276">
        <v>0</v>
      </c>
      <c r="AG16" s="276">
        <v>0</v>
      </c>
      <c r="AH16" s="276">
        <v>0</v>
      </c>
      <c r="AI16" s="276">
        <v>0</v>
      </c>
      <c r="AJ16" s="276">
        <v>0</v>
      </c>
      <c r="AK16" s="276">
        <v>0</v>
      </c>
      <c r="AL16" s="276">
        <v>0</v>
      </c>
      <c r="AM16" s="276">
        <v>0</v>
      </c>
      <c r="AN16" s="276">
        <v>0</v>
      </c>
      <c r="AO16" s="276">
        <v>0</v>
      </c>
      <c r="AP16" s="276">
        <v>0</v>
      </c>
      <c r="AQ16" s="276">
        <v>0</v>
      </c>
      <c r="AR16" s="274"/>
      <c r="AS16" s="277">
        <v>0</v>
      </c>
      <c r="AT16" s="277">
        <v>0</v>
      </c>
      <c r="AU16" s="277">
        <v>0</v>
      </c>
      <c r="AV16" s="277">
        <v>0</v>
      </c>
      <c r="AW16" s="277">
        <v>0</v>
      </c>
      <c r="AX16" s="277">
        <v>0</v>
      </c>
      <c r="AY16" s="277">
        <v>0</v>
      </c>
      <c r="AZ16" s="277">
        <v>0</v>
      </c>
      <c r="BA16" s="277">
        <v>0</v>
      </c>
      <c r="BB16" s="277">
        <v>0</v>
      </c>
      <c r="BC16" s="277">
        <v>0</v>
      </c>
      <c r="BD16" s="277">
        <v>0</v>
      </c>
      <c r="BE16" s="274"/>
      <c r="BF16" s="277">
        <v>0</v>
      </c>
      <c r="BG16" s="277">
        <v>0</v>
      </c>
      <c r="BH16" s="277">
        <v>0</v>
      </c>
      <c r="BI16" s="277">
        <v>0</v>
      </c>
      <c r="BJ16" s="277">
        <v>0</v>
      </c>
      <c r="BK16" s="277">
        <v>0</v>
      </c>
      <c r="BL16" s="277">
        <v>0</v>
      </c>
      <c r="BM16" s="277">
        <v>0</v>
      </c>
      <c r="BN16" s="277">
        <v>0</v>
      </c>
      <c r="BO16" s="277">
        <v>0</v>
      </c>
      <c r="BP16" s="277">
        <v>0</v>
      </c>
      <c r="BQ16" s="277">
        <v>0</v>
      </c>
      <c r="BR16" s="274"/>
      <c r="BS16" s="274"/>
      <c r="BT16" s="274"/>
      <c r="BU16" s="274"/>
      <c r="BV16" s="274"/>
      <c r="BW16" s="274"/>
      <c r="BX16" s="274"/>
      <c r="BY16" s="274"/>
      <c r="BZ16" s="274"/>
      <c r="CA16" s="274"/>
      <c r="CB16" s="274"/>
      <c r="CC16" s="274"/>
      <c r="CD16" s="274"/>
      <c r="CE16" s="274"/>
      <c r="CF16" s="274"/>
      <c r="CG16" s="274"/>
      <c r="CH16" s="274"/>
      <c r="CI16" s="274"/>
      <c r="CJ16" s="274"/>
    </row>
    <row r="17" spans="1:88" s="18" customFormat="1" ht="30" customHeight="1" thickTop="1" thickBot="1">
      <c r="A17" s="16"/>
      <c r="B17" s="17"/>
      <c r="C17" s="120" t="str">
        <f>IF(FINANÇAS!C15="","",FINANÇAS!C15)</f>
        <v/>
      </c>
      <c r="D17" s="379"/>
      <c r="E17" s="379"/>
      <c r="F17" s="379"/>
      <c r="G17" s="379"/>
      <c r="H17" s="379"/>
      <c r="I17" s="379"/>
      <c r="J17" s="379"/>
      <c r="K17" s="379"/>
      <c r="L17" s="379"/>
      <c r="M17" s="379"/>
      <c r="N17" s="379"/>
      <c r="O17" s="379"/>
      <c r="P17" s="245">
        <f t="shared" si="0"/>
        <v>0</v>
      </c>
      <c r="Q17" s="119"/>
      <c r="R17" s="20" t="s">
        <v>778</v>
      </c>
      <c r="S17" s="276">
        <v>0</v>
      </c>
      <c r="T17" s="276">
        <v>0</v>
      </c>
      <c r="U17" s="276">
        <v>0</v>
      </c>
      <c r="V17" s="276">
        <v>0</v>
      </c>
      <c r="W17" s="276">
        <v>0</v>
      </c>
      <c r="X17" s="276">
        <v>0</v>
      </c>
      <c r="Y17" s="276">
        <v>0</v>
      </c>
      <c r="Z17" s="276">
        <v>0</v>
      </c>
      <c r="AA17" s="276">
        <v>0</v>
      </c>
      <c r="AB17" s="276">
        <v>0</v>
      </c>
      <c r="AC17" s="276">
        <v>0</v>
      </c>
      <c r="AD17" s="276">
        <v>0</v>
      </c>
      <c r="AE17" s="274"/>
      <c r="AF17" s="276">
        <v>0</v>
      </c>
      <c r="AG17" s="276">
        <v>0</v>
      </c>
      <c r="AH17" s="276">
        <v>0</v>
      </c>
      <c r="AI17" s="276">
        <v>0</v>
      </c>
      <c r="AJ17" s="276">
        <v>0</v>
      </c>
      <c r="AK17" s="276">
        <v>0</v>
      </c>
      <c r="AL17" s="276">
        <v>0</v>
      </c>
      <c r="AM17" s="276">
        <v>0</v>
      </c>
      <c r="AN17" s="276">
        <v>0</v>
      </c>
      <c r="AO17" s="276">
        <v>0</v>
      </c>
      <c r="AP17" s="276">
        <v>0</v>
      </c>
      <c r="AQ17" s="276">
        <v>0</v>
      </c>
      <c r="AR17" s="274"/>
      <c r="AS17" s="277">
        <v>0</v>
      </c>
      <c r="AT17" s="277">
        <v>0</v>
      </c>
      <c r="AU17" s="277">
        <v>0</v>
      </c>
      <c r="AV17" s="277">
        <v>0</v>
      </c>
      <c r="AW17" s="277">
        <v>0</v>
      </c>
      <c r="AX17" s="277">
        <v>0</v>
      </c>
      <c r="AY17" s="277">
        <v>0</v>
      </c>
      <c r="AZ17" s="277">
        <v>0</v>
      </c>
      <c r="BA17" s="277">
        <v>0</v>
      </c>
      <c r="BB17" s="277">
        <v>0</v>
      </c>
      <c r="BC17" s="277">
        <v>0</v>
      </c>
      <c r="BD17" s="277">
        <v>0</v>
      </c>
      <c r="BE17" s="274"/>
      <c r="BF17" s="277">
        <v>0</v>
      </c>
      <c r="BG17" s="277">
        <v>0</v>
      </c>
      <c r="BH17" s="277">
        <v>0</v>
      </c>
      <c r="BI17" s="277">
        <v>0</v>
      </c>
      <c r="BJ17" s="277">
        <v>0</v>
      </c>
      <c r="BK17" s="277">
        <v>0</v>
      </c>
      <c r="BL17" s="277">
        <v>0</v>
      </c>
      <c r="BM17" s="277">
        <v>0</v>
      </c>
      <c r="BN17" s="277">
        <v>0</v>
      </c>
      <c r="BO17" s="277">
        <v>0</v>
      </c>
      <c r="BP17" s="277">
        <v>0</v>
      </c>
      <c r="BQ17" s="277">
        <v>0</v>
      </c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</row>
    <row r="18" spans="1:88" ht="30" customHeight="1" thickTop="1" thickBot="1">
      <c r="C18" s="120" t="str">
        <f>IF(FINANÇAS!C16="","",FINANÇAS!C16)</f>
        <v/>
      </c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  <c r="O18" s="379"/>
      <c r="P18" s="245">
        <f t="shared" si="0"/>
        <v>0</v>
      </c>
      <c r="Q18" s="119"/>
      <c r="R18" s="20" t="s">
        <v>778</v>
      </c>
      <c r="S18" s="276">
        <v>0</v>
      </c>
      <c r="T18" s="276">
        <v>0</v>
      </c>
      <c r="U18" s="276">
        <v>0</v>
      </c>
      <c r="V18" s="276">
        <v>0</v>
      </c>
      <c r="W18" s="276">
        <v>0</v>
      </c>
      <c r="X18" s="276">
        <v>0</v>
      </c>
      <c r="Y18" s="276">
        <v>0</v>
      </c>
      <c r="Z18" s="276">
        <v>0</v>
      </c>
      <c r="AA18" s="276">
        <v>0</v>
      </c>
      <c r="AB18" s="276">
        <v>0</v>
      </c>
      <c r="AC18" s="276">
        <v>0</v>
      </c>
      <c r="AD18" s="276">
        <v>0</v>
      </c>
      <c r="AF18" s="276">
        <v>0</v>
      </c>
      <c r="AG18" s="276">
        <v>0</v>
      </c>
      <c r="AH18" s="276">
        <v>0</v>
      </c>
      <c r="AI18" s="276">
        <v>0</v>
      </c>
      <c r="AJ18" s="276">
        <v>0</v>
      </c>
      <c r="AK18" s="276">
        <v>0</v>
      </c>
      <c r="AL18" s="276">
        <v>0</v>
      </c>
      <c r="AM18" s="276">
        <v>0</v>
      </c>
      <c r="AN18" s="276">
        <v>0</v>
      </c>
      <c r="AO18" s="276">
        <v>0</v>
      </c>
      <c r="AP18" s="276">
        <v>0</v>
      </c>
      <c r="AQ18" s="276">
        <v>0</v>
      </c>
      <c r="AS18" s="277">
        <v>0</v>
      </c>
      <c r="AT18" s="277">
        <v>0</v>
      </c>
      <c r="AU18" s="277">
        <v>0</v>
      </c>
      <c r="AV18" s="277">
        <v>0</v>
      </c>
      <c r="AW18" s="277">
        <v>0</v>
      </c>
      <c r="AX18" s="277">
        <v>0</v>
      </c>
      <c r="AY18" s="277">
        <v>0</v>
      </c>
      <c r="AZ18" s="277">
        <v>0</v>
      </c>
      <c r="BA18" s="277">
        <v>0</v>
      </c>
      <c r="BB18" s="277">
        <v>0</v>
      </c>
      <c r="BC18" s="277">
        <v>0</v>
      </c>
      <c r="BD18" s="277">
        <v>0</v>
      </c>
      <c r="BF18" s="277">
        <v>0</v>
      </c>
      <c r="BG18" s="277">
        <v>0</v>
      </c>
      <c r="BH18" s="277">
        <v>0</v>
      </c>
      <c r="BI18" s="277">
        <v>0</v>
      </c>
      <c r="BJ18" s="277">
        <v>0</v>
      </c>
      <c r="BK18" s="277">
        <v>0</v>
      </c>
      <c r="BL18" s="277">
        <v>0</v>
      </c>
      <c r="BM18" s="277">
        <v>0</v>
      </c>
      <c r="BN18" s="277">
        <v>0</v>
      </c>
      <c r="BO18" s="277">
        <v>0</v>
      </c>
      <c r="BP18" s="277">
        <v>0</v>
      </c>
      <c r="BQ18" s="277">
        <v>0</v>
      </c>
    </row>
    <row r="19" spans="1:88" ht="30" customHeight="1" thickTop="1" thickBot="1">
      <c r="C19" s="120" t="str">
        <f>IF(FINANÇAS!C17="","",FINANÇAS!C17)</f>
        <v/>
      </c>
      <c r="D19" s="379"/>
      <c r="E19" s="379"/>
      <c r="F19" s="379"/>
      <c r="G19" s="379"/>
      <c r="H19" s="379"/>
      <c r="I19" s="379"/>
      <c r="J19" s="379"/>
      <c r="K19" s="379"/>
      <c r="L19" s="379"/>
      <c r="M19" s="379"/>
      <c r="N19" s="379"/>
      <c r="O19" s="379"/>
      <c r="P19" s="245">
        <f t="shared" si="0"/>
        <v>0</v>
      </c>
      <c r="Q19" s="119"/>
      <c r="R19" s="20" t="s">
        <v>778</v>
      </c>
      <c r="S19" s="276">
        <v>0</v>
      </c>
      <c r="T19" s="276">
        <v>0</v>
      </c>
      <c r="U19" s="276">
        <v>0</v>
      </c>
      <c r="V19" s="276">
        <v>0</v>
      </c>
      <c r="W19" s="276">
        <v>0</v>
      </c>
      <c r="X19" s="276">
        <v>0</v>
      </c>
      <c r="Y19" s="276">
        <v>0</v>
      </c>
      <c r="Z19" s="276">
        <v>0</v>
      </c>
      <c r="AA19" s="276">
        <v>0</v>
      </c>
      <c r="AB19" s="276">
        <v>0</v>
      </c>
      <c r="AC19" s="276">
        <v>0</v>
      </c>
      <c r="AD19" s="276">
        <v>0</v>
      </c>
      <c r="AF19" s="276">
        <v>0</v>
      </c>
      <c r="AG19" s="276">
        <v>0</v>
      </c>
      <c r="AH19" s="276">
        <v>0</v>
      </c>
      <c r="AI19" s="276">
        <v>0</v>
      </c>
      <c r="AJ19" s="276">
        <v>0</v>
      </c>
      <c r="AK19" s="276">
        <v>0</v>
      </c>
      <c r="AL19" s="276">
        <v>0</v>
      </c>
      <c r="AM19" s="276">
        <v>0</v>
      </c>
      <c r="AN19" s="276">
        <v>0</v>
      </c>
      <c r="AO19" s="276">
        <v>0</v>
      </c>
      <c r="AP19" s="276">
        <v>0</v>
      </c>
      <c r="AQ19" s="276">
        <v>0</v>
      </c>
      <c r="AS19" s="277">
        <v>0</v>
      </c>
      <c r="AT19" s="277">
        <v>0</v>
      </c>
      <c r="AU19" s="277">
        <v>0</v>
      </c>
      <c r="AV19" s="277">
        <v>0</v>
      </c>
      <c r="AW19" s="277">
        <v>0</v>
      </c>
      <c r="AX19" s="277">
        <v>0</v>
      </c>
      <c r="AY19" s="277">
        <v>0</v>
      </c>
      <c r="AZ19" s="277">
        <v>0</v>
      </c>
      <c r="BA19" s="277">
        <v>0</v>
      </c>
      <c r="BB19" s="277">
        <v>0</v>
      </c>
      <c r="BC19" s="277">
        <v>0</v>
      </c>
      <c r="BD19" s="277">
        <v>0</v>
      </c>
      <c r="BF19" s="277">
        <v>0</v>
      </c>
      <c r="BG19" s="277">
        <v>0</v>
      </c>
      <c r="BH19" s="277">
        <v>0</v>
      </c>
      <c r="BI19" s="277">
        <v>0</v>
      </c>
      <c r="BJ19" s="277">
        <v>0</v>
      </c>
      <c r="BK19" s="277">
        <v>0</v>
      </c>
      <c r="BL19" s="277">
        <v>0</v>
      </c>
      <c r="BM19" s="277">
        <v>0</v>
      </c>
      <c r="BN19" s="277">
        <v>0</v>
      </c>
      <c r="BO19" s="277">
        <v>0</v>
      </c>
      <c r="BP19" s="277">
        <v>0</v>
      </c>
      <c r="BQ19" s="277">
        <v>0</v>
      </c>
    </row>
    <row r="20" spans="1:88" ht="30" customHeight="1" thickTop="1" thickBot="1">
      <c r="C20" s="120" t="str">
        <f>IF(FINANÇAS!C18="","",FINANÇAS!C18)</f>
        <v/>
      </c>
      <c r="D20" s="379"/>
      <c r="E20" s="379"/>
      <c r="F20" s="379"/>
      <c r="G20" s="379"/>
      <c r="H20" s="379"/>
      <c r="I20" s="379"/>
      <c r="J20" s="379"/>
      <c r="K20" s="379"/>
      <c r="L20" s="379"/>
      <c r="M20" s="379"/>
      <c r="N20" s="379"/>
      <c r="O20" s="379"/>
      <c r="P20" s="245">
        <f t="shared" si="0"/>
        <v>0</v>
      </c>
      <c r="Q20" s="119"/>
      <c r="R20" s="20" t="s">
        <v>778</v>
      </c>
      <c r="S20" s="276">
        <v>0</v>
      </c>
      <c r="T20" s="276">
        <v>0</v>
      </c>
      <c r="U20" s="276">
        <v>0</v>
      </c>
      <c r="V20" s="276">
        <v>0</v>
      </c>
      <c r="W20" s="276">
        <v>0</v>
      </c>
      <c r="X20" s="276">
        <v>0</v>
      </c>
      <c r="Y20" s="276">
        <v>0</v>
      </c>
      <c r="Z20" s="276">
        <v>0</v>
      </c>
      <c r="AA20" s="276">
        <v>0</v>
      </c>
      <c r="AB20" s="276">
        <v>0</v>
      </c>
      <c r="AC20" s="276">
        <v>0</v>
      </c>
      <c r="AD20" s="276">
        <v>0</v>
      </c>
      <c r="AF20" s="276">
        <v>0</v>
      </c>
      <c r="AG20" s="276">
        <v>0</v>
      </c>
      <c r="AH20" s="276">
        <v>0</v>
      </c>
      <c r="AI20" s="276">
        <v>0</v>
      </c>
      <c r="AJ20" s="276">
        <v>0</v>
      </c>
      <c r="AK20" s="276">
        <v>0</v>
      </c>
      <c r="AL20" s="276">
        <v>0</v>
      </c>
      <c r="AM20" s="276">
        <v>0</v>
      </c>
      <c r="AN20" s="276">
        <v>0</v>
      </c>
      <c r="AO20" s="276">
        <v>0</v>
      </c>
      <c r="AP20" s="276">
        <v>0</v>
      </c>
      <c r="AQ20" s="276">
        <v>0</v>
      </c>
      <c r="AS20" s="277">
        <v>0</v>
      </c>
      <c r="AT20" s="277">
        <v>0</v>
      </c>
      <c r="AU20" s="277">
        <v>0</v>
      </c>
      <c r="AV20" s="277">
        <v>0</v>
      </c>
      <c r="AW20" s="277">
        <v>0</v>
      </c>
      <c r="AX20" s="277">
        <v>0</v>
      </c>
      <c r="AY20" s="277">
        <v>0</v>
      </c>
      <c r="AZ20" s="277">
        <v>0</v>
      </c>
      <c r="BA20" s="277">
        <v>0</v>
      </c>
      <c r="BB20" s="277">
        <v>0</v>
      </c>
      <c r="BC20" s="277">
        <v>0</v>
      </c>
      <c r="BD20" s="277">
        <v>0</v>
      </c>
      <c r="BF20" s="277">
        <v>0</v>
      </c>
      <c r="BG20" s="277">
        <v>0</v>
      </c>
      <c r="BH20" s="277">
        <v>0</v>
      </c>
      <c r="BI20" s="277">
        <v>0</v>
      </c>
      <c r="BJ20" s="277">
        <v>0</v>
      </c>
      <c r="BK20" s="277">
        <v>0</v>
      </c>
      <c r="BL20" s="277">
        <v>0</v>
      </c>
      <c r="BM20" s="277">
        <v>0</v>
      </c>
      <c r="BN20" s="277">
        <v>0</v>
      </c>
      <c r="BO20" s="277">
        <v>0</v>
      </c>
      <c r="BP20" s="277">
        <v>0</v>
      </c>
      <c r="BQ20" s="277">
        <v>0</v>
      </c>
    </row>
    <row r="21" spans="1:88" ht="30" customHeight="1" thickTop="1" thickBot="1">
      <c r="C21" s="120" t="str">
        <f>IF(FINANÇAS!C19="","",FINANÇAS!C19)</f>
        <v/>
      </c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  <c r="O21" s="379"/>
      <c r="P21" s="245">
        <f t="shared" si="0"/>
        <v>0</v>
      </c>
      <c r="Q21" s="119"/>
      <c r="R21" s="20" t="s">
        <v>778</v>
      </c>
      <c r="S21" s="276">
        <v>0</v>
      </c>
      <c r="T21" s="276">
        <v>0</v>
      </c>
      <c r="U21" s="276">
        <v>0</v>
      </c>
      <c r="V21" s="276">
        <v>0</v>
      </c>
      <c r="W21" s="276">
        <v>0</v>
      </c>
      <c r="X21" s="276">
        <v>0</v>
      </c>
      <c r="Y21" s="276">
        <v>0</v>
      </c>
      <c r="Z21" s="276">
        <v>0</v>
      </c>
      <c r="AA21" s="276">
        <v>0</v>
      </c>
      <c r="AB21" s="276">
        <v>0</v>
      </c>
      <c r="AC21" s="276">
        <v>0</v>
      </c>
      <c r="AD21" s="276">
        <v>0</v>
      </c>
      <c r="AF21" s="276">
        <v>0</v>
      </c>
      <c r="AG21" s="276">
        <v>0</v>
      </c>
      <c r="AH21" s="276">
        <v>0</v>
      </c>
      <c r="AI21" s="276">
        <v>0</v>
      </c>
      <c r="AJ21" s="276">
        <v>0</v>
      </c>
      <c r="AK21" s="276">
        <v>0</v>
      </c>
      <c r="AL21" s="276">
        <v>0</v>
      </c>
      <c r="AM21" s="276">
        <v>0</v>
      </c>
      <c r="AN21" s="276">
        <v>0</v>
      </c>
      <c r="AO21" s="276">
        <v>0</v>
      </c>
      <c r="AP21" s="276">
        <v>0</v>
      </c>
      <c r="AQ21" s="276">
        <v>0</v>
      </c>
      <c r="AS21" s="277">
        <v>0</v>
      </c>
      <c r="AT21" s="277">
        <v>0</v>
      </c>
      <c r="AU21" s="277">
        <v>0</v>
      </c>
      <c r="AV21" s="277">
        <v>0</v>
      </c>
      <c r="AW21" s="277">
        <v>0</v>
      </c>
      <c r="AX21" s="277">
        <v>0</v>
      </c>
      <c r="AY21" s="277">
        <v>0</v>
      </c>
      <c r="AZ21" s="277">
        <v>0</v>
      </c>
      <c r="BA21" s="277">
        <v>0</v>
      </c>
      <c r="BB21" s="277">
        <v>0</v>
      </c>
      <c r="BC21" s="277">
        <v>0</v>
      </c>
      <c r="BD21" s="277">
        <v>0</v>
      </c>
      <c r="BF21" s="277">
        <v>0</v>
      </c>
      <c r="BG21" s="277">
        <v>0</v>
      </c>
      <c r="BH21" s="277">
        <v>0</v>
      </c>
      <c r="BI21" s="277">
        <v>0</v>
      </c>
      <c r="BJ21" s="277">
        <v>0</v>
      </c>
      <c r="BK21" s="277">
        <v>0</v>
      </c>
      <c r="BL21" s="277">
        <v>0</v>
      </c>
      <c r="BM21" s="277">
        <v>0</v>
      </c>
      <c r="BN21" s="277">
        <v>0</v>
      </c>
      <c r="BO21" s="277">
        <v>0</v>
      </c>
      <c r="BP21" s="277">
        <v>0</v>
      </c>
      <c r="BQ21" s="277">
        <v>0</v>
      </c>
    </row>
    <row r="22" spans="1:88" ht="30" customHeight="1" thickTop="1" thickBot="1">
      <c r="C22" s="120" t="str">
        <f>IF(FINANÇAS!C20="","",FINANÇAS!C20)</f>
        <v/>
      </c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  <c r="O22" s="379"/>
      <c r="P22" s="245">
        <f t="shared" si="0"/>
        <v>0</v>
      </c>
      <c r="Q22" s="119"/>
      <c r="R22" s="20" t="s">
        <v>778</v>
      </c>
      <c r="S22" s="276">
        <v>0</v>
      </c>
      <c r="T22" s="276">
        <v>0</v>
      </c>
      <c r="U22" s="276">
        <v>0</v>
      </c>
      <c r="V22" s="276">
        <v>0</v>
      </c>
      <c r="W22" s="276">
        <v>0</v>
      </c>
      <c r="X22" s="276">
        <v>0</v>
      </c>
      <c r="Y22" s="276">
        <v>0</v>
      </c>
      <c r="Z22" s="276">
        <v>0</v>
      </c>
      <c r="AA22" s="276">
        <v>0</v>
      </c>
      <c r="AB22" s="276">
        <v>0</v>
      </c>
      <c r="AC22" s="276">
        <v>0</v>
      </c>
      <c r="AD22" s="276">
        <v>0</v>
      </c>
      <c r="AF22" s="276">
        <v>0</v>
      </c>
      <c r="AG22" s="276">
        <v>0</v>
      </c>
      <c r="AH22" s="276">
        <v>0</v>
      </c>
      <c r="AI22" s="276">
        <v>0</v>
      </c>
      <c r="AJ22" s="276">
        <v>0</v>
      </c>
      <c r="AK22" s="276">
        <v>0</v>
      </c>
      <c r="AL22" s="276">
        <v>0</v>
      </c>
      <c r="AM22" s="276">
        <v>0</v>
      </c>
      <c r="AN22" s="276">
        <v>0</v>
      </c>
      <c r="AO22" s="276">
        <v>0</v>
      </c>
      <c r="AP22" s="276">
        <v>0</v>
      </c>
      <c r="AQ22" s="276">
        <v>0</v>
      </c>
      <c r="AS22" s="277">
        <v>0</v>
      </c>
      <c r="AT22" s="277">
        <v>0</v>
      </c>
      <c r="AU22" s="277">
        <v>0</v>
      </c>
      <c r="AV22" s="277">
        <v>0</v>
      </c>
      <c r="AW22" s="277">
        <v>0</v>
      </c>
      <c r="AX22" s="277">
        <v>0</v>
      </c>
      <c r="AY22" s="277">
        <v>0</v>
      </c>
      <c r="AZ22" s="277">
        <v>0</v>
      </c>
      <c r="BA22" s="277">
        <v>0</v>
      </c>
      <c r="BB22" s="277">
        <v>0</v>
      </c>
      <c r="BC22" s="277">
        <v>0</v>
      </c>
      <c r="BD22" s="277">
        <v>0</v>
      </c>
      <c r="BF22" s="277">
        <v>0</v>
      </c>
      <c r="BG22" s="277">
        <v>0</v>
      </c>
      <c r="BH22" s="277">
        <v>0</v>
      </c>
      <c r="BI22" s="277">
        <v>0</v>
      </c>
      <c r="BJ22" s="277">
        <v>0</v>
      </c>
      <c r="BK22" s="277">
        <v>0</v>
      </c>
      <c r="BL22" s="277">
        <v>0</v>
      </c>
      <c r="BM22" s="277">
        <v>0</v>
      </c>
      <c r="BN22" s="277">
        <v>0</v>
      </c>
      <c r="BO22" s="277">
        <v>0</v>
      </c>
      <c r="BP22" s="277">
        <v>0</v>
      </c>
      <c r="BQ22" s="277">
        <v>0</v>
      </c>
    </row>
    <row r="23" spans="1:88" ht="30" customHeight="1" thickTop="1" thickBot="1">
      <c r="C23" s="120" t="str">
        <f>IF(FINANÇAS!C21="","",FINANÇAS!C21)</f>
        <v/>
      </c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  <c r="O23" s="379"/>
      <c r="P23" s="245">
        <f t="shared" si="0"/>
        <v>0</v>
      </c>
      <c r="Q23" s="119"/>
      <c r="R23" s="20" t="s">
        <v>778</v>
      </c>
      <c r="S23" s="276">
        <v>0</v>
      </c>
      <c r="T23" s="276">
        <v>0</v>
      </c>
      <c r="U23" s="276">
        <v>0</v>
      </c>
      <c r="V23" s="276">
        <v>0</v>
      </c>
      <c r="W23" s="276">
        <v>0</v>
      </c>
      <c r="X23" s="276">
        <v>0</v>
      </c>
      <c r="Y23" s="276">
        <v>0</v>
      </c>
      <c r="Z23" s="276">
        <v>0</v>
      </c>
      <c r="AA23" s="276">
        <v>0</v>
      </c>
      <c r="AB23" s="276">
        <v>0</v>
      </c>
      <c r="AC23" s="276">
        <v>0</v>
      </c>
      <c r="AD23" s="276">
        <v>0</v>
      </c>
      <c r="AF23" s="276">
        <v>0</v>
      </c>
      <c r="AG23" s="276">
        <v>0</v>
      </c>
      <c r="AH23" s="276">
        <v>0</v>
      </c>
      <c r="AI23" s="276">
        <v>0</v>
      </c>
      <c r="AJ23" s="276">
        <v>0</v>
      </c>
      <c r="AK23" s="276">
        <v>0</v>
      </c>
      <c r="AL23" s="276">
        <v>0</v>
      </c>
      <c r="AM23" s="276">
        <v>0</v>
      </c>
      <c r="AN23" s="276">
        <v>0</v>
      </c>
      <c r="AO23" s="276">
        <v>0</v>
      </c>
      <c r="AP23" s="276">
        <v>0</v>
      </c>
      <c r="AQ23" s="276">
        <v>0</v>
      </c>
      <c r="AS23" s="277">
        <v>0</v>
      </c>
      <c r="AT23" s="277">
        <v>0</v>
      </c>
      <c r="AU23" s="277">
        <v>0</v>
      </c>
      <c r="AV23" s="277">
        <v>0</v>
      </c>
      <c r="AW23" s="277">
        <v>0</v>
      </c>
      <c r="AX23" s="277">
        <v>0</v>
      </c>
      <c r="AY23" s="277">
        <v>0</v>
      </c>
      <c r="AZ23" s="277">
        <v>0</v>
      </c>
      <c r="BA23" s="277">
        <v>0</v>
      </c>
      <c r="BB23" s="277">
        <v>0</v>
      </c>
      <c r="BC23" s="277">
        <v>0</v>
      </c>
      <c r="BD23" s="277">
        <v>0</v>
      </c>
      <c r="BF23" s="277">
        <v>0</v>
      </c>
      <c r="BG23" s="277">
        <v>0</v>
      </c>
      <c r="BH23" s="277">
        <v>0</v>
      </c>
      <c r="BI23" s="277">
        <v>0</v>
      </c>
      <c r="BJ23" s="277">
        <v>0</v>
      </c>
      <c r="BK23" s="277">
        <v>0</v>
      </c>
      <c r="BL23" s="277">
        <v>0</v>
      </c>
      <c r="BM23" s="277">
        <v>0</v>
      </c>
      <c r="BN23" s="277">
        <v>0</v>
      </c>
      <c r="BO23" s="277">
        <v>0</v>
      </c>
      <c r="BP23" s="277">
        <v>0</v>
      </c>
      <c r="BQ23" s="277">
        <v>0</v>
      </c>
    </row>
    <row r="24" spans="1:88" ht="30" customHeight="1" thickTop="1" thickBot="1">
      <c r="C24" s="120" t="str">
        <f>IF(FINANÇAS!C22="","",FINANÇAS!C22)</f>
        <v/>
      </c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245">
        <f t="shared" si="0"/>
        <v>0</v>
      </c>
      <c r="Q24" s="119"/>
      <c r="R24" s="20" t="s">
        <v>778</v>
      </c>
      <c r="S24" s="276">
        <v>0</v>
      </c>
      <c r="T24" s="276">
        <v>0</v>
      </c>
      <c r="U24" s="276">
        <v>0</v>
      </c>
      <c r="V24" s="276">
        <v>0</v>
      </c>
      <c r="W24" s="276">
        <v>0</v>
      </c>
      <c r="X24" s="276">
        <v>0</v>
      </c>
      <c r="Y24" s="276">
        <v>0</v>
      </c>
      <c r="Z24" s="276">
        <v>0</v>
      </c>
      <c r="AA24" s="276">
        <v>0</v>
      </c>
      <c r="AB24" s="276">
        <v>0</v>
      </c>
      <c r="AC24" s="276">
        <v>0</v>
      </c>
      <c r="AD24" s="276">
        <v>0</v>
      </c>
      <c r="AF24" s="276">
        <v>0</v>
      </c>
      <c r="AG24" s="276">
        <v>0</v>
      </c>
      <c r="AH24" s="276">
        <v>0</v>
      </c>
      <c r="AI24" s="276">
        <v>0</v>
      </c>
      <c r="AJ24" s="276">
        <v>0</v>
      </c>
      <c r="AK24" s="276">
        <v>0</v>
      </c>
      <c r="AL24" s="276">
        <v>0</v>
      </c>
      <c r="AM24" s="276">
        <v>0</v>
      </c>
      <c r="AN24" s="276">
        <v>0</v>
      </c>
      <c r="AO24" s="276">
        <v>0</v>
      </c>
      <c r="AP24" s="276">
        <v>0</v>
      </c>
      <c r="AQ24" s="276">
        <v>0</v>
      </c>
      <c r="AS24" s="277">
        <v>0</v>
      </c>
      <c r="AT24" s="277">
        <v>0</v>
      </c>
      <c r="AU24" s="277">
        <v>0</v>
      </c>
      <c r="AV24" s="277">
        <v>0</v>
      </c>
      <c r="AW24" s="277">
        <v>0</v>
      </c>
      <c r="AX24" s="277">
        <v>0</v>
      </c>
      <c r="AY24" s="277">
        <v>0</v>
      </c>
      <c r="AZ24" s="277">
        <v>0</v>
      </c>
      <c r="BA24" s="277">
        <v>0</v>
      </c>
      <c r="BB24" s="277">
        <v>0</v>
      </c>
      <c r="BC24" s="277">
        <v>0</v>
      </c>
      <c r="BD24" s="277">
        <v>0</v>
      </c>
      <c r="BF24" s="277">
        <v>0</v>
      </c>
      <c r="BG24" s="277">
        <v>0</v>
      </c>
      <c r="BH24" s="277">
        <v>0</v>
      </c>
      <c r="BI24" s="277">
        <v>0</v>
      </c>
      <c r="BJ24" s="277">
        <v>0</v>
      </c>
      <c r="BK24" s="277">
        <v>0</v>
      </c>
      <c r="BL24" s="277">
        <v>0</v>
      </c>
      <c r="BM24" s="277">
        <v>0</v>
      </c>
      <c r="BN24" s="277">
        <v>0</v>
      </c>
      <c r="BO24" s="277">
        <v>0</v>
      </c>
      <c r="BP24" s="277">
        <v>0</v>
      </c>
      <c r="BQ24" s="277">
        <v>0</v>
      </c>
    </row>
    <row r="25" spans="1:88" ht="30" customHeight="1" thickTop="1" thickBot="1">
      <c r="C25" s="120" t="str">
        <f>IF(FINANÇAS!C23="","",FINANÇAS!C23)</f>
        <v/>
      </c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  <c r="P25" s="245">
        <f t="shared" si="0"/>
        <v>0</v>
      </c>
      <c r="Q25" s="119"/>
      <c r="R25" s="20" t="s">
        <v>778</v>
      </c>
      <c r="S25" s="276">
        <v>0</v>
      </c>
      <c r="T25" s="276">
        <v>0</v>
      </c>
      <c r="U25" s="276">
        <v>0</v>
      </c>
      <c r="V25" s="276">
        <v>0</v>
      </c>
      <c r="W25" s="276">
        <v>0</v>
      </c>
      <c r="X25" s="276">
        <v>0</v>
      </c>
      <c r="Y25" s="276">
        <v>0</v>
      </c>
      <c r="Z25" s="276">
        <v>0</v>
      </c>
      <c r="AA25" s="276">
        <v>0</v>
      </c>
      <c r="AB25" s="276">
        <v>0</v>
      </c>
      <c r="AC25" s="276">
        <v>0</v>
      </c>
      <c r="AD25" s="276">
        <v>0</v>
      </c>
      <c r="AF25" s="276">
        <v>0</v>
      </c>
      <c r="AG25" s="276">
        <v>0</v>
      </c>
      <c r="AH25" s="276">
        <v>0</v>
      </c>
      <c r="AI25" s="276">
        <v>0</v>
      </c>
      <c r="AJ25" s="276">
        <v>0</v>
      </c>
      <c r="AK25" s="276">
        <v>0</v>
      </c>
      <c r="AL25" s="276">
        <v>0</v>
      </c>
      <c r="AM25" s="276">
        <v>0</v>
      </c>
      <c r="AN25" s="276">
        <v>0</v>
      </c>
      <c r="AO25" s="276">
        <v>0</v>
      </c>
      <c r="AP25" s="276">
        <v>0</v>
      </c>
      <c r="AQ25" s="276">
        <v>0</v>
      </c>
      <c r="AS25" s="277">
        <v>0</v>
      </c>
      <c r="AT25" s="277">
        <v>0</v>
      </c>
      <c r="AU25" s="277">
        <v>0</v>
      </c>
      <c r="AV25" s="277">
        <v>0</v>
      </c>
      <c r="AW25" s="277">
        <v>0</v>
      </c>
      <c r="AX25" s="277">
        <v>0</v>
      </c>
      <c r="AY25" s="277">
        <v>0</v>
      </c>
      <c r="AZ25" s="277">
        <v>0</v>
      </c>
      <c r="BA25" s="277">
        <v>0</v>
      </c>
      <c r="BB25" s="277">
        <v>0</v>
      </c>
      <c r="BC25" s="277">
        <v>0</v>
      </c>
      <c r="BD25" s="277">
        <v>0</v>
      </c>
      <c r="BF25" s="277">
        <v>0</v>
      </c>
      <c r="BG25" s="277">
        <v>0</v>
      </c>
      <c r="BH25" s="277">
        <v>0</v>
      </c>
      <c r="BI25" s="277">
        <v>0</v>
      </c>
      <c r="BJ25" s="277">
        <v>0</v>
      </c>
      <c r="BK25" s="277">
        <v>0</v>
      </c>
      <c r="BL25" s="277">
        <v>0</v>
      </c>
      <c r="BM25" s="277">
        <v>0</v>
      </c>
      <c r="BN25" s="277">
        <v>0</v>
      </c>
      <c r="BO25" s="277">
        <v>0</v>
      </c>
      <c r="BP25" s="277">
        <v>0</v>
      </c>
      <c r="BQ25" s="277">
        <v>0</v>
      </c>
    </row>
    <row r="26" spans="1:88" ht="30" customHeight="1" thickTop="1" thickBot="1">
      <c r="C26" s="120" t="str">
        <f>IF(FINANÇAS!C24="","",FINANÇAS!C24)</f>
        <v/>
      </c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  <c r="O26" s="379"/>
      <c r="P26" s="245">
        <f t="shared" si="0"/>
        <v>0</v>
      </c>
      <c r="Q26" s="119"/>
      <c r="R26" s="20" t="s">
        <v>778</v>
      </c>
      <c r="S26" s="276">
        <v>0</v>
      </c>
      <c r="T26" s="276">
        <v>0</v>
      </c>
      <c r="U26" s="276">
        <v>0</v>
      </c>
      <c r="V26" s="276">
        <v>0</v>
      </c>
      <c r="W26" s="276">
        <v>0</v>
      </c>
      <c r="X26" s="276">
        <v>0</v>
      </c>
      <c r="Y26" s="276">
        <v>0</v>
      </c>
      <c r="Z26" s="276">
        <v>0</v>
      </c>
      <c r="AA26" s="276">
        <v>0</v>
      </c>
      <c r="AB26" s="276">
        <v>0</v>
      </c>
      <c r="AC26" s="276">
        <v>0</v>
      </c>
      <c r="AD26" s="276">
        <v>0</v>
      </c>
      <c r="AF26" s="276">
        <v>0</v>
      </c>
      <c r="AG26" s="276">
        <v>0</v>
      </c>
      <c r="AH26" s="276">
        <v>0</v>
      </c>
      <c r="AI26" s="276">
        <v>0</v>
      </c>
      <c r="AJ26" s="276">
        <v>0</v>
      </c>
      <c r="AK26" s="276">
        <v>0</v>
      </c>
      <c r="AL26" s="276">
        <v>0</v>
      </c>
      <c r="AM26" s="276">
        <v>0</v>
      </c>
      <c r="AN26" s="276">
        <v>0</v>
      </c>
      <c r="AO26" s="276">
        <v>0</v>
      </c>
      <c r="AP26" s="276">
        <v>0</v>
      </c>
      <c r="AQ26" s="276">
        <v>0</v>
      </c>
      <c r="AS26" s="277">
        <v>0</v>
      </c>
      <c r="AT26" s="277">
        <v>0</v>
      </c>
      <c r="AU26" s="277">
        <v>0</v>
      </c>
      <c r="AV26" s="277">
        <v>0</v>
      </c>
      <c r="AW26" s="277">
        <v>0</v>
      </c>
      <c r="AX26" s="277">
        <v>0</v>
      </c>
      <c r="AY26" s="277">
        <v>0</v>
      </c>
      <c r="AZ26" s="277">
        <v>0</v>
      </c>
      <c r="BA26" s="277">
        <v>0</v>
      </c>
      <c r="BB26" s="277">
        <v>0</v>
      </c>
      <c r="BC26" s="277">
        <v>0</v>
      </c>
      <c r="BD26" s="277">
        <v>0</v>
      </c>
      <c r="BF26" s="277">
        <v>0</v>
      </c>
      <c r="BG26" s="277">
        <v>0</v>
      </c>
      <c r="BH26" s="277">
        <v>0</v>
      </c>
      <c r="BI26" s="277">
        <v>0</v>
      </c>
      <c r="BJ26" s="277">
        <v>0</v>
      </c>
      <c r="BK26" s="277">
        <v>0</v>
      </c>
      <c r="BL26" s="277">
        <v>0</v>
      </c>
      <c r="BM26" s="277">
        <v>0</v>
      </c>
      <c r="BN26" s="277">
        <v>0</v>
      </c>
      <c r="BO26" s="277">
        <v>0</v>
      </c>
      <c r="BP26" s="277">
        <v>0</v>
      </c>
      <c r="BQ26" s="277">
        <v>0</v>
      </c>
    </row>
    <row r="27" spans="1:88" ht="30" customHeight="1" thickTop="1" thickBot="1">
      <c r="C27" s="120" t="str">
        <f>IF(FINANÇAS!C25="","",FINANÇAS!C25)</f>
        <v/>
      </c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  <c r="O27" s="379"/>
      <c r="P27" s="245">
        <f t="shared" si="0"/>
        <v>0</v>
      </c>
      <c r="Q27" s="119"/>
      <c r="R27" s="20" t="s">
        <v>778</v>
      </c>
      <c r="S27" s="276">
        <v>0</v>
      </c>
      <c r="T27" s="276">
        <v>0</v>
      </c>
      <c r="U27" s="276">
        <v>0</v>
      </c>
      <c r="V27" s="276">
        <v>0</v>
      </c>
      <c r="W27" s="276">
        <v>0</v>
      </c>
      <c r="X27" s="276">
        <v>0</v>
      </c>
      <c r="Y27" s="276">
        <v>0</v>
      </c>
      <c r="Z27" s="276">
        <v>0</v>
      </c>
      <c r="AA27" s="276">
        <v>0</v>
      </c>
      <c r="AB27" s="276">
        <v>0</v>
      </c>
      <c r="AC27" s="276">
        <v>0</v>
      </c>
      <c r="AD27" s="276">
        <v>0</v>
      </c>
      <c r="AF27" s="276">
        <v>0</v>
      </c>
      <c r="AG27" s="276">
        <v>0</v>
      </c>
      <c r="AH27" s="276">
        <v>0</v>
      </c>
      <c r="AI27" s="276">
        <v>0</v>
      </c>
      <c r="AJ27" s="276">
        <v>0</v>
      </c>
      <c r="AK27" s="276">
        <v>0</v>
      </c>
      <c r="AL27" s="276">
        <v>0</v>
      </c>
      <c r="AM27" s="276">
        <v>0</v>
      </c>
      <c r="AN27" s="276">
        <v>0</v>
      </c>
      <c r="AO27" s="276">
        <v>0</v>
      </c>
      <c r="AP27" s="276">
        <v>0</v>
      </c>
      <c r="AQ27" s="276">
        <v>0</v>
      </c>
      <c r="AS27" s="277">
        <v>0</v>
      </c>
      <c r="AT27" s="277">
        <v>0</v>
      </c>
      <c r="AU27" s="277">
        <v>0</v>
      </c>
      <c r="AV27" s="277">
        <v>0</v>
      </c>
      <c r="AW27" s="277">
        <v>0</v>
      </c>
      <c r="AX27" s="277">
        <v>0</v>
      </c>
      <c r="AY27" s="277">
        <v>0</v>
      </c>
      <c r="AZ27" s="277">
        <v>0</v>
      </c>
      <c r="BA27" s="277">
        <v>0</v>
      </c>
      <c r="BB27" s="277">
        <v>0</v>
      </c>
      <c r="BC27" s="277">
        <v>0</v>
      </c>
      <c r="BD27" s="277">
        <v>0</v>
      </c>
      <c r="BF27" s="277">
        <v>0</v>
      </c>
      <c r="BG27" s="277">
        <v>0</v>
      </c>
      <c r="BH27" s="277">
        <v>0</v>
      </c>
      <c r="BI27" s="277">
        <v>0</v>
      </c>
      <c r="BJ27" s="277">
        <v>0</v>
      </c>
      <c r="BK27" s="277">
        <v>0</v>
      </c>
      <c r="BL27" s="277">
        <v>0</v>
      </c>
      <c r="BM27" s="277">
        <v>0</v>
      </c>
      <c r="BN27" s="277">
        <v>0</v>
      </c>
      <c r="BO27" s="277">
        <v>0</v>
      </c>
      <c r="BP27" s="277">
        <v>0</v>
      </c>
      <c r="BQ27" s="277">
        <v>0</v>
      </c>
    </row>
    <row r="28" spans="1:88" ht="30" customHeight="1" thickTop="1" thickBot="1">
      <c r="C28" s="120" t="str">
        <f>IF(FINANÇAS!C26="","",FINANÇAS!C26)</f>
        <v/>
      </c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  <c r="O28" s="379"/>
      <c r="P28" s="245">
        <f t="shared" si="0"/>
        <v>0</v>
      </c>
      <c r="Q28" s="119"/>
      <c r="R28" s="20" t="s">
        <v>778</v>
      </c>
      <c r="S28" s="276">
        <v>0</v>
      </c>
      <c r="T28" s="276">
        <v>0</v>
      </c>
      <c r="U28" s="276">
        <v>0</v>
      </c>
      <c r="V28" s="276">
        <v>0</v>
      </c>
      <c r="W28" s="276">
        <v>0</v>
      </c>
      <c r="X28" s="276">
        <v>0</v>
      </c>
      <c r="Y28" s="276">
        <v>0</v>
      </c>
      <c r="Z28" s="276">
        <v>0</v>
      </c>
      <c r="AA28" s="276">
        <v>0</v>
      </c>
      <c r="AB28" s="276">
        <v>0</v>
      </c>
      <c r="AC28" s="276">
        <v>0</v>
      </c>
      <c r="AD28" s="276">
        <v>0</v>
      </c>
      <c r="AF28" s="276">
        <v>0</v>
      </c>
      <c r="AG28" s="276">
        <v>0</v>
      </c>
      <c r="AH28" s="276">
        <v>0</v>
      </c>
      <c r="AI28" s="276">
        <v>0</v>
      </c>
      <c r="AJ28" s="276">
        <v>0</v>
      </c>
      <c r="AK28" s="276">
        <v>0</v>
      </c>
      <c r="AL28" s="276">
        <v>0</v>
      </c>
      <c r="AM28" s="276">
        <v>0</v>
      </c>
      <c r="AN28" s="276">
        <v>0</v>
      </c>
      <c r="AO28" s="276">
        <v>0</v>
      </c>
      <c r="AP28" s="276">
        <v>0</v>
      </c>
      <c r="AQ28" s="276">
        <v>0</v>
      </c>
      <c r="AS28" s="277">
        <v>0</v>
      </c>
      <c r="AT28" s="277">
        <v>0</v>
      </c>
      <c r="AU28" s="277">
        <v>0</v>
      </c>
      <c r="AV28" s="277">
        <v>0</v>
      </c>
      <c r="AW28" s="277">
        <v>0</v>
      </c>
      <c r="AX28" s="277">
        <v>0</v>
      </c>
      <c r="AY28" s="277">
        <v>0</v>
      </c>
      <c r="AZ28" s="277">
        <v>0</v>
      </c>
      <c r="BA28" s="277">
        <v>0</v>
      </c>
      <c r="BB28" s="277">
        <v>0</v>
      </c>
      <c r="BC28" s="277">
        <v>0</v>
      </c>
      <c r="BD28" s="277">
        <v>0</v>
      </c>
      <c r="BF28" s="277">
        <v>0</v>
      </c>
      <c r="BG28" s="277">
        <v>0</v>
      </c>
      <c r="BH28" s="277">
        <v>0</v>
      </c>
      <c r="BI28" s="277">
        <v>0</v>
      </c>
      <c r="BJ28" s="277">
        <v>0</v>
      </c>
      <c r="BK28" s="277">
        <v>0</v>
      </c>
      <c r="BL28" s="277">
        <v>0</v>
      </c>
      <c r="BM28" s="277">
        <v>0</v>
      </c>
      <c r="BN28" s="277">
        <v>0</v>
      </c>
      <c r="BO28" s="277">
        <v>0</v>
      </c>
      <c r="BP28" s="277">
        <v>0</v>
      </c>
      <c r="BQ28" s="277">
        <v>0</v>
      </c>
    </row>
    <row r="29" spans="1:88" ht="30" customHeight="1" thickTop="1" thickBot="1">
      <c r="C29" s="120" t="str">
        <f>IF(FINANÇAS!C27="","",FINANÇAS!C27)</f>
        <v/>
      </c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  <c r="O29" s="379"/>
      <c r="P29" s="245">
        <f t="shared" si="0"/>
        <v>0</v>
      </c>
      <c r="Q29" s="119"/>
      <c r="R29" s="20" t="s">
        <v>778</v>
      </c>
      <c r="S29" s="276">
        <v>0</v>
      </c>
      <c r="T29" s="276">
        <v>0</v>
      </c>
      <c r="U29" s="276">
        <v>0</v>
      </c>
      <c r="V29" s="276">
        <v>0</v>
      </c>
      <c r="W29" s="276">
        <v>0</v>
      </c>
      <c r="X29" s="276">
        <v>0</v>
      </c>
      <c r="Y29" s="276">
        <v>0</v>
      </c>
      <c r="Z29" s="276">
        <v>0</v>
      </c>
      <c r="AA29" s="276">
        <v>0</v>
      </c>
      <c r="AB29" s="276">
        <v>0</v>
      </c>
      <c r="AC29" s="276">
        <v>0</v>
      </c>
      <c r="AD29" s="276">
        <v>0</v>
      </c>
      <c r="AF29" s="276">
        <v>0</v>
      </c>
      <c r="AG29" s="276">
        <v>0</v>
      </c>
      <c r="AH29" s="276">
        <v>0</v>
      </c>
      <c r="AI29" s="276">
        <v>0</v>
      </c>
      <c r="AJ29" s="276">
        <v>0</v>
      </c>
      <c r="AK29" s="276">
        <v>0</v>
      </c>
      <c r="AL29" s="276">
        <v>0</v>
      </c>
      <c r="AM29" s="276">
        <v>0</v>
      </c>
      <c r="AN29" s="276">
        <v>0</v>
      </c>
      <c r="AO29" s="276">
        <v>0</v>
      </c>
      <c r="AP29" s="276">
        <v>0</v>
      </c>
      <c r="AQ29" s="276">
        <v>0</v>
      </c>
      <c r="AS29" s="277">
        <v>0</v>
      </c>
      <c r="AT29" s="277">
        <v>0</v>
      </c>
      <c r="AU29" s="277">
        <v>0</v>
      </c>
      <c r="AV29" s="277">
        <v>0</v>
      </c>
      <c r="AW29" s="277">
        <v>0</v>
      </c>
      <c r="AX29" s="277">
        <v>0</v>
      </c>
      <c r="AY29" s="277">
        <v>0</v>
      </c>
      <c r="AZ29" s="277">
        <v>0</v>
      </c>
      <c r="BA29" s="277">
        <v>0</v>
      </c>
      <c r="BB29" s="277">
        <v>0</v>
      </c>
      <c r="BC29" s="277">
        <v>0</v>
      </c>
      <c r="BD29" s="277">
        <v>0</v>
      </c>
      <c r="BF29" s="277">
        <v>0</v>
      </c>
      <c r="BG29" s="277">
        <v>0</v>
      </c>
      <c r="BH29" s="277">
        <v>0</v>
      </c>
      <c r="BI29" s="277">
        <v>0</v>
      </c>
      <c r="BJ29" s="277">
        <v>0</v>
      </c>
      <c r="BK29" s="277">
        <v>0</v>
      </c>
      <c r="BL29" s="277">
        <v>0</v>
      </c>
      <c r="BM29" s="277">
        <v>0</v>
      </c>
      <c r="BN29" s="277">
        <v>0</v>
      </c>
      <c r="BO29" s="277">
        <v>0</v>
      </c>
      <c r="BP29" s="277">
        <v>0</v>
      </c>
      <c r="BQ29" s="277">
        <v>0</v>
      </c>
    </row>
    <row r="30" spans="1:88" ht="30" customHeight="1" thickTop="1" thickBot="1">
      <c r="C30" s="120" t="str">
        <f>IF(FINANÇAS!C28="","",FINANÇAS!C28)</f>
        <v/>
      </c>
      <c r="D30" s="379"/>
      <c r="E30" s="379"/>
      <c r="F30" s="379"/>
      <c r="G30" s="379"/>
      <c r="H30" s="379"/>
      <c r="I30" s="379"/>
      <c r="J30" s="379"/>
      <c r="K30" s="379"/>
      <c r="L30" s="379"/>
      <c r="M30" s="379"/>
      <c r="N30" s="379"/>
      <c r="O30" s="379"/>
      <c r="P30" s="245">
        <f t="shared" si="0"/>
        <v>0</v>
      </c>
      <c r="Q30" s="119"/>
      <c r="R30" s="20" t="s">
        <v>778</v>
      </c>
      <c r="S30" s="276">
        <v>0</v>
      </c>
      <c r="T30" s="276">
        <v>0</v>
      </c>
      <c r="U30" s="276">
        <v>0</v>
      </c>
      <c r="V30" s="276">
        <v>0</v>
      </c>
      <c r="W30" s="276">
        <v>0</v>
      </c>
      <c r="X30" s="276">
        <v>0</v>
      </c>
      <c r="Y30" s="276">
        <v>0</v>
      </c>
      <c r="Z30" s="276">
        <v>0</v>
      </c>
      <c r="AA30" s="276">
        <v>0</v>
      </c>
      <c r="AB30" s="276">
        <v>0</v>
      </c>
      <c r="AC30" s="276">
        <v>0</v>
      </c>
      <c r="AD30" s="276">
        <v>0</v>
      </c>
      <c r="AF30" s="276">
        <v>0</v>
      </c>
      <c r="AG30" s="276">
        <v>0</v>
      </c>
      <c r="AH30" s="276">
        <v>0</v>
      </c>
      <c r="AI30" s="276">
        <v>0</v>
      </c>
      <c r="AJ30" s="276">
        <v>0</v>
      </c>
      <c r="AK30" s="276">
        <v>0</v>
      </c>
      <c r="AL30" s="276">
        <v>0</v>
      </c>
      <c r="AM30" s="276">
        <v>0</v>
      </c>
      <c r="AN30" s="276">
        <v>0</v>
      </c>
      <c r="AO30" s="276">
        <v>0</v>
      </c>
      <c r="AP30" s="276">
        <v>0</v>
      </c>
      <c r="AQ30" s="276">
        <v>0</v>
      </c>
      <c r="AS30" s="277">
        <v>0</v>
      </c>
      <c r="AT30" s="277">
        <v>0</v>
      </c>
      <c r="AU30" s="277">
        <v>0</v>
      </c>
      <c r="AV30" s="277">
        <v>0</v>
      </c>
      <c r="AW30" s="277">
        <v>0</v>
      </c>
      <c r="AX30" s="277">
        <v>0</v>
      </c>
      <c r="AY30" s="277">
        <v>0</v>
      </c>
      <c r="AZ30" s="277">
        <v>0</v>
      </c>
      <c r="BA30" s="277">
        <v>0</v>
      </c>
      <c r="BB30" s="277">
        <v>0</v>
      </c>
      <c r="BC30" s="277">
        <v>0</v>
      </c>
      <c r="BD30" s="277">
        <v>0</v>
      </c>
      <c r="BF30" s="277">
        <v>0</v>
      </c>
      <c r="BG30" s="277">
        <v>0</v>
      </c>
      <c r="BH30" s="277">
        <v>0</v>
      </c>
      <c r="BI30" s="277">
        <v>0</v>
      </c>
      <c r="BJ30" s="277">
        <v>0</v>
      </c>
      <c r="BK30" s="277">
        <v>0</v>
      </c>
      <c r="BL30" s="277">
        <v>0</v>
      </c>
      <c r="BM30" s="277">
        <v>0</v>
      </c>
      <c r="BN30" s="277">
        <v>0</v>
      </c>
      <c r="BO30" s="277">
        <v>0</v>
      </c>
      <c r="BP30" s="277">
        <v>0</v>
      </c>
      <c r="BQ30" s="277">
        <v>0</v>
      </c>
    </row>
    <row r="31" spans="1:88" ht="30" customHeight="1" thickTop="1" thickBot="1">
      <c r="C31" s="120" t="str">
        <f>IF(FINANÇAS!C29="","",FINANÇAS!C29)</f>
        <v/>
      </c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  <c r="O31" s="379"/>
      <c r="P31" s="245">
        <f t="shared" si="0"/>
        <v>0</v>
      </c>
      <c r="Q31" s="119"/>
      <c r="R31" s="20" t="s">
        <v>778</v>
      </c>
      <c r="S31" s="276">
        <v>0</v>
      </c>
      <c r="T31" s="276">
        <v>0</v>
      </c>
      <c r="U31" s="276">
        <v>0</v>
      </c>
      <c r="V31" s="276">
        <v>0</v>
      </c>
      <c r="W31" s="276">
        <v>0</v>
      </c>
      <c r="X31" s="276">
        <v>0</v>
      </c>
      <c r="Y31" s="276">
        <v>0</v>
      </c>
      <c r="Z31" s="276">
        <v>0</v>
      </c>
      <c r="AA31" s="276">
        <v>0</v>
      </c>
      <c r="AB31" s="276">
        <v>0</v>
      </c>
      <c r="AC31" s="276">
        <v>0</v>
      </c>
      <c r="AD31" s="276">
        <v>0</v>
      </c>
      <c r="AF31" s="276">
        <v>0</v>
      </c>
      <c r="AG31" s="276">
        <v>0</v>
      </c>
      <c r="AH31" s="276">
        <v>0</v>
      </c>
      <c r="AI31" s="276">
        <v>0</v>
      </c>
      <c r="AJ31" s="276">
        <v>0</v>
      </c>
      <c r="AK31" s="276">
        <v>0</v>
      </c>
      <c r="AL31" s="276">
        <v>0</v>
      </c>
      <c r="AM31" s="276">
        <v>0</v>
      </c>
      <c r="AN31" s="276">
        <v>0</v>
      </c>
      <c r="AO31" s="276">
        <v>0</v>
      </c>
      <c r="AP31" s="276">
        <v>0</v>
      </c>
      <c r="AQ31" s="276">
        <v>0</v>
      </c>
      <c r="AS31" s="277">
        <v>0</v>
      </c>
      <c r="AT31" s="277">
        <v>0</v>
      </c>
      <c r="AU31" s="277">
        <v>0</v>
      </c>
      <c r="AV31" s="277">
        <v>0</v>
      </c>
      <c r="AW31" s="277">
        <v>0</v>
      </c>
      <c r="AX31" s="277">
        <v>0</v>
      </c>
      <c r="AY31" s="277">
        <v>0</v>
      </c>
      <c r="AZ31" s="277">
        <v>0</v>
      </c>
      <c r="BA31" s="277">
        <v>0</v>
      </c>
      <c r="BB31" s="277">
        <v>0</v>
      </c>
      <c r="BC31" s="277">
        <v>0</v>
      </c>
      <c r="BD31" s="277">
        <v>0</v>
      </c>
      <c r="BF31" s="277">
        <v>0</v>
      </c>
      <c r="BG31" s="277">
        <v>0</v>
      </c>
      <c r="BH31" s="277">
        <v>0</v>
      </c>
      <c r="BI31" s="277">
        <v>0</v>
      </c>
      <c r="BJ31" s="277">
        <v>0</v>
      </c>
      <c r="BK31" s="277">
        <v>0</v>
      </c>
      <c r="BL31" s="277">
        <v>0</v>
      </c>
      <c r="BM31" s="277">
        <v>0</v>
      </c>
      <c r="BN31" s="277">
        <v>0</v>
      </c>
      <c r="BO31" s="277">
        <v>0</v>
      </c>
      <c r="BP31" s="277">
        <v>0</v>
      </c>
      <c r="BQ31" s="277">
        <v>0</v>
      </c>
    </row>
    <row r="32" spans="1:88" ht="30" customHeight="1" thickTop="1" thickBot="1">
      <c r="C32" s="120" t="str">
        <f>IF(FINANÇAS!C30="","",FINANÇAS!C30)</f>
        <v/>
      </c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  <c r="O32" s="379"/>
      <c r="P32" s="245">
        <f t="shared" si="0"/>
        <v>0</v>
      </c>
      <c r="Q32" s="119"/>
      <c r="R32" s="20" t="s">
        <v>778</v>
      </c>
      <c r="S32" s="276">
        <v>0</v>
      </c>
      <c r="T32" s="276">
        <v>0</v>
      </c>
      <c r="U32" s="276">
        <v>0</v>
      </c>
      <c r="V32" s="276">
        <v>0</v>
      </c>
      <c r="W32" s="276">
        <v>0</v>
      </c>
      <c r="X32" s="276">
        <v>0</v>
      </c>
      <c r="Y32" s="276">
        <v>0</v>
      </c>
      <c r="Z32" s="276">
        <v>0</v>
      </c>
      <c r="AA32" s="276">
        <v>0</v>
      </c>
      <c r="AB32" s="276">
        <v>0</v>
      </c>
      <c r="AC32" s="276">
        <v>0</v>
      </c>
      <c r="AD32" s="276">
        <v>0</v>
      </c>
      <c r="AF32" s="276">
        <v>0</v>
      </c>
      <c r="AG32" s="276">
        <v>0</v>
      </c>
      <c r="AH32" s="276">
        <v>0</v>
      </c>
      <c r="AI32" s="276">
        <v>0</v>
      </c>
      <c r="AJ32" s="276">
        <v>0</v>
      </c>
      <c r="AK32" s="276">
        <v>0</v>
      </c>
      <c r="AL32" s="276">
        <v>0</v>
      </c>
      <c r="AM32" s="276">
        <v>0</v>
      </c>
      <c r="AN32" s="276">
        <v>0</v>
      </c>
      <c r="AO32" s="276">
        <v>0</v>
      </c>
      <c r="AP32" s="276">
        <v>0</v>
      </c>
      <c r="AQ32" s="276">
        <v>0</v>
      </c>
      <c r="AS32" s="277">
        <v>0</v>
      </c>
      <c r="AT32" s="277">
        <v>0</v>
      </c>
      <c r="AU32" s="277">
        <v>0</v>
      </c>
      <c r="AV32" s="277">
        <v>0</v>
      </c>
      <c r="AW32" s="277">
        <v>0</v>
      </c>
      <c r="AX32" s="277">
        <v>0</v>
      </c>
      <c r="AY32" s="277">
        <v>0</v>
      </c>
      <c r="AZ32" s="277">
        <v>0</v>
      </c>
      <c r="BA32" s="277">
        <v>0</v>
      </c>
      <c r="BB32" s="277">
        <v>0</v>
      </c>
      <c r="BC32" s="277">
        <v>0</v>
      </c>
      <c r="BD32" s="277">
        <v>0</v>
      </c>
      <c r="BF32" s="277">
        <v>0</v>
      </c>
      <c r="BG32" s="277">
        <v>0</v>
      </c>
      <c r="BH32" s="277">
        <v>0</v>
      </c>
      <c r="BI32" s="277">
        <v>0</v>
      </c>
      <c r="BJ32" s="277">
        <v>0</v>
      </c>
      <c r="BK32" s="277">
        <v>0</v>
      </c>
      <c r="BL32" s="277">
        <v>0</v>
      </c>
      <c r="BM32" s="277">
        <v>0</v>
      </c>
      <c r="BN32" s="277">
        <v>0</v>
      </c>
      <c r="BO32" s="277">
        <v>0</v>
      </c>
      <c r="BP32" s="277">
        <v>0</v>
      </c>
      <c r="BQ32" s="277">
        <v>0</v>
      </c>
    </row>
    <row r="33" spans="3:69" ht="30" customHeight="1" thickTop="1" thickBot="1">
      <c r="C33" s="120" t="str">
        <f>IF(FINANÇAS!C31="","",FINANÇAS!C31)</f>
        <v/>
      </c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  <c r="O33" s="379"/>
      <c r="P33" s="245">
        <f t="shared" si="0"/>
        <v>0</v>
      </c>
      <c r="Q33" s="119"/>
      <c r="R33" s="20" t="s">
        <v>778</v>
      </c>
      <c r="S33" s="276">
        <v>0</v>
      </c>
      <c r="T33" s="276">
        <v>0</v>
      </c>
      <c r="U33" s="276">
        <v>0</v>
      </c>
      <c r="V33" s="276">
        <v>0</v>
      </c>
      <c r="W33" s="276">
        <v>0</v>
      </c>
      <c r="X33" s="276">
        <v>0</v>
      </c>
      <c r="Y33" s="276">
        <v>0</v>
      </c>
      <c r="Z33" s="276">
        <v>0</v>
      </c>
      <c r="AA33" s="276">
        <v>0</v>
      </c>
      <c r="AB33" s="276">
        <v>0</v>
      </c>
      <c r="AC33" s="276">
        <v>0</v>
      </c>
      <c r="AD33" s="276">
        <v>0</v>
      </c>
      <c r="AF33" s="276">
        <v>0</v>
      </c>
      <c r="AG33" s="276">
        <v>0</v>
      </c>
      <c r="AH33" s="276">
        <v>0</v>
      </c>
      <c r="AI33" s="276">
        <v>0</v>
      </c>
      <c r="AJ33" s="276">
        <v>0</v>
      </c>
      <c r="AK33" s="276">
        <v>0</v>
      </c>
      <c r="AL33" s="276">
        <v>0</v>
      </c>
      <c r="AM33" s="276">
        <v>0</v>
      </c>
      <c r="AN33" s="276">
        <v>0</v>
      </c>
      <c r="AO33" s="276">
        <v>0</v>
      </c>
      <c r="AP33" s="276">
        <v>0</v>
      </c>
      <c r="AQ33" s="276">
        <v>0</v>
      </c>
      <c r="AS33" s="277">
        <v>0</v>
      </c>
      <c r="AT33" s="277">
        <v>0</v>
      </c>
      <c r="AU33" s="277">
        <v>0</v>
      </c>
      <c r="AV33" s="277">
        <v>0</v>
      </c>
      <c r="AW33" s="277">
        <v>0</v>
      </c>
      <c r="AX33" s="277">
        <v>0</v>
      </c>
      <c r="AY33" s="277">
        <v>0</v>
      </c>
      <c r="AZ33" s="277">
        <v>0</v>
      </c>
      <c r="BA33" s="277">
        <v>0</v>
      </c>
      <c r="BB33" s="277">
        <v>0</v>
      </c>
      <c r="BC33" s="277">
        <v>0</v>
      </c>
      <c r="BD33" s="277">
        <v>0</v>
      </c>
      <c r="BF33" s="277">
        <v>0</v>
      </c>
      <c r="BG33" s="277">
        <v>0</v>
      </c>
      <c r="BH33" s="277">
        <v>0</v>
      </c>
      <c r="BI33" s="277">
        <v>0</v>
      </c>
      <c r="BJ33" s="277">
        <v>0</v>
      </c>
      <c r="BK33" s="277">
        <v>0</v>
      </c>
      <c r="BL33" s="277">
        <v>0</v>
      </c>
      <c r="BM33" s="277">
        <v>0</v>
      </c>
      <c r="BN33" s="277">
        <v>0</v>
      </c>
      <c r="BO33" s="277">
        <v>0</v>
      </c>
      <c r="BP33" s="277">
        <v>0</v>
      </c>
      <c r="BQ33" s="277">
        <v>0</v>
      </c>
    </row>
    <row r="34" spans="3:69" ht="30" customHeight="1" thickTop="1" thickBot="1">
      <c r="C34" s="120" t="str">
        <f>IF(FINANÇAS!C32="","",FINANÇAS!C32)</f>
        <v/>
      </c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  <c r="O34" s="379"/>
      <c r="P34" s="245">
        <f t="shared" si="0"/>
        <v>0</v>
      </c>
      <c r="Q34" s="119"/>
      <c r="R34" s="20" t="s">
        <v>778</v>
      </c>
      <c r="S34" s="276">
        <v>0</v>
      </c>
      <c r="T34" s="276">
        <v>0</v>
      </c>
      <c r="U34" s="276">
        <v>0</v>
      </c>
      <c r="V34" s="276">
        <v>0</v>
      </c>
      <c r="W34" s="276">
        <v>0</v>
      </c>
      <c r="X34" s="276">
        <v>0</v>
      </c>
      <c r="Y34" s="276">
        <v>0</v>
      </c>
      <c r="Z34" s="276">
        <v>0</v>
      </c>
      <c r="AA34" s="276">
        <v>0</v>
      </c>
      <c r="AB34" s="276">
        <v>0</v>
      </c>
      <c r="AC34" s="276">
        <v>0</v>
      </c>
      <c r="AD34" s="276">
        <v>0</v>
      </c>
      <c r="AF34" s="276">
        <v>0</v>
      </c>
      <c r="AG34" s="276">
        <v>0</v>
      </c>
      <c r="AH34" s="276">
        <v>0</v>
      </c>
      <c r="AI34" s="276">
        <v>0</v>
      </c>
      <c r="AJ34" s="276">
        <v>0</v>
      </c>
      <c r="AK34" s="276">
        <v>0</v>
      </c>
      <c r="AL34" s="276">
        <v>0</v>
      </c>
      <c r="AM34" s="276">
        <v>0</v>
      </c>
      <c r="AN34" s="276">
        <v>0</v>
      </c>
      <c r="AO34" s="276">
        <v>0</v>
      </c>
      <c r="AP34" s="276">
        <v>0</v>
      </c>
      <c r="AQ34" s="276">
        <v>0</v>
      </c>
      <c r="AS34" s="277">
        <v>0</v>
      </c>
      <c r="AT34" s="277">
        <v>0</v>
      </c>
      <c r="AU34" s="277">
        <v>0</v>
      </c>
      <c r="AV34" s="277">
        <v>0</v>
      </c>
      <c r="AW34" s="277">
        <v>0</v>
      </c>
      <c r="AX34" s="277">
        <v>0</v>
      </c>
      <c r="AY34" s="277">
        <v>0</v>
      </c>
      <c r="AZ34" s="277">
        <v>0</v>
      </c>
      <c r="BA34" s="277">
        <v>0</v>
      </c>
      <c r="BB34" s="277">
        <v>0</v>
      </c>
      <c r="BC34" s="277">
        <v>0</v>
      </c>
      <c r="BD34" s="277">
        <v>0</v>
      </c>
      <c r="BF34" s="277">
        <v>0</v>
      </c>
      <c r="BG34" s="277">
        <v>0</v>
      </c>
      <c r="BH34" s="277">
        <v>0</v>
      </c>
      <c r="BI34" s="277">
        <v>0</v>
      </c>
      <c r="BJ34" s="277">
        <v>0</v>
      </c>
      <c r="BK34" s="277">
        <v>0</v>
      </c>
      <c r="BL34" s="277">
        <v>0</v>
      </c>
      <c r="BM34" s="277">
        <v>0</v>
      </c>
      <c r="BN34" s="277">
        <v>0</v>
      </c>
      <c r="BO34" s="277">
        <v>0</v>
      </c>
      <c r="BP34" s="277">
        <v>0</v>
      </c>
      <c r="BQ34" s="277">
        <v>0</v>
      </c>
    </row>
    <row r="35" spans="3:69" ht="30" customHeight="1" thickTop="1" thickBot="1">
      <c r="C35" s="120" t="str">
        <f>IF(FINANÇAS!C33="","",FINANÇAS!C33)</f>
        <v/>
      </c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  <c r="O35" s="379"/>
      <c r="P35" s="245">
        <f t="shared" si="0"/>
        <v>0</v>
      </c>
      <c r="Q35" s="119"/>
      <c r="R35" s="20" t="s">
        <v>778</v>
      </c>
      <c r="S35" s="276">
        <v>0</v>
      </c>
      <c r="T35" s="276">
        <v>0</v>
      </c>
      <c r="U35" s="276">
        <v>0</v>
      </c>
      <c r="V35" s="276">
        <v>0</v>
      </c>
      <c r="W35" s="276">
        <v>0</v>
      </c>
      <c r="X35" s="276">
        <v>0</v>
      </c>
      <c r="Y35" s="276">
        <v>0</v>
      </c>
      <c r="Z35" s="276">
        <v>0</v>
      </c>
      <c r="AA35" s="276">
        <v>0</v>
      </c>
      <c r="AB35" s="276">
        <v>0</v>
      </c>
      <c r="AC35" s="276">
        <v>0</v>
      </c>
      <c r="AD35" s="276">
        <v>0</v>
      </c>
      <c r="AF35" s="276">
        <v>0</v>
      </c>
      <c r="AG35" s="276">
        <v>0</v>
      </c>
      <c r="AH35" s="276">
        <v>0</v>
      </c>
      <c r="AI35" s="276">
        <v>0</v>
      </c>
      <c r="AJ35" s="276">
        <v>0</v>
      </c>
      <c r="AK35" s="276">
        <v>0</v>
      </c>
      <c r="AL35" s="276">
        <v>0</v>
      </c>
      <c r="AM35" s="276">
        <v>0</v>
      </c>
      <c r="AN35" s="276">
        <v>0</v>
      </c>
      <c r="AO35" s="276">
        <v>0</v>
      </c>
      <c r="AP35" s="276">
        <v>0</v>
      </c>
      <c r="AQ35" s="276">
        <v>0</v>
      </c>
      <c r="AS35" s="277">
        <v>0</v>
      </c>
      <c r="AT35" s="277">
        <v>0</v>
      </c>
      <c r="AU35" s="277">
        <v>0</v>
      </c>
      <c r="AV35" s="277">
        <v>0</v>
      </c>
      <c r="AW35" s="277">
        <v>0</v>
      </c>
      <c r="AX35" s="277">
        <v>0</v>
      </c>
      <c r="AY35" s="277">
        <v>0</v>
      </c>
      <c r="AZ35" s="277">
        <v>0</v>
      </c>
      <c r="BA35" s="277">
        <v>0</v>
      </c>
      <c r="BB35" s="277">
        <v>0</v>
      </c>
      <c r="BC35" s="277">
        <v>0</v>
      </c>
      <c r="BD35" s="277">
        <v>0</v>
      </c>
      <c r="BF35" s="277">
        <v>0</v>
      </c>
      <c r="BG35" s="277">
        <v>0</v>
      </c>
      <c r="BH35" s="277">
        <v>0</v>
      </c>
      <c r="BI35" s="277">
        <v>0</v>
      </c>
      <c r="BJ35" s="277">
        <v>0</v>
      </c>
      <c r="BK35" s="277">
        <v>0</v>
      </c>
      <c r="BL35" s="277">
        <v>0</v>
      </c>
      <c r="BM35" s="277">
        <v>0</v>
      </c>
      <c r="BN35" s="277">
        <v>0</v>
      </c>
      <c r="BO35" s="277">
        <v>0</v>
      </c>
      <c r="BP35" s="277">
        <v>0</v>
      </c>
      <c r="BQ35" s="277">
        <v>0</v>
      </c>
    </row>
    <row r="36" spans="3:69" ht="30" customHeight="1" thickTop="1" thickBot="1">
      <c r="C36" s="120" t="str">
        <f>IF(FINANÇAS!C34="","",FINANÇAS!C34)</f>
        <v/>
      </c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  <c r="O36" s="379"/>
      <c r="P36" s="245">
        <f t="shared" si="0"/>
        <v>0</v>
      </c>
      <c r="Q36" s="119"/>
      <c r="R36" s="20" t="s">
        <v>778</v>
      </c>
      <c r="S36" s="276">
        <v>0</v>
      </c>
      <c r="T36" s="276">
        <v>0</v>
      </c>
      <c r="U36" s="276">
        <v>0</v>
      </c>
      <c r="V36" s="276">
        <v>0</v>
      </c>
      <c r="W36" s="276">
        <v>0</v>
      </c>
      <c r="X36" s="276">
        <v>0</v>
      </c>
      <c r="Y36" s="276">
        <v>0</v>
      </c>
      <c r="Z36" s="276">
        <v>0</v>
      </c>
      <c r="AA36" s="276">
        <v>0</v>
      </c>
      <c r="AB36" s="276">
        <v>0</v>
      </c>
      <c r="AC36" s="276">
        <v>0</v>
      </c>
      <c r="AD36" s="276">
        <v>0</v>
      </c>
      <c r="AF36" s="276">
        <v>0</v>
      </c>
      <c r="AG36" s="276">
        <v>0</v>
      </c>
      <c r="AH36" s="276">
        <v>0</v>
      </c>
      <c r="AI36" s="276">
        <v>0</v>
      </c>
      <c r="AJ36" s="276">
        <v>0</v>
      </c>
      <c r="AK36" s="276">
        <v>0</v>
      </c>
      <c r="AL36" s="276">
        <v>0</v>
      </c>
      <c r="AM36" s="276">
        <v>0</v>
      </c>
      <c r="AN36" s="276">
        <v>0</v>
      </c>
      <c r="AO36" s="276">
        <v>0</v>
      </c>
      <c r="AP36" s="276">
        <v>0</v>
      </c>
      <c r="AQ36" s="276">
        <v>0</v>
      </c>
      <c r="AS36" s="277">
        <v>0</v>
      </c>
      <c r="AT36" s="277">
        <v>0</v>
      </c>
      <c r="AU36" s="277">
        <v>0</v>
      </c>
      <c r="AV36" s="277">
        <v>0</v>
      </c>
      <c r="AW36" s="277">
        <v>0</v>
      </c>
      <c r="AX36" s="277">
        <v>0</v>
      </c>
      <c r="AY36" s="277">
        <v>0</v>
      </c>
      <c r="AZ36" s="277">
        <v>0</v>
      </c>
      <c r="BA36" s="277">
        <v>0</v>
      </c>
      <c r="BB36" s="277">
        <v>0</v>
      </c>
      <c r="BC36" s="277">
        <v>0</v>
      </c>
      <c r="BD36" s="277">
        <v>0</v>
      </c>
      <c r="BF36" s="277">
        <v>0</v>
      </c>
      <c r="BG36" s="277">
        <v>0</v>
      </c>
      <c r="BH36" s="277">
        <v>0</v>
      </c>
      <c r="BI36" s="277">
        <v>0</v>
      </c>
      <c r="BJ36" s="277">
        <v>0</v>
      </c>
      <c r="BK36" s="277">
        <v>0</v>
      </c>
      <c r="BL36" s="277">
        <v>0</v>
      </c>
      <c r="BM36" s="277">
        <v>0</v>
      </c>
      <c r="BN36" s="277">
        <v>0</v>
      </c>
      <c r="BO36" s="277">
        <v>0</v>
      </c>
      <c r="BP36" s="277">
        <v>0</v>
      </c>
      <c r="BQ36" s="277">
        <v>0</v>
      </c>
    </row>
    <row r="37" spans="3:69" ht="30" customHeight="1" thickTop="1" thickBot="1">
      <c r="C37" s="120" t="str">
        <f>IF(FINANÇAS!C35="","",FINANÇAS!C35)</f>
        <v/>
      </c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  <c r="O37" s="379"/>
      <c r="P37" s="245">
        <f t="shared" si="0"/>
        <v>0</v>
      </c>
      <c r="Q37" s="119"/>
      <c r="R37" s="20" t="s">
        <v>778</v>
      </c>
      <c r="S37" s="276">
        <v>0</v>
      </c>
      <c r="T37" s="276">
        <v>0</v>
      </c>
      <c r="U37" s="276">
        <v>0</v>
      </c>
      <c r="V37" s="276">
        <v>0</v>
      </c>
      <c r="W37" s="276">
        <v>0</v>
      </c>
      <c r="X37" s="276">
        <v>0</v>
      </c>
      <c r="Y37" s="276">
        <v>0</v>
      </c>
      <c r="Z37" s="276">
        <v>0</v>
      </c>
      <c r="AA37" s="276">
        <v>0</v>
      </c>
      <c r="AB37" s="276">
        <v>0</v>
      </c>
      <c r="AC37" s="276">
        <v>0</v>
      </c>
      <c r="AD37" s="276">
        <v>0</v>
      </c>
      <c r="AF37" s="276">
        <v>0</v>
      </c>
      <c r="AG37" s="276">
        <v>0</v>
      </c>
      <c r="AH37" s="276">
        <v>0</v>
      </c>
      <c r="AI37" s="276">
        <v>0</v>
      </c>
      <c r="AJ37" s="276">
        <v>0</v>
      </c>
      <c r="AK37" s="276">
        <v>0</v>
      </c>
      <c r="AL37" s="276">
        <v>0</v>
      </c>
      <c r="AM37" s="276">
        <v>0</v>
      </c>
      <c r="AN37" s="276">
        <v>0</v>
      </c>
      <c r="AO37" s="276">
        <v>0</v>
      </c>
      <c r="AP37" s="276">
        <v>0</v>
      </c>
      <c r="AQ37" s="276">
        <v>0</v>
      </c>
      <c r="AS37" s="277">
        <v>0</v>
      </c>
      <c r="AT37" s="277">
        <v>0</v>
      </c>
      <c r="AU37" s="277">
        <v>0</v>
      </c>
      <c r="AV37" s="277">
        <v>0</v>
      </c>
      <c r="AW37" s="277">
        <v>0</v>
      </c>
      <c r="AX37" s="277">
        <v>0</v>
      </c>
      <c r="AY37" s="277">
        <v>0</v>
      </c>
      <c r="AZ37" s="277">
        <v>0</v>
      </c>
      <c r="BA37" s="277">
        <v>0</v>
      </c>
      <c r="BB37" s="277">
        <v>0</v>
      </c>
      <c r="BC37" s="277">
        <v>0</v>
      </c>
      <c r="BD37" s="277">
        <v>0</v>
      </c>
      <c r="BF37" s="277">
        <v>0</v>
      </c>
      <c r="BG37" s="277">
        <v>0</v>
      </c>
      <c r="BH37" s="277">
        <v>0</v>
      </c>
      <c r="BI37" s="277">
        <v>0</v>
      </c>
      <c r="BJ37" s="277">
        <v>0</v>
      </c>
      <c r="BK37" s="277">
        <v>0</v>
      </c>
      <c r="BL37" s="277">
        <v>0</v>
      </c>
      <c r="BM37" s="277">
        <v>0</v>
      </c>
      <c r="BN37" s="277">
        <v>0</v>
      </c>
      <c r="BO37" s="277">
        <v>0</v>
      </c>
      <c r="BP37" s="277">
        <v>0</v>
      </c>
      <c r="BQ37" s="277">
        <v>0</v>
      </c>
    </row>
    <row r="38" spans="3:69" ht="30" customHeight="1" thickTop="1" thickBot="1">
      <c r="C38" s="120" t="str">
        <f>IF(FINANÇAS!C36="","",FINANÇAS!C36)</f>
        <v/>
      </c>
      <c r="D38" s="379"/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245">
        <f t="shared" si="0"/>
        <v>0</v>
      </c>
      <c r="Q38" s="119"/>
      <c r="R38" s="20" t="s">
        <v>778</v>
      </c>
      <c r="S38" s="276">
        <v>0</v>
      </c>
      <c r="T38" s="276">
        <v>0</v>
      </c>
      <c r="U38" s="276">
        <v>0</v>
      </c>
      <c r="V38" s="276">
        <v>0</v>
      </c>
      <c r="W38" s="276">
        <v>0</v>
      </c>
      <c r="X38" s="276">
        <v>0</v>
      </c>
      <c r="Y38" s="276">
        <v>0</v>
      </c>
      <c r="Z38" s="276">
        <v>0</v>
      </c>
      <c r="AA38" s="276">
        <v>0</v>
      </c>
      <c r="AB38" s="276">
        <v>0</v>
      </c>
      <c r="AC38" s="276">
        <v>0</v>
      </c>
      <c r="AD38" s="276">
        <v>0</v>
      </c>
      <c r="AF38" s="276">
        <v>0</v>
      </c>
      <c r="AG38" s="276">
        <v>0</v>
      </c>
      <c r="AH38" s="276">
        <v>0</v>
      </c>
      <c r="AI38" s="276">
        <v>0</v>
      </c>
      <c r="AJ38" s="276">
        <v>0</v>
      </c>
      <c r="AK38" s="276">
        <v>0</v>
      </c>
      <c r="AL38" s="276">
        <v>0</v>
      </c>
      <c r="AM38" s="276">
        <v>0</v>
      </c>
      <c r="AN38" s="276">
        <v>0</v>
      </c>
      <c r="AO38" s="276">
        <v>0</v>
      </c>
      <c r="AP38" s="276">
        <v>0</v>
      </c>
      <c r="AQ38" s="276">
        <v>0</v>
      </c>
      <c r="AS38" s="277">
        <v>0</v>
      </c>
      <c r="AT38" s="277">
        <v>0</v>
      </c>
      <c r="AU38" s="277">
        <v>0</v>
      </c>
      <c r="AV38" s="277">
        <v>0</v>
      </c>
      <c r="AW38" s="277">
        <v>0</v>
      </c>
      <c r="AX38" s="277">
        <v>0</v>
      </c>
      <c r="AY38" s="277">
        <v>0</v>
      </c>
      <c r="AZ38" s="277">
        <v>0</v>
      </c>
      <c r="BA38" s="277">
        <v>0</v>
      </c>
      <c r="BB38" s="277">
        <v>0</v>
      </c>
      <c r="BC38" s="277">
        <v>0</v>
      </c>
      <c r="BD38" s="277">
        <v>0</v>
      </c>
      <c r="BF38" s="277">
        <v>0</v>
      </c>
      <c r="BG38" s="277">
        <v>0</v>
      </c>
      <c r="BH38" s="277">
        <v>0</v>
      </c>
      <c r="BI38" s="277">
        <v>0</v>
      </c>
      <c r="BJ38" s="277">
        <v>0</v>
      </c>
      <c r="BK38" s="277">
        <v>0</v>
      </c>
      <c r="BL38" s="277">
        <v>0</v>
      </c>
      <c r="BM38" s="277">
        <v>0</v>
      </c>
      <c r="BN38" s="277">
        <v>0</v>
      </c>
      <c r="BO38" s="277">
        <v>0</v>
      </c>
      <c r="BP38" s="277">
        <v>0</v>
      </c>
      <c r="BQ38" s="277">
        <v>0</v>
      </c>
    </row>
    <row r="39" spans="3:69" ht="30" customHeight="1" thickTop="1" thickBot="1">
      <c r="C39" s="120" t="str">
        <f>IF(FINANÇAS!C37="","",FINANÇAS!C37)</f>
        <v/>
      </c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379"/>
      <c r="P39" s="245">
        <f t="shared" si="0"/>
        <v>0</v>
      </c>
      <c r="Q39" s="119"/>
      <c r="R39" s="20" t="s">
        <v>778</v>
      </c>
      <c r="S39" s="276">
        <v>0</v>
      </c>
      <c r="T39" s="276">
        <v>0</v>
      </c>
      <c r="U39" s="276">
        <v>0</v>
      </c>
      <c r="V39" s="276">
        <v>0</v>
      </c>
      <c r="W39" s="276">
        <v>0</v>
      </c>
      <c r="X39" s="276">
        <v>0</v>
      </c>
      <c r="Y39" s="276">
        <v>0</v>
      </c>
      <c r="Z39" s="276">
        <v>0</v>
      </c>
      <c r="AA39" s="276">
        <v>0</v>
      </c>
      <c r="AB39" s="276">
        <v>0</v>
      </c>
      <c r="AC39" s="276">
        <v>0</v>
      </c>
      <c r="AD39" s="276">
        <v>0</v>
      </c>
      <c r="AF39" s="276">
        <v>0</v>
      </c>
      <c r="AG39" s="276">
        <v>0</v>
      </c>
      <c r="AH39" s="276">
        <v>0</v>
      </c>
      <c r="AI39" s="276">
        <v>0</v>
      </c>
      <c r="AJ39" s="276">
        <v>0</v>
      </c>
      <c r="AK39" s="276">
        <v>0</v>
      </c>
      <c r="AL39" s="276">
        <v>0</v>
      </c>
      <c r="AM39" s="276">
        <v>0</v>
      </c>
      <c r="AN39" s="276">
        <v>0</v>
      </c>
      <c r="AO39" s="276">
        <v>0</v>
      </c>
      <c r="AP39" s="276">
        <v>0</v>
      </c>
      <c r="AQ39" s="276">
        <v>0</v>
      </c>
      <c r="AS39" s="277">
        <v>0</v>
      </c>
      <c r="AT39" s="277">
        <v>0</v>
      </c>
      <c r="AU39" s="277">
        <v>0</v>
      </c>
      <c r="AV39" s="277">
        <v>0</v>
      </c>
      <c r="AW39" s="277">
        <v>0</v>
      </c>
      <c r="AX39" s="277">
        <v>0</v>
      </c>
      <c r="AY39" s="277">
        <v>0</v>
      </c>
      <c r="AZ39" s="277">
        <v>0</v>
      </c>
      <c r="BA39" s="277">
        <v>0</v>
      </c>
      <c r="BB39" s="277">
        <v>0</v>
      </c>
      <c r="BC39" s="277">
        <v>0</v>
      </c>
      <c r="BD39" s="277">
        <v>0</v>
      </c>
      <c r="BF39" s="277">
        <v>0</v>
      </c>
      <c r="BG39" s="277">
        <v>0</v>
      </c>
      <c r="BH39" s="277">
        <v>0</v>
      </c>
      <c r="BI39" s="277">
        <v>0</v>
      </c>
      <c r="BJ39" s="277">
        <v>0</v>
      </c>
      <c r="BK39" s="277">
        <v>0</v>
      </c>
      <c r="BL39" s="277">
        <v>0</v>
      </c>
      <c r="BM39" s="277">
        <v>0</v>
      </c>
      <c r="BN39" s="277">
        <v>0</v>
      </c>
      <c r="BO39" s="277">
        <v>0</v>
      </c>
      <c r="BP39" s="277">
        <v>0</v>
      </c>
      <c r="BQ39" s="277">
        <v>0</v>
      </c>
    </row>
    <row r="40" spans="3:69" ht="30" customHeight="1" thickTop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</row>
    <row r="41" spans="3:69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</row>
    <row r="42" spans="3:69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</row>
    <row r="43" spans="3:69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</row>
    <row r="44" spans="3:69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</row>
    <row r="45" spans="3:69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</row>
    <row r="46" spans="3:69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</row>
    <row r="47" spans="3:69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</row>
    <row r="48" spans="3:69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</row>
    <row r="49" spans="3:14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</row>
    <row r="50" spans="3:14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</row>
    <row r="51" spans="3:14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</row>
    <row r="52" spans="3:14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</row>
    <row r="53" spans="3:14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</row>
    <row r="54" spans="3:14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spans="3:14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</row>
    <row r="56" spans="3:14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</row>
    <row r="57" spans="3:14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</row>
    <row r="58" spans="3:14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</row>
    <row r="59" spans="3:14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</row>
    <row r="60" spans="3:14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</row>
    <row r="61" spans="3:14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</row>
    <row r="62" spans="3:14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</row>
    <row r="63" spans="3:14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</row>
    <row r="64" spans="3:14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3:14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  <row r="66" spans="3:14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</row>
    <row r="67" spans="3:14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</row>
    <row r="68" spans="3:14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</row>
    <row r="69" spans="3:14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</row>
    <row r="70" spans="3:14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</row>
    <row r="71" spans="3:14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</row>
    <row r="72" spans="3:14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</row>
    <row r="73" spans="3:14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</row>
    <row r="74" spans="3:14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</row>
    <row r="75" spans="3:14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</row>
    <row r="76" spans="3:14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</row>
    <row r="77" spans="3:14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</row>
    <row r="78" spans="3:14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</row>
    <row r="79" spans="3:14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</row>
    <row r="80" spans="3:14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</row>
    <row r="81" spans="3:14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</row>
    <row r="82" spans="3:14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</row>
    <row r="83" spans="3:14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</row>
    <row r="84" spans="3:14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</row>
    <row r="85" spans="3:14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</row>
    <row r="86" spans="3:14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</row>
    <row r="87" spans="3:14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</row>
    <row r="88" spans="3:14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</row>
    <row r="89" spans="3:14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</row>
    <row r="90" spans="3:14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</row>
    <row r="91" spans="3:14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</row>
    <row r="92" spans="3:14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</row>
    <row r="93" spans="3:14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</row>
    <row r="94" spans="3:14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</row>
    <row r="95" spans="3:14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</row>
    <row r="96" spans="3:14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</row>
    <row r="97" spans="3:14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</row>
    <row r="98" spans="3:14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</row>
    <row r="99" spans="3:14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</row>
    <row r="100" spans="3:14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</row>
    <row r="101" spans="3:14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</row>
    <row r="102" spans="3:14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</row>
    <row r="103" spans="3:14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</row>
    <row r="104" spans="3:14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</row>
    <row r="105" spans="3:14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</row>
    <row r="106" spans="3:14" ht="30" customHeight="1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</row>
    <row r="107" spans="3:14" ht="30" customHeight="1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</row>
    <row r="108" spans="3:14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</row>
    <row r="109" spans="3:14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</row>
    <row r="110" spans="3:14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</row>
  </sheetData>
  <sheetProtection selectLockedCells="1"/>
  <mergeCells count="5">
    <mergeCell ref="M1:N1"/>
    <mergeCell ref="C1:F1"/>
    <mergeCell ref="G1:H1"/>
    <mergeCell ref="I1:J1"/>
    <mergeCell ref="K1:L1"/>
  </mergeCells>
  <hyperlinks>
    <hyperlink ref="F5" location="PROJ2!A1" display="Ano 2"/>
    <hyperlink ref="G5" location="PROJ3!A1" display="Ano 3"/>
    <hyperlink ref="H5" location="PROJ4!A1" display="Ano 4"/>
    <hyperlink ref="I5" location="PROJ5!A1" display="Ano 5"/>
    <hyperlink ref="E5" location="FINANÇAS_PROJ!A1" display="Ano 1"/>
    <hyperlink ref="D5" location="FINANÇAS_RESUMO!A1" display="Resumo"/>
  </hyperlink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3"/>
  <dimension ref="A1:XFD109"/>
  <sheetViews>
    <sheetView showGridLines="0" zoomScale="90" zoomScaleNormal="90" zoomScalePageLayoutView="80" workbookViewId="0">
      <pane ySplit="6" topLeftCell="A7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36" style="12" customWidth="1"/>
    <col min="4" max="5" width="22" style="12" customWidth="1"/>
    <col min="6" max="6" width="3" style="12" customWidth="1"/>
    <col min="7" max="7" width="25.125" style="12" customWidth="1"/>
    <col min="8" max="8" width="11" style="14" customWidth="1"/>
    <col min="9" max="9" width="26.5" style="288" customWidth="1"/>
    <col min="10" max="12" width="11" style="14" customWidth="1"/>
    <col min="13" max="16" width="11" style="14"/>
    <col min="17" max="17" width="11" style="14" customWidth="1"/>
    <col min="18" max="18" width="11" style="14"/>
    <col min="19" max="22" width="11" style="88"/>
    <col min="23" max="16384" width="11" style="12"/>
  </cols>
  <sheetData>
    <row r="1" spans="1:16384" s="52" customFormat="1" ht="39" customHeight="1">
      <c r="C1" s="405"/>
      <c r="D1" s="405"/>
      <c r="E1" s="98"/>
      <c r="F1" s="98"/>
      <c r="G1" s="98"/>
      <c r="H1" s="446"/>
      <c r="I1" s="446"/>
      <c r="J1" s="3"/>
      <c r="K1" s="4"/>
      <c r="L1" s="4"/>
      <c r="M1" s="4"/>
      <c r="N1" s="4"/>
      <c r="O1" s="4"/>
      <c r="P1" s="4"/>
      <c r="Q1" s="4"/>
      <c r="R1" s="4"/>
      <c r="S1" s="146"/>
      <c r="T1" s="146"/>
      <c r="U1" s="146"/>
      <c r="V1" s="146"/>
    </row>
    <row r="2" spans="1:16384" s="6" customFormat="1" ht="30" customHeight="1">
      <c r="D2" s="7"/>
      <c r="E2" s="8"/>
      <c r="F2" s="8"/>
      <c r="G2" s="9"/>
      <c r="H2" s="9"/>
      <c r="I2" s="286"/>
      <c r="J2" s="9"/>
      <c r="K2" s="9"/>
      <c r="L2" s="9"/>
      <c r="M2" s="9"/>
      <c r="N2" s="9"/>
      <c r="O2" s="268"/>
      <c r="P2" s="268"/>
      <c r="Q2" s="268"/>
      <c r="R2" s="268"/>
      <c r="S2" s="87"/>
      <c r="T2" s="87"/>
      <c r="U2" s="87"/>
      <c r="V2" s="87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I4" s="290"/>
      <c r="J4" s="13"/>
    </row>
    <row r="5" spans="1:16384" ht="30" customHeight="1" thickTop="1" thickBot="1">
      <c r="C5" s="61" t="s">
        <v>283</v>
      </c>
      <c r="D5" s="79"/>
      <c r="E5" s="79"/>
      <c r="F5" s="111"/>
      <c r="I5" s="290"/>
      <c r="J5" s="13"/>
    </row>
    <row r="6" spans="1:16384" s="18" customFormat="1" ht="30" customHeight="1" thickTop="1" thickBot="1">
      <c r="A6" s="16"/>
      <c r="B6" s="17"/>
      <c r="C6" s="54" t="s">
        <v>278</v>
      </c>
      <c r="D6" s="104" t="s">
        <v>279</v>
      </c>
      <c r="E6" s="104" t="s">
        <v>280</v>
      </c>
      <c r="F6" s="20"/>
      <c r="G6" s="104" t="s">
        <v>276</v>
      </c>
      <c r="H6" s="20"/>
      <c r="I6" s="276"/>
      <c r="J6" s="19"/>
      <c r="K6" s="20"/>
      <c r="L6" s="272"/>
      <c r="M6" s="272"/>
      <c r="N6" s="272"/>
      <c r="O6" s="272"/>
      <c r="P6" s="272"/>
      <c r="Q6" s="272"/>
      <c r="R6" s="272"/>
      <c r="S6" s="22"/>
      <c r="T6" s="22"/>
      <c r="U6" s="22"/>
      <c r="V6" s="22"/>
    </row>
    <row r="7" spans="1:16384" s="18" customFormat="1" ht="30" customHeight="1" thickTop="1" thickBot="1">
      <c r="A7" s="16"/>
      <c r="B7" s="17"/>
      <c r="C7" s="109" t="s">
        <v>281</v>
      </c>
      <c r="D7" s="109">
        <v>50000</v>
      </c>
      <c r="E7" s="110">
        <v>1.4999999999999999E-2</v>
      </c>
      <c r="F7" s="20"/>
      <c r="G7" s="476">
        <f>SUM(D8:D37)</f>
        <v>70000</v>
      </c>
      <c r="H7" s="20"/>
      <c r="I7" s="291" t="s">
        <v>370</v>
      </c>
      <c r="J7" s="20"/>
      <c r="K7" s="20"/>
      <c r="L7" s="274"/>
      <c r="M7" s="274"/>
      <c r="N7" s="274"/>
      <c r="O7" s="274"/>
      <c r="P7" s="274"/>
      <c r="Q7" s="274"/>
      <c r="R7" s="274"/>
    </row>
    <row r="8" spans="1:16384" s="18" customFormat="1" ht="30" customHeight="1" thickTop="1">
      <c r="A8" s="16"/>
      <c r="B8" s="17"/>
      <c r="C8" s="327" t="s">
        <v>773</v>
      </c>
      <c r="D8" s="57">
        <v>70000</v>
      </c>
      <c r="E8" s="108">
        <v>0.1</v>
      </c>
      <c r="F8" s="20"/>
      <c r="G8" s="477"/>
      <c r="H8" s="20"/>
      <c r="I8" s="291">
        <f>E8*D8</f>
        <v>7000</v>
      </c>
      <c r="J8" s="20"/>
      <c r="K8" s="20"/>
      <c r="L8" s="274"/>
      <c r="M8" s="274"/>
      <c r="N8" s="274"/>
      <c r="O8" s="274"/>
      <c r="P8" s="274"/>
      <c r="Q8" s="274"/>
      <c r="R8" s="274"/>
    </row>
    <row r="9" spans="1:16384" s="18" customFormat="1" ht="30" customHeight="1">
      <c r="A9" s="16"/>
      <c r="B9" s="17"/>
      <c r="C9" s="51"/>
      <c r="D9" s="58"/>
      <c r="E9" s="107"/>
      <c r="F9" s="20"/>
      <c r="G9" s="20"/>
      <c r="H9" s="20"/>
      <c r="I9" s="291">
        <f t="shared" ref="I9:I37" si="0">E9*D9</f>
        <v>0</v>
      </c>
      <c r="J9" s="20"/>
      <c r="K9" s="20"/>
      <c r="L9" s="274"/>
      <c r="M9" s="274"/>
      <c r="N9" s="274"/>
      <c r="O9" s="274"/>
      <c r="P9" s="274"/>
      <c r="Q9" s="274"/>
      <c r="R9" s="274"/>
    </row>
    <row r="10" spans="1:16384" s="18" customFormat="1" ht="30" customHeight="1">
      <c r="A10" s="16"/>
      <c r="B10" s="17"/>
      <c r="C10" s="345"/>
      <c r="D10" s="105"/>
      <c r="E10" s="380"/>
      <c r="F10" s="20"/>
      <c r="G10" s="20"/>
      <c r="H10" s="20"/>
      <c r="I10" s="291">
        <f t="shared" si="0"/>
        <v>0</v>
      </c>
      <c r="J10" s="20"/>
      <c r="K10" s="20"/>
      <c r="L10" s="274"/>
      <c r="M10" s="274"/>
      <c r="N10" s="274"/>
      <c r="O10" s="274"/>
      <c r="P10" s="274"/>
      <c r="Q10" s="274"/>
      <c r="R10" s="274"/>
    </row>
    <row r="11" spans="1:16384" s="18" customFormat="1" ht="30" customHeight="1">
      <c r="A11" s="16"/>
      <c r="B11" s="17"/>
      <c r="C11" s="345"/>
      <c r="D11" s="105"/>
      <c r="E11" s="380"/>
      <c r="F11" s="20"/>
      <c r="G11" s="20"/>
      <c r="H11" s="20"/>
      <c r="I11" s="291">
        <f t="shared" si="0"/>
        <v>0</v>
      </c>
      <c r="J11" s="20"/>
      <c r="K11" s="20"/>
      <c r="L11" s="274"/>
      <c r="M11" s="274"/>
      <c r="N11" s="274"/>
      <c r="O11" s="274"/>
      <c r="P11" s="274"/>
      <c r="Q11" s="274"/>
      <c r="R11" s="274"/>
    </row>
    <row r="12" spans="1:16384" s="18" customFormat="1" ht="30" customHeight="1">
      <c r="A12" s="16"/>
      <c r="B12" s="17"/>
      <c r="C12" s="345"/>
      <c r="D12" s="105"/>
      <c r="E12" s="380"/>
      <c r="F12" s="20"/>
      <c r="G12" s="20"/>
      <c r="H12" s="20"/>
      <c r="I12" s="291">
        <f t="shared" si="0"/>
        <v>0</v>
      </c>
      <c r="J12" s="20"/>
      <c r="K12" s="20"/>
      <c r="L12" s="274"/>
      <c r="M12" s="274"/>
      <c r="N12" s="274"/>
      <c r="O12" s="274"/>
      <c r="P12" s="274"/>
      <c r="Q12" s="274"/>
      <c r="R12" s="274"/>
    </row>
    <row r="13" spans="1:16384" s="18" customFormat="1" ht="30" customHeight="1">
      <c r="A13" s="16"/>
      <c r="B13" s="17"/>
      <c r="C13" s="345"/>
      <c r="D13" s="105"/>
      <c r="E13" s="380"/>
      <c r="F13" s="20"/>
      <c r="G13" s="20"/>
      <c r="H13" s="20"/>
      <c r="I13" s="291">
        <f t="shared" si="0"/>
        <v>0</v>
      </c>
      <c r="J13" s="20"/>
      <c r="K13" s="20"/>
      <c r="L13" s="274"/>
      <c r="M13" s="274"/>
      <c r="N13" s="274"/>
      <c r="O13" s="274"/>
      <c r="P13" s="274"/>
      <c r="Q13" s="274"/>
      <c r="R13" s="274"/>
    </row>
    <row r="14" spans="1:16384" s="18" customFormat="1" ht="30" customHeight="1">
      <c r="A14" s="16"/>
      <c r="B14" s="17"/>
      <c r="C14" s="345"/>
      <c r="D14" s="105"/>
      <c r="E14" s="380"/>
      <c r="F14" s="20"/>
      <c r="G14" s="20"/>
      <c r="H14" s="20"/>
      <c r="I14" s="291">
        <f t="shared" si="0"/>
        <v>0</v>
      </c>
      <c r="J14" s="20"/>
      <c r="K14" s="20"/>
      <c r="L14" s="274"/>
      <c r="M14" s="274"/>
      <c r="N14" s="274"/>
      <c r="O14" s="274"/>
      <c r="P14" s="274"/>
      <c r="Q14" s="274"/>
      <c r="R14" s="274"/>
    </row>
    <row r="15" spans="1:16384" s="18" customFormat="1" ht="30" customHeight="1">
      <c r="A15" s="16"/>
      <c r="B15" s="17"/>
      <c r="C15" s="345"/>
      <c r="D15" s="105"/>
      <c r="E15" s="380"/>
      <c r="F15" s="20"/>
      <c r="G15" s="20"/>
      <c r="H15" s="20"/>
      <c r="I15" s="291">
        <f t="shared" si="0"/>
        <v>0</v>
      </c>
      <c r="J15" s="20"/>
      <c r="K15" s="20"/>
      <c r="L15" s="274"/>
      <c r="M15" s="274"/>
      <c r="N15" s="274"/>
      <c r="O15" s="274"/>
      <c r="P15" s="274"/>
      <c r="Q15" s="274"/>
      <c r="R15" s="274"/>
    </row>
    <row r="16" spans="1:16384" s="18" customFormat="1" ht="30" customHeight="1">
      <c r="A16" s="16"/>
      <c r="B16" s="17"/>
      <c r="C16" s="345"/>
      <c r="D16" s="105"/>
      <c r="E16" s="380"/>
      <c r="F16" s="20"/>
      <c r="G16" s="20"/>
      <c r="H16" s="20"/>
      <c r="I16" s="291">
        <f t="shared" si="0"/>
        <v>0</v>
      </c>
      <c r="J16" s="20"/>
      <c r="K16" s="20"/>
      <c r="L16" s="274"/>
      <c r="M16" s="274"/>
      <c r="N16" s="274"/>
      <c r="O16" s="274"/>
      <c r="P16" s="274"/>
      <c r="Q16" s="274"/>
      <c r="R16" s="274"/>
    </row>
    <row r="17" spans="3:9" ht="30" customHeight="1">
      <c r="C17" s="345"/>
      <c r="D17" s="105"/>
      <c r="E17" s="380"/>
      <c r="F17" s="20"/>
      <c r="G17" s="20"/>
      <c r="H17" s="20"/>
      <c r="I17" s="291">
        <f t="shared" si="0"/>
        <v>0</v>
      </c>
    </row>
    <row r="18" spans="3:9" ht="30" customHeight="1">
      <c r="C18" s="345"/>
      <c r="D18" s="105"/>
      <c r="E18" s="380"/>
      <c r="F18" s="20"/>
      <c r="G18" s="20"/>
      <c r="H18" s="20"/>
      <c r="I18" s="291">
        <f t="shared" si="0"/>
        <v>0</v>
      </c>
    </row>
    <row r="19" spans="3:9" ht="30" customHeight="1">
      <c r="C19" s="345"/>
      <c r="D19" s="105"/>
      <c r="E19" s="380"/>
      <c r="F19" s="20"/>
      <c r="G19" s="20"/>
      <c r="H19" s="20"/>
      <c r="I19" s="291">
        <f t="shared" si="0"/>
        <v>0</v>
      </c>
    </row>
    <row r="20" spans="3:9" ht="30" customHeight="1">
      <c r="C20" s="345"/>
      <c r="D20" s="105"/>
      <c r="E20" s="380"/>
      <c r="F20" s="20"/>
      <c r="G20" s="20"/>
      <c r="H20" s="20"/>
      <c r="I20" s="291">
        <f t="shared" si="0"/>
        <v>0</v>
      </c>
    </row>
    <row r="21" spans="3:9" ht="30" customHeight="1">
      <c r="C21" s="345"/>
      <c r="D21" s="105"/>
      <c r="E21" s="380"/>
      <c r="F21" s="20"/>
      <c r="G21" s="20"/>
      <c r="H21" s="20"/>
      <c r="I21" s="291">
        <f t="shared" si="0"/>
        <v>0</v>
      </c>
    </row>
    <row r="22" spans="3:9" ht="30" customHeight="1">
      <c r="C22" s="345"/>
      <c r="D22" s="105"/>
      <c r="E22" s="380"/>
      <c r="F22" s="20"/>
      <c r="G22" s="20"/>
      <c r="H22" s="20"/>
      <c r="I22" s="291">
        <f t="shared" si="0"/>
        <v>0</v>
      </c>
    </row>
    <row r="23" spans="3:9" ht="30" customHeight="1">
      <c r="C23" s="345"/>
      <c r="D23" s="105"/>
      <c r="E23" s="380"/>
      <c r="F23" s="20"/>
      <c r="G23" s="20"/>
      <c r="H23" s="20"/>
      <c r="I23" s="291">
        <f t="shared" si="0"/>
        <v>0</v>
      </c>
    </row>
    <row r="24" spans="3:9" ht="30" customHeight="1">
      <c r="C24" s="345"/>
      <c r="D24" s="105"/>
      <c r="E24" s="380"/>
      <c r="F24" s="20"/>
      <c r="G24" s="20"/>
      <c r="H24" s="20"/>
      <c r="I24" s="291">
        <f t="shared" si="0"/>
        <v>0</v>
      </c>
    </row>
    <row r="25" spans="3:9" ht="30" customHeight="1">
      <c r="C25" s="345"/>
      <c r="D25" s="105"/>
      <c r="E25" s="380"/>
      <c r="F25" s="20"/>
      <c r="G25" s="20"/>
      <c r="H25" s="20"/>
      <c r="I25" s="291">
        <f t="shared" si="0"/>
        <v>0</v>
      </c>
    </row>
    <row r="26" spans="3:9" ht="30" customHeight="1">
      <c r="C26" s="345"/>
      <c r="D26" s="105"/>
      <c r="E26" s="380"/>
      <c r="F26" s="20"/>
      <c r="G26" s="20"/>
      <c r="H26" s="20"/>
      <c r="I26" s="291">
        <f t="shared" si="0"/>
        <v>0</v>
      </c>
    </row>
    <row r="27" spans="3:9" ht="30" customHeight="1">
      <c r="C27" s="345"/>
      <c r="D27" s="105"/>
      <c r="E27" s="380"/>
      <c r="F27" s="20"/>
      <c r="G27" s="20"/>
      <c r="H27" s="20"/>
      <c r="I27" s="291">
        <f t="shared" si="0"/>
        <v>0</v>
      </c>
    </row>
    <row r="28" spans="3:9" ht="30" customHeight="1">
      <c r="C28" s="345"/>
      <c r="D28" s="105"/>
      <c r="E28" s="380"/>
      <c r="F28" s="20"/>
      <c r="G28" s="20"/>
      <c r="H28" s="20"/>
      <c r="I28" s="291">
        <f t="shared" si="0"/>
        <v>0</v>
      </c>
    </row>
    <row r="29" spans="3:9" ht="30" customHeight="1">
      <c r="C29" s="345"/>
      <c r="D29" s="105"/>
      <c r="E29" s="380"/>
      <c r="F29" s="20"/>
      <c r="G29" s="20"/>
      <c r="H29" s="20"/>
      <c r="I29" s="291">
        <f t="shared" si="0"/>
        <v>0</v>
      </c>
    </row>
    <row r="30" spans="3:9" ht="30" customHeight="1">
      <c r="C30" s="345"/>
      <c r="D30" s="105"/>
      <c r="E30" s="380"/>
      <c r="F30" s="20"/>
      <c r="G30" s="20"/>
      <c r="H30" s="20"/>
      <c r="I30" s="291">
        <f t="shared" si="0"/>
        <v>0</v>
      </c>
    </row>
    <row r="31" spans="3:9" ht="30" customHeight="1">
      <c r="C31" s="345"/>
      <c r="D31" s="105"/>
      <c r="E31" s="380"/>
      <c r="F31" s="20"/>
      <c r="G31" s="20"/>
      <c r="H31" s="20"/>
      <c r="I31" s="291">
        <f t="shared" si="0"/>
        <v>0</v>
      </c>
    </row>
    <row r="32" spans="3:9" ht="30" customHeight="1">
      <c r="C32" s="345"/>
      <c r="D32" s="105"/>
      <c r="E32" s="380"/>
      <c r="F32" s="20"/>
      <c r="G32" s="20"/>
      <c r="H32" s="20"/>
      <c r="I32" s="291">
        <f t="shared" si="0"/>
        <v>0</v>
      </c>
    </row>
    <row r="33" spans="3:9" ht="30" customHeight="1">
      <c r="C33" s="345"/>
      <c r="D33" s="105"/>
      <c r="E33" s="380"/>
      <c r="F33" s="20"/>
      <c r="G33" s="20"/>
      <c r="H33" s="20"/>
      <c r="I33" s="291">
        <f t="shared" si="0"/>
        <v>0</v>
      </c>
    </row>
    <row r="34" spans="3:9" ht="30" customHeight="1">
      <c r="C34" s="345"/>
      <c r="D34" s="105"/>
      <c r="E34" s="380"/>
      <c r="F34" s="20"/>
      <c r="G34" s="20"/>
      <c r="H34" s="20"/>
      <c r="I34" s="291">
        <f t="shared" si="0"/>
        <v>0</v>
      </c>
    </row>
    <row r="35" spans="3:9" ht="30" customHeight="1">
      <c r="C35" s="345"/>
      <c r="D35" s="105"/>
      <c r="E35" s="380"/>
      <c r="F35" s="20"/>
      <c r="G35" s="20"/>
      <c r="H35" s="20"/>
      <c r="I35" s="291">
        <f t="shared" si="0"/>
        <v>0</v>
      </c>
    </row>
    <row r="36" spans="3:9" ht="30" customHeight="1">
      <c r="C36" s="345"/>
      <c r="D36" s="105"/>
      <c r="E36" s="380"/>
      <c r="F36" s="20"/>
      <c r="G36" s="20"/>
      <c r="H36" s="20"/>
      <c r="I36" s="291">
        <f t="shared" si="0"/>
        <v>0</v>
      </c>
    </row>
    <row r="37" spans="3:9" ht="30" customHeight="1">
      <c r="C37" s="345"/>
      <c r="D37" s="105"/>
      <c r="E37" s="380"/>
      <c r="F37" s="20"/>
      <c r="G37" s="20"/>
      <c r="H37" s="20"/>
      <c r="I37" s="291">
        <f t="shared" si="0"/>
        <v>0</v>
      </c>
    </row>
    <row r="38" spans="3:9" ht="30" customHeight="1">
      <c r="C38" s="20"/>
      <c r="D38" s="20"/>
      <c r="E38" s="20"/>
      <c r="F38" s="20"/>
      <c r="G38" s="20"/>
      <c r="H38" s="20"/>
      <c r="I38" s="291"/>
    </row>
    <row r="39" spans="3:9" ht="30" customHeight="1">
      <c r="C39" s="20"/>
      <c r="D39" s="20"/>
      <c r="E39" s="20"/>
      <c r="F39" s="20"/>
      <c r="G39" s="20"/>
      <c r="H39" s="20"/>
      <c r="I39" s="291"/>
    </row>
    <row r="40" spans="3:9" ht="30" customHeight="1">
      <c r="C40" s="20"/>
      <c r="D40" s="20"/>
      <c r="E40" s="20"/>
      <c r="F40" s="20"/>
      <c r="G40" s="20"/>
      <c r="H40" s="20"/>
      <c r="I40" s="291"/>
    </row>
    <row r="41" spans="3:9" ht="30" customHeight="1">
      <c r="C41" s="20"/>
      <c r="D41" s="20"/>
      <c r="E41" s="20"/>
      <c r="F41" s="20"/>
      <c r="G41" s="20"/>
      <c r="H41" s="20"/>
      <c r="I41" s="291"/>
    </row>
    <row r="42" spans="3:9" ht="30" customHeight="1">
      <c r="C42" s="20"/>
      <c r="D42" s="20"/>
      <c r="E42" s="20"/>
      <c r="F42" s="20"/>
      <c r="G42" s="20"/>
      <c r="H42" s="20"/>
      <c r="I42" s="291"/>
    </row>
    <row r="43" spans="3:9" ht="30" customHeight="1">
      <c r="C43" s="20"/>
      <c r="D43" s="20"/>
      <c r="E43" s="20"/>
      <c r="F43" s="20"/>
      <c r="G43" s="20"/>
      <c r="H43" s="20"/>
      <c r="I43" s="291"/>
    </row>
    <row r="44" spans="3:9" ht="30" customHeight="1">
      <c r="C44" s="20"/>
      <c r="D44" s="20"/>
      <c r="E44" s="20"/>
      <c r="F44" s="20"/>
      <c r="G44" s="20"/>
      <c r="H44" s="20"/>
      <c r="I44" s="291"/>
    </row>
    <row r="45" spans="3:9" ht="30" customHeight="1">
      <c r="C45" s="20"/>
      <c r="D45" s="20"/>
      <c r="E45" s="20"/>
      <c r="F45" s="20"/>
      <c r="G45" s="20"/>
      <c r="H45" s="20"/>
      <c r="I45" s="291"/>
    </row>
    <row r="46" spans="3:9" ht="30" customHeight="1">
      <c r="C46" s="20"/>
      <c r="D46" s="20"/>
      <c r="E46" s="20"/>
      <c r="F46" s="20"/>
      <c r="G46" s="20"/>
      <c r="H46" s="20"/>
      <c r="I46" s="291"/>
    </row>
    <row r="47" spans="3:9" ht="30" customHeight="1">
      <c r="C47" s="20"/>
      <c r="D47" s="20"/>
      <c r="E47" s="20"/>
      <c r="F47" s="20"/>
      <c r="G47" s="20"/>
      <c r="H47" s="20"/>
      <c r="I47" s="291"/>
    </row>
    <row r="48" spans="3:9" ht="30" customHeight="1">
      <c r="C48" s="20"/>
      <c r="D48" s="20"/>
      <c r="E48" s="20"/>
      <c r="F48" s="20"/>
      <c r="G48" s="20"/>
      <c r="H48" s="20"/>
      <c r="I48" s="291"/>
    </row>
    <row r="49" spans="3:9" ht="30" customHeight="1">
      <c r="C49" s="20"/>
      <c r="D49" s="20"/>
      <c r="E49" s="20"/>
      <c r="F49" s="20"/>
      <c r="G49" s="20"/>
      <c r="H49" s="20"/>
      <c r="I49" s="291"/>
    </row>
    <row r="50" spans="3:9" ht="30" customHeight="1">
      <c r="C50" s="20"/>
      <c r="D50" s="20"/>
      <c r="E50" s="20"/>
      <c r="F50" s="20"/>
      <c r="G50" s="20"/>
      <c r="H50" s="20"/>
      <c r="I50" s="291"/>
    </row>
    <row r="51" spans="3:9" ht="30" customHeight="1">
      <c r="C51" s="20"/>
      <c r="D51" s="20"/>
      <c r="E51" s="20"/>
      <c r="F51" s="20"/>
      <c r="G51" s="20"/>
      <c r="H51" s="20"/>
      <c r="I51" s="291"/>
    </row>
    <row r="52" spans="3:9" ht="30" customHeight="1">
      <c r="C52" s="20"/>
      <c r="D52" s="20"/>
      <c r="E52" s="20"/>
      <c r="F52" s="20"/>
      <c r="G52" s="20"/>
      <c r="H52" s="20"/>
      <c r="I52" s="291"/>
    </row>
    <row r="53" spans="3:9" ht="30" customHeight="1">
      <c r="C53" s="20"/>
      <c r="D53" s="20"/>
      <c r="E53" s="20"/>
      <c r="F53" s="20"/>
      <c r="G53" s="20"/>
      <c r="H53" s="20"/>
      <c r="I53" s="291"/>
    </row>
    <row r="54" spans="3:9" ht="30" customHeight="1">
      <c r="C54" s="20"/>
      <c r="D54" s="20"/>
      <c r="E54" s="20"/>
      <c r="F54" s="20"/>
      <c r="G54" s="20"/>
      <c r="H54" s="20"/>
      <c r="I54" s="291"/>
    </row>
    <row r="55" spans="3:9" ht="30" customHeight="1">
      <c r="C55" s="20"/>
      <c r="D55" s="20"/>
      <c r="E55" s="20"/>
      <c r="F55" s="20"/>
      <c r="G55" s="20"/>
      <c r="H55" s="20"/>
      <c r="I55" s="291"/>
    </row>
    <row r="56" spans="3:9" ht="30" customHeight="1">
      <c r="C56" s="20"/>
      <c r="D56" s="20"/>
      <c r="E56" s="20"/>
      <c r="F56" s="20"/>
      <c r="G56" s="20"/>
      <c r="H56" s="20"/>
      <c r="I56" s="291"/>
    </row>
    <row r="57" spans="3:9" ht="30" customHeight="1">
      <c r="C57" s="20"/>
      <c r="D57" s="20"/>
      <c r="E57" s="20"/>
      <c r="F57" s="20"/>
      <c r="G57" s="20"/>
      <c r="H57" s="20"/>
      <c r="I57" s="291"/>
    </row>
    <row r="58" spans="3:9" ht="30" customHeight="1">
      <c r="C58" s="20"/>
      <c r="D58" s="20"/>
      <c r="E58" s="20"/>
      <c r="F58" s="20"/>
      <c r="G58" s="20"/>
      <c r="H58" s="20"/>
      <c r="I58" s="291"/>
    </row>
    <row r="59" spans="3:9" ht="30" customHeight="1">
      <c r="C59" s="20"/>
      <c r="D59" s="20"/>
      <c r="E59" s="20"/>
      <c r="F59" s="20"/>
      <c r="G59" s="20"/>
      <c r="H59" s="20"/>
      <c r="I59" s="291"/>
    </row>
    <row r="60" spans="3:9" ht="30" customHeight="1">
      <c r="C60" s="20"/>
      <c r="D60" s="20"/>
      <c r="E60" s="20"/>
      <c r="F60" s="20"/>
      <c r="G60" s="20"/>
      <c r="H60" s="20"/>
      <c r="I60" s="291"/>
    </row>
    <row r="61" spans="3:9" ht="30" customHeight="1">
      <c r="C61" s="20"/>
      <c r="D61" s="20"/>
      <c r="E61" s="20"/>
      <c r="F61" s="20"/>
      <c r="G61" s="20"/>
      <c r="H61" s="20"/>
      <c r="I61" s="291"/>
    </row>
    <row r="62" spans="3:9" ht="30" customHeight="1">
      <c r="C62" s="20"/>
      <c r="D62" s="20"/>
      <c r="E62" s="20"/>
      <c r="F62" s="20"/>
      <c r="G62" s="20"/>
      <c r="H62" s="20"/>
      <c r="I62" s="291"/>
    </row>
    <row r="63" spans="3:9" ht="30" customHeight="1">
      <c r="C63" s="20"/>
      <c r="D63" s="20"/>
      <c r="E63" s="20"/>
      <c r="F63" s="20"/>
      <c r="G63" s="20"/>
      <c r="H63" s="20"/>
      <c r="I63" s="291"/>
    </row>
    <row r="64" spans="3:9" ht="30" customHeight="1">
      <c r="C64" s="20"/>
      <c r="D64" s="20"/>
      <c r="E64" s="20"/>
      <c r="F64" s="20"/>
      <c r="G64" s="20"/>
      <c r="H64" s="20"/>
      <c r="I64" s="291"/>
    </row>
    <row r="65" spans="3:9" ht="30" customHeight="1">
      <c r="C65" s="20"/>
      <c r="D65" s="20"/>
      <c r="E65" s="20"/>
      <c r="F65" s="20"/>
      <c r="G65" s="20"/>
      <c r="H65" s="20"/>
      <c r="I65" s="291"/>
    </row>
    <row r="66" spans="3:9" ht="30" customHeight="1">
      <c r="C66" s="20"/>
      <c r="D66" s="20"/>
      <c r="E66" s="20"/>
      <c r="F66" s="20"/>
      <c r="G66" s="20"/>
      <c r="H66" s="20"/>
      <c r="I66" s="291"/>
    </row>
    <row r="67" spans="3:9" ht="30" customHeight="1">
      <c r="C67" s="20"/>
      <c r="D67" s="20"/>
      <c r="E67" s="20"/>
      <c r="F67" s="20"/>
      <c r="G67" s="20"/>
      <c r="H67" s="20"/>
      <c r="I67" s="291"/>
    </row>
    <row r="68" spans="3:9" ht="30" customHeight="1">
      <c r="C68" s="20"/>
      <c r="D68" s="20"/>
      <c r="E68" s="20"/>
      <c r="F68" s="20"/>
      <c r="G68" s="20"/>
      <c r="H68" s="20"/>
      <c r="I68" s="291"/>
    </row>
    <row r="69" spans="3:9" ht="30" customHeight="1">
      <c r="C69" s="20"/>
      <c r="D69" s="20"/>
      <c r="E69" s="20"/>
      <c r="F69" s="20"/>
      <c r="G69" s="20"/>
      <c r="H69" s="20"/>
      <c r="I69" s="291"/>
    </row>
    <row r="70" spans="3:9" ht="30" customHeight="1">
      <c r="C70" s="20"/>
      <c r="D70" s="20"/>
      <c r="E70" s="20"/>
      <c r="F70" s="20"/>
      <c r="G70" s="20"/>
      <c r="H70" s="20"/>
      <c r="I70" s="291"/>
    </row>
    <row r="71" spans="3:9" ht="30" customHeight="1">
      <c r="C71" s="20"/>
      <c r="D71" s="20"/>
      <c r="E71" s="20"/>
      <c r="F71" s="20"/>
      <c r="G71" s="20"/>
      <c r="H71" s="20"/>
      <c r="I71" s="291"/>
    </row>
    <row r="72" spans="3:9" ht="30" customHeight="1">
      <c r="C72" s="20"/>
      <c r="D72" s="20"/>
      <c r="E72" s="20"/>
      <c r="F72" s="20"/>
      <c r="G72" s="20"/>
      <c r="H72" s="20"/>
      <c r="I72" s="291"/>
    </row>
    <row r="73" spans="3:9" ht="30" customHeight="1">
      <c r="C73" s="20"/>
      <c r="D73" s="20"/>
      <c r="E73" s="20"/>
      <c r="F73" s="20"/>
      <c r="G73" s="20"/>
      <c r="H73" s="20"/>
      <c r="I73" s="291"/>
    </row>
    <row r="74" spans="3:9" ht="30" customHeight="1">
      <c r="C74" s="20"/>
      <c r="D74" s="20"/>
      <c r="E74" s="20"/>
      <c r="F74" s="20"/>
      <c r="G74" s="20"/>
      <c r="H74" s="20"/>
      <c r="I74" s="291"/>
    </row>
    <row r="75" spans="3:9" ht="30" customHeight="1">
      <c r="C75" s="20"/>
      <c r="D75" s="20"/>
      <c r="E75" s="20"/>
      <c r="F75" s="20"/>
      <c r="G75" s="20"/>
      <c r="H75" s="20"/>
      <c r="I75" s="291"/>
    </row>
    <row r="76" spans="3:9" ht="30" customHeight="1">
      <c r="C76" s="20"/>
      <c r="D76" s="20"/>
      <c r="E76" s="20"/>
      <c r="F76" s="20"/>
      <c r="G76" s="20"/>
      <c r="H76" s="20"/>
      <c r="I76" s="291"/>
    </row>
    <row r="77" spans="3:9" ht="30" customHeight="1">
      <c r="C77" s="20"/>
      <c r="D77" s="20"/>
      <c r="E77" s="20"/>
      <c r="F77" s="20"/>
      <c r="G77" s="20"/>
      <c r="H77" s="20"/>
      <c r="I77" s="291"/>
    </row>
    <row r="78" spans="3:9" ht="30" customHeight="1">
      <c r="C78" s="20"/>
      <c r="D78" s="20"/>
      <c r="E78" s="20"/>
      <c r="F78" s="20"/>
      <c r="G78" s="20"/>
      <c r="H78" s="20"/>
      <c r="I78" s="291"/>
    </row>
    <row r="79" spans="3:9" ht="30" customHeight="1">
      <c r="C79" s="20"/>
      <c r="D79" s="20"/>
      <c r="E79" s="20"/>
      <c r="F79" s="20"/>
      <c r="G79" s="20"/>
      <c r="H79" s="20"/>
      <c r="I79" s="291"/>
    </row>
    <row r="80" spans="3:9" ht="30" customHeight="1">
      <c r="C80" s="20"/>
      <c r="D80" s="20"/>
      <c r="E80" s="20"/>
      <c r="F80" s="20"/>
      <c r="G80" s="20"/>
      <c r="H80" s="20"/>
      <c r="I80" s="291"/>
    </row>
    <row r="81" spans="3:9" ht="30" customHeight="1">
      <c r="C81" s="20"/>
      <c r="D81" s="20"/>
      <c r="E81" s="20"/>
      <c r="F81" s="20"/>
      <c r="G81" s="20"/>
      <c r="H81" s="20"/>
      <c r="I81" s="291"/>
    </row>
    <row r="82" spans="3:9" ht="30" customHeight="1">
      <c r="C82" s="20"/>
      <c r="D82" s="20"/>
      <c r="E82" s="20"/>
      <c r="F82" s="20"/>
      <c r="G82" s="20"/>
      <c r="H82" s="20"/>
      <c r="I82" s="291"/>
    </row>
    <row r="83" spans="3:9" ht="30" customHeight="1">
      <c r="C83" s="20"/>
      <c r="D83" s="20"/>
      <c r="E83" s="20"/>
      <c r="F83" s="20"/>
      <c r="G83" s="20"/>
      <c r="H83" s="20"/>
      <c r="I83" s="291"/>
    </row>
    <row r="84" spans="3:9" ht="30" customHeight="1">
      <c r="C84" s="20"/>
      <c r="D84" s="20"/>
      <c r="E84" s="20"/>
      <c r="F84" s="20"/>
      <c r="G84" s="20"/>
      <c r="H84" s="20"/>
      <c r="I84" s="291"/>
    </row>
    <row r="85" spans="3:9" ht="30" customHeight="1">
      <c r="C85" s="20"/>
      <c r="D85" s="20"/>
      <c r="E85" s="20"/>
      <c r="F85" s="20"/>
      <c r="G85" s="20"/>
      <c r="H85" s="20"/>
      <c r="I85" s="291"/>
    </row>
    <row r="86" spans="3:9" ht="30" customHeight="1">
      <c r="C86" s="20"/>
      <c r="D86" s="20"/>
      <c r="E86" s="20"/>
      <c r="F86" s="20"/>
      <c r="G86" s="20"/>
      <c r="H86" s="20"/>
      <c r="I86" s="291"/>
    </row>
    <row r="87" spans="3:9" ht="30" customHeight="1">
      <c r="C87" s="20"/>
      <c r="D87" s="20"/>
      <c r="E87" s="20"/>
      <c r="F87" s="20"/>
      <c r="G87" s="20"/>
      <c r="H87" s="20"/>
      <c r="I87" s="291"/>
    </row>
    <row r="88" spans="3:9" ht="30" customHeight="1">
      <c r="C88" s="20"/>
      <c r="D88" s="20"/>
      <c r="E88" s="20"/>
      <c r="F88" s="20"/>
      <c r="G88" s="20"/>
      <c r="H88" s="20"/>
      <c r="I88" s="291"/>
    </row>
    <row r="89" spans="3:9" ht="30" customHeight="1">
      <c r="C89" s="20"/>
      <c r="D89" s="20"/>
      <c r="E89" s="20"/>
      <c r="F89" s="20"/>
      <c r="G89" s="20"/>
      <c r="H89" s="20"/>
      <c r="I89" s="291"/>
    </row>
    <row r="90" spans="3:9" ht="30" customHeight="1">
      <c r="C90" s="20"/>
      <c r="D90" s="20"/>
      <c r="E90" s="20"/>
      <c r="F90" s="20"/>
      <c r="G90" s="20"/>
      <c r="H90" s="20"/>
      <c r="I90" s="291"/>
    </row>
    <row r="91" spans="3:9" ht="30" customHeight="1">
      <c r="C91" s="20"/>
      <c r="D91" s="20"/>
      <c r="E91" s="20"/>
      <c r="F91" s="20"/>
      <c r="G91" s="20"/>
      <c r="H91" s="20"/>
      <c r="I91" s="291"/>
    </row>
    <row r="92" spans="3:9" ht="30" customHeight="1">
      <c r="C92" s="20"/>
      <c r="D92" s="20"/>
      <c r="E92" s="20"/>
      <c r="F92" s="20"/>
      <c r="G92" s="20"/>
      <c r="H92" s="20"/>
      <c r="I92" s="291"/>
    </row>
    <row r="93" spans="3:9" ht="30" customHeight="1">
      <c r="C93" s="20"/>
      <c r="D93" s="20"/>
      <c r="E93" s="20"/>
      <c r="F93" s="20"/>
      <c r="G93" s="20"/>
      <c r="H93" s="20"/>
      <c r="I93" s="291"/>
    </row>
    <row r="94" spans="3:9" ht="30" customHeight="1">
      <c r="C94" s="20"/>
      <c r="D94" s="20"/>
      <c r="E94" s="20"/>
      <c r="F94" s="20"/>
      <c r="G94" s="20"/>
      <c r="H94" s="20"/>
      <c r="I94" s="291"/>
    </row>
    <row r="95" spans="3:9" ht="30" customHeight="1">
      <c r="C95" s="20"/>
      <c r="D95" s="20"/>
      <c r="E95" s="20"/>
      <c r="F95" s="20"/>
      <c r="G95" s="20"/>
      <c r="H95" s="20"/>
      <c r="I95" s="291"/>
    </row>
    <row r="96" spans="3:9" ht="30" customHeight="1">
      <c r="C96" s="20"/>
      <c r="D96" s="20"/>
      <c r="E96" s="20"/>
      <c r="F96" s="20"/>
      <c r="G96" s="20"/>
      <c r="H96" s="20"/>
      <c r="I96" s="291"/>
    </row>
    <row r="97" spans="3:9" ht="30" customHeight="1">
      <c r="C97" s="20"/>
      <c r="D97" s="20"/>
      <c r="E97" s="20"/>
      <c r="F97" s="20"/>
      <c r="G97" s="20"/>
      <c r="H97" s="20"/>
      <c r="I97" s="291"/>
    </row>
    <row r="98" spans="3:9" ht="30" customHeight="1">
      <c r="C98" s="20"/>
      <c r="D98" s="20"/>
      <c r="E98" s="20"/>
      <c r="F98" s="20"/>
      <c r="G98" s="20"/>
      <c r="H98" s="20"/>
      <c r="I98" s="291"/>
    </row>
    <row r="99" spans="3:9" ht="30" customHeight="1">
      <c r="C99" s="20"/>
      <c r="D99" s="20"/>
      <c r="E99" s="20"/>
      <c r="F99" s="20"/>
      <c r="G99" s="20"/>
      <c r="H99" s="20"/>
      <c r="I99" s="291"/>
    </row>
    <row r="100" spans="3:9" ht="30" customHeight="1">
      <c r="C100" s="20"/>
      <c r="D100" s="20"/>
      <c r="E100" s="20"/>
      <c r="F100" s="20"/>
      <c r="G100" s="20"/>
      <c r="H100" s="20"/>
      <c r="I100" s="291"/>
    </row>
    <row r="101" spans="3:9" ht="30" customHeight="1">
      <c r="C101" s="20"/>
      <c r="D101" s="20"/>
      <c r="E101" s="20"/>
      <c r="F101" s="20"/>
      <c r="G101" s="20"/>
      <c r="H101" s="20"/>
      <c r="I101" s="291"/>
    </row>
    <row r="102" spans="3:9" ht="30" customHeight="1">
      <c r="C102" s="20"/>
      <c r="D102" s="20"/>
      <c r="E102" s="20"/>
      <c r="F102" s="20"/>
      <c r="G102" s="20"/>
      <c r="H102" s="20"/>
      <c r="I102" s="291"/>
    </row>
    <row r="103" spans="3:9" ht="30" customHeight="1">
      <c r="C103" s="20"/>
      <c r="D103" s="20"/>
      <c r="E103" s="20"/>
      <c r="F103" s="20"/>
      <c r="G103" s="20"/>
      <c r="H103" s="20"/>
      <c r="I103" s="291"/>
    </row>
    <row r="104" spans="3:9" ht="30" customHeight="1">
      <c r="C104" s="20"/>
      <c r="D104" s="20"/>
      <c r="E104" s="20"/>
      <c r="F104" s="20"/>
      <c r="G104" s="20"/>
      <c r="H104" s="20"/>
      <c r="I104" s="291"/>
    </row>
    <row r="105" spans="3:9" ht="30" customHeight="1">
      <c r="C105" s="20"/>
      <c r="D105" s="20"/>
      <c r="E105" s="20"/>
      <c r="F105" s="20"/>
      <c r="G105" s="20"/>
      <c r="H105" s="20"/>
      <c r="I105" s="291"/>
    </row>
    <row r="106" spans="3:9" ht="30" customHeight="1">
      <c r="C106" s="20"/>
      <c r="D106" s="20"/>
      <c r="E106" s="20"/>
      <c r="F106" s="20"/>
      <c r="G106" s="20"/>
      <c r="H106" s="20"/>
      <c r="I106" s="291"/>
    </row>
    <row r="107" spans="3:9">
      <c r="C107" s="20"/>
      <c r="D107" s="20"/>
      <c r="E107" s="20"/>
      <c r="F107" s="20"/>
      <c r="G107" s="20"/>
      <c r="H107" s="20"/>
      <c r="I107" s="291"/>
    </row>
    <row r="108" spans="3:9">
      <c r="C108" s="20"/>
      <c r="D108" s="20"/>
      <c r="E108" s="20"/>
      <c r="F108" s="20"/>
      <c r="G108" s="20"/>
      <c r="H108" s="20"/>
      <c r="I108" s="291"/>
    </row>
    <row r="109" spans="3:9">
      <c r="C109" s="20"/>
      <c r="D109" s="20"/>
      <c r="E109" s="20"/>
      <c r="F109" s="20"/>
      <c r="G109" s="20"/>
      <c r="H109" s="20"/>
      <c r="I109" s="291"/>
    </row>
  </sheetData>
  <sheetProtection selectLockedCells="1"/>
  <mergeCells count="3">
    <mergeCell ref="G7:G8"/>
    <mergeCell ref="C1:D1"/>
    <mergeCell ref="H1:I1"/>
  </mergeCells>
  <pageMargins left="0.7" right="0.7" top="0.75" bottom="0.75" header="0.3" footer="0.3"/>
  <pageSetup paperSize="9" orientation="portrait" r:id="rId1"/>
  <ignoredErrors>
    <ignoredError sqref="G7" formulaRange="1"/>
  </ignoredError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4"/>
  <dimension ref="A1:XFD109"/>
  <sheetViews>
    <sheetView showGridLines="0" zoomScale="90" zoomScaleNormal="90" zoomScalePageLayoutView="80" workbookViewId="0">
      <pane ySplit="6" topLeftCell="A7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8.625" style="12" customWidth="1"/>
    <col min="4" max="4" width="21.5" style="12" customWidth="1"/>
    <col min="5" max="9" width="17.375" style="12" customWidth="1"/>
    <col min="10" max="10" width="20.125" style="12" customWidth="1"/>
    <col min="11" max="11" width="11" style="14" customWidth="1"/>
    <col min="12" max="16" width="14.375" style="14" customWidth="1"/>
    <col min="17" max="19" width="11" style="14"/>
    <col min="20" max="20" width="11" style="14" customWidth="1"/>
    <col min="21" max="87" width="11" style="14"/>
    <col min="88" max="16384" width="11" style="12"/>
  </cols>
  <sheetData>
    <row r="1" spans="1:16384" s="91" customFormat="1" ht="39" customHeight="1">
      <c r="C1" s="145"/>
      <c r="D1" s="151"/>
      <c r="E1" s="405"/>
      <c r="F1" s="405"/>
      <c r="G1" s="405"/>
      <c r="H1" s="405"/>
      <c r="I1" s="405"/>
      <c r="J1" s="405"/>
      <c r="K1" s="446"/>
      <c r="L1" s="446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</row>
    <row r="2" spans="1:16384" s="6" customFormat="1" ht="30" customHeight="1"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  <c r="R2" s="268"/>
      <c r="S2" s="268"/>
      <c r="T2" s="268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A2" s="268"/>
      <c r="BB2" s="268"/>
      <c r="BC2" s="268"/>
      <c r="BD2" s="268"/>
      <c r="BE2" s="268"/>
      <c r="BF2" s="268"/>
      <c r="BG2" s="268"/>
      <c r="BH2" s="268"/>
      <c r="BI2" s="268"/>
      <c r="BJ2" s="268"/>
      <c r="BK2" s="268"/>
      <c r="BL2" s="268"/>
      <c r="BM2" s="268"/>
      <c r="BN2" s="268"/>
      <c r="BO2" s="268"/>
      <c r="BP2" s="268"/>
      <c r="BQ2" s="268"/>
      <c r="BR2" s="268"/>
      <c r="BS2" s="268"/>
      <c r="BT2" s="268"/>
      <c r="BU2" s="268"/>
      <c r="BV2" s="268"/>
      <c r="BW2" s="268"/>
      <c r="BX2" s="268"/>
      <c r="BY2" s="268"/>
      <c r="BZ2" s="268"/>
      <c r="CA2" s="268"/>
      <c r="CB2" s="268"/>
      <c r="CC2" s="268"/>
      <c r="CD2" s="268"/>
      <c r="CE2" s="268"/>
      <c r="CF2" s="268"/>
      <c r="CG2" s="268"/>
      <c r="CH2" s="268"/>
      <c r="CI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L4" s="13"/>
      <c r="M4" s="13"/>
    </row>
    <row r="5" spans="1:16384" s="18" customFormat="1" ht="30" customHeight="1" thickTop="1" thickBot="1">
      <c r="A5" s="16"/>
      <c r="B5" s="17"/>
      <c r="C5" s="61" t="s">
        <v>282</v>
      </c>
      <c r="D5" s="156"/>
      <c r="E5" s="79"/>
      <c r="F5" s="79"/>
      <c r="G5" s="79"/>
      <c r="H5" s="79"/>
      <c r="I5" s="79"/>
      <c r="J5" s="79"/>
      <c r="K5" s="20"/>
      <c r="L5" s="274"/>
      <c r="M5" s="274"/>
      <c r="N5" s="274"/>
      <c r="O5" s="274"/>
      <c r="P5" s="274"/>
      <c r="Q5" s="272"/>
      <c r="R5" s="272"/>
      <c r="S5" s="272"/>
      <c r="T5" s="272"/>
      <c r="U5" s="272"/>
      <c r="V5" s="272"/>
      <c r="W5" s="272"/>
      <c r="X5" s="272"/>
      <c r="Y5" s="272"/>
      <c r="Z5" s="274"/>
      <c r="AA5" s="274"/>
      <c r="AB5" s="274"/>
      <c r="AC5" s="274"/>
      <c r="AD5" s="274"/>
      <c r="AE5" s="274"/>
      <c r="AF5" s="274"/>
      <c r="AG5" s="274"/>
      <c r="AH5" s="274"/>
      <c r="AI5" s="274"/>
      <c r="AJ5" s="274"/>
      <c r="AK5" s="274"/>
      <c r="AL5" s="274"/>
      <c r="AM5" s="274"/>
      <c r="AN5" s="274"/>
      <c r="AO5" s="274"/>
      <c r="AP5" s="274"/>
      <c r="AQ5" s="274"/>
      <c r="AR5" s="274"/>
      <c r="AS5" s="274"/>
      <c r="AT5" s="274"/>
      <c r="AU5" s="274"/>
      <c r="AV5" s="274"/>
      <c r="AW5" s="274"/>
      <c r="AX5" s="274"/>
      <c r="AY5" s="274"/>
      <c r="AZ5" s="274"/>
      <c r="BA5" s="274"/>
      <c r="BB5" s="274"/>
      <c r="BC5" s="274"/>
      <c r="BD5" s="274"/>
      <c r="BE5" s="274"/>
      <c r="BF5" s="274"/>
      <c r="BG5" s="274"/>
      <c r="BH5" s="274"/>
      <c r="BI5" s="274"/>
      <c r="BJ5" s="274"/>
      <c r="BK5" s="274"/>
      <c r="BL5" s="274"/>
      <c r="BM5" s="274"/>
      <c r="BN5" s="274"/>
      <c r="BO5" s="274"/>
      <c r="BP5" s="274"/>
      <c r="BQ5" s="274"/>
      <c r="BR5" s="274"/>
      <c r="BS5" s="274"/>
      <c r="BT5" s="274"/>
      <c r="BU5" s="274"/>
      <c r="BV5" s="274"/>
      <c r="BW5" s="274"/>
      <c r="BX5" s="274"/>
      <c r="BY5" s="274"/>
      <c r="BZ5" s="274"/>
      <c r="CA5" s="274"/>
      <c r="CB5" s="274"/>
      <c r="CC5" s="274"/>
      <c r="CD5" s="274"/>
      <c r="CE5" s="274"/>
      <c r="CF5" s="274"/>
      <c r="CG5" s="274"/>
      <c r="CH5" s="274"/>
      <c r="CI5" s="274"/>
    </row>
    <row r="6" spans="1:16384" s="18" customFormat="1" ht="30" customHeight="1" thickTop="1" thickBot="1">
      <c r="A6" s="16"/>
      <c r="B6" s="17"/>
      <c r="C6" s="54" t="s">
        <v>284</v>
      </c>
      <c r="D6" s="152" t="s">
        <v>280</v>
      </c>
      <c r="E6" s="104" t="s">
        <v>271</v>
      </c>
      <c r="F6" s="104" t="s">
        <v>272</v>
      </c>
      <c r="G6" s="104" t="s">
        <v>273</v>
      </c>
      <c r="H6" s="104" t="s">
        <v>274</v>
      </c>
      <c r="I6" s="104" t="s">
        <v>275</v>
      </c>
      <c r="J6" s="104" t="s">
        <v>276</v>
      </c>
      <c r="K6" s="20"/>
      <c r="L6" s="20" t="s">
        <v>370</v>
      </c>
      <c r="M6" s="19"/>
      <c r="N6" s="20"/>
      <c r="O6" s="272"/>
      <c r="P6" s="272"/>
      <c r="Q6" s="274"/>
      <c r="R6" s="274"/>
      <c r="S6" s="274"/>
      <c r="T6" s="274"/>
      <c r="U6" s="274"/>
      <c r="V6" s="274"/>
      <c r="W6" s="274"/>
      <c r="X6" s="274"/>
      <c r="Y6" s="274"/>
      <c r="Z6" s="274"/>
      <c r="AA6" s="274"/>
      <c r="AB6" s="274"/>
      <c r="AC6" s="274"/>
      <c r="AD6" s="274"/>
      <c r="AE6" s="274"/>
      <c r="AF6" s="274"/>
      <c r="AG6" s="274"/>
      <c r="AH6" s="274"/>
      <c r="AI6" s="274"/>
      <c r="AJ6" s="274"/>
      <c r="AK6" s="274"/>
      <c r="AL6" s="274"/>
      <c r="AM6" s="274"/>
      <c r="AN6" s="274"/>
      <c r="AO6" s="274"/>
      <c r="AP6" s="274"/>
      <c r="AQ6" s="274"/>
      <c r="AR6" s="274"/>
      <c r="AS6" s="274"/>
      <c r="AT6" s="274"/>
      <c r="AU6" s="274"/>
      <c r="AV6" s="274"/>
      <c r="AW6" s="274"/>
      <c r="AX6" s="274"/>
      <c r="AY6" s="274"/>
      <c r="AZ6" s="274"/>
      <c r="BA6" s="274"/>
      <c r="BB6" s="274"/>
      <c r="BC6" s="274"/>
      <c r="BD6" s="274"/>
      <c r="BE6" s="274"/>
      <c r="BF6" s="274"/>
      <c r="BG6" s="274"/>
      <c r="BH6" s="274"/>
      <c r="BI6" s="274"/>
      <c r="BJ6" s="274"/>
      <c r="BK6" s="274"/>
      <c r="BL6" s="274"/>
      <c r="BM6" s="274"/>
      <c r="BN6" s="274"/>
      <c r="BO6" s="274"/>
      <c r="BP6" s="274"/>
      <c r="BQ6" s="274"/>
      <c r="BR6" s="274"/>
      <c r="BS6" s="274"/>
      <c r="BT6" s="274"/>
      <c r="BU6" s="274"/>
      <c r="BV6" s="274"/>
      <c r="BW6" s="274"/>
      <c r="BX6" s="274"/>
      <c r="BY6" s="274"/>
      <c r="BZ6" s="274"/>
      <c r="CA6" s="274"/>
      <c r="CB6" s="274"/>
      <c r="CC6" s="274"/>
      <c r="CD6" s="274"/>
      <c r="CE6" s="274"/>
      <c r="CF6" s="274"/>
      <c r="CG6" s="274"/>
      <c r="CH6" s="274"/>
      <c r="CI6" s="274"/>
    </row>
    <row r="7" spans="1:16384" s="18" customFormat="1" ht="30" customHeight="1" thickTop="1" thickBot="1">
      <c r="A7" s="16"/>
      <c r="B7" s="17"/>
      <c r="C7" s="109" t="s">
        <v>281</v>
      </c>
      <c r="D7" s="187">
        <v>0.1</v>
      </c>
      <c r="E7" s="109">
        <v>0</v>
      </c>
      <c r="F7" s="109">
        <v>0</v>
      </c>
      <c r="G7" s="109">
        <v>50000</v>
      </c>
      <c r="H7" s="109">
        <v>0</v>
      </c>
      <c r="I7" s="109">
        <v>0</v>
      </c>
      <c r="J7" s="116">
        <v>50000</v>
      </c>
      <c r="K7" s="20"/>
      <c r="L7" s="20" t="s">
        <v>195</v>
      </c>
      <c r="M7" s="20" t="s">
        <v>196</v>
      </c>
      <c r="N7" s="20" t="s">
        <v>197</v>
      </c>
      <c r="O7" s="20" t="s">
        <v>198</v>
      </c>
      <c r="P7" s="20" t="s">
        <v>199</v>
      </c>
      <c r="Q7" s="274"/>
      <c r="R7" s="274" t="s">
        <v>300</v>
      </c>
      <c r="S7" s="274" t="s">
        <v>301</v>
      </c>
      <c r="T7" s="274" t="s">
        <v>302</v>
      </c>
      <c r="U7" s="274" t="s">
        <v>303</v>
      </c>
      <c r="V7" s="274" t="s">
        <v>304</v>
      </c>
      <c r="W7" s="274" t="s">
        <v>305</v>
      </c>
      <c r="X7" s="274" t="s">
        <v>306</v>
      </c>
      <c r="Y7" s="274" t="s">
        <v>307</v>
      </c>
      <c r="Z7" s="274" t="s">
        <v>308</v>
      </c>
      <c r="AA7" s="274" t="s">
        <v>309</v>
      </c>
      <c r="AB7" s="274" t="s">
        <v>310</v>
      </c>
      <c r="AC7" s="274" t="s">
        <v>311</v>
      </c>
      <c r="AD7" s="274" t="s">
        <v>300</v>
      </c>
      <c r="AE7" s="274" t="s">
        <v>301</v>
      </c>
      <c r="AF7" s="274" t="s">
        <v>302</v>
      </c>
      <c r="AG7" s="274" t="s">
        <v>303</v>
      </c>
      <c r="AH7" s="274" t="s">
        <v>304</v>
      </c>
      <c r="AI7" s="274" t="s">
        <v>305</v>
      </c>
      <c r="AJ7" s="274" t="s">
        <v>306</v>
      </c>
      <c r="AK7" s="274" t="s">
        <v>307</v>
      </c>
      <c r="AL7" s="274" t="s">
        <v>308</v>
      </c>
      <c r="AM7" s="274" t="s">
        <v>309</v>
      </c>
      <c r="AN7" s="274" t="s">
        <v>310</v>
      </c>
      <c r="AO7" s="274" t="s">
        <v>311</v>
      </c>
      <c r="AP7" s="274" t="s">
        <v>300</v>
      </c>
      <c r="AQ7" s="274" t="s">
        <v>301</v>
      </c>
      <c r="AR7" s="274" t="s">
        <v>302</v>
      </c>
      <c r="AS7" s="274" t="s">
        <v>303</v>
      </c>
      <c r="AT7" s="274" t="s">
        <v>304</v>
      </c>
      <c r="AU7" s="274" t="s">
        <v>305</v>
      </c>
      <c r="AV7" s="274" t="s">
        <v>306</v>
      </c>
      <c r="AW7" s="274" t="s">
        <v>307</v>
      </c>
      <c r="AX7" s="274" t="s">
        <v>308</v>
      </c>
      <c r="AY7" s="274" t="s">
        <v>309</v>
      </c>
      <c r="AZ7" s="274" t="s">
        <v>310</v>
      </c>
      <c r="BA7" s="274" t="s">
        <v>311</v>
      </c>
      <c r="BB7" s="274" t="s">
        <v>300</v>
      </c>
      <c r="BC7" s="274" t="s">
        <v>301</v>
      </c>
      <c r="BD7" s="274" t="s">
        <v>302</v>
      </c>
      <c r="BE7" s="274" t="s">
        <v>303</v>
      </c>
      <c r="BF7" s="274" t="s">
        <v>304</v>
      </c>
      <c r="BG7" s="274" t="s">
        <v>305</v>
      </c>
      <c r="BH7" s="274" t="s">
        <v>306</v>
      </c>
      <c r="BI7" s="274" t="s">
        <v>307</v>
      </c>
      <c r="BJ7" s="274" t="s">
        <v>308</v>
      </c>
      <c r="BK7" s="274" t="s">
        <v>309</v>
      </c>
      <c r="BL7" s="274" t="s">
        <v>310</v>
      </c>
      <c r="BM7" s="274" t="s">
        <v>311</v>
      </c>
      <c r="BN7" s="274" t="s">
        <v>300</v>
      </c>
      <c r="BO7" s="274" t="s">
        <v>301</v>
      </c>
      <c r="BP7" s="274" t="s">
        <v>302</v>
      </c>
      <c r="BQ7" s="274" t="s">
        <v>303</v>
      </c>
      <c r="BR7" s="274" t="s">
        <v>304</v>
      </c>
      <c r="BS7" s="274" t="s">
        <v>305</v>
      </c>
      <c r="BT7" s="274" t="s">
        <v>306</v>
      </c>
      <c r="BU7" s="274" t="s">
        <v>307</v>
      </c>
      <c r="BV7" s="274" t="s">
        <v>308</v>
      </c>
      <c r="BW7" s="274" t="s">
        <v>309</v>
      </c>
      <c r="BX7" s="274" t="s">
        <v>310</v>
      </c>
      <c r="BY7" s="274" t="s">
        <v>311</v>
      </c>
      <c r="BZ7" s="274"/>
      <c r="CA7" s="274"/>
      <c r="CB7" s="274"/>
      <c r="CC7" s="274"/>
      <c r="CD7" s="274"/>
      <c r="CE7" s="274"/>
      <c r="CF7" s="274"/>
      <c r="CG7" s="274"/>
      <c r="CH7" s="274"/>
      <c r="CI7" s="274"/>
    </row>
    <row r="8" spans="1:16384" s="18" customFormat="1" ht="30" customHeight="1" thickTop="1" thickBot="1">
      <c r="A8" s="16"/>
      <c r="B8" s="17"/>
      <c r="C8" s="344" t="s">
        <v>774</v>
      </c>
      <c r="D8" s="380">
        <v>0.1</v>
      </c>
      <c r="E8" s="105"/>
      <c r="F8" s="105">
        <v>20000</v>
      </c>
      <c r="G8" s="105"/>
      <c r="H8" s="105"/>
      <c r="I8" s="375"/>
      <c r="J8" s="116">
        <v>20000</v>
      </c>
      <c r="K8" s="20"/>
      <c r="L8" s="277">
        <v>0</v>
      </c>
      <c r="M8" s="277">
        <v>2000</v>
      </c>
      <c r="N8" s="277">
        <v>2000</v>
      </c>
      <c r="O8" s="277">
        <v>2000</v>
      </c>
      <c r="P8" s="277">
        <v>2000</v>
      </c>
      <c r="Q8" s="274"/>
      <c r="R8" s="274"/>
      <c r="S8" s="274"/>
      <c r="T8" s="274"/>
      <c r="U8" s="274"/>
      <c r="V8" s="274"/>
      <c r="W8" s="274"/>
      <c r="X8" s="274"/>
      <c r="Y8" s="274"/>
      <c r="Z8" s="274"/>
      <c r="AA8" s="274"/>
      <c r="AB8" s="274"/>
      <c r="AC8" s="274"/>
      <c r="AD8" s="274"/>
      <c r="AE8" s="274"/>
      <c r="AF8" s="274"/>
      <c r="AG8" s="274"/>
      <c r="AH8" s="274"/>
      <c r="AI8" s="274"/>
      <c r="AJ8" s="274"/>
      <c r="AK8" s="274"/>
      <c r="AL8" s="274"/>
      <c r="AM8" s="274"/>
      <c r="AN8" s="274"/>
      <c r="AO8" s="274"/>
      <c r="AP8" s="274"/>
      <c r="AQ8" s="274"/>
      <c r="AR8" s="274"/>
      <c r="AS8" s="274"/>
      <c r="AT8" s="274"/>
      <c r="AU8" s="274"/>
      <c r="AV8" s="274"/>
      <c r="AW8" s="274"/>
      <c r="AX8" s="274"/>
      <c r="AY8" s="274"/>
      <c r="AZ8" s="274"/>
      <c r="BA8" s="274"/>
      <c r="BB8" s="274"/>
      <c r="BC8" s="274"/>
      <c r="BD8" s="274"/>
      <c r="BE8" s="274"/>
      <c r="BF8" s="274"/>
      <c r="BG8" s="274"/>
      <c r="BH8" s="274"/>
      <c r="BI8" s="274"/>
      <c r="BJ8" s="274"/>
      <c r="BK8" s="274"/>
      <c r="BL8" s="274"/>
      <c r="BM8" s="274"/>
      <c r="BN8" s="274"/>
      <c r="BO8" s="274"/>
      <c r="BP8" s="274"/>
      <c r="BQ8" s="274"/>
      <c r="BR8" s="274"/>
      <c r="BS8" s="274"/>
      <c r="BT8" s="274"/>
      <c r="BU8" s="274"/>
      <c r="BV8" s="274"/>
      <c r="BW8" s="274"/>
      <c r="BX8" s="274"/>
      <c r="BY8" s="274"/>
      <c r="BZ8" s="274"/>
      <c r="CA8" s="274"/>
      <c r="CB8" s="274"/>
      <c r="CC8" s="274"/>
      <c r="CD8" s="274"/>
      <c r="CE8" s="274"/>
      <c r="CF8" s="274"/>
      <c r="CG8" s="274"/>
      <c r="CH8" s="274"/>
      <c r="CI8" s="274"/>
    </row>
    <row r="9" spans="1:16384" s="18" customFormat="1" ht="30" customHeight="1" thickTop="1" thickBot="1">
      <c r="A9" s="16"/>
      <c r="B9" s="17"/>
      <c r="C9" s="345"/>
      <c r="D9" s="380"/>
      <c r="E9" s="105"/>
      <c r="F9" s="105"/>
      <c r="G9" s="105"/>
      <c r="H9" s="105"/>
      <c r="I9" s="375"/>
      <c r="J9" s="116">
        <v>0</v>
      </c>
      <c r="K9" s="20"/>
      <c r="L9" s="277">
        <v>0</v>
      </c>
      <c r="M9" s="277">
        <v>0</v>
      </c>
      <c r="N9" s="277">
        <v>0</v>
      </c>
      <c r="O9" s="277">
        <v>0</v>
      </c>
      <c r="P9" s="277">
        <v>0</v>
      </c>
      <c r="Q9" s="274"/>
      <c r="R9" s="274"/>
      <c r="S9" s="274"/>
      <c r="T9" s="274"/>
      <c r="U9" s="274"/>
      <c r="V9" s="274"/>
      <c r="W9" s="274"/>
      <c r="X9" s="274"/>
      <c r="Y9" s="274"/>
      <c r="Z9" s="274"/>
      <c r="AA9" s="274"/>
      <c r="AB9" s="274"/>
      <c r="AC9" s="274"/>
      <c r="AD9" s="274"/>
      <c r="AE9" s="274"/>
      <c r="AF9" s="274"/>
      <c r="AG9" s="274"/>
      <c r="AH9" s="274"/>
      <c r="AI9" s="274"/>
      <c r="AJ9" s="274"/>
      <c r="AK9" s="274"/>
      <c r="AL9" s="274"/>
      <c r="AM9" s="274"/>
      <c r="AN9" s="274"/>
      <c r="AO9" s="274"/>
      <c r="AP9" s="274"/>
      <c r="AQ9" s="274"/>
      <c r="AR9" s="274"/>
      <c r="AS9" s="274"/>
      <c r="AT9" s="274"/>
      <c r="AU9" s="274"/>
      <c r="AV9" s="274"/>
      <c r="AW9" s="274"/>
      <c r="AX9" s="274"/>
      <c r="AY9" s="274"/>
      <c r="AZ9" s="274"/>
      <c r="BA9" s="274"/>
      <c r="BB9" s="274"/>
      <c r="BC9" s="274"/>
      <c r="BD9" s="274"/>
      <c r="BE9" s="274"/>
      <c r="BF9" s="274"/>
      <c r="BG9" s="274"/>
      <c r="BH9" s="274"/>
      <c r="BI9" s="274"/>
      <c r="BJ9" s="274"/>
      <c r="BK9" s="274"/>
      <c r="BL9" s="274"/>
      <c r="BM9" s="274"/>
      <c r="BN9" s="274"/>
      <c r="BO9" s="274"/>
      <c r="BP9" s="274"/>
      <c r="BQ9" s="274"/>
      <c r="BR9" s="274"/>
      <c r="BS9" s="274"/>
      <c r="BT9" s="274"/>
      <c r="BU9" s="274"/>
      <c r="BV9" s="274"/>
      <c r="BW9" s="274"/>
      <c r="BX9" s="274"/>
      <c r="BY9" s="274"/>
      <c r="BZ9" s="274"/>
      <c r="CA9" s="274"/>
      <c r="CB9" s="274"/>
      <c r="CC9" s="274"/>
      <c r="CD9" s="274"/>
      <c r="CE9" s="274"/>
      <c r="CF9" s="274"/>
      <c r="CG9" s="274"/>
      <c r="CH9" s="274"/>
      <c r="CI9" s="274"/>
    </row>
    <row r="10" spans="1:16384" s="18" customFormat="1" ht="30" customHeight="1" thickTop="1" thickBot="1">
      <c r="A10" s="16"/>
      <c r="B10" s="17"/>
      <c r="C10" s="345"/>
      <c r="D10" s="380"/>
      <c r="E10" s="105"/>
      <c r="F10" s="105"/>
      <c r="G10" s="105"/>
      <c r="H10" s="105"/>
      <c r="I10" s="375"/>
      <c r="J10" s="116">
        <v>0</v>
      </c>
      <c r="K10" s="20"/>
      <c r="L10" s="277">
        <v>0</v>
      </c>
      <c r="M10" s="277">
        <v>0</v>
      </c>
      <c r="N10" s="277">
        <v>0</v>
      </c>
      <c r="O10" s="277">
        <v>0</v>
      </c>
      <c r="P10" s="277">
        <v>0</v>
      </c>
      <c r="Q10" s="274"/>
      <c r="R10" s="274"/>
      <c r="S10" s="274"/>
      <c r="T10" s="274"/>
      <c r="U10" s="274"/>
      <c r="V10" s="274"/>
      <c r="W10" s="274"/>
      <c r="X10" s="274"/>
      <c r="Y10" s="274"/>
      <c r="Z10" s="274"/>
      <c r="AA10" s="274"/>
      <c r="AB10" s="274"/>
      <c r="AC10" s="274"/>
      <c r="AD10" s="274"/>
      <c r="AE10" s="274"/>
      <c r="AF10" s="274"/>
      <c r="AG10" s="274"/>
      <c r="AH10" s="274"/>
      <c r="AI10" s="274"/>
      <c r="AJ10" s="274"/>
      <c r="AK10" s="274"/>
      <c r="AL10" s="274"/>
      <c r="AM10" s="274"/>
      <c r="AN10" s="274"/>
      <c r="AO10" s="274"/>
      <c r="AP10" s="274"/>
      <c r="AQ10" s="274"/>
      <c r="AR10" s="274"/>
      <c r="AS10" s="274"/>
      <c r="AT10" s="274"/>
      <c r="AU10" s="274"/>
      <c r="AV10" s="274"/>
      <c r="AW10" s="274"/>
      <c r="AX10" s="274"/>
      <c r="AY10" s="274"/>
      <c r="AZ10" s="274"/>
      <c r="BA10" s="274"/>
      <c r="BB10" s="274"/>
      <c r="BC10" s="274"/>
      <c r="BD10" s="274"/>
      <c r="BE10" s="274"/>
      <c r="BF10" s="274"/>
      <c r="BG10" s="274"/>
      <c r="BH10" s="274"/>
      <c r="BI10" s="274"/>
      <c r="BJ10" s="274"/>
      <c r="BK10" s="274"/>
      <c r="BL10" s="274"/>
      <c r="BM10" s="274"/>
      <c r="BN10" s="274"/>
      <c r="BO10" s="274"/>
      <c r="BP10" s="274"/>
      <c r="BQ10" s="274"/>
      <c r="BR10" s="274"/>
      <c r="BS10" s="274"/>
      <c r="BT10" s="274"/>
      <c r="BU10" s="274"/>
      <c r="BV10" s="274"/>
      <c r="BW10" s="274"/>
      <c r="BX10" s="274"/>
      <c r="BY10" s="274"/>
      <c r="BZ10" s="274"/>
      <c r="CA10" s="274"/>
      <c r="CB10" s="274"/>
      <c r="CC10" s="274"/>
      <c r="CD10" s="274"/>
      <c r="CE10" s="274"/>
      <c r="CF10" s="274"/>
      <c r="CG10" s="274"/>
      <c r="CH10" s="274"/>
      <c r="CI10" s="274"/>
    </row>
    <row r="11" spans="1:16384" s="18" customFormat="1" ht="30" customHeight="1" thickTop="1" thickBot="1">
      <c r="A11" s="16"/>
      <c r="B11" s="17"/>
      <c r="C11" s="345"/>
      <c r="D11" s="380"/>
      <c r="E11" s="105"/>
      <c r="F11" s="105"/>
      <c r="G11" s="105"/>
      <c r="H11" s="105"/>
      <c r="I11" s="375"/>
      <c r="J11" s="116">
        <v>0</v>
      </c>
      <c r="K11" s="20"/>
      <c r="L11" s="277">
        <v>0</v>
      </c>
      <c r="M11" s="277">
        <v>0</v>
      </c>
      <c r="N11" s="277">
        <v>0</v>
      </c>
      <c r="O11" s="277">
        <v>0</v>
      </c>
      <c r="P11" s="277">
        <v>0</v>
      </c>
      <c r="Q11" s="274"/>
      <c r="R11" s="274"/>
      <c r="S11" s="274"/>
      <c r="T11" s="274"/>
      <c r="U11" s="274"/>
      <c r="V11" s="274"/>
      <c r="W11" s="274"/>
      <c r="X11" s="274"/>
      <c r="Y11" s="274"/>
      <c r="Z11" s="274"/>
      <c r="AA11" s="274"/>
      <c r="AB11" s="274"/>
      <c r="AC11" s="274"/>
      <c r="AD11" s="274"/>
      <c r="AE11" s="274"/>
      <c r="AF11" s="274"/>
      <c r="AG11" s="274"/>
      <c r="AH11" s="274"/>
      <c r="AI11" s="274"/>
      <c r="AJ11" s="274"/>
      <c r="AK11" s="274"/>
      <c r="AL11" s="274"/>
      <c r="AM11" s="274"/>
      <c r="AN11" s="274"/>
      <c r="AO11" s="274"/>
      <c r="AP11" s="274"/>
      <c r="AQ11" s="274"/>
      <c r="AR11" s="274"/>
      <c r="AS11" s="274"/>
      <c r="AT11" s="274"/>
      <c r="AU11" s="274"/>
      <c r="AV11" s="274"/>
      <c r="AW11" s="274"/>
      <c r="AX11" s="274"/>
      <c r="AY11" s="274"/>
      <c r="AZ11" s="274"/>
      <c r="BA11" s="274"/>
      <c r="BB11" s="274"/>
      <c r="BC11" s="274"/>
      <c r="BD11" s="274"/>
      <c r="BE11" s="274"/>
      <c r="BF11" s="274"/>
      <c r="BG11" s="274"/>
      <c r="BH11" s="274"/>
      <c r="BI11" s="274"/>
      <c r="BJ11" s="274"/>
      <c r="BK11" s="274"/>
      <c r="BL11" s="274"/>
      <c r="BM11" s="274"/>
      <c r="BN11" s="274"/>
      <c r="BO11" s="274"/>
      <c r="BP11" s="274"/>
      <c r="BQ11" s="274"/>
      <c r="BR11" s="274"/>
      <c r="BS11" s="274"/>
      <c r="BT11" s="274"/>
      <c r="BU11" s="274"/>
      <c r="BV11" s="274"/>
      <c r="BW11" s="274"/>
      <c r="BX11" s="274"/>
      <c r="BY11" s="274"/>
      <c r="BZ11" s="274"/>
      <c r="CA11" s="274"/>
      <c r="CB11" s="274"/>
      <c r="CC11" s="274"/>
      <c r="CD11" s="274"/>
      <c r="CE11" s="274"/>
      <c r="CF11" s="274"/>
      <c r="CG11" s="274"/>
      <c r="CH11" s="274"/>
      <c r="CI11" s="274"/>
    </row>
    <row r="12" spans="1:16384" s="18" customFormat="1" ht="30" customHeight="1" thickTop="1" thickBot="1">
      <c r="A12" s="16"/>
      <c r="B12" s="17"/>
      <c r="C12" s="345"/>
      <c r="D12" s="380"/>
      <c r="E12" s="105"/>
      <c r="F12" s="105"/>
      <c r="G12" s="105"/>
      <c r="H12" s="105"/>
      <c r="I12" s="375"/>
      <c r="J12" s="116">
        <v>0</v>
      </c>
      <c r="K12" s="20"/>
      <c r="L12" s="277">
        <v>0</v>
      </c>
      <c r="M12" s="277">
        <v>0</v>
      </c>
      <c r="N12" s="277">
        <v>0</v>
      </c>
      <c r="O12" s="277">
        <v>0</v>
      </c>
      <c r="P12" s="277">
        <v>0</v>
      </c>
      <c r="Q12" s="274"/>
      <c r="R12" s="274"/>
      <c r="S12" s="274"/>
      <c r="T12" s="274"/>
      <c r="U12" s="274"/>
      <c r="V12" s="274"/>
      <c r="W12" s="274"/>
      <c r="X12" s="274"/>
      <c r="Y12" s="274"/>
      <c r="Z12" s="274"/>
      <c r="AA12" s="274"/>
      <c r="AB12" s="274"/>
      <c r="AC12" s="274"/>
      <c r="AD12" s="274"/>
      <c r="AE12" s="274"/>
      <c r="AF12" s="274"/>
      <c r="AG12" s="274"/>
      <c r="AH12" s="274"/>
      <c r="AI12" s="274"/>
      <c r="AJ12" s="274"/>
      <c r="AK12" s="274"/>
      <c r="AL12" s="274"/>
      <c r="AM12" s="274"/>
      <c r="AN12" s="274"/>
      <c r="AO12" s="274"/>
      <c r="AP12" s="274"/>
      <c r="AQ12" s="274"/>
      <c r="AR12" s="274"/>
      <c r="AS12" s="274"/>
      <c r="AT12" s="274"/>
      <c r="AU12" s="274"/>
      <c r="AV12" s="274"/>
      <c r="AW12" s="274"/>
      <c r="AX12" s="274"/>
      <c r="AY12" s="274"/>
      <c r="AZ12" s="274"/>
      <c r="BA12" s="274"/>
      <c r="BB12" s="274"/>
      <c r="BC12" s="274"/>
      <c r="BD12" s="274"/>
      <c r="BE12" s="274"/>
      <c r="BF12" s="274"/>
      <c r="BG12" s="274"/>
      <c r="BH12" s="274"/>
      <c r="BI12" s="274"/>
      <c r="BJ12" s="274"/>
      <c r="BK12" s="274"/>
      <c r="BL12" s="274"/>
      <c r="BM12" s="274"/>
      <c r="BN12" s="274"/>
      <c r="BO12" s="274"/>
      <c r="BP12" s="274"/>
      <c r="BQ12" s="274"/>
      <c r="BR12" s="274"/>
      <c r="BS12" s="274"/>
      <c r="BT12" s="274"/>
      <c r="BU12" s="274"/>
      <c r="BV12" s="274"/>
      <c r="BW12" s="274"/>
      <c r="BX12" s="274"/>
      <c r="BY12" s="274"/>
      <c r="BZ12" s="274"/>
      <c r="CA12" s="274"/>
      <c r="CB12" s="274"/>
      <c r="CC12" s="274"/>
      <c r="CD12" s="274"/>
      <c r="CE12" s="274"/>
      <c r="CF12" s="274"/>
      <c r="CG12" s="274"/>
      <c r="CH12" s="274"/>
      <c r="CI12" s="274"/>
    </row>
    <row r="13" spans="1:16384" s="18" customFormat="1" ht="30" customHeight="1" thickTop="1" thickBot="1">
      <c r="A13" s="16"/>
      <c r="B13" s="17"/>
      <c r="C13" s="345"/>
      <c r="D13" s="380"/>
      <c r="E13" s="105"/>
      <c r="F13" s="105"/>
      <c r="G13" s="105"/>
      <c r="H13" s="105"/>
      <c r="I13" s="375"/>
      <c r="J13" s="116">
        <v>0</v>
      </c>
      <c r="K13" s="20"/>
      <c r="L13" s="277">
        <v>0</v>
      </c>
      <c r="M13" s="277">
        <v>0</v>
      </c>
      <c r="N13" s="277">
        <v>0</v>
      </c>
      <c r="O13" s="277">
        <v>0</v>
      </c>
      <c r="P13" s="277">
        <v>0</v>
      </c>
      <c r="Q13" s="274"/>
      <c r="R13" s="274"/>
      <c r="S13" s="274"/>
      <c r="T13" s="274"/>
      <c r="U13" s="274"/>
      <c r="V13" s="274"/>
      <c r="W13" s="274"/>
      <c r="X13" s="274"/>
      <c r="Y13" s="274"/>
      <c r="Z13" s="274"/>
      <c r="AA13" s="274"/>
      <c r="AB13" s="274"/>
      <c r="AC13" s="274"/>
      <c r="AD13" s="274"/>
      <c r="AE13" s="274"/>
      <c r="AF13" s="274"/>
      <c r="AG13" s="274"/>
      <c r="AH13" s="274"/>
      <c r="AI13" s="274"/>
      <c r="AJ13" s="274"/>
      <c r="AK13" s="274"/>
      <c r="AL13" s="274"/>
      <c r="AM13" s="274"/>
      <c r="AN13" s="274"/>
      <c r="AO13" s="274"/>
      <c r="AP13" s="274"/>
      <c r="AQ13" s="274"/>
      <c r="AR13" s="274"/>
      <c r="AS13" s="274"/>
      <c r="AT13" s="274"/>
      <c r="AU13" s="274"/>
      <c r="AV13" s="274"/>
      <c r="AW13" s="274"/>
      <c r="AX13" s="274"/>
      <c r="AY13" s="274"/>
      <c r="AZ13" s="274"/>
      <c r="BA13" s="274"/>
      <c r="BB13" s="274"/>
      <c r="BC13" s="274"/>
      <c r="BD13" s="274"/>
      <c r="BE13" s="274"/>
      <c r="BF13" s="274"/>
      <c r="BG13" s="274"/>
      <c r="BH13" s="274"/>
      <c r="BI13" s="274"/>
      <c r="BJ13" s="274"/>
      <c r="BK13" s="274"/>
      <c r="BL13" s="274"/>
      <c r="BM13" s="274"/>
      <c r="BN13" s="274"/>
      <c r="BO13" s="274"/>
      <c r="BP13" s="274"/>
      <c r="BQ13" s="274"/>
      <c r="BR13" s="274"/>
      <c r="BS13" s="274"/>
      <c r="BT13" s="274"/>
      <c r="BU13" s="274"/>
      <c r="BV13" s="274"/>
      <c r="BW13" s="274"/>
      <c r="BX13" s="274"/>
      <c r="BY13" s="274"/>
      <c r="BZ13" s="274"/>
      <c r="CA13" s="274"/>
      <c r="CB13" s="274"/>
      <c r="CC13" s="274"/>
      <c r="CD13" s="274"/>
      <c r="CE13" s="274"/>
      <c r="CF13" s="274"/>
      <c r="CG13" s="274"/>
      <c r="CH13" s="274"/>
      <c r="CI13" s="274"/>
    </row>
    <row r="14" spans="1:16384" s="18" customFormat="1" ht="30" customHeight="1" thickTop="1" thickBot="1">
      <c r="A14" s="16"/>
      <c r="B14" s="17"/>
      <c r="C14" s="345"/>
      <c r="D14" s="380"/>
      <c r="E14" s="105"/>
      <c r="F14" s="105"/>
      <c r="G14" s="105"/>
      <c r="H14" s="105"/>
      <c r="I14" s="375"/>
      <c r="J14" s="116">
        <v>0</v>
      </c>
      <c r="K14" s="20"/>
      <c r="L14" s="277">
        <v>0</v>
      </c>
      <c r="M14" s="277">
        <v>0</v>
      </c>
      <c r="N14" s="277">
        <v>0</v>
      </c>
      <c r="O14" s="277">
        <v>0</v>
      </c>
      <c r="P14" s="277">
        <v>0</v>
      </c>
      <c r="Q14" s="274"/>
      <c r="R14" s="274"/>
      <c r="S14" s="274"/>
      <c r="T14" s="274"/>
      <c r="U14" s="274"/>
      <c r="V14" s="274"/>
      <c r="W14" s="274"/>
      <c r="X14" s="274"/>
      <c r="Y14" s="274"/>
      <c r="Z14" s="274"/>
      <c r="AA14" s="274"/>
      <c r="AB14" s="274"/>
      <c r="AC14" s="274"/>
      <c r="AD14" s="274"/>
      <c r="AE14" s="274"/>
      <c r="AF14" s="274"/>
      <c r="AG14" s="274"/>
      <c r="AH14" s="274"/>
      <c r="AI14" s="274"/>
      <c r="AJ14" s="274"/>
      <c r="AK14" s="274"/>
      <c r="AL14" s="274"/>
      <c r="AM14" s="274"/>
      <c r="AN14" s="274"/>
      <c r="AO14" s="274"/>
      <c r="AP14" s="274"/>
      <c r="AQ14" s="274"/>
      <c r="AR14" s="274"/>
      <c r="AS14" s="274"/>
      <c r="AT14" s="274"/>
      <c r="AU14" s="274"/>
      <c r="AV14" s="274"/>
      <c r="AW14" s="274"/>
      <c r="AX14" s="274"/>
      <c r="AY14" s="274"/>
      <c r="AZ14" s="274"/>
      <c r="BA14" s="274"/>
      <c r="BB14" s="274"/>
      <c r="BC14" s="274"/>
      <c r="BD14" s="274"/>
      <c r="BE14" s="274"/>
      <c r="BF14" s="274"/>
      <c r="BG14" s="274"/>
      <c r="BH14" s="274"/>
      <c r="BI14" s="274"/>
      <c r="BJ14" s="274"/>
      <c r="BK14" s="274"/>
      <c r="BL14" s="274"/>
      <c r="BM14" s="274"/>
      <c r="BN14" s="274"/>
      <c r="BO14" s="274"/>
      <c r="BP14" s="274"/>
      <c r="BQ14" s="274"/>
      <c r="BR14" s="274"/>
      <c r="BS14" s="274"/>
      <c r="BT14" s="274"/>
      <c r="BU14" s="274"/>
      <c r="BV14" s="274"/>
      <c r="BW14" s="274"/>
      <c r="BX14" s="274"/>
      <c r="BY14" s="274"/>
      <c r="BZ14" s="274"/>
      <c r="CA14" s="274"/>
      <c r="CB14" s="274"/>
      <c r="CC14" s="274"/>
      <c r="CD14" s="274"/>
      <c r="CE14" s="274"/>
      <c r="CF14" s="274"/>
      <c r="CG14" s="274"/>
      <c r="CH14" s="274"/>
      <c r="CI14" s="274"/>
    </row>
    <row r="15" spans="1:16384" s="18" customFormat="1" ht="30" customHeight="1" thickTop="1" thickBot="1">
      <c r="A15" s="16"/>
      <c r="B15" s="17"/>
      <c r="C15" s="345"/>
      <c r="D15" s="380"/>
      <c r="E15" s="105"/>
      <c r="F15" s="105"/>
      <c r="G15" s="105"/>
      <c r="H15" s="105"/>
      <c r="I15" s="375"/>
      <c r="J15" s="116">
        <v>0</v>
      </c>
      <c r="K15" s="20"/>
      <c r="L15" s="277">
        <v>0</v>
      </c>
      <c r="M15" s="277">
        <v>0</v>
      </c>
      <c r="N15" s="277">
        <v>0</v>
      </c>
      <c r="O15" s="277">
        <v>0</v>
      </c>
      <c r="P15" s="277">
        <v>0</v>
      </c>
      <c r="Q15" s="274"/>
      <c r="R15" s="274"/>
      <c r="S15" s="274"/>
      <c r="T15" s="274"/>
      <c r="U15" s="274"/>
      <c r="V15" s="274"/>
      <c r="W15" s="274"/>
      <c r="X15" s="274"/>
      <c r="Y15" s="274"/>
      <c r="Z15" s="274"/>
      <c r="AA15" s="274"/>
      <c r="AB15" s="274"/>
      <c r="AC15" s="274"/>
      <c r="AD15" s="274"/>
      <c r="AE15" s="274"/>
      <c r="AF15" s="274"/>
      <c r="AG15" s="274"/>
      <c r="AH15" s="274"/>
      <c r="AI15" s="274"/>
      <c r="AJ15" s="274"/>
      <c r="AK15" s="274"/>
      <c r="AL15" s="274"/>
      <c r="AM15" s="274"/>
      <c r="AN15" s="274"/>
      <c r="AO15" s="274"/>
      <c r="AP15" s="274"/>
      <c r="AQ15" s="274"/>
      <c r="AR15" s="274"/>
      <c r="AS15" s="274"/>
      <c r="AT15" s="274"/>
      <c r="AU15" s="274"/>
      <c r="AV15" s="274"/>
      <c r="AW15" s="274"/>
      <c r="AX15" s="274"/>
      <c r="AY15" s="274"/>
      <c r="AZ15" s="274"/>
      <c r="BA15" s="274"/>
      <c r="BB15" s="274"/>
      <c r="BC15" s="274"/>
      <c r="BD15" s="274"/>
      <c r="BE15" s="274"/>
      <c r="BF15" s="274"/>
      <c r="BG15" s="274"/>
      <c r="BH15" s="274"/>
      <c r="BI15" s="274"/>
      <c r="BJ15" s="274"/>
      <c r="BK15" s="274"/>
      <c r="BL15" s="274"/>
      <c r="BM15" s="274"/>
      <c r="BN15" s="274"/>
      <c r="BO15" s="274"/>
      <c r="BP15" s="274"/>
      <c r="BQ15" s="274"/>
      <c r="BR15" s="274"/>
      <c r="BS15" s="274"/>
      <c r="BT15" s="274"/>
      <c r="BU15" s="274"/>
      <c r="BV15" s="274"/>
      <c r="BW15" s="274"/>
      <c r="BX15" s="274"/>
      <c r="BY15" s="274"/>
      <c r="BZ15" s="274"/>
      <c r="CA15" s="274"/>
      <c r="CB15" s="274"/>
      <c r="CC15" s="274"/>
      <c r="CD15" s="274"/>
      <c r="CE15" s="274"/>
      <c r="CF15" s="274"/>
      <c r="CG15" s="274"/>
      <c r="CH15" s="274"/>
      <c r="CI15" s="274"/>
    </row>
    <row r="16" spans="1:16384" s="18" customFormat="1" ht="30" customHeight="1" thickTop="1" thickBot="1">
      <c r="A16" s="16"/>
      <c r="B16" s="17"/>
      <c r="C16" s="345"/>
      <c r="D16" s="380"/>
      <c r="E16" s="105"/>
      <c r="F16" s="105"/>
      <c r="G16" s="105"/>
      <c r="H16" s="105"/>
      <c r="I16" s="375"/>
      <c r="J16" s="116">
        <v>0</v>
      </c>
      <c r="K16" s="20"/>
      <c r="L16" s="277">
        <v>0</v>
      </c>
      <c r="M16" s="277">
        <v>0</v>
      </c>
      <c r="N16" s="277">
        <v>0</v>
      </c>
      <c r="O16" s="277">
        <v>0</v>
      </c>
      <c r="P16" s="277">
        <v>0</v>
      </c>
      <c r="Q16" s="274"/>
      <c r="R16" s="274"/>
      <c r="S16" s="274"/>
      <c r="T16" s="274"/>
      <c r="U16" s="274"/>
      <c r="V16" s="274"/>
      <c r="W16" s="274"/>
      <c r="X16" s="274"/>
      <c r="Y16" s="274"/>
      <c r="Z16" s="274"/>
      <c r="AA16" s="274"/>
      <c r="AB16" s="274"/>
      <c r="AC16" s="274"/>
      <c r="AD16" s="274"/>
      <c r="AE16" s="274"/>
      <c r="AF16" s="274"/>
      <c r="AG16" s="274"/>
      <c r="AH16" s="274"/>
      <c r="AI16" s="274"/>
      <c r="AJ16" s="274"/>
      <c r="AK16" s="274"/>
      <c r="AL16" s="274"/>
      <c r="AM16" s="274"/>
      <c r="AN16" s="274"/>
      <c r="AO16" s="274"/>
      <c r="AP16" s="274"/>
      <c r="AQ16" s="274"/>
      <c r="AR16" s="274"/>
      <c r="AS16" s="274"/>
      <c r="AT16" s="274"/>
      <c r="AU16" s="274"/>
      <c r="AV16" s="274"/>
      <c r="AW16" s="274"/>
      <c r="AX16" s="274"/>
      <c r="AY16" s="274"/>
      <c r="AZ16" s="274"/>
      <c r="BA16" s="274"/>
      <c r="BB16" s="274"/>
      <c r="BC16" s="274"/>
      <c r="BD16" s="274"/>
      <c r="BE16" s="274"/>
      <c r="BF16" s="274"/>
      <c r="BG16" s="274"/>
      <c r="BH16" s="274"/>
      <c r="BI16" s="274"/>
      <c r="BJ16" s="274"/>
      <c r="BK16" s="274"/>
      <c r="BL16" s="274"/>
      <c r="BM16" s="274"/>
      <c r="BN16" s="274"/>
      <c r="BO16" s="274"/>
      <c r="BP16" s="274"/>
      <c r="BQ16" s="274"/>
      <c r="BR16" s="274"/>
      <c r="BS16" s="274"/>
      <c r="BT16" s="274"/>
      <c r="BU16" s="274"/>
      <c r="BV16" s="274"/>
      <c r="BW16" s="274"/>
      <c r="BX16" s="274"/>
      <c r="BY16" s="274"/>
      <c r="BZ16" s="274"/>
      <c r="CA16" s="274"/>
      <c r="CB16" s="274"/>
      <c r="CC16" s="274"/>
      <c r="CD16" s="274"/>
      <c r="CE16" s="274"/>
      <c r="CF16" s="274"/>
      <c r="CG16" s="274"/>
      <c r="CH16" s="274"/>
      <c r="CI16" s="274"/>
    </row>
    <row r="17" spans="3:16" ht="30" customHeight="1" thickTop="1" thickBot="1">
      <c r="C17" s="345"/>
      <c r="D17" s="380"/>
      <c r="E17" s="105"/>
      <c r="F17" s="105"/>
      <c r="G17" s="105"/>
      <c r="H17" s="105"/>
      <c r="I17" s="375"/>
      <c r="J17" s="116">
        <v>0</v>
      </c>
      <c r="K17" s="20"/>
      <c r="L17" s="277">
        <v>0</v>
      </c>
      <c r="M17" s="277">
        <v>0</v>
      </c>
      <c r="N17" s="277">
        <v>0</v>
      </c>
      <c r="O17" s="277">
        <v>0</v>
      </c>
      <c r="P17" s="277">
        <v>0</v>
      </c>
    </row>
    <row r="18" spans="3:16" ht="30" customHeight="1" thickTop="1" thickBot="1">
      <c r="C18" s="345"/>
      <c r="D18" s="380"/>
      <c r="E18" s="105"/>
      <c r="F18" s="105"/>
      <c r="G18" s="105"/>
      <c r="H18" s="105"/>
      <c r="I18" s="375"/>
      <c r="J18" s="116">
        <v>0</v>
      </c>
      <c r="K18" s="20"/>
      <c r="L18" s="277">
        <v>0</v>
      </c>
      <c r="M18" s="277">
        <v>0</v>
      </c>
      <c r="N18" s="277">
        <v>0</v>
      </c>
      <c r="O18" s="277">
        <v>0</v>
      </c>
      <c r="P18" s="277">
        <v>0</v>
      </c>
    </row>
    <row r="19" spans="3:16" ht="30" customHeight="1" thickTop="1" thickBot="1">
      <c r="C19" s="345"/>
      <c r="D19" s="380"/>
      <c r="E19" s="105"/>
      <c r="F19" s="105"/>
      <c r="G19" s="105"/>
      <c r="H19" s="105"/>
      <c r="I19" s="375"/>
      <c r="J19" s="116">
        <v>0</v>
      </c>
      <c r="K19" s="20"/>
      <c r="L19" s="277">
        <v>0</v>
      </c>
      <c r="M19" s="277">
        <v>0</v>
      </c>
      <c r="N19" s="277">
        <v>0</v>
      </c>
      <c r="O19" s="277">
        <v>0</v>
      </c>
      <c r="P19" s="277">
        <v>0</v>
      </c>
    </row>
    <row r="20" spans="3:16" ht="30" customHeight="1" thickTop="1" thickBot="1">
      <c r="C20" s="345"/>
      <c r="D20" s="380"/>
      <c r="E20" s="105"/>
      <c r="F20" s="105"/>
      <c r="G20" s="105"/>
      <c r="H20" s="105"/>
      <c r="I20" s="375"/>
      <c r="J20" s="116">
        <v>0</v>
      </c>
      <c r="K20" s="20"/>
      <c r="L20" s="277">
        <v>0</v>
      </c>
      <c r="M20" s="277">
        <v>0</v>
      </c>
      <c r="N20" s="277">
        <v>0</v>
      </c>
      <c r="O20" s="277">
        <v>0</v>
      </c>
      <c r="P20" s="277">
        <v>0</v>
      </c>
    </row>
    <row r="21" spans="3:16" ht="30" customHeight="1" thickTop="1" thickBot="1">
      <c r="C21" s="345"/>
      <c r="D21" s="380"/>
      <c r="E21" s="105"/>
      <c r="F21" s="105"/>
      <c r="G21" s="105"/>
      <c r="H21" s="105"/>
      <c r="I21" s="375"/>
      <c r="J21" s="116">
        <v>0</v>
      </c>
      <c r="K21" s="20"/>
      <c r="L21" s="277">
        <v>0</v>
      </c>
      <c r="M21" s="277">
        <v>0</v>
      </c>
      <c r="N21" s="277">
        <v>0</v>
      </c>
      <c r="O21" s="277">
        <v>0</v>
      </c>
      <c r="P21" s="277">
        <v>0</v>
      </c>
    </row>
    <row r="22" spans="3:16" ht="30" customHeight="1" thickTop="1" thickBot="1">
      <c r="C22" s="345"/>
      <c r="D22" s="380"/>
      <c r="E22" s="105"/>
      <c r="F22" s="105"/>
      <c r="G22" s="105"/>
      <c r="H22" s="105"/>
      <c r="I22" s="375"/>
      <c r="J22" s="116">
        <v>0</v>
      </c>
      <c r="K22" s="20"/>
      <c r="L22" s="277">
        <v>0</v>
      </c>
      <c r="M22" s="277">
        <v>0</v>
      </c>
      <c r="N22" s="277">
        <v>0</v>
      </c>
      <c r="O22" s="277">
        <v>0</v>
      </c>
      <c r="P22" s="277">
        <v>0</v>
      </c>
    </row>
    <row r="23" spans="3:16" ht="30" customHeight="1" thickTop="1" thickBot="1">
      <c r="C23" s="345"/>
      <c r="D23" s="380"/>
      <c r="E23" s="105"/>
      <c r="F23" s="105"/>
      <c r="G23" s="105"/>
      <c r="H23" s="105"/>
      <c r="I23" s="375"/>
      <c r="J23" s="116">
        <v>0</v>
      </c>
      <c r="K23" s="20"/>
      <c r="L23" s="277">
        <v>0</v>
      </c>
      <c r="M23" s="277">
        <v>0</v>
      </c>
      <c r="N23" s="277">
        <v>0</v>
      </c>
      <c r="O23" s="277">
        <v>0</v>
      </c>
      <c r="P23" s="277">
        <v>0</v>
      </c>
    </row>
    <row r="24" spans="3:16" ht="30" customHeight="1" thickTop="1" thickBot="1">
      <c r="C24" s="345"/>
      <c r="D24" s="380"/>
      <c r="E24" s="105"/>
      <c r="F24" s="105"/>
      <c r="G24" s="105"/>
      <c r="H24" s="105"/>
      <c r="I24" s="375"/>
      <c r="J24" s="116">
        <v>0</v>
      </c>
      <c r="K24" s="20"/>
      <c r="L24" s="277">
        <v>0</v>
      </c>
      <c r="M24" s="277">
        <v>0</v>
      </c>
      <c r="N24" s="277">
        <v>0</v>
      </c>
      <c r="O24" s="277">
        <v>0</v>
      </c>
      <c r="P24" s="277">
        <v>0</v>
      </c>
    </row>
    <row r="25" spans="3:16" ht="30" customHeight="1" thickTop="1" thickBot="1">
      <c r="C25" s="345"/>
      <c r="D25" s="380"/>
      <c r="E25" s="105"/>
      <c r="F25" s="105"/>
      <c r="G25" s="105"/>
      <c r="H25" s="105"/>
      <c r="I25" s="375"/>
      <c r="J25" s="116">
        <v>0</v>
      </c>
      <c r="K25" s="20"/>
      <c r="L25" s="277">
        <v>0</v>
      </c>
      <c r="M25" s="277">
        <v>0</v>
      </c>
      <c r="N25" s="277">
        <v>0</v>
      </c>
      <c r="O25" s="277">
        <v>0</v>
      </c>
      <c r="P25" s="277">
        <v>0</v>
      </c>
    </row>
    <row r="26" spans="3:16" ht="30" customHeight="1" thickTop="1" thickBot="1">
      <c r="C26" s="345"/>
      <c r="D26" s="380"/>
      <c r="E26" s="105"/>
      <c r="F26" s="105"/>
      <c r="G26" s="105"/>
      <c r="H26" s="105"/>
      <c r="I26" s="375"/>
      <c r="J26" s="116">
        <v>0</v>
      </c>
      <c r="K26" s="20"/>
      <c r="L26" s="277">
        <v>0</v>
      </c>
      <c r="M26" s="277">
        <v>0</v>
      </c>
      <c r="N26" s="277">
        <v>0</v>
      </c>
      <c r="O26" s="277">
        <v>0</v>
      </c>
      <c r="P26" s="277">
        <v>0</v>
      </c>
    </row>
    <row r="27" spans="3:16" ht="30" customHeight="1" thickTop="1" thickBot="1">
      <c r="C27" s="345"/>
      <c r="D27" s="380"/>
      <c r="E27" s="105"/>
      <c r="F27" s="105"/>
      <c r="G27" s="105"/>
      <c r="H27" s="105"/>
      <c r="I27" s="375"/>
      <c r="J27" s="116">
        <v>0</v>
      </c>
      <c r="K27" s="20"/>
      <c r="L27" s="277">
        <v>0</v>
      </c>
      <c r="M27" s="277">
        <v>0</v>
      </c>
      <c r="N27" s="277">
        <v>0</v>
      </c>
      <c r="O27" s="277">
        <v>0</v>
      </c>
      <c r="P27" s="277">
        <v>0</v>
      </c>
    </row>
    <row r="28" spans="3:16" ht="30" customHeight="1" thickTop="1" thickBot="1">
      <c r="C28" s="148" t="s">
        <v>284</v>
      </c>
      <c r="D28" s="152"/>
      <c r="E28" s="113">
        <v>0</v>
      </c>
      <c r="F28" s="113">
        <v>20000</v>
      </c>
      <c r="G28" s="113">
        <v>0</v>
      </c>
      <c r="H28" s="113">
        <v>0</v>
      </c>
      <c r="I28" s="115">
        <v>0</v>
      </c>
      <c r="J28" s="114">
        <v>20000</v>
      </c>
      <c r="K28" s="20"/>
      <c r="L28" s="20"/>
    </row>
    <row r="29" spans="3:16" ht="30" customHeight="1" thickTop="1">
      <c r="C29" s="20"/>
      <c r="D29" s="20"/>
      <c r="E29" s="20"/>
      <c r="F29" s="20"/>
      <c r="G29" s="20"/>
      <c r="H29" s="20"/>
      <c r="I29" s="20"/>
      <c r="J29" s="20"/>
      <c r="K29" s="20"/>
      <c r="L29" s="20"/>
    </row>
    <row r="30" spans="3:16" ht="30" customHeight="1">
      <c r="C30" s="20"/>
      <c r="D30" s="20"/>
      <c r="E30" s="20"/>
      <c r="F30" s="20"/>
      <c r="G30" s="20"/>
      <c r="H30" s="20"/>
      <c r="I30" s="20"/>
      <c r="J30" s="20"/>
      <c r="K30" s="20"/>
      <c r="L30" s="20"/>
    </row>
    <row r="31" spans="3:16" ht="30" customHeight="1">
      <c r="C31" s="20"/>
      <c r="D31" s="20"/>
      <c r="E31" s="20"/>
      <c r="F31" s="20"/>
      <c r="G31" s="20"/>
      <c r="H31" s="20"/>
      <c r="I31" s="20"/>
      <c r="J31" s="20"/>
      <c r="K31" s="20"/>
      <c r="L31" s="20"/>
    </row>
    <row r="32" spans="3:16" ht="30" customHeight="1">
      <c r="C32" s="20"/>
      <c r="D32" s="20"/>
      <c r="E32" s="20"/>
      <c r="F32" s="20"/>
      <c r="G32" s="20"/>
      <c r="H32" s="20"/>
      <c r="I32" s="20"/>
      <c r="J32" s="20"/>
      <c r="K32" s="20"/>
      <c r="L32" s="20"/>
    </row>
    <row r="33" spans="3:12" ht="30" customHeight="1">
      <c r="C33" s="20"/>
      <c r="D33" s="20"/>
      <c r="E33" s="20"/>
      <c r="F33" s="20"/>
      <c r="G33" s="20"/>
      <c r="H33" s="20"/>
      <c r="I33" s="20"/>
      <c r="J33" s="20"/>
      <c r="K33" s="20"/>
      <c r="L33" s="20"/>
    </row>
    <row r="34" spans="3:12" ht="30" customHeight="1">
      <c r="C34" s="20"/>
      <c r="D34" s="20"/>
      <c r="E34" s="20"/>
      <c r="F34" s="20"/>
      <c r="G34" s="20"/>
      <c r="H34" s="20"/>
      <c r="I34" s="20"/>
      <c r="J34" s="20"/>
      <c r="K34" s="20"/>
      <c r="L34" s="20"/>
    </row>
    <row r="35" spans="3:12" ht="30" customHeight="1">
      <c r="C35" s="20"/>
      <c r="D35" s="20"/>
      <c r="E35" s="20"/>
      <c r="F35" s="20"/>
      <c r="G35" s="20"/>
      <c r="H35" s="20"/>
      <c r="I35" s="20"/>
      <c r="J35" s="20"/>
      <c r="K35" s="20"/>
      <c r="L35" s="20"/>
    </row>
    <row r="36" spans="3:12" ht="30" customHeight="1">
      <c r="C36" s="20"/>
      <c r="D36" s="20"/>
      <c r="E36" s="20"/>
      <c r="F36" s="20"/>
      <c r="G36" s="20"/>
      <c r="H36" s="20"/>
      <c r="I36" s="20"/>
      <c r="J36" s="20"/>
      <c r="K36" s="20"/>
      <c r="L36" s="20"/>
    </row>
    <row r="37" spans="3:12" ht="30" customHeight="1">
      <c r="C37" s="20"/>
      <c r="D37" s="20"/>
      <c r="E37" s="20"/>
      <c r="F37" s="20"/>
      <c r="G37" s="20"/>
      <c r="H37" s="20"/>
      <c r="I37" s="20"/>
      <c r="J37" s="20"/>
      <c r="K37" s="20"/>
      <c r="L37" s="20"/>
    </row>
    <row r="38" spans="3:12" ht="30" customHeight="1">
      <c r="C38" s="20"/>
      <c r="D38" s="20"/>
      <c r="E38" s="20"/>
      <c r="F38" s="20"/>
      <c r="G38" s="20"/>
      <c r="H38" s="20"/>
      <c r="I38" s="20"/>
      <c r="J38" s="20"/>
      <c r="K38" s="20"/>
      <c r="L38" s="20"/>
    </row>
    <row r="39" spans="3:12" ht="30" customHeight="1">
      <c r="C39" s="20"/>
      <c r="D39" s="20"/>
      <c r="E39" s="20"/>
      <c r="F39" s="20"/>
      <c r="G39" s="20"/>
      <c r="H39" s="20"/>
      <c r="I39" s="20"/>
      <c r="J39" s="20"/>
      <c r="K39" s="20"/>
      <c r="L39" s="20"/>
    </row>
    <row r="40" spans="3:12" ht="30" customHeight="1">
      <c r="C40" s="20"/>
      <c r="D40" s="20"/>
      <c r="E40" s="20"/>
      <c r="F40" s="20"/>
      <c r="G40" s="20"/>
      <c r="H40" s="20"/>
      <c r="I40" s="20"/>
      <c r="J40" s="20"/>
      <c r="K40" s="20"/>
      <c r="L40" s="20"/>
    </row>
    <row r="41" spans="3:12" ht="30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</row>
    <row r="42" spans="3:12" ht="30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</row>
    <row r="43" spans="3:12" ht="30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</row>
    <row r="44" spans="3:12" ht="30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</row>
    <row r="45" spans="3:12" ht="30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</row>
    <row r="46" spans="3:12" ht="30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</row>
    <row r="47" spans="3:12" ht="30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</row>
    <row r="48" spans="3:12" ht="30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</row>
    <row r="49" spans="3:12" ht="30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</row>
    <row r="50" spans="3:12" ht="30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</row>
    <row r="51" spans="3:12" ht="30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</row>
    <row r="52" spans="3:12" ht="30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</row>
    <row r="53" spans="3:12" ht="30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</row>
    <row r="54" spans="3:12" ht="30" customHeight="1">
      <c r="C54" s="20"/>
      <c r="D54" s="20"/>
      <c r="E54" s="20"/>
      <c r="F54" s="20"/>
      <c r="G54" s="20"/>
      <c r="H54" s="20"/>
      <c r="I54" s="20"/>
      <c r="J54" s="20"/>
      <c r="K54" s="20"/>
      <c r="L54" s="20"/>
    </row>
    <row r="55" spans="3:12" ht="30" customHeight="1">
      <c r="C55" s="20"/>
      <c r="D55" s="20"/>
      <c r="E55" s="20"/>
      <c r="F55" s="20"/>
      <c r="G55" s="20"/>
      <c r="H55" s="20"/>
      <c r="I55" s="20"/>
      <c r="J55" s="20"/>
      <c r="K55" s="20"/>
      <c r="L55" s="20"/>
    </row>
    <row r="56" spans="3:12" ht="30" customHeight="1">
      <c r="C56" s="20"/>
      <c r="D56" s="20"/>
      <c r="E56" s="20"/>
      <c r="F56" s="20"/>
      <c r="G56" s="20"/>
      <c r="H56" s="20"/>
      <c r="I56" s="20"/>
      <c r="J56" s="20"/>
      <c r="K56" s="20"/>
      <c r="L56" s="20"/>
    </row>
    <row r="57" spans="3:12" ht="30" customHeight="1">
      <c r="C57" s="20"/>
      <c r="D57" s="20"/>
      <c r="E57" s="20"/>
      <c r="F57" s="20"/>
      <c r="G57" s="20"/>
      <c r="H57" s="20"/>
      <c r="I57" s="20"/>
      <c r="J57" s="20"/>
      <c r="K57" s="20"/>
      <c r="L57" s="20"/>
    </row>
    <row r="58" spans="3:12" ht="30" customHeight="1">
      <c r="C58" s="20"/>
      <c r="D58" s="20"/>
      <c r="E58" s="20"/>
      <c r="F58" s="20"/>
      <c r="G58" s="20"/>
      <c r="H58" s="20"/>
      <c r="I58" s="20"/>
      <c r="J58" s="20"/>
      <c r="K58" s="20"/>
      <c r="L58" s="20"/>
    </row>
    <row r="59" spans="3:12" ht="30" customHeight="1">
      <c r="C59" s="20"/>
      <c r="D59" s="20"/>
      <c r="E59" s="20"/>
      <c r="F59" s="20"/>
      <c r="G59" s="20"/>
      <c r="H59" s="20"/>
      <c r="I59" s="20"/>
      <c r="J59" s="20"/>
      <c r="K59" s="20"/>
      <c r="L59" s="20"/>
    </row>
    <row r="60" spans="3:12" ht="30" customHeight="1">
      <c r="C60" s="20"/>
      <c r="D60" s="20"/>
      <c r="E60" s="20"/>
      <c r="F60" s="20"/>
      <c r="G60" s="20"/>
      <c r="H60" s="20"/>
      <c r="I60" s="20"/>
      <c r="J60" s="20"/>
      <c r="K60" s="20"/>
      <c r="L60" s="20"/>
    </row>
    <row r="61" spans="3:12" ht="30" customHeight="1">
      <c r="C61" s="20"/>
      <c r="D61" s="20"/>
      <c r="E61" s="20"/>
      <c r="F61" s="20"/>
      <c r="G61" s="20"/>
      <c r="H61" s="20"/>
      <c r="I61" s="20"/>
      <c r="J61" s="20"/>
      <c r="K61" s="20"/>
      <c r="L61" s="20"/>
    </row>
    <row r="62" spans="3:12" ht="30" customHeight="1">
      <c r="C62" s="20"/>
      <c r="D62" s="20"/>
      <c r="E62" s="20"/>
      <c r="F62" s="20"/>
      <c r="G62" s="20"/>
      <c r="H62" s="20"/>
      <c r="I62" s="20"/>
      <c r="J62" s="20"/>
      <c r="K62" s="20"/>
      <c r="L62" s="20"/>
    </row>
    <row r="63" spans="3:12" ht="30" customHeight="1">
      <c r="C63" s="20"/>
      <c r="D63" s="20"/>
      <c r="E63" s="20"/>
      <c r="F63" s="20"/>
      <c r="G63" s="20"/>
      <c r="H63" s="20"/>
      <c r="I63" s="20"/>
      <c r="J63" s="20"/>
      <c r="K63" s="20"/>
      <c r="L63" s="20"/>
    </row>
    <row r="64" spans="3:12" ht="30" customHeight="1">
      <c r="C64" s="20"/>
      <c r="D64" s="20"/>
      <c r="E64" s="20"/>
      <c r="F64" s="20"/>
      <c r="G64" s="20"/>
      <c r="H64" s="20"/>
      <c r="I64" s="20"/>
      <c r="J64" s="20"/>
      <c r="K64" s="20"/>
      <c r="L64" s="20"/>
    </row>
    <row r="65" spans="3:12" ht="30" customHeight="1">
      <c r="C65" s="20"/>
      <c r="D65" s="20"/>
      <c r="E65" s="20"/>
      <c r="F65" s="20"/>
      <c r="G65" s="20"/>
      <c r="H65" s="20"/>
      <c r="I65" s="20"/>
      <c r="J65" s="20"/>
      <c r="K65" s="20"/>
      <c r="L65" s="20"/>
    </row>
    <row r="66" spans="3:12" ht="30" customHeight="1">
      <c r="C66" s="20"/>
      <c r="D66" s="20"/>
      <c r="E66" s="20"/>
      <c r="F66" s="20"/>
      <c r="G66" s="20"/>
      <c r="H66" s="20"/>
      <c r="I66" s="20"/>
      <c r="J66" s="20"/>
      <c r="K66" s="20"/>
      <c r="L66" s="20"/>
    </row>
    <row r="67" spans="3:12" ht="30" customHeight="1"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3:12" ht="30" customHeight="1">
      <c r="C68" s="20"/>
      <c r="D68" s="20"/>
      <c r="E68" s="20"/>
      <c r="F68" s="20"/>
      <c r="G68" s="20"/>
      <c r="H68" s="20"/>
      <c r="I68" s="20"/>
      <c r="J68" s="20"/>
      <c r="K68" s="20"/>
      <c r="L68" s="20"/>
    </row>
    <row r="69" spans="3:12" ht="30" customHeight="1">
      <c r="C69" s="20"/>
      <c r="D69" s="20"/>
      <c r="E69" s="20"/>
      <c r="F69" s="20"/>
      <c r="G69" s="20"/>
      <c r="H69" s="20"/>
      <c r="I69" s="20"/>
      <c r="J69" s="20"/>
      <c r="K69" s="20"/>
      <c r="L69" s="20"/>
    </row>
    <row r="70" spans="3:12" ht="30" customHeight="1">
      <c r="C70" s="20"/>
      <c r="D70" s="20"/>
      <c r="E70" s="20"/>
      <c r="F70" s="20"/>
      <c r="G70" s="20"/>
      <c r="H70" s="20"/>
      <c r="I70" s="20"/>
      <c r="J70" s="20"/>
      <c r="K70" s="20"/>
      <c r="L70" s="20"/>
    </row>
    <row r="71" spans="3:12" ht="30" customHeight="1">
      <c r="C71" s="20"/>
      <c r="D71" s="20"/>
      <c r="E71" s="20"/>
      <c r="F71" s="20"/>
      <c r="G71" s="20"/>
      <c r="H71" s="20"/>
      <c r="I71" s="20"/>
      <c r="J71" s="20"/>
      <c r="K71" s="20"/>
      <c r="L71" s="20"/>
    </row>
    <row r="72" spans="3:12" ht="30" customHeight="1">
      <c r="C72" s="20"/>
      <c r="D72" s="20"/>
      <c r="E72" s="20"/>
      <c r="F72" s="20"/>
      <c r="G72" s="20"/>
      <c r="H72" s="20"/>
      <c r="I72" s="20"/>
      <c r="J72" s="20"/>
      <c r="K72" s="20"/>
      <c r="L72" s="20"/>
    </row>
    <row r="73" spans="3:12" ht="30" customHeight="1">
      <c r="C73" s="20"/>
      <c r="D73" s="20"/>
      <c r="E73" s="20"/>
      <c r="F73" s="20"/>
      <c r="G73" s="20"/>
      <c r="H73" s="20"/>
      <c r="I73" s="20"/>
      <c r="J73" s="20"/>
      <c r="K73" s="20"/>
      <c r="L73" s="20"/>
    </row>
    <row r="74" spans="3:12" ht="30" customHeight="1">
      <c r="C74" s="20"/>
      <c r="D74" s="20"/>
      <c r="E74" s="20"/>
      <c r="F74" s="20"/>
      <c r="G74" s="20"/>
      <c r="H74" s="20"/>
      <c r="I74" s="20"/>
      <c r="J74" s="20"/>
      <c r="K74" s="20"/>
      <c r="L74" s="20"/>
    </row>
    <row r="75" spans="3:12" ht="30" customHeight="1">
      <c r="C75" s="20"/>
      <c r="D75" s="20"/>
      <c r="E75" s="20"/>
      <c r="F75" s="20"/>
      <c r="G75" s="20"/>
      <c r="H75" s="20"/>
      <c r="I75" s="20"/>
      <c r="J75" s="20"/>
      <c r="K75" s="20"/>
      <c r="L75" s="20"/>
    </row>
    <row r="76" spans="3:12" ht="30" customHeight="1">
      <c r="C76" s="20"/>
      <c r="D76" s="20"/>
      <c r="E76" s="20"/>
      <c r="F76" s="20"/>
      <c r="G76" s="20"/>
      <c r="H76" s="20"/>
      <c r="I76" s="20"/>
      <c r="J76" s="20"/>
      <c r="K76" s="20"/>
      <c r="L76" s="20"/>
    </row>
    <row r="77" spans="3:12" ht="30" customHeight="1">
      <c r="C77" s="20"/>
      <c r="D77" s="20"/>
      <c r="E77" s="20"/>
      <c r="F77" s="20"/>
      <c r="G77" s="20"/>
      <c r="H77" s="20"/>
      <c r="I77" s="20"/>
      <c r="J77" s="20"/>
      <c r="K77" s="20"/>
      <c r="L77" s="20"/>
    </row>
    <row r="78" spans="3:12" ht="30" customHeight="1">
      <c r="C78" s="20"/>
      <c r="D78" s="20"/>
      <c r="E78" s="20"/>
      <c r="F78" s="20"/>
      <c r="G78" s="20"/>
      <c r="H78" s="20"/>
      <c r="I78" s="20"/>
      <c r="J78" s="20"/>
      <c r="K78" s="20"/>
      <c r="L78" s="20"/>
    </row>
    <row r="79" spans="3:12" ht="30" customHeight="1">
      <c r="C79" s="20"/>
      <c r="D79" s="20"/>
      <c r="E79" s="20"/>
      <c r="F79" s="20"/>
      <c r="G79" s="20"/>
      <c r="H79" s="20"/>
      <c r="I79" s="20"/>
      <c r="J79" s="20"/>
      <c r="K79" s="20"/>
      <c r="L79" s="20"/>
    </row>
    <row r="80" spans="3:12" ht="30" customHeight="1">
      <c r="C80" s="20"/>
      <c r="D80" s="20"/>
      <c r="E80" s="20"/>
      <c r="F80" s="20"/>
      <c r="G80" s="20"/>
      <c r="H80" s="20"/>
      <c r="I80" s="20"/>
      <c r="J80" s="20"/>
      <c r="K80" s="20"/>
      <c r="L80" s="20"/>
    </row>
    <row r="81" spans="3:12" ht="30" customHeight="1">
      <c r="C81" s="20"/>
      <c r="D81" s="20"/>
      <c r="E81" s="20"/>
      <c r="F81" s="20"/>
      <c r="G81" s="20"/>
      <c r="H81" s="20"/>
      <c r="I81" s="20"/>
      <c r="J81" s="20"/>
      <c r="K81" s="20"/>
      <c r="L81" s="20"/>
    </row>
    <row r="82" spans="3:12" ht="30" customHeight="1">
      <c r="C82" s="20"/>
      <c r="D82" s="20"/>
      <c r="E82" s="20"/>
      <c r="F82" s="20"/>
      <c r="G82" s="20"/>
      <c r="H82" s="20"/>
      <c r="I82" s="20"/>
      <c r="J82" s="20"/>
      <c r="K82" s="20"/>
      <c r="L82" s="20"/>
    </row>
    <row r="83" spans="3:12" ht="30" customHeight="1">
      <c r="C83" s="20"/>
      <c r="D83" s="20"/>
      <c r="E83" s="20"/>
      <c r="F83" s="20"/>
      <c r="G83" s="20"/>
      <c r="H83" s="20"/>
      <c r="I83" s="20"/>
      <c r="J83" s="20"/>
      <c r="K83" s="20"/>
      <c r="L83" s="20"/>
    </row>
    <row r="84" spans="3:12" ht="30" customHeight="1">
      <c r="C84" s="20"/>
      <c r="D84" s="20"/>
      <c r="E84" s="20"/>
      <c r="F84" s="20"/>
      <c r="G84" s="20"/>
      <c r="H84" s="20"/>
      <c r="I84" s="20"/>
      <c r="J84" s="20"/>
      <c r="K84" s="20"/>
      <c r="L84" s="20"/>
    </row>
    <row r="85" spans="3:12" ht="30" customHeight="1">
      <c r="C85" s="20"/>
      <c r="D85" s="20"/>
      <c r="E85" s="20"/>
      <c r="F85" s="20"/>
      <c r="G85" s="20"/>
      <c r="H85" s="20"/>
      <c r="I85" s="20"/>
      <c r="J85" s="20"/>
      <c r="K85" s="20"/>
      <c r="L85" s="20"/>
    </row>
    <row r="86" spans="3:12" ht="30" customHeight="1">
      <c r="C86" s="20"/>
      <c r="D86" s="20"/>
      <c r="E86" s="20"/>
      <c r="F86" s="20"/>
      <c r="G86" s="20"/>
      <c r="H86" s="20"/>
      <c r="I86" s="20"/>
      <c r="J86" s="20"/>
      <c r="K86" s="20"/>
      <c r="L86" s="20"/>
    </row>
    <row r="87" spans="3:12" ht="30" customHeight="1">
      <c r="C87" s="20"/>
      <c r="D87" s="20"/>
      <c r="E87" s="20"/>
      <c r="F87" s="20"/>
      <c r="G87" s="20"/>
      <c r="H87" s="20"/>
      <c r="I87" s="20"/>
      <c r="J87" s="20"/>
      <c r="K87" s="20"/>
      <c r="L87" s="20"/>
    </row>
    <row r="88" spans="3:12" ht="30" customHeight="1">
      <c r="C88" s="20"/>
      <c r="D88" s="20"/>
      <c r="E88" s="20"/>
      <c r="F88" s="20"/>
      <c r="G88" s="20"/>
      <c r="H88" s="20"/>
      <c r="I88" s="20"/>
      <c r="J88" s="20"/>
      <c r="K88" s="20"/>
      <c r="L88" s="20"/>
    </row>
    <row r="89" spans="3:12" ht="30" customHeight="1">
      <c r="C89" s="20"/>
      <c r="D89" s="20"/>
      <c r="E89" s="20"/>
      <c r="F89" s="20"/>
      <c r="G89" s="20"/>
      <c r="H89" s="20"/>
      <c r="I89" s="20"/>
      <c r="J89" s="20"/>
      <c r="K89" s="20"/>
      <c r="L89" s="20"/>
    </row>
    <row r="90" spans="3:12" ht="30" customHeight="1">
      <c r="C90" s="20"/>
      <c r="D90" s="20"/>
      <c r="E90" s="20"/>
      <c r="F90" s="20"/>
      <c r="G90" s="20"/>
      <c r="H90" s="20"/>
      <c r="I90" s="20"/>
      <c r="J90" s="20"/>
      <c r="K90" s="20"/>
      <c r="L90" s="20"/>
    </row>
    <row r="91" spans="3:12" ht="30" customHeight="1">
      <c r="C91" s="20"/>
      <c r="D91" s="20"/>
      <c r="E91" s="20"/>
      <c r="F91" s="20"/>
      <c r="G91" s="20"/>
      <c r="H91" s="20"/>
      <c r="I91" s="20"/>
      <c r="J91" s="20"/>
      <c r="K91" s="20"/>
      <c r="L91" s="20"/>
    </row>
    <row r="92" spans="3:12" ht="30" customHeight="1">
      <c r="C92" s="20"/>
      <c r="D92" s="20"/>
      <c r="E92" s="20"/>
      <c r="F92" s="20"/>
      <c r="G92" s="20"/>
      <c r="H92" s="20"/>
      <c r="I92" s="20"/>
      <c r="J92" s="20"/>
      <c r="K92" s="20"/>
      <c r="L92" s="20"/>
    </row>
    <row r="93" spans="3:12" ht="30" customHeight="1">
      <c r="C93" s="20"/>
      <c r="D93" s="20"/>
      <c r="E93" s="20"/>
      <c r="F93" s="20"/>
      <c r="G93" s="20"/>
      <c r="H93" s="20"/>
      <c r="I93" s="20"/>
      <c r="J93" s="20"/>
      <c r="K93" s="20"/>
      <c r="L93" s="20"/>
    </row>
    <row r="94" spans="3:12" ht="30" customHeight="1">
      <c r="C94" s="20"/>
      <c r="D94" s="20"/>
      <c r="E94" s="20"/>
      <c r="F94" s="20"/>
      <c r="G94" s="20"/>
      <c r="H94" s="20"/>
      <c r="I94" s="20"/>
      <c r="J94" s="20"/>
      <c r="K94" s="20"/>
      <c r="L94" s="20"/>
    </row>
    <row r="95" spans="3:12" ht="30" customHeight="1">
      <c r="C95" s="20"/>
      <c r="D95" s="20"/>
      <c r="E95" s="20"/>
      <c r="F95" s="20"/>
      <c r="G95" s="20"/>
      <c r="H95" s="20"/>
      <c r="I95" s="20"/>
      <c r="J95" s="20"/>
      <c r="K95" s="20"/>
      <c r="L95" s="20"/>
    </row>
    <row r="96" spans="3:12" ht="30" customHeight="1">
      <c r="C96" s="20"/>
      <c r="D96" s="20"/>
      <c r="E96" s="20"/>
      <c r="F96" s="20"/>
      <c r="G96" s="20"/>
      <c r="H96" s="20"/>
      <c r="I96" s="20"/>
      <c r="J96" s="20"/>
      <c r="K96" s="20"/>
      <c r="L96" s="20"/>
    </row>
    <row r="97" spans="3:12" ht="30" customHeight="1">
      <c r="C97" s="20"/>
      <c r="D97" s="20"/>
      <c r="E97" s="20"/>
      <c r="F97" s="20"/>
      <c r="G97" s="20"/>
      <c r="H97" s="20"/>
      <c r="I97" s="20"/>
      <c r="J97" s="20"/>
      <c r="K97" s="20"/>
      <c r="L97" s="20"/>
    </row>
    <row r="98" spans="3:12" ht="30" customHeight="1">
      <c r="C98" s="20"/>
      <c r="D98" s="20"/>
      <c r="E98" s="20"/>
      <c r="F98" s="20"/>
      <c r="G98" s="20"/>
      <c r="H98" s="20"/>
      <c r="I98" s="20"/>
      <c r="J98" s="20"/>
      <c r="K98" s="20"/>
      <c r="L98" s="20"/>
    </row>
    <row r="99" spans="3:12" ht="30" customHeight="1">
      <c r="C99" s="20"/>
      <c r="D99" s="20"/>
      <c r="E99" s="20"/>
      <c r="F99" s="20"/>
      <c r="G99" s="20"/>
      <c r="H99" s="20"/>
      <c r="I99" s="20"/>
      <c r="J99" s="20"/>
      <c r="K99" s="20"/>
      <c r="L99" s="20"/>
    </row>
    <row r="100" spans="3:12" ht="30" customHeight="1">
      <c r="C100" s="20"/>
      <c r="D100" s="20"/>
      <c r="E100" s="20"/>
      <c r="F100" s="20"/>
      <c r="G100" s="20"/>
      <c r="H100" s="20"/>
      <c r="I100" s="20"/>
      <c r="J100" s="20"/>
      <c r="K100" s="20"/>
      <c r="L100" s="20"/>
    </row>
    <row r="101" spans="3:12" ht="30" customHeight="1">
      <c r="C101" s="20"/>
      <c r="D101" s="20"/>
      <c r="E101" s="20"/>
      <c r="F101" s="20"/>
      <c r="G101" s="20"/>
      <c r="H101" s="20"/>
      <c r="I101" s="20"/>
      <c r="J101" s="20"/>
      <c r="K101" s="20"/>
      <c r="L101" s="20"/>
    </row>
    <row r="102" spans="3:12" ht="30" customHeight="1">
      <c r="C102" s="20"/>
      <c r="D102" s="20"/>
      <c r="E102" s="20"/>
      <c r="F102" s="20"/>
      <c r="G102" s="20"/>
      <c r="H102" s="20"/>
      <c r="I102" s="20"/>
      <c r="J102" s="20"/>
      <c r="K102" s="20"/>
      <c r="L102" s="20"/>
    </row>
    <row r="103" spans="3:12" ht="30" customHeight="1">
      <c r="C103" s="20"/>
      <c r="D103" s="20"/>
      <c r="E103" s="20"/>
      <c r="F103" s="20"/>
      <c r="G103" s="20"/>
      <c r="H103" s="20"/>
      <c r="I103" s="20"/>
      <c r="J103" s="20"/>
      <c r="K103" s="20"/>
      <c r="L103" s="20"/>
    </row>
    <row r="104" spans="3:12" ht="30" customHeight="1">
      <c r="C104" s="20"/>
      <c r="D104" s="20"/>
      <c r="E104" s="20"/>
      <c r="F104" s="20"/>
      <c r="G104" s="20"/>
      <c r="H104" s="20"/>
      <c r="I104" s="20"/>
      <c r="J104" s="20"/>
      <c r="K104" s="20"/>
      <c r="L104" s="20"/>
    </row>
    <row r="105" spans="3:12" ht="30" customHeight="1">
      <c r="C105" s="20"/>
      <c r="D105" s="20"/>
      <c r="E105" s="20"/>
      <c r="F105" s="20"/>
      <c r="G105" s="20"/>
      <c r="H105" s="20"/>
      <c r="I105" s="20"/>
      <c r="J105" s="20"/>
      <c r="K105" s="20"/>
      <c r="L105" s="20"/>
    </row>
    <row r="106" spans="3:12" ht="30" customHeight="1">
      <c r="C106" s="20"/>
      <c r="D106" s="20"/>
      <c r="E106" s="20"/>
      <c r="F106" s="20"/>
      <c r="G106" s="20"/>
      <c r="H106" s="20"/>
      <c r="I106" s="20"/>
      <c r="J106" s="20"/>
      <c r="K106" s="20"/>
      <c r="L106" s="20"/>
    </row>
    <row r="107" spans="3:12">
      <c r="C107" s="20"/>
      <c r="D107" s="20"/>
      <c r="E107" s="20"/>
      <c r="F107" s="20"/>
      <c r="G107" s="20"/>
      <c r="H107" s="20"/>
      <c r="I107" s="20"/>
      <c r="J107" s="20"/>
      <c r="K107" s="20"/>
      <c r="L107" s="20"/>
    </row>
    <row r="108" spans="3:12">
      <c r="C108" s="20"/>
      <c r="D108" s="20"/>
      <c r="E108" s="20"/>
      <c r="F108" s="20"/>
      <c r="G108" s="20"/>
      <c r="H108" s="20"/>
      <c r="I108" s="20"/>
      <c r="J108" s="20"/>
      <c r="K108" s="20"/>
      <c r="L108" s="20"/>
    </row>
    <row r="109" spans="3:12">
      <c r="C109" s="20"/>
      <c r="D109" s="20"/>
      <c r="E109" s="20"/>
      <c r="F109" s="20"/>
      <c r="G109" s="20"/>
      <c r="H109" s="20"/>
      <c r="I109" s="20"/>
      <c r="J109" s="20"/>
      <c r="K109" s="20"/>
      <c r="L109" s="20"/>
    </row>
  </sheetData>
  <sheetProtection selectLockedCells="1"/>
  <mergeCells count="4">
    <mergeCell ref="K1:L1"/>
    <mergeCell ref="E1:F1"/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9"/>
  <dimension ref="A1:XFD379"/>
  <sheetViews>
    <sheetView showGridLines="0" zoomScale="90" zoomScaleNormal="90" zoomScalePageLayoutView="80" workbookViewId="0">
      <pane ySplit="9" topLeftCell="A10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9.5" style="12" customWidth="1"/>
    <col min="4" max="5" width="17.875" style="12" customWidth="1"/>
    <col min="6" max="10" width="17.875" style="59" customWidth="1"/>
    <col min="11" max="11" width="11" style="14" customWidth="1"/>
    <col min="12" max="12" width="11" style="270" customWidth="1"/>
    <col min="13" max="13" width="21.125" style="270" customWidth="1"/>
    <col min="14" max="14" width="16.875" style="270" bestFit="1" customWidth="1"/>
    <col min="15" max="15" width="11" style="270" customWidth="1"/>
    <col min="16" max="16" width="13" style="14" customWidth="1"/>
    <col min="17" max="18" width="11" style="27" customWidth="1"/>
    <col min="19" max="22" width="11" style="27"/>
    <col min="23" max="23" width="11" style="27" customWidth="1"/>
    <col min="24" max="78" width="11" style="27"/>
    <col min="79" max="91" width="11" style="14"/>
    <col min="92" max="16384" width="11" style="12"/>
  </cols>
  <sheetData>
    <row r="1" spans="1:16384" s="91" customFormat="1" ht="39" customHeight="1">
      <c r="C1" s="405"/>
      <c r="D1" s="405"/>
      <c r="E1" s="405"/>
      <c r="F1" s="405"/>
      <c r="G1" s="418"/>
      <c r="H1" s="418"/>
      <c r="I1" s="418"/>
      <c r="J1" s="418"/>
      <c r="K1" s="446"/>
      <c r="L1" s="446"/>
      <c r="M1" s="4"/>
      <c r="N1" s="4"/>
      <c r="O1" s="4"/>
      <c r="P1" s="3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279"/>
      <c r="AK1" s="279"/>
      <c r="AL1" s="279"/>
      <c r="AM1" s="279"/>
      <c r="AN1" s="279"/>
      <c r="AO1" s="279"/>
      <c r="AP1" s="279"/>
      <c r="AQ1" s="279"/>
      <c r="AR1" s="279"/>
      <c r="AS1" s="279"/>
      <c r="AT1" s="279"/>
      <c r="AU1" s="279"/>
      <c r="AV1" s="279"/>
      <c r="AW1" s="279"/>
      <c r="AX1" s="279"/>
      <c r="AY1" s="279"/>
      <c r="AZ1" s="279"/>
      <c r="BA1" s="279"/>
      <c r="BB1" s="279"/>
      <c r="BC1" s="279"/>
      <c r="BD1" s="279"/>
      <c r="BE1" s="279"/>
      <c r="BF1" s="279"/>
      <c r="BG1" s="279"/>
      <c r="BH1" s="279"/>
      <c r="BI1" s="279"/>
      <c r="BJ1" s="279"/>
      <c r="BK1" s="279"/>
      <c r="BL1" s="279"/>
      <c r="BM1" s="279"/>
      <c r="BN1" s="279"/>
      <c r="BO1" s="279"/>
      <c r="BP1" s="279"/>
      <c r="BQ1" s="279"/>
      <c r="BR1" s="279"/>
      <c r="BS1" s="279"/>
      <c r="BT1" s="279"/>
      <c r="BU1" s="279"/>
      <c r="BV1" s="279"/>
      <c r="BW1" s="279"/>
      <c r="BX1" s="279"/>
      <c r="BY1" s="279"/>
      <c r="BZ1" s="279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292"/>
      <c r="Q2" s="233">
        <v>2017</v>
      </c>
      <c r="R2" s="233">
        <v>2017</v>
      </c>
      <c r="S2" s="233">
        <v>2017</v>
      </c>
      <c r="T2" s="233">
        <v>2017</v>
      </c>
      <c r="U2" s="233">
        <v>2017</v>
      </c>
      <c r="V2" s="233">
        <v>2017</v>
      </c>
      <c r="W2" s="233">
        <v>2017</v>
      </c>
      <c r="X2" s="233">
        <v>2017</v>
      </c>
      <c r="Y2" s="233">
        <v>2017</v>
      </c>
      <c r="Z2" s="233">
        <v>2017</v>
      </c>
      <c r="AA2" s="233">
        <v>2017</v>
      </c>
      <c r="AB2" s="233">
        <v>2017</v>
      </c>
      <c r="AC2" s="234">
        <v>2018</v>
      </c>
      <c r="AD2" s="234">
        <v>2018</v>
      </c>
      <c r="AE2" s="234">
        <v>2018</v>
      </c>
      <c r="AF2" s="234">
        <v>2018</v>
      </c>
      <c r="AG2" s="234">
        <v>2018</v>
      </c>
      <c r="AH2" s="234">
        <v>2018</v>
      </c>
      <c r="AI2" s="234">
        <v>2018</v>
      </c>
      <c r="AJ2" s="234">
        <v>2018</v>
      </c>
      <c r="AK2" s="234">
        <v>2018</v>
      </c>
      <c r="AL2" s="234">
        <v>2018</v>
      </c>
      <c r="AM2" s="234">
        <v>2018</v>
      </c>
      <c r="AN2" s="234">
        <v>2018</v>
      </c>
      <c r="AO2" s="234">
        <v>2019</v>
      </c>
      <c r="AP2" s="234">
        <v>2019</v>
      </c>
      <c r="AQ2" s="234">
        <v>2019</v>
      </c>
      <c r="AR2" s="234">
        <v>2019</v>
      </c>
      <c r="AS2" s="234">
        <v>2019</v>
      </c>
      <c r="AT2" s="234">
        <v>2019</v>
      </c>
      <c r="AU2" s="234">
        <v>2019</v>
      </c>
      <c r="AV2" s="234">
        <v>2019</v>
      </c>
      <c r="AW2" s="234">
        <v>2019</v>
      </c>
      <c r="AX2" s="234">
        <v>2019</v>
      </c>
      <c r="AY2" s="234">
        <v>2019</v>
      </c>
      <c r="AZ2" s="234">
        <v>2019</v>
      </c>
      <c r="BA2" s="234">
        <v>2020</v>
      </c>
      <c r="BB2" s="234">
        <v>2020</v>
      </c>
      <c r="BC2" s="234">
        <v>2020</v>
      </c>
      <c r="BD2" s="234">
        <v>2020</v>
      </c>
      <c r="BE2" s="234">
        <v>2020</v>
      </c>
      <c r="BF2" s="234">
        <v>2020</v>
      </c>
      <c r="BG2" s="234">
        <v>2020</v>
      </c>
      <c r="BH2" s="234">
        <v>2020</v>
      </c>
      <c r="BI2" s="234">
        <v>2020</v>
      </c>
      <c r="BJ2" s="234">
        <v>2020</v>
      </c>
      <c r="BK2" s="234">
        <v>2020</v>
      </c>
      <c r="BL2" s="234">
        <v>2020</v>
      </c>
      <c r="BM2" s="234">
        <v>2021</v>
      </c>
      <c r="BN2" s="234">
        <v>2021</v>
      </c>
      <c r="BO2" s="234">
        <v>2021</v>
      </c>
      <c r="BP2" s="234">
        <v>2021</v>
      </c>
      <c r="BQ2" s="234">
        <v>2021</v>
      </c>
      <c r="BR2" s="234">
        <v>2021</v>
      </c>
      <c r="BS2" s="234">
        <v>2021</v>
      </c>
      <c r="BT2" s="234">
        <v>2021</v>
      </c>
      <c r="BU2" s="234">
        <v>2021</v>
      </c>
      <c r="BV2" s="234">
        <v>2021</v>
      </c>
      <c r="BW2" s="234">
        <v>2021</v>
      </c>
      <c r="BX2" s="234">
        <v>2021</v>
      </c>
      <c r="BY2" s="234"/>
      <c r="BZ2" s="234"/>
      <c r="CA2" s="268"/>
      <c r="CB2" s="268"/>
      <c r="CC2" s="268"/>
      <c r="CD2" s="268"/>
      <c r="CE2" s="268"/>
      <c r="CF2" s="268"/>
      <c r="CG2" s="268"/>
      <c r="CH2" s="268"/>
      <c r="CI2" s="268"/>
      <c r="CJ2" s="268"/>
      <c r="CK2" s="268"/>
      <c r="CL2" s="268"/>
      <c r="CM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D4" s="25"/>
      <c r="E4" s="26"/>
      <c r="F4" s="26"/>
      <c r="G4" s="26"/>
      <c r="H4" s="26"/>
      <c r="I4" s="27"/>
      <c r="J4" s="27"/>
      <c r="K4" s="27"/>
      <c r="L4" s="27"/>
      <c r="M4" s="27"/>
      <c r="N4" s="27"/>
      <c r="O4" s="27"/>
      <c r="P4" s="19"/>
      <c r="Q4" s="293"/>
      <c r="R4" s="293"/>
      <c r="S4" s="293"/>
      <c r="T4" s="293"/>
      <c r="U4" s="293"/>
      <c r="V4" s="293"/>
      <c r="W4" s="293"/>
      <c r="X4" s="293"/>
      <c r="Y4" s="293"/>
      <c r="Z4" s="293"/>
      <c r="AA4" s="293"/>
      <c r="AB4" s="293"/>
      <c r="AC4" s="282"/>
      <c r="AD4" s="282"/>
      <c r="AE4" s="282"/>
      <c r="AF4" s="282"/>
      <c r="AG4" s="282"/>
      <c r="AH4" s="282"/>
      <c r="AI4" s="282"/>
      <c r="AJ4" s="282"/>
      <c r="AK4" s="282"/>
      <c r="AL4" s="282"/>
      <c r="AM4" s="282"/>
      <c r="AN4" s="282"/>
      <c r="AO4" s="282"/>
      <c r="AP4" s="282"/>
      <c r="AQ4" s="282"/>
      <c r="AR4" s="282"/>
      <c r="AS4" s="282"/>
      <c r="AT4" s="282"/>
      <c r="AU4" s="282"/>
      <c r="AV4" s="282"/>
      <c r="AW4" s="282"/>
      <c r="AX4" s="282"/>
      <c r="AY4" s="282"/>
      <c r="AZ4" s="282"/>
      <c r="BA4" s="282"/>
      <c r="BB4" s="282"/>
      <c r="BC4" s="282"/>
      <c r="BD4" s="282"/>
      <c r="BE4" s="282"/>
      <c r="BF4" s="282"/>
      <c r="BG4" s="282"/>
      <c r="BH4" s="282"/>
      <c r="BI4" s="282"/>
      <c r="BJ4" s="282"/>
      <c r="BK4" s="282"/>
      <c r="BL4" s="282"/>
      <c r="BM4" s="282"/>
      <c r="BN4" s="282"/>
      <c r="BO4" s="282"/>
      <c r="BP4" s="282"/>
      <c r="BQ4" s="282"/>
      <c r="BR4" s="282"/>
      <c r="BS4" s="282"/>
      <c r="BT4" s="282"/>
      <c r="BU4" s="282"/>
      <c r="BV4" s="282"/>
      <c r="BW4" s="282"/>
      <c r="BX4" s="282"/>
      <c r="BY4" s="282"/>
      <c r="BZ4" s="282"/>
    </row>
    <row r="5" spans="1:16384" ht="24" customHeight="1" thickTop="1" thickBot="1">
      <c r="C5" s="228" t="s">
        <v>684</v>
      </c>
      <c r="D5" s="235" t="s">
        <v>195</v>
      </c>
      <c r="E5" s="235" t="s">
        <v>196</v>
      </c>
      <c r="F5" s="235" t="s">
        <v>197</v>
      </c>
      <c r="G5" s="235" t="s">
        <v>198</v>
      </c>
      <c r="H5" s="235" t="s">
        <v>199</v>
      </c>
      <c r="I5" s="478" t="s">
        <v>312</v>
      </c>
      <c r="J5" s="478"/>
      <c r="K5" s="27"/>
      <c r="L5" s="27"/>
      <c r="M5" s="27"/>
      <c r="N5" s="27"/>
      <c r="O5" s="27"/>
      <c r="P5" s="19"/>
      <c r="Q5" s="293"/>
      <c r="R5" s="293"/>
      <c r="S5" s="293"/>
      <c r="T5" s="293"/>
      <c r="U5" s="293"/>
      <c r="V5" s="293"/>
      <c r="W5" s="293"/>
      <c r="X5" s="293"/>
      <c r="Y5" s="293"/>
      <c r="Z5" s="293"/>
      <c r="AA5" s="293"/>
      <c r="AB5" s="293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  <c r="AO5" s="282"/>
      <c r="AP5" s="282"/>
      <c r="AQ5" s="282"/>
      <c r="AR5" s="282"/>
      <c r="AS5" s="282"/>
      <c r="AT5" s="282"/>
      <c r="AU5" s="282"/>
      <c r="AV5" s="282"/>
      <c r="AW5" s="282"/>
      <c r="AX5" s="282"/>
      <c r="AY5" s="282"/>
      <c r="AZ5" s="282"/>
      <c r="BA5" s="282"/>
      <c r="BB5" s="282"/>
      <c r="BC5" s="282"/>
      <c r="BD5" s="282"/>
      <c r="BE5" s="282"/>
      <c r="BF5" s="282"/>
      <c r="BG5" s="282"/>
      <c r="BH5" s="282"/>
      <c r="BI5" s="282"/>
      <c r="BJ5" s="282"/>
      <c r="BK5" s="282"/>
      <c r="BL5" s="282"/>
      <c r="BM5" s="282"/>
      <c r="BN5" s="282"/>
      <c r="BO5" s="282"/>
      <c r="BP5" s="282"/>
      <c r="BQ5" s="282"/>
      <c r="BR5" s="282"/>
      <c r="BS5" s="282"/>
      <c r="BT5" s="282"/>
      <c r="BU5" s="282"/>
      <c r="BV5" s="282"/>
      <c r="BW5" s="282"/>
      <c r="BX5" s="282"/>
      <c r="BY5" s="282"/>
      <c r="BZ5" s="282"/>
    </row>
    <row r="6" spans="1:16384" ht="27" customHeight="1" thickTop="1" thickBot="1">
      <c r="C6" s="229" t="s">
        <v>290</v>
      </c>
      <c r="D6" s="113">
        <v>12000</v>
      </c>
      <c r="E6" s="113">
        <v>12000</v>
      </c>
      <c r="F6" s="113">
        <v>12000</v>
      </c>
      <c r="G6" s="113">
        <v>12000</v>
      </c>
      <c r="H6" s="113">
        <v>12000</v>
      </c>
      <c r="I6" s="479">
        <v>60000</v>
      </c>
      <c r="J6" s="479"/>
      <c r="K6" s="27"/>
      <c r="L6" s="27"/>
      <c r="M6" s="27"/>
      <c r="N6" s="27"/>
      <c r="O6" s="27"/>
      <c r="P6" s="19"/>
      <c r="Q6" s="293"/>
      <c r="R6" s="293"/>
      <c r="S6" s="293"/>
      <c r="T6" s="293"/>
      <c r="U6" s="293"/>
      <c r="V6" s="293"/>
      <c r="W6" s="293"/>
      <c r="X6" s="293"/>
      <c r="Y6" s="293"/>
      <c r="Z6" s="293"/>
      <c r="AA6" s="293"/>
      <c r="AB6" s="293"/>
      <c r="AC6" s="282"/>
      <c r="AD6" s="282"/>
      <c r="AE6" s="282"/>
      <c r="AF6" s="282"/>
      <c r="AG6" s="282"/>
      <c r="AH6" s="282"/>
      <c r="AI6" s="282"/>
      <c r="AJ6" s="282"/>
      <c r="AK6" s="282"/>
      <c r="AL6" s="282"/>
      <c r="AM6" s="282"/>
      <c r="AN6" s="282"/>
      <c r="AO6" s="282"/>
      <c r="AP6" s="282"/>
      <c r="AQ6" s="282"/>
      <c r="AR6" s="282"/>
      <c r="AS6" s="282"/>
      <c r="AT6" s="282"/>
      <c r="AU6" s="282"/>
      <c r="AV6" s="282"/>
      <c r="AW6" s="282"/>
      <c r="AX6" s="282"/>
      <c r="AY6" s="282"/>
      <c r="AZ6" s="282"/>
      <c r="BA6" s="282"/>
      <c r="BB6" s="282"/>
      <c r="BC6" s="282"/>
      <c r="BD6" s="282"/>
      <c r="BE6" s="282"/>
      <c r="BF6" s="282"/>
      <c r="BG6" s="282"/>
      <c r="BH6" s="282"/>
      <c r="BI6" s="282"/>
      <c r="BJ6" s="282"/>
      <c r="BK6" s="282"/>
      <c r="BL6" s="282"/>
      <c r="BM6" s="282"/>
      <c r="BN6" s="282"/>
      <c r="BO6" s="282"/>
      <c r="BP6" s="282"/>
      <c r="BQ6" s="282"/>
      <c r="BR6" s="282"/>
      <c r="BS6" s="282"/>
      <c r="BT6" s="282"/>
      <c r="BU6" s="282"/>
      <c r="BV6" s="282"/>
      <c r="BW6" s="282"/>
      <c r="BX6" s="282"/>
      <c r="BY6" s="282"/>
      <c r="BZ6" s="282"/>
    </row>
    <row r="7" spans="1:16384" ht="6.75" customHeight="1" thickTop="1" thickBot="1">
      <c r="L7" s="280"/>
      <c r="M7" s="280"/>
      <c r="N7" s="280"/>
      <c r="O7" s="280"/>
      <c r="P7" s="20"/>
      <c r="Q7" s="271" t="s">
        <v>377</v>
      </c>
      <c r="R7" s="271" t="s">
        <v>378</v>
      </c>
      <c r="S7" s="271" t="s">
        <v>379</v>
      </c>
      <c r="T7" s="271" t="s">
        <v>380</v>
      </c>
      <c r="U7" s="271" t="s">
        <v>381</v>
      </c>
      <c r="V7" s="271" t="s">
        <v>382</v>
      </c>
      <c r="W7" s="271" t="s">
        <v>383</v>
      </c>
      <c r="X7" s="271" t="s">
        <v>384</v>
      </c>
      <c r="Y7" s="271" t="s">
        <v>385</v>
      </c>
      <c r="Z7" s="271" t="s">
        <v>386</v>
      </c>
      <c r="AA7" s="271" t="s">
        <v>387</v>
      </c>
      <c r="AB7" s="271" t="s">
        <v>388</v>
      </c>
      <c r="AC7" s="271" t="s">
        <v>377</v>
      </c>
      <c r="AD7" s="271" t="s">
        <v>378</v>
      </c>
      <c r="AE7" s="271" t="s">
        <v>379</v>
      </c>
      <c r="AF7" s="271" t="s">
        <v>380</v>
      </c>
      <c r="AG7" s="271" t="s">
        <v>381</v>
      </c>
      <c r="AH7" s="271" t="s">
        <v>382</v>
      </c>
      <c r="AI7" s="271" t="s">
        <v>383</v>
      </c>
      <c r="AJ7" s="271" t="s">
        <v>384</v>
      </c>
      <c r="AK7" s="271" t="s">
        <v>385</v>
      </c>
      <c r="AL7" s="271" t="s">
        <v>386</v>
      </c>
      <c r="AM7" s="271" t="s">
        <v>387</v>
      </c>
      <c r="AN7" s="271" t="s">
        <v>388</v>
      </c>
      <c r="AO7" s="271" t="s">
        <v>377</v>
      </c>
      <c r="AP7" s="271" t="s">
        <v>378</v>
      </c>
      <c r="AQ7" s="271" t="s">
        <v>379</v>
      </c>
      <c r="AR7" s="271" t="s">
        <v>380</v>
      </c>
      <c r="AS7" s="271" t="s">
        <v>381</v>
      </c>
      <c r="AT7" s="271" t="s">
        <v>382</v>
      </c>
      <c r="AU7" s="271" t="s">
        <v>383</v>
      </c>
      <c r="AV7" s="271" t="s">
        <v>384</v>
      </c>
      <c r="AW7" s="271" t="s">
        <v>385</v>
      </c>
      <c r="AX7" s="271" t="s">
        <v>386</v>
      </c>
      <c r="AY7" s="271" t="s">
        <v>387</v>
      </c>
      <c r="AZ7" s="271" t="s">
        <v>388</v>
      </c>
      <c r="BA7" s="271" t="s">
        <v>377</v>
      </c>
      <c r="BB7" s="271" t="s">
        <v>378</v>
      </c>
      <c r="BC7" s="271" t="s">
        <v>379</v>
      </c>
      <c r="BD7" s="271" t="s">
        <v>380</v>
      </c>
      <c r="BE7" s="271" t="s">
        <v>381</v>
      </c>
      <c r="BF7" s="271" t="s">
        <v>382</v>
      </c>
      <c r="BG7" s="271" t="s">
        <v>383</v>
      </c>
      <c r="BH7" s="271" t="s">
        <v>384</v>
      </c>
      <c r="BI7" s="271" t="s">
        <v>385</v>
      </c>
      <c r="BJ7" s="271" t="s">
        <v>386</v>
      </c>
      <c r="BK7" s="271" t="s">
        <v>387</v>
      </c>
      <c r="BL7" s="271" t="s">
        <v>388</v>
      </c>
      <c r="BM7" s="271" t="s">
        <v>377</v>
      </c>
      <c r="BN7" s="271" t="s">
        <v>378</v>
      </c>
      <c r="BO7" s="271" t="s">
        <v>379</v>
      </c>
      <c r="BP7" s="271" t="s">
        <v>380</v>
      </c>
      <c r="BQ7" s="271" t="s">
        <v>381</v>
      </c>
      <c r="BR7" s="271" t="s">
        <v>382</v>
      </c>
      <c r="BS7" s="271" t="s">
        <v>383</v>
      </c>
      <c r="BT7" s="271" t="s">
        <v>384</v>
      </c>
      <c r="BU7" s="271" t="s">
        <v>385</v>
      </c>
      <c r="BV7" s="271" t="s">
        <v>386</v>
      </c>
      <c r="BW7" s="271" t="s">
        <v>387</v>
      </c>
      <c r="BX7" s="271" t="s">
        <v>388</v>
      </c>
      <c r="BY7" s="271"/>
      <c r="BZ7" s="271"/>
    </row>
    <row r="8" spans="1:16384" s="18" customFormat="1" ht="24" customHeight="1" thickTop="1" thickBot="1">
      <c r="A8" s="16"/>
      <c r="B8" s="17"/>
      <c r="C8" s="61" t="s">
        <v>285</v>
      </c>
      <c r="D8" s="79"/>
      <c r="E8" s="79"/>
      <c r="F8" s="117"/>
      <c r="G8" s="419" t="s">
        <v>286</v>
      </c>
      <c r="H8" s="420"/>
      <c r="I8" s="419" t="s">
        <v>287</v>
      </c>
      <c r="J8" s="420"/>
      <c r="K8" s="20"/>
      <c r="L8" s="106"/>
      <c r="M8" s="106"/>
      <c r="N8" s="106"/>
      <c r="O8" s="106"/>
      <c r="P8" s="20"/>
      <c r="Q8" s="271" t="s">
        <v>399</v>
      </c>
      <c r="R8" s="271" t="s">
        <v>400</v>
      </c>
      <c r="S8" s="271" t="s">
        <v>401</v>
      </c>
      <c r="T8" s="271" t="s">
        <v>402</v>
      </c>
      <c r="U8" s="271" t="s">
        <v>403</v>
      </c>
      <c r="V8" s="271" t="s">
        <v>404</v>
      </c>
      <c r="W8" s="271" t="s">
        <v>405</v>
      </c>
      <c r="X8" s="271" t="s">
        <v>406</v>
      </c>
      <c r="Y8" s="271" t="s">
        <v>407</v>
      </c>
      <c r="Z8" s="271" t="s">
        <v>408</v>
      </c>
      <c r="AA8" s="271" t="s">
        <v>409</v>
      </c>
      <c r="AB8" s="271" t="s">
        <v>410</v>
      </c>
      <c r="AC8" s="271" t="s">
        <v>411</v>
      </c>
      <c r="AD8" s="271" t="s">
        <v>412</v>
      </c>
      <c r="AE8" s="271" t="s">
        <v>413</v>
      </c>
      <c r="AF8" s="271" t="s">
        <v>414</v>
      </c>
      <c r="AG8" s="271" t="s">
        <v>415</v>
      </c>
      <c r="AH8" s="271" t="s">
        <v>416</v>
      </c>
      <c r="AI8" s="271" t="s">
        <v>417</v>
      </c>
      <c r="AJ8" s="271" t="s">
        <v>418</v>
      </c>
      <c r="AK8" s="271" t="s">
        <v>419</v>
      </c>
      <c r="AL8" s="271" t="s">
        <v>420</v>
      </c>
      <c r="AM8" s="271" t="s">
        <v>421</v>
      </c>
      <c r="AN8" s="271" t="s">
        <v>422</v>
      </c>
      <c r="AO8" s="271" t="s">
        <v>423</v>
      </c>
      <c r="AP8" s="271" t="s">
        <v>424</v>
      </c>
      <c r="AQ8" s="271" t="s">
        <v>425</v>
      </c>
      <c r="AR8" s="271" t="s">
        <v>426</v>
      </c>
      <c r="AS8" s="271" t="s">
        <v>427</v>
      </c>
      <c r="AT8" s="271" t="s">
        <v>428</v>
      </c>
      <c r="AU8" s="271" t="s">
        <v>429</v>
      </c>
      <c r="AV8" s="271" t="s">
        <v>430</v>
      </c>
      <c r="AW8" s="271" t="s">
        <v>431</v>
      </c>
      <c r="AX8" s="271" t="s">
        <v>432</v>
      </c>
      <c r="AY8" s="271" t="s">
        <v>433</v>
      </c>
      <c r="AZ8" s="271" t="s">
        <v>434</v>
      </c>
      <c r="BA8" s="271" t="s">
        <v>435</v>
      </c>
      <c r="BB8" s="271" t="s">
        <v>436</v>
      </c>
      <c r="BC8" s="271" t="s">
        <v>437</v>
      </c>
      <c r="BD8" s="271" t="s">
        <v>438</v>
      </c>
      <c r="BE8" s="271" t="s">
        <v>439</v>
      </c>
      <c r="BF8" s="271" t="s">
        <v>440</v>
      </c>
      <c r="BG8" s="271" t="s">
        <v>441</v>
      </c>
      <c r="BH8" s="271" t="s">
        <v>442</v>
      </c>
      <c r="BI8" s="271" t="s">
        <v>443</v>
      </c>
      <c r="BJ8" s="271" t="s">
        <v>444</v>
      </c>
      <c r="BK8" s="271" t="s">
        <v>445</v>
      </c>
      <c r="BL8" s="271" t="s">
        <v>446</v>
      </c>
      <c r="BM8" s="271" t="s">
        <v>447</v>
      </c>
      <c r="BN8" s="271" t="s">
        <v>448</v>
      </c>
      <c r="BO8" s="271" t="s">
        <v>449</v>
      </c>
      <c r="BP8" s="271" t="s">
        <v>450</v>
      </c>
      <c r="BQ8" s="271" t="s">
        <v>451</v>
      </c>
      <c r="BR8" s="271" t="s">
        <v>452</v>
      </c>
      <c r="BS8" s="271" t="s">
        <v>453</v>
      </c>
      <c r="BT8" s="271" t="s">
        <v>454</v>
      </c>
      <c r="BU8" s="271" t="s">
        <v>455</v>
      </c>
      <c r="BV8" s="271" t="s">
        <v>456</v>
      </c>
      <c r="BW8" s="271" t="s">
        <v>457</v>
      </c>
      <c r="BX8" s="271" t="s">
        <v>458</v>
      </c>
      <c r="BY8" s="271"/>
      <c r="BZ8" s="271"/>
      <c r="CA8" s="274"/>
      <c r="CB8" s="274"/>
      <c r="CC8" s="274"/>
      <c r="CD8" s="274"/>
      <c r="CE8" s="274"/>
      <c r="CF8" s="274"/>
      <c r="CG8" s="274"/>
      <c r="CH8" s="274"/>
      <c r="CI8" s="274"/>
      <c r="CJ8" s="274"/>
      <c r="CK8" s="274"/>
      <c r="CL8" s="274"/>
      <c r="CM8" s="274"/>
    </row>
    <row r="9" spans="1:16384" s="18" customFormat="1" ht="27" customHeight="1" thickTop="1" thickBot="1">
      <c r="A9" s="16"/>
      <c r="B9" s="17"/>
      <c r="C9" s="54" t="s">
        <v>284</v>
      </c>
      <c r="D9" s="104" t="s">
        <v>290</v>
      </c>
      <c r="E9" s="104" t="s">
        <v>291</v>
      </c>
      <c r="F9" s="104" t="s">
        <v>292</v>
      </c>
      <c r="G9" s="104" t="s">
        <v>288</v>
      </c>
      <c r="H9" s="104" t="s">
        <v>289</v>
      </c>
      <c r="I9" s="104" t="s">
        <v>288</v>
      </c>
      <c r="J9" s="104" t="s">
        <v>289</v>
      </c>
      <c r="K9" s="20"/>
      <c r="L9" s="106" t="s">
        <v>295</v>
      </c>
      <c r="M9" s="106" t="s">
        <v>389</v>
      </c>
      <c r="N9" s="106" t="s">
        <v>390</v>
      </c>
      <c r="O9" s="106"/>
      <c r="P9" s="275" t="s">
        <v>391</v>
      </c>
      <c r="Q9" s="271">
        <v>1</v>
      </c>
      <c r="R9" s="271">
        <v>2</v>
      </c>
      <c r="S9" s="271">
        <v>3</v>
      </c>
      <c r="T9" s="271">
        <v>4</v>
      </c>
      <c r="U9" s="271">
        <v>5</v>
      </c>
      <c r="V9" s="271">
        <v>6</v>
      </c>
      <c r="W9" s="271">
        <v>7</v>
      </c>
      <c r="X9" s="271">
        <v>8</v>
      </c>
      <c r="Y9" s="271">
        <v>9</v>
      </c>
      <c r="Z9" s="271">
        <v>10</v>
      </c>
      <c r="AA9" s="271">
        <v>11</v>
      </c>
      <c r="AB9" s="271">
        <v>12</v>
      </c>
      <c r="AC9" s="271">
        <v>13</v>
      </c>
      <c r="AD9" s="271">
        <v>14</v>
      </c>
      <c r="AE9" s="271">
        <v>15</v>
      </c>
      <c r="AF9" s="271">
        <v>16</v>
      </c>
      <c r="AG9" s="271">
        <v>17</v>
      </c>
      <c r="AH9" s="271">
        <v>18</v>
      </c>
      <c r="AI9" s="271">
        <v>19</v>
      </c>
      <c r="AJ9" s="271">
        <v>20</v>
      </c>
      <c r="AK9" s="271">
        <v>21</v>
      </c>
      <c r="AL9" s="271">
        <v>22</v>
      </c>
      <c r="AM9" s="271">
        <v>23</v>
      </c>
      <c r="AN9" s="271">
        <v>24</v>
      </c>
      <c r="AO9" s="271">
        <v>25</v>
      </c>
      <c r="AP9" s="271">
        <v>26</v>
      </c>
      <c r="AQ9" s="271">
        <v>27</v>
      </c>
      <c r="AR9" s="271">
        <v>28</v>
      </c>
      <c r="AS9" s="271">
        <v>29</v>
      </c>
      <c r="AT9" s="271">
        <v>30</v>
      </c>
      <c r="AU9" s="271">
        <v>31</v>
      </c>
      <c r="AV9" s="271">
        <v>32</v>
      </c>
      <c r="AW9" s="271">
        <v>33</v>
      </c>
      <c r="AX9" s="271">
        <v>34</v>
      </c>
      <c r="AY9" s="271">
        <v>35</v>
      </c>
      <c r="AZ9" s="271">
        <v>36</v>
      </c>
      <c r="BA9" s="271">
        <v>37</v>
      </c>
      <c r="BB9" s="271">
        <v>38</v>
      </c>
      <c r="BC9" s="271">
        <v>39</v>
      </c>
      <c r="BD9" s="271">
        <v>40</v>
      </c>
      <c r="BE9" s="271">
        <v>41</v>
      </c>
      <c r="BF9" s="271">
        <v>42</v>
      </c>
      <c r="BG9" s="271">
        <v>43</v>
      </c>
      <c r="BH9" s="271">
        <v>44</v>
      </c>
      <c r="BI9" s="271">
        <v>45</v>
      </c>
      <c r="BJ9" s="271">
        <v>46</v>
      </c>
      <c r="BK9" s="271">
        <v>47</v>
      </c>
      <c r="BL9" s="271">
        <v>48</v>
      </c>
      <c r="BM9" s="271">
        <v>49</v>
      </c>
      <c r="BN9" s="271">
        <v>50</v>
      </c>
      <c r="BO9" s="271">
        <v>51</v>
      </c>
      <c r="BP9" s="271">
        <v>52</v>
      </c>
      <c r="BQ9" s="271">
        <v>53</v>
      </c>
      <c r="BR9" s="271">
        <v>54</v>
      </c>
      <c r="BS9" s="271">
        <v>55</v>
      </c>
      <c r="BT9" s="271">
        <v>56</v>
      </c>
      <c r="BU9" s="271">
        <v>57</v>
      </c>
      <c r="BV9" s="271">
        <v>58</v>
      </c>
      <c r="BW9" s="271">
        <v>59</v>
      </c>
      <c r="BX9" s="271">
        <v>60</v>
      </c>
      <c r="BY9" s="271"/>
      <c r="BZ9" s="271"/>
      <c r="CA9" s="274"/>
      <c r="CB9" s="274"/>
      <c r="CC9" s="274"/>
      <c r="CD9" s="274"/>
      <c r="CE9" s="274"/>
      <c r="CF9" s="274"/>
      <c r="CG9" s="274"/>
      <c r="CH9" s="274"/>
      <c r="CI9" s="274"/>
      <c r="CJ9" s="274"/>
      <c r="CK9" s="274"/>
      <c r="CL9" s="274"/>
      <c r="CM9" s="274"/>
    </row>
    <row r="10" spans="1:16384" s="18" customFormat="1" ht="30" customHeight="1" thickTop="1">
      <c r="A10" s="16"/>
      <c r="B10" s="17"/>
      <c r="C10" s="328" t="s">
        <v>775</v>
      </c>
      <c r="D10" s="58">
        <v>9000</v>
      </c>
      <c r="E10" s="112">
        <v>0.05</v>
      </c>
      <c r="F10" s="118" t="s">
        <v>297</v>
      </c>
      <c r="G10" s="118" t="s">
        <v>298</v>
      </c>
      <c r="H10" s="118">
        <v>2017</v>
      </c>
      <c r="I10" s="118" t="s">
        <v>299</v>
      </c>
      <c r="J10" s="118">
        <v>2021</v>
      </c>
      <c r="K10" s="20"/>
      <c r="L10" s="106">
        <v>2017</v>
      </c>
      <c r="M10" s="106">
        <v>1</v>
      </c>
      <c r="N10" s="106">
        <v>60</v>
      </c>
      <c r="O10" s="106"/>
      <c r="P10" s="294">
        <v>1</v>
      </c>
      <c r="Q10" s="271" t="s">
        <v>779</v>
      </c>
      <c r="R10" s="271" t="s">
        <v>779</v>
      </c>
      <c r="S10" s="271" t="s">
        <v>779</v>
      </c>
      <c r="T10" s="271" t="s">
        <v>779</v>
      </c>
      <c r="U10" s="271" t="s">
        <v>779</v>
      </c>
      <c r="V10" s="271" t="s">
        <v>779</v>
      </c>
      <c r="W10" s="271" t="s">
        <v>779</v>
      </c>
      <c r="X10" s="271" t="s">
        <v>779</v>
      </c>
      <c r="Y10" s="271" t="s">
        <v>779</v>
      </c>
      <c r="Z10" s="271" t="s">
        <v>779</v>
      </c>
      <c r="AA10" s="271" t="s">
        <v>779</v>
      </c>
      <c r="AB10" s="271" t="s">
        <v>779</v>
      </c>
      <c r="AC10" s="271" t="s">
        <v>779</v>
      </c>
      <c r="AD10" s="271" t="s">
        <v>779</v>
      </c>
      <c r="AE10" s="271" t="s">
        <v>779</v>
      </c>
      <c r="AF10" s="271" t="s">
        <v>779</v>
      </c>
      <c r="AG10" s="271" t="s">
        <v>779</v>
      </c>
      <c r="AH10" s="271" t="s">
        <v>779</v>
      </c>
      <c r="AI10" s="271" t="s">
        <v>779</v>
      </c>
      <c r="AJ10" s="271" t="s">
        <v>779</v>
      </c>
      <c r="AK10" s="271" t="s">
        <v>779</v>
      </c>
      <c r="AL10" s="271" t="s">
        <v>779</v>
      </c>
      <c r="AM10" s="271" t="s">
        <v>779</v>
      </c>
      <c r="AN10" s="271" t="s">
        <v>779</v>
      </c>
      <c r="AO10" s="271" t="s">
        <v>779</v>
      </c>
      <c r="AP10" s="271" t="s">
        <v>779</v>
      </c>
      <c r="AQ10" s="271" t="s">
        <v>779</v>
      </c>
      <c r="AR10" s="271" t="s">
        <v>779</v>
      </c>
      <c r="AS10" s="271" t="s">
        <v>779</v>
      </c>
      <c r="AT10" s="271" t="s">
        <v>779</v>
      </c>
      <c r="AU10" s="271" t="s">
        <v>779</v>
      </c>
      <c r="AV10" s="271" t="s">
        <v>779</v>
      </c>
      <c r="AW10" s="271" t="s">
        <v>779</v>
      </c>
      <c r="AX10" s="271" t="s">
        <v>779</v>
      </c>
      <c r="AY10" s="271" t="s">
        <v>779</v>
      </c>
      <c r="AZ10" s="271" t="s">
        <v>779</v>
      </c>
      <c r="BA10" s="271" t="s">
        <v>779</v>
      </c>
      <c r="BB10" s="271" t="s">
        <v>779</v>
      </c>
      <c r="BC10" s="271" t="s">
        <v>779</v>
      </c>
      <c r="BD10" s="271" t="s">
        <v>779</v>
      </c>
      <c r="BE10" s="271" t="s">
        <v>779</v>
      </c>
      <c r="BF10" s="271" t="s">
        <v>779</v>
      </c>
      <c r="BG10" s="271" t="s">
        <v>779</v>
      </c>
      <c r="BH10" s="271" t="s">
        <v>779</v>
      </c>
      <c r="BI10" s="271" t="s">
        <v>779</v>
      </c>
      <c r="BJ10" s="271" t="s">
        <v>779</v>
      </c>
      <c r="BK10" s="271" t="s">
        <v>779</v>
      </c>
      <c r="BL10" s="271" t="s">
        <v>779</v>
      </c>
      <c r="BM10" s="271" t="s">
        <v>779</v>
      </c>
      <c r="BN10" s="271" t="s">
        <v>779</v>
      </c>
      <c r="BO10" s="271" t="s">
        <v>779</v>
      </c>
      <c r="BP10" s="271" t="s">
        <v>779</v>
      </c>
      <c r="BQ10" s="271" t="s">
        <v>779</v>
      </c>
      <c r="BR10" s="271" t="s">
        <v>779</v>
      </c>
      <c r="BS10" s="271" t="s">
        <v>779</v>
      </c>
      <c r="BT10" s="271" t="s">
        <v>779</v>
      </c>
      <c r="BU10" s="271" t="s">
        <v>779</v>
      </c>
      <c r="BV10" s="271" t="s">
        <v>779</v>
      </c>
      <c r="BW10" s="271" t="s">
        <v>779</v>
      </c>
      <c r="BX10" s="271" t="s">
        <v>779</v>
      </c>
      <c r="BY10" s="271"/>
      <c r="BZ10" s="271"/>
      <c r="CA10" s="274"/>
      <c r="CB10" s="274"/>
      <c r="CC10" s="274"/>
      <c r="CD10" s="274"/>
      <c r="CE10" s="274"/>
      <c r="CF10" s="274"/>
      <c r="CG10" s="274"/>
      <c r="CH10" s="274"/>
      <c r="CI10" s="274"/>
      <c r="CJ10" s="274"/>
      <c r="CK10" s="274"/>
      <c r="CL10" s="274"/>
      <c r="CM10" s="274"/>
    </row>
    <row r="11" spans="1:16384" s="18" customFormat="1" ht="30" customHeight="1">
      <c r="A11" s="16"/>
      <c r="B11" s="17"/>
      <c r="C11" s="381" t="s">
        <v>780</v>
      </c>
      <c r="D11" s="105">
        <v>500</v>
      </c>
      <c r="E11" s="382">
        <v>0.5</v>
      </c>
      <c r="F11" s="355" t="s">
        <v>297</v>
      </c>
      <c r="G11" s="355" t="s">
        <v>298</v>
      </c>
      <c r="H11" s="355">
        <v>2017</v>
      </c>
      <c r="I11" s="355" t="s">
        <v>299</v>
      </c>
      <c r="J11" s="355">
        <v>2021</v>
      </c>
      <c r="K11" s="20"/>
      <c r="L11" s="106">
        <v>2018</v>
      </c>
      <c r="M11" s="106">
        <v>1</v>
      </c>
      <c r="N11" s="106">
        <v>60</v>
      </c>
      <c r="O11" s="106"/>
      <c r="P11" s="294">
        <v>2</v>
      </c>
      <c r="Q11" s="271" t="s">
        <v>779</v>
      </c>
      <c r="R11" s="271" t="s">
        <v>779</v>
      </c>
      <c r="S11" s="271" t="s">
        <v>779</v>
      </c>
      <c r="T11" s="271" t="s">
        <v>779</v>
      </c>
      <c r="U11" s="271" t="s">
        <v>779</v>
      </c>
      <c r="V11" s="271" t="s">
        <v>779</v>
      </c>
      <c r="W11" s="271" t="s">
        <v>779</v>
      </c>
      <c r="X11" s="271" t="s">
        <v>779</v>
      </c>
      <c r="Y11" s="271" t="s">
        <v>779</v>
      </c>
      <c r="Z11" s="271" t="s">
        <v>779</v>
      </c>
      <c r="AA11" s="271" t="s">
        <v>779</v>
      </c>
      <c r="AB11" s="271" t="s">
        <v>779</v>
      </c>
      <c r="AC11" s="271" t="s">
        <v>779</v>
      </c>
      <c r="AD11" s="271" t="s">
        <v>779</v>
      </c>
      <c r="AE11" s="271" t="s">
        <v>779</v>
      </c>
      <c r="AF11" s="271" t="s">
        <v>779</v>
      </c>
      <c r="AG11" s="271" t="s">
        <v>779</v>
      </c>
      <c r="AH11" s="271" t="s">
        <v>779</v>
      </c>
      <c r="AI11" s="271" t="s">
        <v>779</v>
      </c>
      <c r="AJ11" s="271" t="s">
        <v>779</v>
      </c>
      <c r="AK11" s="271" t="s">
        <v>779</v>
      </c>
      <c r="AL11" s="271" t="s">
        <v>779</v>
      </c>
      <c r="AM11" s="271" t="s">
        <v>779</v>
      </c>
      <c r="AN11" s="271" t="s">
        <v>779</v>
      </c>
      <c r="AO11" s="271" t="s">
        <v>779</v>
      </c>
      <c r="AP11" s="271" t="s">
        <v>779</v>
      </c>
      <c r="AQ11" s="271" t="s">
        <v>779</v>
      </c>
      <c r="AR11" s="271" t="s">
        <v>779</v>
      </c>
      <c r="AS11" s="271" t="s">
        <v>779</v>
      </c>
      <c r="AT11" s="271" t="s">
        <v>779</v>
      </c>
      <c r="AU11" s="271" t="s">
        <v>779</v>
      </c>
      <c r="AV11" s="271" t="s">
        <v>779</v>
      </c>
      <c r="AW11" s="271" t="s">
        <v>779</v>
      </c>
      <c r="AX11" s="271" t="s">
        <v>779</v>
      </c>
      <c r="AY11" s="271" t="s">
        <v>779</v>
      </c>
      <c r="AZ11" s="271" t="s">
        <v>779</v>
      </c>
      <c r="BA11" s="271" t="s">
        <v>779</v>
      </c>
      <c r="BB11" s="271" t="s">
        <v>779</v>
      </c>
      <c r="BC11" s="271" t="s">
        <v>779</v>
      </c>
      <c r="BD11" s="271" t="s">
        <v>779</v>
      </c>
      <c r="BE11" s="271" t="s">
        <v>779</v>
      </c>
      <c r="BF11" s="271" t="s">
        <v>779</v>
      </c>
      <c r="BG11" s="271" t="s">
        <v>779</v>
      </c>
      <c r="BH11" s="271" t="s">
        <v>779</v>
      </c>
      <c r="BI11" s="271" t="s">
        <v>779</v>
      </c>
      <c r="BJ11" s="271" t="s">
        <v>779</v>
      </c>
      <c r="BK11" s="271" t="s">
        <v>779</v>
      </c>
      <c r="BL11" s="271" t="s">
        <v>779</v>
      </c>
      <c r="BM11" s="271" t="s">
        <v>779</v>
      </c>
      <c r="BN11" s="271" t="s">
        <v>779</v>
      </c>
      <c r="BO11" s="271" t="s">
        <v>779</v>
      </c>
      <c r="BP11" s="271" t="s">
        <v>779</v>
      </c>
      <c r="BQ11" s="271" t="s">
        <v>779</v>
      </c>
      <c r="BR11" s="271" t="s">
        <v>779</v>
      </c>
      <c r="BS11" s="271" t="s">
        <v>779</v>
      </c>
      <c r="BT11" s="271" t="s">
        <v>779</v>
      </c>
      <c r="BU11" s="271" t="s">
        <v>779</v>
      </c>
      <c r="BV11" s="271" t="s">
        <v>779</v>
      </c>
      <c r="BW11" s="271" t="s">
        <v>779</v>
      </c>
      <c r="BX11" s="271" t="s">
        <v>779</v>
      </c>
      <c r="BY11" s="271"/>
      <c r="BZ11" s="271"/>
      <c r="CA11" s="274"/>
      <c r="CB11" s="274"/>
      <c r="CC11" s="274"/>
      <c r="CD11" s="274"/>
      <c r="CE11" s="274"/>
      <c r="CF11" s="274"/>
      <c r="CG11" s="274"/>
      <c r="CH11" s="274"/>
      <c r="CI11" s="274"/>
      <c r="CJ11" s="274"/>
      <c r="CK11" s="274"/>
      <c r="CL11" s="274"/>
      <c r="CM11" s="274"/>
    </row>
    <row r="12" spans="1:16384" s="18" customFormat="1" ht="30" customHeight="1">
      <c r="A12" s="16"/>
      <c r="B12" s="17"/>
      <c r="C12" s="345"/>
      <c r="D12" s="105"/>
      <c r="E12" s="382"/>
      <c r="F12" s="355"/>
      <c r="G12" s="355"/>
      <c r="H12" s="355"/>
      <c r="I12" s="355"/>
      <c r="J12" s="355"/>
      <c r="K12" s="20"/>
      <c r="L12" s="106">
        <v>2019</v>
      </c>
      <c r="M12" s="106" t="s">
        <v>778</v>
      </c>
      <c r="N12" s="106" t="s">
        <v>778</v>
      </c>
      <c r="O12" s="106"/>
      <c r="P12" s="294">
        <v>3</v>
      </c>
      <c r="Q12" s="271" t="s">
        <v>779</v>
      </c>
      <c r="R12" s="271" t="s">
        <v>779</v>
      </c>
      <c r="S12" s="271" t="s">
        <v>779</v>
      </c>
      <c r="T12" s="271" t="s">
        <v>779</v>
      </c>
      <c r="U12" s="271" t="s">
        <v>779</v>
      </c>
      <c r="V12" s="271" t="s">
        <v>779</v>
      </c>
      <c r="W12" s="271" t="s">
        <v>779</v>
      </c>
      <c r="X12" s="271" t="s">
        <v>779</v>
      </c>
      <c r="Y12" s="271" t="s">
        <v>779</v>
      </c>
      <c r="Z12" s="271" t="s">
        <v>779</v>
      </c>
      <c r="AA12" s="271" t="s">
        <v>779</v>
      </c>
      <c r="AB12" s="271" t="s">
        <v>779</v>
      </c>
      <c r="AC12" s="271" t="s">
        <v>779</v>
      </c>
      <c r="AD12" s="271" t="s">
        <v>779</v>
      </c>
      <c r="AE12" s="271" t="s">
        <v>779</v>
      </c>
      <c r="AF12" s="271" t="s">
        <v>779</v>
      </c>
      <c r="AG12" s="271" t="s">
        <v>779</v>
      </c>
      <c r="AH12" s="271" t="s">
        <v>779</v>
      </c>
      <c r="AI12" s="271" t="s">
        <v>779</v>
      </c>
      <c r="AJ12" s="271" t="s">
        <v>779</v>
      </c>
      <c r="AK12" s="271" t="s">
        <v>779</v>
      </c>
      <c r="AL12" s="271" t="s">
        <v>779</v>
      </c>
      <c r="AM12" s="271" t="s">
        <v>779</v>
      </c>
      <c r="AN12" s="271" t="s">
        <v>779</v>
      </c>
      <c r="AO12" s="271" t="s">
        <v>779</v>
      </c>
      <c r="AP12" s="271" t="s">
        <v>779</v>
      </c>
      <c r="AQ12" s="271" t="s">
        <v>779</v>
      </c>
      <c r="AR12" s="271" t="s">
        <v>779</v>
      </c>
      <c r="AS12" s="271" t="s">
        <v>779</v>
      </c>
      <c r="AT12" s="271" t="s">
        <v>779</v>
      </c>
      <c r="AU12" s="271" t="s">
        <v>779</v>
      </c>
      <c r="AV12" s="271" t="s">
        <v>779</v>
      </c>
      <c r="AW12" s="271" t="s">
        <v>779</v>
      </c>
      <c r="AX12" s="271" t="s">
        <v>779</v>
      </c>
      <c r="AY12" s="271" t="s">
        <v>779</v>
      </c>
      <c r="AZ12" s="271" t="s">
        <v>779</v>
      </c>
      <c r="BA12" s="271" t="s">
        <v>779</v>
      </c>
      <c r="BB12" s="271" t="s">
        <v>779</v>
      </c>
      <c r="BC12" s="271" t="s">
        <v>779</v>
      </c>
      <c r="BD12" s="271" t="s">
        <v>779</v>
      </c>
      <c r="BE12" s="271" t="s">
        <v>779</v>
      </c>
      <c r="BF12" s="271" t="s">
        <v>779</v>
      </c>
      <c r="BG12" s="271" t="s">
        <v>779</v>
      </c>
      <c r="BH12" s="271" t="s">
        <v>779</v>
      </c>
      <c r="BI12" s="271" t="s">
        <v>779</v>
      </c>
      <c r="BJ12" s="271" t="s">
        <v>779</v>
      </c>
      <c r="BK12" s="271" t="s">
        <v>779</v>
      </c>
      <c r="BL12" s="271" t="s">
        <v>779</v>
      </c>
      <c r="BM12" s="271" t="s">
        <v>779</v>
      </c>
      <c r="BN12" s="271" t="s">
        <v>779</v>
      </c>
      <c r="BO12" s="271" t="s">
        <v>779</v>
      </c>
      <c r="BP12" s="271" t="s">
        <v>779</v>
      </c>
      <c r="BQ12" s="271" t="s">
        <v>779</v>
      </c>
      <c r="BR12" s="271" t="s">
        <v>779</v>
      </c>
      <c r="BS12" s="271" t="s">
        <v>779</v>
      </c>
      <c r="BT12" s="271" t="s">
        <v>779</v>
      </c>
      <c r="BU12" s="271" t="s">
        <v>779</v>
      </c>
      <c r="BV12" s="271" t="s">
        <v>779</v>
      </c>
      <c r="BW12" s="271" t="s">
        <v>779</v>
      </c>
      <c r="BX12" s="271" t="s">
        <v>779</v>
      </c>
      <c r="BY12" s="271"/>
      <c r="BZ12" s="271"/>
      <c r="CA12" s="274"/>
      <c r="CB12" s="274"/>
      <c r="CC12" s="274"/>
      <c r="CD12" s="274"/>
      <c r="CE12" s="274"/>
      <c r="CF12" s="274"/>
      <c r="CG12" s="274"/>
      <c r="CH12" s="274"/>
      <c r="CI12" s="274"/>
      <c r="CJ12" s="274"/>
      <c r="CK12" s="274"/>
      <c r="CL12" s="274"/>
      <c r="CM12" s="274"/>
    </row>
    <row r="13" spans="1:16384" s="18" customFormat="1" ht="30" customHeight="1">
      <c r="A13" s="16"/>
      <c r="B13" s="17"/>
      <c r="C13" s="345"/>
      <c r="D13" s="105"/>
      <c r="E13" s="382"/>
      <c r="F13" s="355"/>
      <c r="G13" s="355"/>
      <c r="H13" s="355"/>
      <c r="I13" s="355"/>
      <c r="J13" s="355"/>
      <c r="K13" s="20"/>
      <c r="L13" s="106">
        <v>2020</v>
      </c>
      <c r="M13" s="106" t="s">
        <v>778</v>
      </c>
      <c r="N13" s="106" t="s">
        <v>778</v>
      </c>
      <c r="O13" s="106"/>
      <c r="P13" s="294">
        <v>4</v>
      </c>
      <c r="Q13" s="271" t="s">
        <v>779</v>
      </c>
      <c r="R13" s="271" t="s">
        <v>779</v>
      </c>
      <c r="S13" s="271" t="s">
        <v>779</v>
      </c>
      <c r="T13" s="271" t="s">
        <v>779</v>
      </c>
      <c r="U13" s="271" t="s">
        <v>779</v>
      </c>
      <c r="V13" s="271" t="s">
        <v>779</v>
      </c>
      <c r="W13" s="271" t="s">
        <v>779</v>
      </c>
      <c r="X13" s="271" t="s">
        <v>779</v>
      </c>
      <c r="Y13" s="271" t="s">
        <v>779</v>
      </c>
      <c r="Z13" s="271" t="s">
        <v>779</v>
      </c>
      <c r="AA13" s="271" t="s">
        <v>779</v>
      </c>
      <c r="AB13" s="271" t="s">
        <v>779</v>
      </c>
      <c r="AC13" s="271" t="s">
        <v>779</v>
      </c>
      <c r="AD13" s="271" t="s">
        <v>779</v>
      </c>
      <c r="AE13" s="271" t="s">
        <v>779</v>
      </c>
      <c r="AF13" s="271" t="s">
        <v>779</v>
      </c>
      <c r="AG13" s="271" t="s">
        <v>779</v>
      </c>
      <c r="AH13" s="271" t="s">
        <v>779</v>
      </c>
      <c r="AI13" s="271" t="s">
        <v>779</v>
      </c>
      <c r="AJ13" s="271" t="s">
        <v>779</v>
      </c>
      <c r="AK13" s="271" t="s">
        <v>779</v>
      </c>
      <c r="AL13" s="271" t="s">
        <v>779</v>
      </c>
      <c r="AM13" s="271" t="s">
        <v>779</v>
      </c>
      <c r="AN13" s="271" t="s">
        <v>779</v>
      </c>
      <c r="AO13" s="271" t="s">
        <v>779</v>
      </c>
      <c r="AP13" s="271" t="s">
        <v>779</v>
      </c>
      <c r="AQ13" s="271" t="s">
        <v>779</v>
      </c>
      <c r="AR13" s="271" t="s">
        <v>779</v>
      </c>
      <c r="AS13" s="271" t="s">
        <v>779</v>
      </c>
      <c r="AT13" s="271" t="s">
        <v>779</v>
      </c>
      <c r="AU13" s="271" t="s">
        <v>779</v>
      </c>
      <c r="AV13" s="271" t="s">
        <v>779</v>
      </c>
      <c r="AW13" s="271" t="s">
        <v>779</v>
      </c>
      <c r="AX13" s="271" t="s">
        <v>779</v>
      </c>
      <c r="AY13" s="271" t="s">
        <v>779</v>
      </c>
      <c r="AZ13" s="271" t="s">
        <v>779</v>
      </c>
      <c r="BA13" s="271" t="s">
        <v>779</v>
      </c>
      <c r="BB13" s="271" t="s">
        <v>779</v>
      </c>
      <c r="BC13" s="271" t="s">
        <v>779</v>
      </c>
      <c r="BD13" s="271" t="s">
        <v>779</v>
      </c>
      <c r="BE13" s="271" t="s">
        <v>779</v>
      </c>
      <c r="BF13" s="271" t="s">
        <v>779</v>
      </c>
      <c r="BG13" s="271" t="s">
        <v>779</v>
      </c>
      <c r="BH13" s="271" t="s">
        <v>779</v>
      </c>
      <c r="BI13" s="271" t="s">
        <v>779</v>
      </c>
      <c r="BJ13" s="271" t="s">
        <v>779</v>
      </c>
      <c r="BK13" s="271" t="s">
        <v>779</v>
      </c>
      <c r="BL13" s="271" t="s">
        <v>779</v>
      </c>
      <c r="BM13" s="271" t="s">
        <v>779</v>
      </c>
      <c r="BN13" s="271" t="s">
        <v>779</v>
      </c>
      <c r="BO13" s="271" t="s">
        <v>779</v>
      </c>
      <c r="BP13" s="271" t="s">
        <v>779</v>
      </c>
      <c r="BQ13" s="271" t="s">
        <v>779</v>
      </c>
      <c r="BR13" s="271" t="s">
        <v>779</v>
      </c>
      <c r="BS13" s="271" t="s">
        <v>779</v>
      </c>
      <c r="BT13" s="271" t="s">
        <v>779</v>
      </c>
      <c r="BU13" s="271" t="s">
        <v>779</v>
      </c>
      <c r="BV13" s="271" t="s">
        <v>779</v>
      </c>
      <c r="BW13" s="271" t="s">
        <v>779</v>
      </c>
      <c r="BX13" s="271" t="s">
        <v>779</v>
      </c>
      <c r="BY13" s="271"/>
      <c r="BZ13" s="271"/>
      <c r="CA13" s="274"/>
      <c r="CB13" s="274"/>
      <c r="CC13" s="274"/>
      <c r="CD13" s="274"/>
      <c r="CE13" s="274"/>
      <c r="CF13" s="274"/>
      <c r="CG13" s="274"/>
      <c r="CH13" s="274"/>
      <c r="CI13" s="274"/>
      <c r="CJ13" s="274"/>
      <c r="CK13" s="274"/>
      <c r="CL13" s="274"/>
      <c r="CM13" s="274"/>
    </row>
    <row r="14" spans="1:16384" s="18" customFormat="1" ht="30" customHeight="1">
      <c r="A14" s="16"/>
      <c r="B14" s="17"/>
      <c r="C14" s="345"/>
      <c r="D14" s="105"/>
      <c r="E14" s="382"/>
      <c r="F14" s="355"/>
      <c r="G14" s="355"/>
      <c r="H14" s="355"/>
      <c r="I14" s="355"/>
      <c r="J14" s="355"/>
      <c r="K14" s="20"/>
      <c r="L14" s="106">
        <v>2021</v>
      </c>
      <c r="M14" s="106" t="s">
        <v>778</v>
      </c>
      <c r="N14" s="106" t="s">
        <v>778</v>
      </c>
      <c r="O14" s="106"/>
      <c r="P14" s="294">
        <v>5</v>
      </c>
      <c r="Q14" s="271" t="s">
        <v>779</v>
      </c>
      <c r="R14" s="271" t="s">
        <v>779</v>
      </c>
      <c r="S14" s="271" t="s">
        <v>779</v>
      </c>
      <c r="T14" s="271" t="s">
        <v>779</v>
      </c>
      <c r="U14" s="271" t="s">
        <v>779</v>
      </c>
      <c r="V14" s="271" t="s">
        <v>779</v>
      </c>
      <c r="W14" s="271" t="s">
        <v>779</v>
      </c>
      <c r="X14" s="271" t="s">
        <v>779</v>
      </c>
      <c r="Y14" s="271" t="s">
        <v>779</v>
      </c>
      <c r="Z14" s="271" t="s">
        <v>779</v>
      </c>
      <c r="AA14" s="271" t="s">
        <v>779</v>
      </c>
      <c r="AB14" s="271" t="s">
        <v>779</v>
      </c>
      <c r="AC14" s="271" t="s">
        <v>779</v>
      </c>
      <c r="AD14" s="271" t="s">
        <v>779</v>
      </c>
      <c r="AE14" s="271" t="s">
        <v>779</v>
      </c>
      <c r="AF14" s="271" t="s">
        <v>779</v>
      </c>
      <c r="AG14" s="271" t="s">
        <v>779</v>
      </c>
      <c r="AH14" s="271" t="s">
        <v>779</v>
      </c>
      <c r="AI14" s="271" t="s">
        <v>779</v>
      </c>
      <c r="AJ14" s="271" t="s">
        <v>779</v>
      </c>
      <c r="AK14" s="271" t="s">
        <v>779</v>
      </c>
      <c r="AL14" s="271" t="s">
        <v>779</v>
      </c>
      <c r="AM14" s="271" t="s">
        <v>779</v>
      </c>
      <c r="AN14" s="271" t="s">
        <v>779</v>
      </c>
      <c r="AO14" s="271" t="s">
        <v>779</v>
      </c>
      <c r="AP14" s="271" t="s">
        <v>779</v>
      </c>
      <c r="AQ14" s="271" t="s">
        <v>779</v>
      </c>
      <c r="AR14" s="271" t="s">
        <v>779</v>
      </c>
      <c r="AS14" s="271" t="s">
        <v>779</v>
      </c>
      <c r="AT14" s="271" t="s">
        <v>779</v>
      </c>
      <c r="AU14" s="271" t="s">
        <v>779</v>
      </c>
      <c r="AV14" s="271" t="s">
        <v>779</v>
      </c>
      <c r="AW14" s="271" t="s">
        <v>779</v>
      </c>
      <c r="AX14" s="271" t="s">
        <v>779</v>
      </c>
      <c r="AY14" s="271" t="s">
        <v>779</v>
      </c>
      <c r="AZ14" s="271" t="s">
        <v>779</v>
      </c>
      <c r="BA14" s="271" t="s">
        <v>779</v>
      </c>
      <c r="BB14" s="271" t="s">
        <v>779</v>
      </c>
      <c r="BC14" s="271" t="s">
        <v>779</v>
      </c>
      <c r="BD14" s="271" t="s">
        <v>779</v>
      </c>
      <c r="BE14" s="271" t="s">
        <v>779</v>
      </c>
      <c r="BF14" s="271" t="s">
        <v>779</v>
      </c>
      <c r="BG14" s="271" t="s">
        <v>779</v>
      </c>
      <c r="BH14" s="271" t="s">
        <v>779</v>
      </c>
      <c r="BI14" s="271" t="s">
        <v>779</v>
      </c>
      <c r="BJ14" s="271" t="s">
        <v>779</v>
      </c>
      <c r="BK14" s="271" t="s">
        <v>779</v>
      </c>
      <c r="BL14" s="271" t="s">
        <v>779</v>
      </c>
      <c r="BM14" s="271" t="s">
        <v>779</v>
      </c>
      <c r="BN14" s="271" t="s">
        <v>779</v>
      </c>
      <c r="BO14" s="271" t="s">
        <v>779</v>
      </c>
      <c r="BP14" s="271" t="s">
        <v>779</v>
      </c>
      <c r="BQ14" s="271" t="s">
        <v>779</v>
      </c>
      <c r="BR14" s="271" t="s">
        <v>779</v>
      </c>
      <c r="BS14" s="271" t="s">
        <v>779</v>
      </c>
      <c r="BT14" s="271" t="s">
        <v>779</v>
      </c>
      <c r="BU14" s="271" t="s">
        <v>779</v>
      </c>
      <c r="BV14" s="271" t="s">
        <v>779</v>
      </c>
      <c r="BW14" s="271" t="s">
        <v>779</v>
      </c>
      <c r="BX14" s="271" t="s">
        <v>779</v>
      </c>
      <c r="BY14" s="271"/>
      <c r="BZ14" s="271"/>
      <c r="CA14" s="274"/>
      <c r="CB14" s="274"/>
      <c r="CC14" s="274"/>
      <c r="CD14" s="274"/>
      <c r="CE14" s="274"/>
      <c r="CF14" s="274"/>
      <c r="CG14" s="274"/>
      <c r="CH14" s="274"/>
      <c r="CI14" s="274"/>
      <c r="CJ14" s="274"/>
      <c r="CK14" s="274"/>
      <c r="CL14" s="274"/>
      <c r="CM14" s="274"/>
    </row>
    <row r="15" spans="1:16384" s="18" customFormat="1" ht="30" customHeight="1">
      <c r="A15" s="16"/>
      <c r="B15" s="17"/>
      <c r="C15" s="345"/>
      <c r="D15" s="105"/>
      <c r="E15" s="382"/>
      <c r="F15" s="355"/>
      <c r="G15" s="355"/>
      <c r="H15" s="355"/>
      <c r="I15" s="355"/>
      <c r="J15" s="355"/>
      <c r="K15" s="20"/>
      <c r="L15" s="106"/>
      <c r="M15" s="106" t="s">
        <v>778</v>
      </c>
      <c r="N15" s="106" t="s">
        <v>778</v>
      </c>
      <c r="O15" s="106"/>
      <c r="P15" s="294">
        <v>6</v>
      </c>
      <c r="Q15" s="271" t="s">
        <v>779</v>
      </c>
      <c r="R15" s="271" t="s">
        <v>779</v>
      </c>
      <c r="S15" s="271" t="s">
        <v>779</v>
      </c>
      <c r="T15" s="271" t="s">
        <v>779</v>
      </c>
      <c r="U15" s="271" t="s">
        <v>779</v>
      </c>
      <c r="V15" s="271" t="s">
        <v>779</v>
      </c>
      <c r="W15" s="271" t="s">
        <v>779</v>
      </c>
      <c r="X15" s="271" t="s">
        <v>779</v>
      </c>
      <c r="Y15" s="271" t="s">
        <v>779</v>
      </c>
      <c r="Z15" s="271" t="s">
        <v>779</v>
      </c>
      <c r="AA15" s="271" t="s">
        <v>779</v>
      </c>
      <c r="AB15" s="271" t="s">
        <v>779</v>
      </c>
      <c r="AC15" s="271" t="s">
        <v>779</v>
      </c>
      <c r="AD15" s="271" t="s">
        <v>779</v>
      </c>
      <c r="AE15" s="271" t="s">
        <v>779</v>
      </c>
      <c r="AF15" s="271" t="s">
        <v>779</v>
      </c>
      <c r="AG15" s="271" t="s">
        <v>779</v>
      </c>
      <c r="AH15" s="271" t="s">
        <v>779</v>
      </c>
      <c r="AI15" s="271" t="s">
        <v>779</v>
      </c>
      <c r="AJ15" s="271" t="s">
        <v>779</v>
      </c>
      <c r="AK15" s="271" t="s">
        <v>779</v>
      </c>
      <c r="AL15" s="271" t="s">
        <v>779</v>
      </c>
      <c r="AM15" s="271" t="s">
        <v>779</v>
      </c>
      <c r="AN15" s="271" t="s">
        <v>779</v>
      </c>
      <c r="AO15" s="271" t="s">
        <v>779</v>
      </c>
      <c r="AP15" s="271" t="s">
        <v>779</v>
      </c>
      <c r="AQ15" s="271" t="s">
        <v>779</v>
      </c>
      <c r="AR15" s="271" t="s">
        <v>779</v>
      </c>
      <c r="AS15" s="271" t="s">
        <v>779</v>
      </c>
      <c r="AT15" s="271" t="s">
        <v>779</v>
      </c>
      <c r="AU15" s="271" t="s">
        <v>779</v>
      </c>
      <c r="AV15" s="271" t="s">
        <v>779</v>
      </c>
      <c r="AW15" s="271" t="s">
        <v>779</v>
      </c>
      <c r="AX15" s="271" t="s">
        <v>779</v>
      </c>
      <c r="AY15" s="271" t="s">
        <v>779</v>
      </c>
      <c r="AZ15" s="271" t="s">
        <v>779</v>
      </c>
      <c r="BA15" s="271" t="s">
        <v>779</v>
      </c>
      <c r="BB15" s="271" t="s">
        <v>779</v>
      </c>
      <c r="BC15" s="271" t="s">
        <v>779</v>
      </c>
      <c r="BD15" s="271" t="s">
        <v>779</v>
      </c>
      <c r="BE15" s="271" t="s">
        <v>779</v>
      </c>
      <c r="BF15" s="271" t="s">
        <v>779</v>
      </c>
      <c r="BG15" s="271" t="s">
        <v>779</v>
      </c>
      <c r="BH15" s="271" t="s">
        <v>779</v>
      </c>
      <c r="BI15" s="271" t="s">
        <v>779</v>
      </c>
      <c r="BJ15" s="271" t="s">
        <v>779</v>
      </c>
      <c r="BK15" s="271" t="s">
        <v>779</v>
      </c>
      <c r="BL15" s="271" t="s">
        <v>779</v>
      </c>
      <c r="BM15" s="271" t="s">
        <v>779</v>
      </c>
      <c r="BN15" s="271" t="s">
        <v>779</v>
      </c>
      <c r="BO15" s="271" t="s">
        <v>779</v>
      </c>
      <c r="BP15" s="271" t="s">
        <v>779</v>
      </c>
      <c r="BQ15" s="271" t="s">
        <v>779</v>
      </c>
      <c r="BR15" s="271" t="s">
        <v>779</v>
      </c>
      <c r="BS15" s="271" t="s">
        <v>779</v>
      </c>
      <c r="BT15" s="271" t="s">
        <v>779</v>
      </c>
      <c r="BU15" s="271" t="s">
        <v>779</v>
      </c>
      <c r="BV15" s="271" t="s">
        <v>779</v>
      </c>
      <c r="BW15" s="271" t="s">
        <v>779</v>
      </c>
      <c r="BX15" s="271" t="s">
        <v>779</v>
      </c>
      <c r="BY15" s="271"/>
      <c r="BZ15" s="271"/>
      <c r="CA15" s="274"/>
      <c r="CB15" s="274"/>
      <c r="CC15" s="274"/>
      <c r="CD15" s="274"/>
      <c r="CE15" s="274"/>
      <c r="CF15" s="274"/>
      <c r="CG15" s="274"/>
      <c r="CH15" s="274"/>
      <c r="CI15" s="274"/>
      <c r="CJ15" s="274"/>
      <c r="CK15" s="274"/>
      <c r="CL15" s="274"/>
      <c r="CM15" s="274"/>
    </row>
    <row r="16" spans="1:16384" s="18" customFormat="1" ht="30" customHeight="1">
      <c r="A16" s="16"/>
      <c r="B16" s="17"/>
      <c r="C16" s="345"/>
      <c r="D16" s="105"/>
      <c r="E16" s="382"/>
      <c r="F16" s="355"/>
      <c r="G16" s="355"/>
      <c r="H16" s="355"/>
      <c r="I16" s="355"/>
      <c r="J16" s="355"/>
      <c r="K16" s="20"/>
      <c r="L16" s="106"/>
      <c r="M16" s="106" t="s">
        <v>778</v>
      </c>
      <c r="N16" s="106" t="s">
        <v>778</v>
      </c>
      <c r="O16" s="106"/>
      <c r="P16" s="294">
        <v>7</v>
      </c>
      <c r="Q16" s="271" t="s">
        <v>779</v>
      </c>
      <c r="R16" s="271" t="s">
        <v>779</v>
      </c>
      <c r="S16" s="271" t="s">
        <v>779</v>
      </c>
      <c r="T16" s="271" t="s">
        <v>779</v>
      </c>
      <c r="U16" s="271" t="s">
        <v>779</v>
      </c>
      <c r="V16" s="271" t="s">
        <v>779</v>
      </c>
      <c r="W16" s="271" t="s">
        <v>779</v>
      </c>
      <c r="X16" s="271" t="s">
        <v>779</v>
      </c>
      <c r="Y16" s="271" t="s">
        <v>779</v>
      </c>
      <c r="Z16" s="271" t="s">
        <v>779</v>
      </c>
      <c r="AA16" s="271" t="s">
        <v>779</v>
      </c>
      <c r="AB16" s="271" t="s">
        <v>779</v>
      </c>
      <c r="AC16" s="271" t="s">
        <v>779</v>
      </c>
      <c r="AD16" s="271" t="s">
        <v>779</v>
      </c>
      <c r="AE16" s="271" t="s">
        <v>779</v>
      </c>
      <c r="AF16" s="271" t="s">
        <v>779</v>
      </c>
      <c r="AG16" s="271" t="s">
        <v>779</v>
      </c>
      <c r="AH16" s="271" t="s">
        <v>779</v>
      </c>
      <c r="AI16" s="271" t="s">
        <v>779</v>
      </c>
      <c r="AJ16" s="271" t="s">
        <v>779</v>
      </c>
      <c r="AK16" s="271" t="s">
        <v>779</v>
      </c>
      <c r="AL16" s="271" t="s">
        <v>779</v>
      </c>
      <c r="AM16" s="271" t="s">
        <v>779</v>
      </c>
      <c r="AN16" s="271" t="s">
        <v>779</v>
      </c>
      <c r="AO16" s="271" t="s">
        <v>779</v>
      </c>
      <c r="AP16" s="271" t="s">
        <v>779</v>
      </c>
      <c r="AQ16" s="271" t="s">
        <v>779</v>
      </c>
      <c r="AR16" s="271" t="s">
        <v>779</v>
      </c>
      <c r="AS16" s="271" t="s">
        <v>779</v>
      </c>
      <c r="AT16" s="271" t="s">
        <v>779</v>
      </c>
      <c r="AU16" s="271" t="s">
        <v>779</v>
      </c>
      <c r="AV16" s="271" t="s">
        <v>779</v>
      </c>
      <c r="AW16" s="271" t="s">
        <v>779</v>
      </c>
      <c r="AX16" s="271" t="s">
        <v>779</v>
      </c>
      <c r="AY16" s="271" t="s">
        <v>779</v>
      </c>
      <c r="AZ16" s="271" t="s">
        <v>779</v>
      </c>
      <c r="BA16" s="271" t="s">
        <v>779</v>
      </c>
      <c r="BB16" s="271" t="s">
        <v>779</v>
      </c>
      <c r="BC16" s="271" t="s">
        <v>779</v>
      </c>
      <c r="BD16" s="271" t="s">
        <v>779</v>
      </c>
      <c r="BE16" s="271" t="s">
        <v>779</v>
      </c>
      <c r="BF16" s="271" t="s">
        <v>779</v>
      </c>
      <c r="BG16" s="271" t="s">
        <v>779</v>
      </c>
      <c r="BH16" s="271" t="s">
        <v>779</v>
      </c>
      <c r="BI16" s="271" t="s">
        <v>779</v>
      </c>
      <c r="BJ16" s="271" t="s">
        <v>779</v>
      </c>
      <c r="BK16" s="271" t="s">
        <v>779</v>
      </c>
      <c r="BL16" s="271" t="s">
        <v>779</v>
      </c>
      <c r="BM16" s="271" t="s">
        <v>779</v>
      </c>
      <c r="BN16" s="271" t="s">
        <v>779</v>
      </c>
      <c r="BO16" s="271" t="s">
        <v>779</v>
      </c>
      <c r="BP16" s="271" t="s">
        <v>779</v>
      </c>
      <c r="BQ16" s="271" t="s">
        <v>779</v>
      </c>
      <c r="BR16" s="271" t="s">
        <v>779</v>
      </c>
      <c r="BS16" s="271" t="s">
        <v>779</v>
      </c>
      <c r="BT16" s="271" t="s">
        <v>779</v>
      </c>
      <c r="BU16" s="271" t="s">
        <v>779</v>
      </c>
      <c r="BV16" s="271" t="s">
        <v>779</v>
      </c>
      <c r="BW16" s="271" t="s">
        <v>779</v>
      </c>
      <c r="BX16" s="271" t="s">
        <v>779</v>
      </c>
      <c r="BY16" s="271"/>
      <c r="BZ16" s="271"/>
      <c r="CA16" s="274"/>
      <c r="CB16" s="274"/>
      <c r="CC16" s="274"/>
      <c r="CD16" s="274"/>
      <c r="CE16" s="274"/>
      <c r="CF16" s="274"/>
      <c r="CG16" s="274"/>
      <c r="CH16" s="274"/>
      <c r="CI16" s="274"/>
      <c r="CJ16" s="274"/>
      <c r="CK16" s="274"/>
      <c r="CL16" s="274"/>
      <c r="CM16" s="274"/>
    </row>
    <row r="17" spans="1:91" s="18" customFormat="1" ht="30" customHeight="1">
      <c r="A17" s="16"/>
      <c r="B17" s="17"/>
      <c r="C17" s="345"/>
      <c r="D17" s="105"/>
      <c r="E17" s="382"/>
      <c r="F17" s="355"/>
      <c r="G17" s="355"/>
      <c r="H17" s="355"/>
      <c r="I17" s="355"/>
      <c r="J17" s="355"/>
      <c r="K17" s="20"/>
      <c r="L17" s="106"/>
      <c r="M17" s="106" t="s">
        <v>778</v>
      </c>
      <c r="N17" s="106" t="s">
        <v>778</v>
      </c>
      <c r="O17" s="106"/>
      <c r="P17" s="294">
        <v>8</v>
      </c>
      <c r="Q17" s="271" t="s">
        <v>779</v>
      </c>
      <c r="R17" s="271" t="s">
        <v>779</v>
      </c>
      <c r="S17" s="271" t="s">
        <v>779</v>
      </c>
      <c r="T17" s="271" t="s">
        <v>779</v>
      </c>
      <c r="U17" s="271" t="s">
        <v>779</v>
      </c>
      <c r="V17" s="271" t="s">
        <v>779</v>
      </c>
      <c r="W17" s="271" t="s">
        <v>779</v>
      </c>
      <c r="X17" s="271" t="s">
        <v>779</v>
      </c>
      <c r="Y17" s="271" t="s">
        <v>779</v>
      </c>
      <c r="Z17" s="271" t="s">
        <v>779</v>
      </c>
      <c r="AA17" s="271" t="s">
        <v>779</v>
      </c>
      <c r="AB17" s="271" t="s">
        <v>779</v>
      </c>
      <c r="AC17" s="271" t="s">
        <v>779</v>
      </c>
      <c r="AD17" s="271" t="s">
        <v>779</v>
      </c>
      <c r="AE17" s="271" t="s">
        <v>779</v>
      </c>
      <c r="AF17" s="271" t="s">
        <v>779</v>
      </c>
      <c r="AG17" s="271" t="s">
        <v>779</v>
      </c>
      <c r="AH17" s="271" t="s">
        <v>779</v>
      </c>
      <c r="AI17" s="271" t="s">
        <v>779</v>
      </c>
      <c r="AJ17" s="271" t="s">
        <v>779</v>
      </c>
      <c r="AK17" s="271" t="s">
        <v>779</v>
      </c>
      <c r="AL17" s="271" t="s">
        <v>779</v>
      </c>
      <c r="AM17" s="271" t="s">
        <v>779</v>
      </c>
      <c r="AN17" s="271" t="s">
        <v>779</v>
      </c>
      <c r="AO17" s="271" t="s">
        <v>779</v>
      </c>
      <c r="AP17" s="271" t="s">
        <v>779</v>
      </c>
      <c r="AQ17" s="271" t="s">
        <v>779</v>
      </c>
      <c r="AR17" s="271" t="s">
        <v>779</v>
      </c>
      <c r="AS17" s="271" t="s">
        <v>779</v>
      </c>
      <c r="AT17" s="271" t="s">
        <v>779</v>
      </c>
      <c r="AU17" s="271" t="s">
        <v>779</v>
      </c>
      <c r="AV17" s="271" t="s">
        <v>779</v>
      </c>
      <c r="AW17" s="271" t="s">
        <v>779</v>
      </c>
      <c r="AX17" s="271" t="s">
        <v>779</v>
      </c>
      <c r="AY17" s="271" t="s">
        <v>779</v>
      </c>
      <c r="AZ17" s="271" t="s">
        <v>779</v>
      </c>
      <c r="BA17" s="271" t="s">
        <v>779</v>
      </c>
      <c r="BB17" s="271" t="s">
        <v>779</v>
      </c>
      <c r="BC17" s="271" t="s">
        <v>779</v>
      </c>
      <c r="BD17" s="271" t="s">
        <v>779</v>
      </c>
      <c r="BE17" s="271" t="s">
        <v>779</v>
      </c>
      <c r="BF17" s="271" t="s">
        <v>779</v>
      </c>
      <c r="BG17" s="271" t="s">
        <v>779</v>
      </c>
      <c r="BH17" s="271" t="s">
        <v>779</v>
      </c>
      <c r="BI17" s="271" t="s">
        <v>779</v>
      </c>
      <c r="BJ17" s="271" t="s">
        <v>779</v>
      </c>
      <c r="BK17" s="271" t="s">
        <v>779</v>
      </c>
      <c r="BL17" s="271" t="s">
        <v>779</v>
      </c>
      <c r="BM17" s="271" t="s">
        <v>779</v>
      </c>
      <c r="BN17" s="271" t="s">
        <v>779</v>
      </c>
      <c r="BO17" s="271" t="s">
        <v>779</v>
      </c>
      <c r="BP17" s="271" t="s">
        <v>779</v>
      </c>
      <c r="BQ17" s="271" t="s">
        <v>779</v>
      </c>
      <c r="BR17" s="271" t="s">
        <v>779</v>
      </c>
      <c r="BS17" s="271" t="s">
        <v>779</v>
      </c>
      <c r="BT17" s="271" t="s">
        <v>779</v>
      </c>
      <c r="BU17" s="271" t="s">
        <v>779</v>
      </c>
      <c r="BV17" s="271" t="s">
        <v>779</v>
      </c>
      <c r="BW17" s="271" t="s">
        <v>779</v>
      </c>
      <c r="BX17" s="271" t="s">
        <v>779</v>
      </c>
      <c r="BY17" s="271"/>
      <c r="BZ17" s="271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</row>
    <row r="18" spans="1:91" s="18" customFormat="1" ht="30" customHeight="1">
      <c r="A18" s="16"/>
      <c r="B18" s="17"/>
      <c r="C18" s="345"/>
      <c r="D18" s="105"/>
      <c r="E18" s="382"/>
      <c r="F18" s="355"/>
      <c r="G18" s="355"/>
      <c r="H18" s="355"/>
      <c r="I18" s="355"/>
      <c r="J18" s="355"/>
      <c r="K18" s="20"/>
      <c r="L18" s="106"/>
      <c r="M18" s="106" t="s">
        <v>778</v>
      </c>
      <c r="N18" s="106" t="s">
        <v>778</v>
      </c>
      <c r="O18" s="106"/>
      <c r="P18" s="294">
        <v>9</v>
      </c>
      <c r="Q18" s="271" t="s">
        <v>779</v>
      </c>
      <c r="R18" s="271" t="s">
        <v>779</v>
      </c>
      <c r="S18" s="271" t="s">
        <v>779</v>
      </c>
      <c r="T18" s="271" t="s">
        <v>779</v>
      </c>
      <c r="U18" s="271" t="s">
        <v>779</v>
      </c>
      <c r="V18" s="271" t="s">
        <v>779</v>
      </c>
      <c r="W18" s="271" t="s">
        <v>779</v>
      </c>
      <c r="X18" s="271" t="s">
        <v>779</v>
      </c>
      <c r="Y18" s="271" t="s">
        <v>779</v>
      </c>
      <c r="Z18" s="271" t="s">
        <v>779</v>
      </c>
      <c r="AA18" s="271" t="s">
        <v>779</v>
      </c>
      <c r="AB18" s="271" t="s">
        <v>779</v>
      </c>
      <c r="AC18" s="271" t="s">
        <v>779</v>
      </c>
      <c r="AD18" s="271" t="s">
        <v>779</v>
      </c>
      <c r="AE18" s="271" t="s">
        <v>779</v>
      </c>
      <c r="AF18" s="271" t="s">
        <v>779</v>
      </c>
      <c r="AG18" s="271" t="s">
        <v>779</v>
      </c>
      <c r="AH18" s="271" t="s">
        <v>779</v>
      </c>
      <c r="AI18" s="271" t="s">
        <v>779</v>
      </c>
      <c r="AJ18" s="271" t="s">
        <v>779</v>
      </c>
      <c r="AK18" s="271" t="s">
        <v>779</v>
      </c>
      <c r="AL18" s="271" t="s">
        <v>779</v>
      </c>
      <c r="AM18" s="271" t="s">
        <v>779</v>
      </c>
      <c r="AN18" s="271" t="s">
        <v>779</v>
      </c>
      <c r="AO18" s="271" t="s">
        <v>779</v>
      </c>
      <c r="AP18" s="271" t="s">
        <v>779</v>
      </c>
      <c r="AQ18" s="271" t="s">
        <v>779</v>
      </c>
      <c r="AR18" s="271" t="s">
        <v>779</v>
      </c>
      <c r="AS18" s="271" t="s">
        <v>779</v>
      </c>
      <c r="AT18" s="271" t="s">
        <v>779</v>
      </c>
      <c r="AU18" s="271" t="s">
        <v>779</v>
      </c>
      <c r="AV18" s="271" t="s">
        <v>779</v>
      </c>
      <c r="AW18" s="271" t="s">
        <v>779</v>
      </c>
      <c r="AX18" s="271" t="s">
        <v>779</v>
      </c>
      <c r="AY18" s="271" t="s">
        <v>779</v>
      </c>
      <c r="AZ18" s="271" t="s">
        <v>779</v>
      </c>
      <c r="BA18" s="271" t="s">
        <v>779</v>
      </c>
      <c r="BB18" s="271" t="s">
        <v>779</v>
      </c>
      <c r="BC18" s="271" t="s">
        <v>779</v>
      </c>
      <c r="BD18" s="271" t="s">
        <v>779</v>
      </c>
      <c r="BE18" s="271" t="s">
        <v>779</v>
      </c>
      <c r="BF18" s="271" t="s">
        <v>779</v>
      </c>
      <c r="BG18" s="271" t="s">
        <v>779</v>
      </c>
      <c r="BH18" s="271" t="s">
        <v>779</v>
      </c>
      <c r="BI18" s="271" t="s">
        <v>779</v>
      </c>
      <c r="BJ18" s="271" t="s">
        <v>779</v>
      </c>
      <c r="BK18" s="271" t="s">
        <v>779</v>
      </c>
      <c r="BL18" s="271" t="s">
        <v>779</v>
      </c>
      <c r="BM18" s="271" t="s">
        <v>779</v>
      </c>
      <c r="BN18" s="271" t="s">
        <v>779</v>
      </c>
      <c r="BO18" s="271" t="s">
        <v>779</v>
      </c>
      <c r="BP18" s="271" t="s">
        <v>779</v>
      </c>
      <c r="BQ18" s="271" t="s">
        <v>779</v>
      </c>
      <c r="BR18" s="271" t="s">
        <v>779</v>
      </c>
      <c r="BS18" s="271" t="s">
        <v>779</v>
      </c>
      <c r="BT18" s="271" t="s">
        <v>779</v>
      </c>
      <c r="BU18" s="271" t="s">
        <v>779</v>
      </c>
      <c r="BV18" s="271" t="s">
        <v>779</v>
      </c>
      <c r="BW18" s="271" t="s">
        <v>779</v>
      </c>
      <c r="BX18" s="271" t="s">
        <v>779</v>
      </c>
      <c r="BY18" s="271"/>
      <c r="BZ18" s="271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</row>
    <row r="19" spans="1:91" ht="30" customHeight="1">
      <c r="C19" s="345"/>
      <c r="D19" s="105"/>
      <c r="E19" s="382"/>
      <c r="F19" s="355"/>
      <c r="G19" s="355"/>
      <c r="H19" s="355"/>
      <c r="I19" s="355"/>
      <c r="J19" s="355"/>
      <c r="K19" s="20"/>
      <c r="L19" s="106"/>
      <c r="M19" s="106" t="s">
        <v>778</v>
      </c>
      <c r="N19" s="106" t="s">
        <v>778</v>
      </c>
      <c r="O19" s="106"/>
      <c r="P19" s="294">
        <v>10</v>
      </c>
      <c r="Q19" s="271" t="s">
        <v>779</v>
      </c>
      <c r="R19" s="271" t="s">
        <v>779</v>
      </c>
      <c r="S19" s="271" t="s">
        <v>779</v>
      </c>
      <c r="T19" s="271" t="s">
        <v>779</v>
      </c>
      <c r="U19" s="271" t="s">
        <v>779</v>
      </c>
      <c r="V19" s="271" t="s">
        <v>779</v>
      </c>
      <c r="W19" s="271" t="s">
        <v>779</v>
      </c>
      <c r="X19" s="271" t="s">
        <v>779</v>
      </c>
      <c r="Y19" s="271" t="s">
        <v>779</v>
      </c>
      <c r="Z19" s="271" t="s">
        <v>779</v>
      </c>
      <c r="AA19" s="271" t="s">
        <v>779</v>
      </c>
      <c r="AB19" s="271" t="s">
        <v>779</v>
      </c>
      <c r="AC19" s="271" t="s">
        <v>779</v>
      </c>
      <c r="AD19" s="271" t="s">
        <v>779</v>
      </c>
      <c r="AE19" s="271" t="s">
        <v>779</v>
      </c>
      <c r="AF19" s="271" t="s">
        <v>779</v>
      </c>
      <c r="AG19" s="271" t="s">
        <v>779</v>
      </c>
      <c r="AH19" s="271" t="s">
        <v>779</v>
      </c>
      <c r="AI19" s="271" t="s">
        <v>779</v>
      </c>
      <c r="AJ19" s="271" t="s">
        <v>779</v>
      </c>
      <c r="AK19" s="271" t="s">
        <v>779</v>
      </c>
      <c r="AL19" s="271" t="s">
        <v>779</v>
      </c>
      <c r="AM19" s="271" t="s">
        <v>779</v>
      </c>
      <c r="AN19" s="271" t="s">
        <v>779</v>
      </c>
      <c r="AO19" s="271" t="s">
        <v>779</v>
      </c>
      <c r="AP19" s="271" t="s">
        <v>779</v>
      </c>
      <c r="AQ19" s="271" t="s">
        <v>779</v>
      </c>
      <c r="AR19" s="271" t="s">
        <v>779</v>
      </c>
      <c r="AS19" s="271" t="s">
        <v>779</v>
      </c>
      <c r="AT19" s="271" t="s">
        <v>779</v>
      </c>
      <c r="AU19" s="271" t="s">
        <v>779</v>
      </c>
      <c r="AV19" s="271" t="s">
        <v>779</v>
      </c>
      <c r="AW19" s="271" t="s">
        <v>779</v>
      </c>
      <c r="AX19" s="271" t="s">
        <v>779</v>
      </c>
      <c r="AY19" s="271" t="s">
        <v>779</v>
      </c>
      <c r="AZ19" s="271" t="s">
        <v>779</v>
      </c>
      <c r="BA19" s="271" t="s">
        <v>779</v>
      </c>
      <c r="BB19" s="271" t="s">
        <v>779</v>
      </c>
      <c r="BC19" s="271" t="s">
        <v>779</v>
      </c>
      <c r="BD19" s="271" t="s">
        <v>779</v>
      </c>
      <c r="BE19" s="271" t="s">
        <v>779</v>
      </c>
      <c r="BF19" s="271" t="s">
        <v>779</v>
      </c>
      <c r="BG19" s="271" t="s">
        <v>779</v>
      </c>
      <c r="BH19" s="271" t="s">
        <v>779</v>
      </c>
      <c r="BI19" s="271" t="s">
        <v>779</v>
      </c>
      <c r="BJ19" s="271" t="s">
        <v>779</v>
      </c>
      <c r="BK19" s="271" t="s">
        <v>779</v>
      </c>
      <c r="BL19" s="271" t="s">
        <v>779</v>
      </c>
      <c r="BM19" s="271" t="s">
        <v>779</v>
      </c>
      <c r="BN19" s="271" t="s">
        <v>779</v>
      </c>
      <c r="BO19" s="271" t="s">
        <v>779</v>
      </c>
      <c r="BP19" s="271" t="s">
        <v>779</v>
      </c>
      <c r="BQ19" s="271" t="s">
        <v>779</v>
      </c>
      <c r="BR19" s="271" t="s">
        <v>779</v>
      </c>
      <c r="BS19" s="271" t="s">
        <v>779</v>
      </c>
      <c r="BT19" s="271" t="s">
        <v>779</v>
      </c>
      <c r="BU19" s="271" t="s">
        <v>779</v>
      </c>
      <c r="BV19" s="271" t="s">
        <v>779</v>
      </c>
      <c r="BW19" s="271" t="s">
        <v>779</v>
      </c>
      <c r="BX19" s="271" t="s">
        <v>779</v>
      </c>
      <c r="BY19" s="271"/>
      <c r="BZ19" s="271"/>
    </row>
    <row r="20" spans="1:91" ht="30" customHeight="1">
      <c r="C20" s="345"/>
      <c r="D20" s="105"/>
      <c r="E20" s="382"/>
      <c r="F20" s="355"/>
      <c r="G20" s="355"/>
      <c r="H20" s="355"/>
      <c r="I20" s="355"/>
      <c r="J20" s="355"/>
      <c r="K20" s="20"/>
      <c r="L20" s="106"/>
      <c r="M20" s="106" t="s">
        <v>778</v>
      </c>
      <c r="N20" s="106" t="s">
        <v>778</v>
      </c>
      <c r="O20" s="106"/>
      <c r="P20" s="294">
        <v>11</v>
      </c>
      <c r="Q20" s="271" t="s">
        <v>779</v>
      </c>
      <c r="R20" s="271" t="s">
        <v>779</v>
      </c>
      <c r="S20" s="271" t="s">
        <v>779</v>
      </c>
      <c r="T20" s="271" t="s">
        <v>779</v>
      </c>
      <c r="U20" s="271" t="s">
        <v>779</v>
      </c>
      <c r="V20" s="271" t="s">
        <v>779</v>
      </c>
      <c r="W20" s="271" t="s">
        <v>779</v>
      </c>
      <c r="X20" s="271" t="s">
        <v>779</v>
      </c>
      <c r="Y20" s="271" t="s">
        <v>779</v>
      </c>
      <c r="Z20" s="271" t="s">
        <v>779</v>
      </c>
      <c r="AA20" s="271" t="s">
        <v>779</v>
      </c>
      <c r="AB20" s="271" t="s">
        <v>779</v>
      </c>
      <c r="AC20" s="271" t="s">
        <v>779</v>
      </c>
      <c r="AD20" s="271" t="s">
        <v>779</v>
      </c>
      <c r="AE20" s="271" t="s">
        <v>779</v>
      </c>
      <c r="AF20" s="271" t="s">
        <v>779</v>
      </c>
      <c r="AG20" s="271" t="s">
        <v>779</v>
      </c>
      <c r="AH20" s="271" t="s">
        <v>779</v>
      </c>
      <c r="AI20" s="271" t="s">
        <v>779</v>
      </c>
      <c r="AJ20" s="271" t="s">
        <v>779</v>
      </c>
      <c r="AK20" s="271" t="s">
        <v>779</v>
      </c>
      <c r="AL20" s="271" t="s">
        <v>779</v>
      </c>
      <c r="AM20" s="271" t="s">
        <v>779</v>
      </c>
      <c r="AN20" s="271" t="s">
        <v>779</v>
      </c>
      <c r="AO20" s="271" t="s">
        <v>779</v>
      </c>
      <c r="AP20" s="271" t="s">
        <v>779</v>
      </c>
      <c r="AQ20" s="271" t="s">
        <v>779</v>
      </c>
      <c r="AR20" s="271" t="s">
        <v>779</v>
      </c>
      <c r="AS20" s="271" t="s">
        <v>779</v>
      </c>
      <c r="AT20" s="271" t="s">
        <v>779</v>
      </c>
      <c r="AU20" s="271" t="s">
        <v>779</v>
      </c>
      <c r="AV20" s="271" t="s">
        <v>779</v>
      </c>
      <c r="AW20" s="271" t="s">
        <v>779</v>
      </c>
      <c r="AX20" s="271" t="s">
        <v>779</v>
      </c>
      <c r="AY20" s="271" t="s">
        <v>779</v>
      </c>
      <c r="AZ20" s="271" t="s">
        <v>779</v>
      </c>
      <c r="BA20" s="271" t="s">
        <v>779</v>
      </c>
      <c r="BB20" s="271" t="s">
        <v>779</v>
      </c>
      <c r="BC20" s="271" t="s">
        <v>779</v>
      </c>
      <c r="BD20" s="271" t="s">
        <v>779</v>
      </c>
      <c r="BE20" s="271" t="s">
        <v>779</v>
      </c>
      <c r="BF20" s="271" t="s">
        <v>779</v>
      </c>
      <c r="BG20" s="271" t="s">
        <v>779</v>
      </c>
      <c r="BH20" s="271" t="s">
        <v>779</v>
      </c>
      <c r="BI20" s="271" t="s">
        <v>779</v>
      </c>
      <c r="BJ20" s="271" t="s">
        <v>779</v>
      </c>
      <c r="BK20" s="271" t="s">
        <v>779</v>
      </c>
      <c r="BL20" s="271" t="s">
        <v>779</v>
      </c>
      <c r="BM20" s="271" t="s">
        <v>779</v>
      </c>
      <c r="BN20" s="271" t="s">
        <v>779</v>
      </c>
      <c r="BO20" s="271" t="s">
        <v>779</v>
      </c>
      <c r="BP20" s="271" t="s">
        <v>779</v>
      </c>
      <c r="BQ20" s="271" t="s">
        <v>779</v>
      </c>
      <c r="BR20" s="271" t="s">
        <v>779</v>
      </c>
      <c r="BS20" s="271" t="s">
        <v>779</v>
      </c>
      <c r="BT20" s="271" t="s">
        <v>779</v>
      </c>
      <c r="BU20" s="271" t="s">
        <v>779</v>
      </c>
      <c r="BV20" s="271" t="s">
        <v>779</v>
      </c>
      <c r="BW20" s="271" t="s">
        <v>779</v>
      </c>
      <c r="BX20" s="271" t="s">
        <v>779</v>
      </c>
      <c r="BY20" s="271"/>
      <c r="BZ20" s="271"/>
    </row>
    <row r="21" spans="1:91" ht="30" customHeight="1">
      <c r="C21" s="345"/>
      <c r="D21" s="105"/>
      <c r="E21" s="382"/>
      <c r="F21" s="355"/>
      <c r="G21" s="355"/>
      <c r="H21" s="355"/>
      <c r="I21" s="355"/>
      <c r="J21" s="355"/>
      <c r="K21" s="20"/>
      <c r="L21" s="106"/>
      <c r="M21" s="106" t="s">
        <v>778</v>
      </c>
      <c r="N21" s="106" t="s">
        <v>778</v>
      </c>
      <c r="O21" s="106"/>
      <c r="P21" s="294">
        <v>12</v>
      </c>
      <c r="Q21" s="271" t="s">
        <v>779</v>
      </c>
      <c r="R21" s="271" t="s">
        <v>779</v>
      </c>
      <c r="S21" s="271" t="s">
        <v>779</v>
      </c>
      <c r="T21" s="271" t="s">
        <v>779</v>
      </c>
      <c r="U21" s="271" t="s">
        <v>779</v>
      </c>
      <c r="V21" s="271" t="s">
        <v>779</v>
      </c>
      <c r="W21" s="271" t="s">
        <v>779</v>
      </c>
      <c r="X21" s="271" t="s">
        <v>779</v>
      </c>
      <c r="Y21" s="271" t="s">
        <v>779</v>
      </c>
      <c r="Z21" s="271" t="s">
        <v>779</v>
      </c>
      <c r="AA21" s="271" t="s">
        <v>779</v>
      </c>
      <c r="AB21" s="271" t="s">
        <v>779</v>
      </c>
      <c r="AC21" s="271" t="s">
        <v>779</v>
      </c>
      <c r="AD21" s="271" t="s">
        <v>779</v>
      </c>
      <c r="AE21" s="271" t="s">
        <v>779</v>
      </c>
      <c r="AF21" s="271" t="s">
        <v>779</v>
      </c>
      <c r="AG21" s="271" t="s">
        <v>779</v>
      </c>
      <c r="AH21" s="271" t="s">
        <v>779</v>
      </c>
      <c r="AI21" s="271" t="s">
        <v>779</v>
      </c>
      <c r="AJ21" s="271" t="s">
        <v>779</v>
      </c>
      <c r="AK21" s="271" t="s">
        <v>779</v>
      </c>
      <c r="AL21" s="271" t="s">
        <v>779</v>
      </c>
      <c r="AM21" s="271" t="s">
        <v>779</v>
      </c>
      <c r="AN21" s="271" t="s">
        <v>779</v>
      </c>
      <c r="AO21" s="271" t="s">
        <v>779</v>
      </c>
      <c r="AP21" s="271" t="s">
        <v>779</v>
      </c>
      <c r="AQ21" s="271" t="s">
        <v>779</v>
      </c>
      <c r="AR21" s="271" t="s">
        <v>779</v>
      </c>
      <c r="AS21" s="271" t="s">
        <v>779</v>
      </c>
      <c r="AT21" s="271" t="s">
        <v>779</v>
      </c>
      <c r="AU21" s="271" t="s">
        <v>779</v>
      </c>
      <c r="AV21" s="271" t="s">
        <v>779</v>
      </c>
      <c r="AW21" s="271" t="s">
        <v>779</v>
      </c>
      <c r="AX21" s="271" t="s">
        <v>779</v>
      </c>
      <c r="AY21" s="271" t="s">
        <v>779</v>
      </c>
      <c r="AZ21" s="271" t="s">
        <v>779</v>
      </c>
      <c r="BA21" s="271" t="s">
        <v>779</v>
      </c>
      <c r="BB21" s="271" t="s">
        <v>779</v>
      </c>
      <c r="BC21" s="271" t="s">
        <v>779</v>
      </c>
      <c r="BD21" s="271" t="s">
        <v>779</v>
      </c>
      <c r="BE21" s="271" t="s">
        <v>779</v>
      </c>
      <c r="BF21" s="271" t="s">
        <v>779</v>
      </c>
      <c r="BG21" s="271" t="s">
        <v>779</v>
      </c>
      <c r="BH21" s="271" t="s">
        <v>779</v>
      </c>
      <c r="BI21" s="271" t="s">
        <v>779</v>
      </c>
      <c r="BJ21" s="271" t="s">
        <v>779</v>
      </c>
      <c r="BK21" s="271" t="s">
        <v>779</v>
      </c>
      <c r="BL21" s="271" t="s">
        <v>779</v>
      </c>
      <c r="BM21" s="271" t="s">
        <v>779</v>
      </c>
      <c r="BN21" s="271" t="s">
        <v>779</v>
      </c>
      <c r="BO21" s="271" t="s">
        <v>779</v>
      </c>
      <c r="BP21" s="271" t="s">
        <v>779</v>
      </c>
      <c r="BQ21" s="271" t="s">
        <v>779</v>
      </c>
      <c r="BR21" s="271" t="s">
        <v>779</v>
      </c>
      <c r="BS21" s="271" t="s">
        <v>779</v>
      </c>
      <c r="BT21" s="271" t="s">
        <v>779</v>
      </c>
      <c r="BU21" s="271" t="s">
        <v>779</v>
      </c>
      <c r="BV21" s="271" t="s">
        <v>779</v>
      </c>
      <c r="BW21" s="271" t="s">
        <v>779</v>
      </c>
      <c r="BX21" s="271" t="s">
        <v>779</v>
      </c>
      <c r="BY21" s="271"/>
      <c r="BZ21" s="271"/>
    </row>
    <row r="22" spans="1:91" ht="30" customHeight="1">
      <c r="C22" s="345"/>
      <c r="D22" s="105"/>
      <c r="E22" s="382"/>
      <c r="F22" s="355"/>
      <c r="G22" s="355"/>
      <c r="H22" s="355"/>
      <c r="I22" s="355"/>
      <c r="J22" s="355"/>
      <c r="K22" s="20"/>
      <c r="L22" s="106"/>
      <c r="M22" s="106" t="s">
        <v>778</v>
      </c>
      <c r="N22" s="106" t="s">
        <v>778</v>
      </c>
      <c r="O22" s="106"/>
      <c r="P22" s="294">
        <v>13</v>
      </c>
      <c r="Q22" s="271" t="s">
        <v>779</v>
      </c>
      <c r="R22" s="271" t="s">
        <v>779</v>
      </c>
      <c r="S22" s="271" t="s">
        <v>779</v>
      </c>
      <c r="T22" s="271" t="s">
        <v>779</v>
      </c>
      <c r="U22" s="271" t="s">
        <v>779</v>
      </c>
      <c r="V22" s="271" t="s">
        <v>779</v>
      </c>
      <c r="W22" s="271" t="s">
        <v>779</v>
      </c>
      <c r="X22" s="271" t="s">
        <v>779</v>
      </c>
      <c r="Y22" s="271" t="s">
        <v>779</v>
      </c>
      <c r="Z22" s="271" t="s">
        <v>779</v>
      </c>
      <c r="AA22" s="271" t="s">
        <v>779</v>
      </c>
      <c r="AB22" s="271" t="s">
        <v>779</v>
      </c>
      <c r="AC22" s="271" t="s">
        <v>779</v>
      </c>
      <c r="AD22" s="271" t="s">
        <v>779</v>
      </c>
      <c r="AE22" s="271" t="s">
        <v>779</v>
      </c>
      <c r="AF22" s="271" t="s">
        <v>779</v>
      </c>
      <c r="AG22" s="271" t="s">
        <v>779</v>
      </c>
      <c r="AH22" s="271" t="s">
        <v>779</v>
      </c>
      <c r="AI22" s="271" t="s">
        <v>779</v>
      </c>
      <c r="AJ22" s="271" t="s">
        <v>779</v>
      </c>
      <c r="AK22" s="271" t="s">
        <v>779</v>
      </c>
      <c r="AL22" s="271" t="s">
        <v>779</v>
      </c>
      <c r="AM22" s="271" t="s">
        <v>779</v>
      </c>
      <c r="AN22" s="271" t="s">
        <v>779</v>
      </c>
      <c r="AO22" s="271" t="s">
        <v>779</v>
      </c>
      <c r="AP22" s="271" t="s">
        <v>779</v>
      </c>
      <c r="AQ22" s="271" t="s">
        <v>779</v>
      </c>
      <c r="AR22" s="271" t="s">
        <v>779</v>
      </c>
      <c r="AS22" s="271" t="s">
        <v>779</v>
      </c>
      <c r="AT22" s="271" t="s">
        <v>779</v>
      </c>
      <c r="AU22" s="271" t="s">
        <v>779</v>
      </c>
      <c r="AV22" s="271" t="s">
        <v>779</v>
      </c>
      <c r="AW22" s="271" t="s">
        <v>779</v>
      </c>
      <c r="AX22" s="271" t="s">
        <v>779</v>
      </c>
      <c r="AY22" s="271" t="s">
        <v>779</v>
      </c>
      <c r="AZ22" s="271" t="s">
        <v>779</v>
      </c>
      <c r="BA22" s="271" t="s">
        <v>779</v>
      </c>
      <c r="BB22" s="271" t="s">
        <v>779</v>
      </c>
      <c r="BC22" s="271" t="s">
        <v>779</v>
      </c>
      <c r="BD22" s="271" t="s">
        <v>779</v>
      </c>
      <c r="BE22" s="271" t="s">
        <v>779</v>
      </c>
      <c r="BF22" s="271" t="s">
        <v>779</v>
      </c>
      <c r="BG22" s="271" t="s">
        <v>779</v>
      </c>
      <c r="BH22" s="271" t="s">
        <v>779</v>
      </c>
      <c r="BI22" s="271" t="s">
        <v>779</v>
      </c>
      <c r="BJ22" s="271" t="s">
        <v>779</v>
      </c>
      <c r="BK22" s="271" t="s">
        <v>779</v>
      </c>
      <c r="BL22" s="271" t="s">
        <v>779</v>
      </c>
      <c r="BM22" s="271" t="s">
        <v>779</v>
      </c>
      <c r="BN22" s="271" t="s">
        <v>779</v>
      </c>
      <c r="BO22" s="271" t="s">
        <v>779</v>
      </c>
      <c r="BP22" s="271" t="s">
        <v>779</v>
      </c>
      <c r="BQ22" s="271" t="s">
        <v>779</v>
      </c>
      <c r="BR22" s="271" t="s">
        <v>779</v>
      </c>
      <c r="BS22" s="271" t="s">
        <v>779</v>
      </c>
      <c r="BT22" s="271" t="s">
        <v>779</v>
      </c>
      <c r="BU22" s="271" t="s">
        <v>779</v>
      </c>
      <c r="BV22" s="271" t="s">
        <v>779</v>
      </c>
      <c r="BW22" s="271" t="s">
        <v>779</v>
      </c>
      <c r="BX22" s="271" t="s">
        <v>779</v>
      </c>
      <c r="BY22" s="271"/>
      <c r="BZ22" s="271"/>
    </row>
    <row r="23" spans="1:91" ht="30" customHeight="1">
      <c r="C23" s="345"/>
      <c r="D23" s="105"/>
      <c r="E23" s="382"/>
      <c r="F23" s="355"/>
      <c r="G23" s="355"/>
      <c r="H23" s="355"/>
      <c r="I23" s="355"/>
      <c r="J23" s="355"/>
      <c r="K23" s="20"/>
      <c r="L23" s="106"/>
      <c r="M23" s="106" t="s">
        <v>778</v>
      </c>
      <c r="N23" s="106" t="s">
        <v>778</v>
      </c>
      <c r="O23" s="106"/>
      <c r="P23" s="294">
        <v>14</v>
      </c>
      <c r="Q23" s="271" t="s">
        <v>779</v>
      </c>
      <c r="R23" s="271" t="s">
        <v>779</v>
      </c>
      <c r="S23" s="271" t="s">
        <v>779</v>
      </c>
      <c r="T23" s="271" t="s">
        <v>779</v>
      </c>
      <c r="U23" s="271" t="s">
        <v>779</v>
      </c>
      <c r="V23" s="271" t="s">
        <v>779</v>
      </c>
      <c r="W23" s="271" t="s">
        <v>779</v>
      </c>
      <c r="X23" s="271" t="s">
        <v>779</v>
      </c>
      <c r="Y23" s="271" t="s">
        <v>779</v>
      </c>
      <c r="Z23" s="271" t="s">
        <v>779</v>
      </c>
      <c r="AA23" s="271" t="s">
        <v>779</v>
      </c>
      <c r="AB23" s="271" t="s">
        <v>779</v>
      </c>
      <c r="AC23" s="271" t="s">
        <v>779</v>
      </c>
      <c r="AD23" s="271" t="s">
        <v>779</v>
      </c>
      <c r="AE23" s="271" t="s">
        <v>779</v>
      </c>
      <c r="AF23" s="271" t="s">
        <v>779</v>
      </c>
      <c r="AG23" s="271" t="s">
        <v>779</v>
      </c>
      <c r="AH23" s="271" t="s">
        <v>779</v>
      </c>
      <c r="AI23" s="271" t="s">
        <v>779</v>
      </c>
      <c r="AJ23" s="271" t="s">
        <v>779</v>
      </c>
      <c r="AK23" s="271" t="s">
        <v>779</v>
      </c>
      <c r="AL23" s="271" t="s">
        <v>779</v>
      </c>
      <c r="AM23" s="271" t="s">
        <v>779</v>
      </c>
      <c r="AN23" s="271" t="s">
        <v>779</v>
      </c>
      <c r="AO23" s="271" t="s">
        <v>779</v>
      </c>
      <c r="AP23" s="271" t="s">
        <v>779</v>
      </c>
      <c r="AQ23" s="271" t="s">
        <v>779</v>
      </c>
      <c r="AR23" s="271" t="s">
        <v>779</v>
      </c>
      <c r="AS23" s="271" t="s">
        <v>779</v>
      </c>
      <c r="AT23" s="271" t="s">
        <v>779</v>
      </c>
      <c r="AU23" s="271" t="s">
        <v>779</v>
      </c>
      <c r="AV23" s="271" t="s">
        <v>779</v>
      </c>
      <c r="AW23" s="271" t="s">
        <v>779</v>
      </c>
      <c r="AX23" s="271" t="s">
        <v>779</v>
      </c>
      <c r="AY23" s="271" t="s">
        <v>779</v>
      </c>
      <c r="AZ23" s="271" t="s">
        <v>779</v>
      </c>
      <c r="BA23" s="271" t="s">
        <v>779</v>
      </c>
      <c r="BB23" s="271" t="s">
        <v>779</v>
      </c>
      <c r="BC23" s="271" t="s">
        <v>779</v>
      </c>
      <c r="BD23" s="271" t="s">
        <v>779</v>
      </c>
      <c r="BE23" s="271" t="s">
        <v>779</v>
      </c>
      <c r="BF23" s="271" t="s">
        <v>779</v>
      </c>
      <c r="BG23" s="271" t="s">
        <v>779</v>
      </c>
      <c r="BH23" s="271" t="s">
        <v>779</v>
      </c>
      <c r="BI23" s="271" t="s">
        <v>779</v>
      </c>
      <c r="BJ23" s="271" t="s">
        <v>779</v>
      </c>
      <c r="BK23" s="271" t="s">
        <v>779</v>
      </c>
      <c r="BL23" s="271" t="s">
        <v>779</v>
      </c>
      <c r="BM23" s="271" t="s">
        <v>779</v>
      </c>
      <c r="BN23" s="271" t="s">
        <v>779</v>
      </c>
      <c r="BO23" s="271" t="s">
        <v>779</v>
      </c>
      <c r="BP23" s="271" t="s">
        <v>779</v>
      </c>
      <c r="BQ23" s="271" t="s">
        <v>779</v>
      </c>
      <c r="BR23" s="271" t="s">
        <v>779</v>
      </c>
      <c r="BS23" s="271" t="s">
        <v>779</v>
      </c>
      <c r="BT23" s="271" t="s">
        <v>779</v>
      </c>
      <c r="BU23" s="271" t="s">
        <v>779</v>
      </c>
      <c r="BV23" s="271" t="s">
        <v>779</v>
      </c>
      <c r="BW23" s="271" t="s">
        <v>779</v>
      </c>
      <c r="BX23" s="271" t="s">
        <v>779</v>
      </c>
      <c r="BY23" s="271"/>
      <c r="BZ23" s="271"/>
    </row>
    <row r="24" spans="1:91" ht="30" customHeight="1">
      <c r="C24" s="345"/>
      <c r="D24" s="105"/>
      <c r="E24" s="382"/>
      <c r="F24" s="355"/>
      <c r="G24" s="355"/>
      <c r="H24" s="355"/>
      <c r="I24" s="355"/>
      <c r="J24" s="355"/>
      <c r="K24" s="20"/>
      <c r="L24" s="106"/>
      <c r="M24" s="106" t="s">
        <v>778</v>
      </c>
      <c r="N24" s="106" t="s">
        <v>778</v>
      </c>
      <c r="O24" s="106"/>
      <c r="P24" s="294">
        <v>15</v>
      </c>
      <c r="Q24" s="271" t="s">
        <v>779</v>
      </c>
      <c r="R24" s="271" t="s">
        <v>779</v>
      </c>
      <c r="S24" s="271" t="s">
        <v>779</v>
      </c>
      <c r="T24" s="271" t="s">
        <v>779</v>
      </c>
      <c r="U24" s="271" t="s">
        <v>779</v>
      </c>
      <c r="V24" s="271" t="s">
        <v>779</v>
      </c>
      <c r="W24" s="271" t="s">
        <v>779</v>
      </c>
      <c r="X24" s="271" t="s">
        <v>779</v>
      </c>
      <c r="Y24" s="271" t="s">
        <v>779</v>
      </c>
      <c r="Z24" s="271" t="s">
        <v>779</v>
      </c>
      <c r="AA24" s="271" t="s">
        <v>779</v>
      </c>
      <c r="AB24" s="271" t="s">
        <v>779</v>
      </c>
      <c r="AC24" s="271" t="s">
        <v>779</v>
      </c>
      <c r="AD24" s="271" t="s">
        <v>779</v>
      </c>
      <c r="AE24" s="271" t="s">
        <v>779</v>
      </c>
      <c r="AF24" s="271" t="s">
        <v>779</v>
      </c>
      <c r="AG24" s="271" t="s">
        <v>779</v>
      </c>
      <c r="AH24" s="271" t="s">
        <v>779</v>
      </c>
      <c r="AI24" s="271" t="s">
        <v>779</v>
      </c>
      <c r="AJ24" s="271" t="s">
        <v>779</v>
      </c>
      <c r="AK24" s="271" t="s">
        <v>779</v>
      </c>
      <c r="AL24" s="271" t="s">
        <v>779</v>
      </c>
      <c r="AM24" s="271" t="s">
        <v>779</v>
      </c>
      <c r="AN24" s="271" t="s">
        <v>779</v>
      </c>
      <c r="AO24" s="271" t="s">
        <v>779</v>
      </c>
      <c r="AP24" s="271" t="s">
        <v>779</v>
      </c>
      <c r="AQ24" s="271" t="s">
        <v>779</v>
      </c>
      <c r="AR24" s="271" t="s">
        <v>779</v>
      </c>
      <c r="AS24" s="271" t="s">
        <v>779</v>
      </c>
      <c r="AT24" s="271" t="s">
        <v>779</v>
      </c>
      <c r="AU24" s="271" t="s">
        <v>779</v>
      </c>
      <c r="AV24" s="271" t="s">
        <v>779</v>
      </c>
      <c r="AW24" s="271" t="s">
        <v>779</v>
      </c>
      <c r="AX24" s="271" t="s">
        <v>779</v>
      </c>
      <c r="AY24" s="271" t="s">
        <v>779</v>
      </c>
      <c r="AZ24" s="271" t="s">
        <v>779</v>
      </c>
      <c r="BA24" s="271" t="s">
        <v>779</v>
      </c>
      <c r="BB24" s="271" t="s">
        <v>779</v>
      </c>
      <c r="BC24" s="271" t="s">
        <v>779</v>
      </c>
      <c r="BD24" s="271" t="s">
        <v>779</v>
      </c>
      <c r="BE24" s="271" t="s">
        <v>779</v>
      </c>
      <c r="BF24" s="271" t="s">
        <v>779</v>
      </c>
      <c r="BG24" s="271" t="s">
        <v>779</v>
      </c>
      <c r="BH24" s="271" t="s">
        <v>779</v>
      </c>
      <c r="BI24" s="271" t="s">
        <v>779</v>
      </c>
      <c r="BJ24" s="271" t="s">
        <v>779</v>
      </c>
      <c r="BK24" s="271" t="s">
        <v>779</v>
      </c>
      <c r="BL24" s="271" t="s">
        <v>779</v>
      </c>
      <c r="BM24" s="271" t="s">
        <v>779</v>
      </c>
      <c r="BN24" s="271" t="s">
        <v>779</v>
      </c>
      <c r="BO24" s="271" t="s">
        <v>779</v>
      </c>
      <c r="BP24" s="271" t="s">
        <v>779</v>
      </c>
      <c r="BQ24" s="271" t="s">
        <v>779</v>
      </c>
      <c r="BR24" s="271" t="s">
        <v>779</v>
      </c>
      <c r="BS24" s="271" t="s">
        <v>779</v>
      </c>
      <c r="BT24" s="271" t="s">
        <v>779</v>
      </c>
      <c r="BU24" s="271" t="s">
        <v>779</v>
      </c>
      <c r="BV24" s="271" t="s">
        <v>779</v>
      </c>
      <c r="BW24" s="271" t="s">
        <v>779</v>
      </c>
      <c r="BX24" s="271" t="s">
        <v>779</v>
      </c>
      <c r="BY24" s="271"/>
      <c r="BZ24" s="271"/>
    </row>
    <row r="25" spans="1:91" ht="30" customHeight="1">
      <c r="C25" s="345"/>
      <c r="D25" s="105"/>
      <c r="E25" s="382"/>
      <c r="F25" s="355"/>
      <c r="G25" s="355"/>
      <c r="H25" s="355"/>
      <c r="I25" s="355"/>
      <c r="J25" s="355"/>
      <c r="K25" s="20"/>
      <c r="L25" s="106"/>
      <c r="M25" s="106" t="s">
        <v>778</v>
      </c>
      <c r="N25" s="106" t="s">
        <v>778</v>
      </c>
      <c r="O25" s="106"/>
      <c r="P25" s="294">
        <v>16</v>
      </c>
      <c r="Q25" s="271" t="s">
        <v>779</v>
      </c>
      <c r="R25" s="271" t="s">
        <v>779</v>
      </c>
      <c r="S25" s="271" t="s">
        <v>779</v>
      </c>
      <c r="T25" s="271" t="s">
        <v>779</v>
      </c>
      <c r="U25" s="271" t="s">
        <v>779</v>
      </c>
      <c r="V25" s="271" t="s">
        <v>779</v>
      </c>
      <c r="W25" s="271" t="s">
        <v>779</v>
      </c>
      <c r="X25" s="271" t="s">
        <v>779</v>
      </c>
      <c r="Y25" s="271" t="s">
        <v>779</v>
      </c>
      <c r="Z25" s="271" t="s">
        <v>779</v>
      </c>
      <c r="AA25" s="271" t="s">
        <v>779</v>
      </c>
      <c r="AB25" s="271" t="s">
        <v>779</v>
      </c>
      <c r="AC25" s="271" t="s">
        <v>779</v>
      </c>
      <c r="AD25" s="271" t="s">
        <v>779</v>
      </c>
      <c r="AE25" s="271" t="s">
        <v>779</v>
      </c>
      <c r="AF25" s="271" t="s">
        <v>779</v>
      </c>
      <c r="AG25" s="271" t="s">
        <v>779</v>
      </c>
      <c r="AH25" s="271" t="s">
        <v>779</v>
      </c>
      <c r="AI25" s="271" t="s">
        <v>779</v>
      </c>
      <c r="AJ25" s="271" t="s">
        <v>779</v>
      </c>
      <c r="AK25" s="271" t="s">
        <v>779</v>
      </c>
      <c r="AL25" s="271" t="s">
        <v>779</v>
      </c>
      <c r="AM25" s="271" t="s">
        <v>779</v>
      </c>
      <c r="AN25" s="271" t="s">
        <v>779</v>
      </c>
      <c r="AO25" s="271" t="s">
        <v>779</v>
      </c>
      <c r="AP25" s="271" t="s">
        <v>779</v>
      </c>
      <c r="AQ25" s="271" t="s">
        <v>779</v>
      </c>
      <c r="AR25" s="271" t="s">
        <v>779</v>
      </c>
      <c r="AS25" s="271" t="s">
        <v>779</v>
      </c>
      <c r="AT25" s="271" t="s">
        <v>779</v>
      </c>
      <c r="AU25" s="271" t="s">
        <v>779</v>
      </c>
      <c r="AV25" s="271" t="s">
        <v>779</v>
      </c>
      <c r="AW25" s="271" t="s">
        <v>779</v>
      </c>
      <c r="AX25" s="271" t="s">
        <v>779</v>
      </c>
      <c r="AY25" s="271" t="s">
        <v>779</v>
      </c>
      <c r="AZ25" s="271" t="s">
        <v>779</v>
      </c>
      <c r="BA25" s="271" t="s">
        <v>779</v>
      </c>
      <c r="BB25" s="271" t="s">
        <v>779</v>
      </c>
      <c r="BC25" s="271" t="s">
        <v>779</v>
      </c>
      <c r="BD25" s="271" t="s">
        <v>779</v>
      </c>
      <c r="BE25" s="271" t="s">
        <v>779</v>
      </c>
      <c r="BF25" s="271" t="s">
        <v>779</v>
      </c>
      <c r="BG25" s="271" t="s">
        <v>779</v>
      </c>
      <c r="BH25" s="271" t="s">
        <v>779</v>
      </c>
      <c r="BI25" s="271" t="s">
        <v>779</v>
      </c>
      <c r="BJ25" s="271" t="s">
        <v>779</v>
      </c>
      <c r="BK25" s="271" t="s">
        <v>779</v>
      </c>
      <c r="BL25" s="271" t="s">
        <v>779</v>
      </c>
      <c r="BM25" s="271" t="s">
        <v>779</v>
      </c>
      <c r="BN25" s="271" t="s">
        <v>779</v>
      </c>
      <c r="BO25" s="271" t="s">
        <v>779</v>
      </c>
      <c r="BP25" s="271" t="s">
        <v>779</v>
      </c>
      <c r="BQ25" s="271" t="s">
        <v>779</v>
      </c>
      <c r="BR25" s="271" t="s">
        <v>779</v>
      </c>
      <c r="BS25" s="271" t="s">
        <v>779</v>
      </c>
      <c r="BT25" s="271" t="s">
        <v>779</v>
      </c>
      <c r="BU25" s="271" t="s">
        <v>779</v>
      </c>
      <c r="BV25" s="271" t="s">
        <v>779</v>
      </c>
      <c r="BW25" s="271" t="s">
        <v>779</v>
      </c>
      <c r="BX25" s="271" t="s">
        <v>779</v>
      </c>
      <c r="BY25" s="271"/>
      <c r="BZ25" s="271"/>
    </row>
    <row r="26" spans="1:91" ht="30" customHeight="1">
      <c r="C26" s="345"/>
      <c r="D26" s="105"/>
      <c r="E26" s="382"/>
      <c r="F26" s="355"/>
      <c r="G26" s="355"/>
      <c r="H26" s="355"/>
      <c r="I26" s="355"/>
      <c r="J26" s="355"/>
      <c r="K26" s="20"/>
      <c r="L26" s="106"/>
      <c r="M26" s="106" t="s">
        <v>778</v>
      </c>
      <c r="N26" s="106" t="s">
        <v>778</v>
      </c>
      <c r="O26" s="106"/>
      <c r="P26" s="294">
        <v>17</v>
      </c>
      <c r="Q26" s="271" t="s">
        <v>779</v>
      </c>
      <c r="R26" s="271" t="s">
        <v>779</v>
      </c>
      <c r="S26" s="271" t="s">
        <v>779</v>
      </c>
      <c r="T26" s="271" t="s">
        <v>779</v>
      </c>
      <c r="U26" s="271" t="s">
        <v>779</v>
      </c>
      <c r="V26" s="271" t="s">
        <v>779</v>
      </c>
      <c r="W26" s="271" t="s">
        <v>779</v>
      </c>
      <c r="X26" s="271" t="s">
        <v>779</v>
      </c>
      <c r="Y26" s="271" t="s">
        <v>779</v>
      </c>
      <c r="Z26" s="271" t="s">
        <v>779</v>
      </c>
      <c r="AA26" s="271" t="s">
        <v>779</v>
      </c>
      <c r="AB26" s="271" t="s">
        <v>779</v>
      </c>
      <c r="AC26" s="271" t="s">
        <v>779</v>
      </c>
      <c r="AD26" s="271" t="s">
        <v>779</v>
      </c>
      <c r="AE26" s="271" t="s">
        <v>779</v>
      </c>
      <c r="AF26" s="271" t="s">
        <v>779</v>
      </c>
      <c r="AG26" s="271" t="s">
        <v>779</v>
      </c>
      <c r="AH26" s="271" t="s">
        <v>779</v>
      </c>
      <c r="AI26" s="271" t="s">
        <v>779</v>
      </c>
      <c r="AJ26" s="271" t="s">
        <v>779</v>
      </c>
      <c r="AK26" s="271" t="s">
        <v>779</v>
      </c>
      <c r="AL26" s="271" t="s">
        <v>779</v>
      </c>
      <c r="AM26" s="271" t="s">
        <v>779</v>
      </c>
      <c r="AN26" s="271" t="s">
        <v>779</v>
      </c>
      <c r="AO26" s="271" t="s">
        <v>779</v>
      </c>
      <c r="AP26" s="271" t="s">
        <v>779</v>
      </c>
      <c r="AQ26" s="271" t="s">
        <v>779</v>
      </c>
      <c r="AR26" s="271" t="s">
        <v>779</v>
      </c>
      <c r="AS26" s="271" t="s">
        <v>779</v>
      </c>
      <c r="AT26" s="271" t="s">
        <v>779</v>
      </c>
      <c r="AU26" s="271" t="s">
        <v>779</v>
      </c>
      <c r="AV26" s="271" t="s">
        <v>779</v>
      </c>
      <c r="AW26" s="271" t="s">
        <v>779</v>
      </c>
      <c r="AX26" s="271" t="s">
        <v>779</v>
      </c>
      <c r="AY26" s="271" t="s">
        <v>779</v>
      </c>
      <c r="AZ26" s="271" t="s">
        <v>779</v>
      </c>
      <c r="BA26" s="271" t="s">
        <v>779</v>
      </c>
      <c r="BB26" s="271" t="s">
        <v>779</v>
      </c>
      <c r="BC26" s="271" t="s">
        <v>779</v>
      </c>
      <c r="BD26" s="271" t="s">
        <v>779</v>
      </c>
      <c r="BE26" s="271" t="s">
        <v>779</v>
      </c>
      <c r="BF26" s="271" t="s">
        <v>779</v>
      </c>
      <c r="BG26" s="271" t="s">
        <v>779</v>
      </c>
      <c r="BH26" s="271" t="s">
        <v>779</v>
      </c>
      <c r="BI26" s="271" t="s">
        <v>779</v>
      </c>
      <c r="BJ26" s="271" t="s">
        <v>779</v>
      </c>
      <c r="BK26" s="271" t="s">
        <v>779</v>
      </c>
      <c r="BL26" s="271" t="s">
        <v>779</v>
      </c>
      <c r="BM26" s="271" t="s">
        <v>779</v>
      </c>
      <c r="BN26" s="271" t="s">
        <v>779</v>
      </c>
      <c r="BO26" s="271" t="s">
        <v>779</v>
      </c>
      <c r="BP26" s="271" t="s">
        <v>779</v>
      </c>
      <c r="BQ26" s="271" t="s">
        <v>779</v>
      </c>
      <c r="BR26" s="271" t="s">
        <v>779</v>
      </c>
      <c r="BS26" s="271" t="s">
        <v>779</v>
      </c>
      <c r="BT26" s="271" t="s">
        <v>779</v>
      </c>
      <c r="BU26" s="271" t="s">
        <v>779</v>
      </c>
      <c r="BV26" s="271" t="s">
        <v>779</v>
      </c>
      <c r="BW26" s="271" t="s">
        <v>779</v>
      </c>
      <c r="BX26" s="271" t="s">
        <v>779</v>
      </c>
      <c r="BY26" s="271"/>
      <c r="BZ26" s="271"/>
    </row>
    <row r="27" spans="1:91" ht="30" customHeight="1">
      <c r="C27" s="345"/>
      <c r="D27" s="105"/>
      <c r="E27" s="382"/>
      <c r="F27" s="355"/>
      <c r="G27" s="355"/>
      <c r="H27" s="355"/>
      <c r="I27" s="355"/>
      <c r="J27" s="355"/>
      <c r="K27" s="20"/>
      <c r="L27" s="106"/>
      <c r="M27" s="106" t="s">
        <v>778</v>
      </c>
      <c r="N27" s="106" t="s">
        <v>778</v>
      </c>
      <c r="O27" s="106"/>
      <c r="P27" s="294">
        <v>18</v>
      </c>
      <c r="Q27" s="271" t="s">
        <v>779</v>
      </c>
      <c r="R27" s="271" t="s">
        <v>779</v>
      </c>
      <c r="S27" s="271" t="s">
        <v>779</v>
      </c>
      <c r="T27" s="271" t="s">
        <v>779</v>
      </c>
      <c r="U27" s="271" t="s">
        <v>779</v>
      </c>
      <c r="V27" s="271" t="s">
        <v>779</v>
      </c>
      <c r="W27" s="271" t="s">
        <v>779</v>
      </c>
      <c r="X27" s="271" t="s">
        <v>779</v>
      </c>
      <c r="Y27" s="271" t="s">
        <v>779</v>
      </c>
      <c r="Z27" s="271" t="s">
        <v>779</v>
      </c>
      <c r="AA27" s="271" t="s">
        <v>779</v>
      </c>
      <c r="AB27" s="271" t="s">
        <v>779</v>
      </c>
      <c r="AC27" s="271" t="s">
        <v>779</v>
      </c>
      <c r="AD27" s="271" t="s">
        <v>779</v>
      </c>
      <c r="AE27" s="271" t="s">
        <v>779</v>
      </c>
      <c r="AF27" s="271" t="s">
        <v>779</v>
      </c>
      <c r="AG27" s="271" t="s">
        <v>779</v>
      </c>
      <c r="AH27" s="271" t="s">
        <v>779</v>
      </c>
      <c r="AI27" s="271" t="s">
        <v>779</v>
      </c>
      <c r="AJ27" s="271" t="s">
        <v>779</v>
      </c>
      <c r="AK27" s="271" t="s">
        <v>779</v>
      </c>
      <c r="AL27" s="271" t="s">
        <v>779</v>
      </c>
      <c r="AM27" s="271" t="s">
        <v>779</v>
      </c>
      <c r="AN27" s="271" t="s">
        <v>779</v>
      </c>
      <c r="AO27" s="271" t="s">
        <v>779</v>
      </c>
      <c r="AP27" s="271" t="s">
        <v>779</v>
      </c>
      <c r="AQ27" s="271" t="s">
        <v>779</v>
      </c>
      <c r="AR27" s="271" t="s">
        <v>779</v>
      </c>
      <c r="AS27" s="271" t="s">
        <v>779</v>
      </c>
      <c r="AT27" s="271" t="s">
        <v>779</v>
      </c>
      <c r="AU27" s="271" t="s">
        <v>779</v>
      </c>
      <c r="AV27" s="271" t="s">
        <v>779</v>
      </c>
      <c r="AW27" s="271" t="s">
        <v>779</v>
      </c>
      <c r="AX27" s="271" t="s">
        <v>779</v>
      </c>
      <c r="AY27" s="271" t="s">
        <v>779</v>
      </c>
      <c r="AZ27" s="271" t="s">
        <v>779</v>
      </c>
      <c r="BA27" s="271" t="s">
        <v>779</v>
      </c>
      <c r="BB27" s="271" t="s">
        <v>779</v>
      </c>
      <c r="BC27" s="271" t="s">
        <v>779</v>
      </c>
      <c r="BD27" s="271" t="s">
        <v>779</v>
      </c>
      <c r="BE27" s="271" t="s">
        <v>779</v>
      </c>
      <c r="BF27" s="271" t="s">
        <v>779</v>
      </c>
      <c r="BG27" s="271" t="s">
        <v>779</v>
      </c>
      <c r="BH27" s="271" t="s">
        <v>779</v>
      </c>
      <c r="BI27" s="271" t="s">
        <v>779</v>
      </c>
      <c r="BJ27" s="271" t="s">
        <v>779</v>
      </c>
      <c r="BK27" s="271" t="s">
        <v>779</v>
      </c>
      <c r="BL27" s="271" t="s">
        <v>779</v>
      </c>
      <c r="BM27" s="271" t="s">
        <v>779</v>
      </c>
      <c r="BN27" s="271" t="s">
        <v>779</v>
      </c>
      <c r="BO27" s="271" t="s">
        <v>779</v>
      </c>
      <c r="BP27" s="271" t="s">
        <v>779</v>
      </c>
      <c r="BQ27" s="271" t="s">
        <v>779</v>
      </c>
      <c r="BR27" s="271" t="s">
        <v>779</v>
      </c>
      <c r="BS27" s="271" t="s">
        <v>779</v>
      </c>
      <c r="BT27" s="271" t="s">
        <v>779</v>
      </c>
      <c r="BU27" s="271" t="s">
        <v>779</v>
      </c>
      <c r="BV27" s="271" t="s">
        <v>779</v>
      </c>
      <c r="BW27" s="271" t="s">
        <v>779</v>
      </c>
      <c r="BX27" s="271" t="s">
        <v>779</v>
      </c>
      <c r="BY27" s="271"/>
      <c r="BZ27" s="271"/>
    </row>
    <row r="28" spans="1:91" ht="30" customHeight="1">
      <c r="C28" s="345"/>
      <c r="D28" s="105"/>
      <c r="E28" s="382"/>
      <c r="F28" s="355"/>
      <c r="G28" s="355"/>
      <c r="H28" s="355"/>
      <c r="I28" s="355"/>
      <c r="J28" s="355"/>
      <c r="K28" s="20"/>
      <c r="L28" s="106"/>
      <c r="M28" s="106" t="s">
        <v>778</v>
      </c>
      <c r="N28" s="106" t="s">
        <v>778</v>
      </c>
      <c r="O28" s="106"/>
      <c r="P28" s="294">
        <v>19</v>
      </c>
      <c r="Q28" s="271" t="s">
        <v>779</v>
      </c>
      <c r="R28" s="271" t="s">
        <v>779</v>
      </c>
      <c r="S28" s="271" t="s">
        <v>779</v>
      </c>
      <c r="T28" s="271" t="s">
        <v>779</v>
      </c>
      <c r="U28" s="271" t="s">
        <v>779</v>
      </c>
      <c r="V28" s="271" t="s">
        <v>779</v>
      </c>
      <c r="W28" s="271" t="s">
        <v>779</v>
      </c>
      <c r="X28" s="271" t="s">
        <v>779</v>
      </c>
      <c r="Y28" s="271" t="s">
        <v>779</v>
      </c>
      <c r="Z28" s="271" t="s">
        <v>779</v>
      </c>
      <c r="AA28" s="271" t="s">
        <v>779</v>
      </c>
      <c r="AB28" s="271" t="s">
        <v>779</v>
      </c>
      <c r="AC28" s="271" t="s">
        <v>779</v>
      </c>
      <c r="AD28" s="271" t="s">
        <v>779</v>
      </c>
      <c r="AE28" s="271" t="s">
        <v>779</v>
      </c>
      <c r="AF28" s="271" t="s">
        <v>779</v>
      </c>
      <c r="AG28" s="271" t="s">
        <v>779</v>
      </c>
      <c r="AH28" s="271" t="s">
        <v>779</v>
      </c>
      <c r="AI28" s="271" t="s">
        <v>779</v>
      </c>
      <c r="AJ28" s="271" t="s">
        <v>779</v>
      </c>
      <c r="AK28" s="271" t="s">
        <v>779</v>
      </c>
      <c r="AL28" s="271" t="s">
        <v>779</v>
      </c>
      <c r="AM28" s="271" t="s">
        <v>779</v>
      </c>
      <c r="AN28" s="271" t="s">
        <v>779</v>
      </c>
      <c r="AO28" s="271" t="s">
        <v>779</v>
      </c>
      <c r="AP28" s="271" t="s">
        <v>779</v>
      </c>
      <c r="AQ28" s="271" t="s">
        <v>779</v>
      </c>
      <c r="AR28" s="271" t="s">
        <v>779</v>
      </c>
      <c r="AS28" s="271" t="s">
        <v>779</v>
      </c>
      <c r="AT28" s="271" t="s">
        <v>779</v>
      </c>
      <c r="AU28" s="271" t="s">
        <v>779</v>
      </c>
      <c r="AV28" s="271" t="s">
        <v>779</v>
      </c>
      <c r="AW28" s="271" t="s">
        <v>779</v>
      </c>
      <c r="AX28" s="271" t="s">
        <v>779</v>
      </c>
      <c r="AY28" s="271" t="s">
        <v>779</v>
      </c>
      <c r="AZ28" s="271" t="s">
        <v>779</v>
      </c>
      <c r="BA28" s="271" t="s">
        <v>779</v>
      </c>
      <c r="BB28" s="271" t="s">
        <v>779</v>
      </c>
      <c r="BC28" s="271" t="s">
        <v>779</v>
      </c>
      <c r="BD28" s="271" t="s">
        <v>779</v>
      </c>
      <c r="BE28" s="271" t="s">
        <v>779</v>
      </c>
      <c r="BF28" s="271" t="s">
        <v>779</v>
      </c>
      <c r="BG28" s="271" t="s">
        <v>779</v>
      </c>
      <c r="BH28" s="271" t="s">
        <v>779</v>
      </c>
      <c r="BI28" s="271" t="s">
        <v>779</v>
      </c>
      <c r="BJ28" s="271" t="s">
        <v>779</v>
      </c>
      <c r="BK28" s="271" t="s">
        <v>779</v>
      </c>
      <c r="BL28" s="271" t="s">
        <v>779</v>
      </c>
      <c r="BM28" s="271" t="s">
        <v>779</v>
      </c>
      <c r="BN28" s="271" t="s">
        <v>779</v>
      </c>
      <c r="BO28" s="271" t="s">
        <v>779</v>
      </c>
      <c r="BP28" s="271" t="s">
        <v>779</v>
      </c>
      <c r="BQ28" s="271" t="s">
        <v>779</v>
      </c>
      <c r="BR28" s="271" t="s">
        <v>779</v>
      </c>
      <c r="BS28" s="271" t="s">
        <v>779</v>
      </c>
      <c r="BT28" s="271" t="s">
        <v>779</v>
      </c>
      <c r="BU28" s="271" t="s">
        <v>779</v>
      </c>
      <c r="BV28" s="271" t="s">
        <v>779</v>
      </c>
      <c r="BW28" s="271" t="s">
        <v>779</v>
      </c>
      <c r="BX28" s="271" t="s">
        <v>779</v>
      </c>
      <c r="BY28" s="271"/>
      <c r="BZ28" s="271"/>
    </row>
    <row r="29" spans="1:91" ht="30" customHeight="1">
      <c r="C29" s="345"/>
      <c r="D29" s="105"/>
      <c r="E29" s="382"/>
      <c r="F29" s="355"/>
      <c r="G29" s="355"/>
      <c r="H29" s="355"/>
      <c r="I29" s="355"/>
      <c r="J29" s="355"/>
      <c r="K29" s="20"/>
      <c r="L29" s="106"/>
      <c r="M29" s="106" t="s">
        <v>778</v>
      </c>
      <c r="N29" s="106" t="s">
        <v>778</v>
      </c>
      <c r="O29" s="106"/>
      <c r="P29" s="294">
        <v>20</v>
      </c>
      <c r="Q29" s="271" t="s">
        <v>779</v>
      </c>
      <c r="R29" s="271" t="s">
        <v>779</v>
      </c>
      <c r="S29" s="271" t="s">
        <v>779</v>
      </c>
      <c r="T29" s="271" t="s">
        <v>779</v>
      </c>
      <c r="U29" s="271" t="s">
        <v>779</v>
      </c>
      <c r="V29" s="271" t="s">
        <v>779</v>
      </c>
      <c r="W29" s="271" t="s">
        <v>779</v>
      </c>
      <c r="X29" s="271" t="s">
        <v>779</v>
      </c>
      <c r="Y29" s="271" t="s">
        <v>779</v>
      </c>
      <c r="Z29" s="271" t="s">
        <v>779</v>
      </c>
      <c r="AA29" s="271" t="s">
        <v>779</v>
      </c>
      <c r="AB29" s="271" t="s">
        <v>779</v>
      </c>
      <c r="AC29" s="271" t="s">
        <v>779</v>
      </c>
      <c r="AD29" s="271" t="s">
        <v>779</v>
      </c>
      <c r="AE29" s="271" t="s">
        <v>779</v>
      </c>
      <c r="AF29" s="271" t="s">
        <v>779</v>
      </c>
      <c r="AG29" s="271" t="s">
        <v>779</v>
      </c>
      <c r="AH29" s="271" t="s">
        <v>779</v>
      </c>
      <c r="AI29" s="271" t="s">
        <v>779</v>
      </c>
      <c r="AJ29" s="271" t="s">
        <v>779</v>
      </c>
      <c r="AK29" s="271" t="s">
        <v>779</v>
      </c>
      <c r="AL29" s="271" t="s">
        <v>779</v>
      </c>
      <c r="AM29" s="271" t="s">
        <v>779</v>
      </c>
      <c r="AN29" s="271" t="s">
        <v>779</v>
      </c>
      <c r="AO29" s="271" t="s">
        <v>779</v>
      </c>
      <c r="AP29" s="271" t="s">
        <v>779</v>
      </c>
      <c r="AQ29" s="271" t="s">
        <v>779</v>
      </c>
      <c r="AR29" s="271" t="s">
        <v>779</v>
      </c>
      <c r="AS29" s="271" t="s">
        <v>779</v>
      </c>
      <c r="AT29" s="271" t="s">
        <v>779</v>
      </c>
      <c r="AU29" s="271" t="s">
        <v>779</v>
      </c>
      <c r="AV29" s="271" t="s">
        <v>779</v>
      </c>
      <c r="AW29" s="271" t="s">
        <v>779</v>
      </c>
      <c r="AX29" s="271" t="s">
        <v>779</v>
      </c>
      <c r="AY29" s="271" t="s">
        <v>779</v>
      </c>
      <c r="AZ29" s="271" t="s">
        <v>779</v>
      </c>
      <c r="BA29" s="271" t="s">
        <v>779</v>
      </c>
      <c r="BB29" s="271" t="s">
        <v>779</v>
      </c>
      <c r="BC29" s="271" t="s">
        <v>779</v>
      </c>
      <c r="BD29" s="271" t="s">
        <v>779</v>
      </c>
      <c r="BE29" s="271" t="s">
        <v>779</v>
      </c>
      <c r="BF29" s="271" t="s">
        <v>779</v>
      </c>
      <c r="BG29" s="271" t="s">
        <v>779</v>
      </c>
      <c r="BH29" s="271" t="s">
        <v>779</v>
      </c>
      <c r="BI29" s="271" t="s">
        <v>779</v>
      </c>
      <c r="BJ29" s="271" t="s">
        <v>779</v>
      </c>
      <c r="BK29" s="271" t="s">
        <v>779</v>
      </c>
      <c r="BL29" s="271" t="s">
        <v>779</v>
      </c>
      <c r="BM29" s="271" t="s">
        <v>779</v>
      </c>
      <c r="BN29" s="271" t="s">
        <v>779</v>
      </c>
      <c r="BO29" s="271" t="s">
        <v>779</v>
      </c>
      <c r="BP29" s="271" t="s">
        <v>779</v>
      </c>
      <c r="BQ29" s="271" t="s">
        <v>779</v>
      </c>
      <c r="BR29" s="271" t="s">
        <v>779</v>
      </c>
      <c r="BS29" s="271" t="s">
        <v>779</v>
      </c>
      <c r="BT29" s="271" t="s">
        <v>779</v>
      </c>
      <c r="BU29" s="271" t="s">
        <v>779</v>
      </c>
      <c r="BV29" s="271" t="s">
        <v>779</v>
      </c>
      <c r="BW29" s="271" t="s">
        <v>779</v>
      </c>
      <c r="BX29" s="271" t="s">
        <v>779</v>
      </c>
      <c r="BY29" s="271"/>
      <c r="BZ29" s="271"/>
    </row>
    <row r="30" spans="1:91" ht="30" customHeight="1">
      <c r="C30" s="345"/>
      <c r="D30" s="105"/>
      <c r="E30" s="382"/>
      <c r="F30" s="355"/>
      <c r="G30" s="355"/>
      <c r="H30" s="355"/>
      <c r="I30" s="355"/>
      <c r="J30" s="355"/>
      <c r="K30" s="20"/>
      <c r="L30" s="106"/>
      <c r="M30" s="106" t="s">
        <v>778</v>
      </c>
      <c r="N30" s="106" t="s">
        <v>778</v>
      </c>
      <c r="O30" s="106"/>
      <c r="P30" s="294">
        <v>21</v>
      </c>
      <c r="Q30" s="271" t="s">
        <v>779</v>
      </c>
      <c r="R30" s="271" t="s">
        <v>779</v>
      </c>
      <c r="S30" s="271" t="s">
        <v>779</v>
      </c>
      <c r="T30" s="271" t="s">
        <v>779</v>
      </c>
      <c r="U30" s="271" t="s">
        <v>779</v>
      </c>
      <c r="V30" s="271" t="s">
        <v>779</v>
      </c>
      <c r="W30" s="271" t="s">
        <v>779</v>
      </c>
      <c r="X30" s="271" t="s">
        <v>779</v>
      </c>
      <c r="Y30" s="271" t="s">
        <v>779</v>
      </c>
      <c r="Z30" s="271" t="s">
        <v>779</v>
      </c>
      <c r="AA30" s="271" t="s">
        <v>779</v>
      </c>
      <c r="AB30" s="271" t="s">
        <v>779</v>
      </c>
      <c r="AC30" s="271" t="s">
        <v>779</v>
      </c>
      <c r="AD30" s="271" t="s">
        <v>779</v>
      </c>
      <c r="AE30" s="271" t="s">
        <v>779</v>
      </c>
      <c r="AF30" s="271" t="s">
        <v>779</v>
      </c>
      <c r="AG30" s="271" t="s">
        <v>779</v>
      </c>
      <c r="AH30" s="271" t="s">
        <v>779</v>
      </c>
      <c r="AI30" s="271" t="s">
        <v>779</v>
      </c>
      <c r="AJ30" s="271" t="s">
        <v>779</v>
      </c>
      <c r="AK30" s="271" t="s">
        <v>779</v>
      </c>
      <c r="AL30" s="271" t="s">
        <v>779</v>
      </c>
      <c r="AM30" s="271" t="s">
        <v>779</v>
      </c>
      <c r="AN30" s="271" t="s">
        <v>779</v>
      </c>
      <c r="AO30" s="271" t="s">
        <v>779</v>
      </c>
      <c r="AP30" s="271" t="s">
        <v>779</v>
      </c>
      <c r="AQ30" s="271" t="s">
        <v>779</v>
      </c>
      <c r="AR30" s="271" t="s">
        <v>779</v>
      </c>
      <c r="AS30" s="271" t="s">
        <v>779</v>
      </c>
      <c r="AT30" s="271" t="s">
        <v>779</v>
      </c>
      <c r="AU30" s="271" t="s">
        <v>779</v>
      </c>
      <c r="AV30" s="271" t="s">
        <v>779</v>
      </c>
      <c r="AW30" s="271" t="s">
        <v>779</v>
      </c>
      <c r="AX30" s="271" t="s">
        <v>779</v>
      </c>
      <c r="AY30" s="271" t="s">
        <v>779</v>
      </c>
      <c r="AZ30" s="271" t="s">
        <v>779</v>
      </c>
      <c r="BA30" s="271" t="s">
        <v>779</v>
      </c>
      <c r="BB30" s="271" t="s">
        <v>779</v>
      </c>
      <c r="BC30" s="271" t="s">
        <v>779</v>
      </c>
      <c r="BD30" s="271" t="s">
        <v>779</v>
      </c>
      <c r="BE30" s="271" t="s">
        <v>779</v>
      </c>
      <c r="BF30" s="271" t="s">
        <v>779</v>
      </c>
      <c r="BG30" s="271" t="s">
        <v>779</v>
      </c>
      <c r="BH30" s="271" t="s">
        <v>779</v>
      </c>
      <c r="BI30" s="271" t="s">
        <v>779</v>
      </c>
      <c r="BJ30" s="271" t="s">
        <v>779</v>
      </c>
      <c r="BK30" s="271" t="s">
        <v>779</v>
      </c>
      <c r="BL30" s="271" t="s">
        <v>779</v>
      </c>
      <c r="BM30" s="271" t="s">
        <v>779</v>
      </c>
      <c r="BN30" s="271" t="s">
        <v>779</v>
      </c>
      <c r="BO30" s="271" t="s">
        <v>779</v>
      </c>
      <c r="BP30" s="271" t="s">
        <v>779</v>
      </c>
      <c r="BQ30" s="271" t="s">
        <v>779</v>
      </c>
      <c r="BR30" s="271" t="s">
        <v>779</v>
      </c>
      <c r="BS30" s="271" t="s">
        <v>779</v>
      </c>
      <c r="BT30" s="271" t="s">
        <v>779</v>
      </c>
      <c r="BU30" s="271" t="s">
        <v>779</v>
      </c>
      <c r="BV30" s="271" t="s">
        <v>779</v>
      </c>
      <c r="BW30" s="271" t="s">
        <v>779</v>
      </c>
      <c r="BX30" s="271" t="s">
        <v>779</v>
      </c>
      <c r="BY30" s="271"/>
      <c r="BZ30" s="271"/>
    </row>
    <row r="31" spans="1:91" ht="30" customHeight="1">
      <c r="C31" s="345"/>
      <c r="D31" s="105"/>
      <c r="E31" s="382"/>
      <c r="F31" s="355"/>
      <c r="G31" s="355"/>
      <c r="H31" s="355"/>
      <c r="I31" s="355"/>
      <c r="J31" s="355"/>
      <c r="K31" s="20"/>
      <c r="L31" s="106"/>
      <c r="M31" s="106" t="s">
        <v>778</v>
      </c>
      <c r="N31" s="106" t="s">
        <v>778</v>
      </c>
      <c r="O31" s="106"/>
      <c r="P31" s="294">
        <v>22</v>
      </c>
      <c r="Q31" s="271" t="s">
        <v>779</v>
      </c>
      <c r="R31" s="271" t="s">
        <v>779</v>
      </c>
      <c r="S31" s="271" t="s">
        <v>779</v>
      </c>
      <c r="T31" s="271" t="s">
        <v>779</v>
      </c>
      <c r="U31" s="271" t="s">
        <v>779</v>
      </c>
      <c r="V31" s="271" t="s">
        <v>779</v>
      </c>
      <c r="W31" s="271" t="s">
        <v>779</v>
      </c>
      <c r="X31" s="271" t="s">
        <v>779</v>
      </c>
      <c r="Y31" s="271" t="s">
        <v>779</v>
      </c>
      <c r="Z31" s="271" t="s">
        <v>779</v>
      </c>
      <c r="AA31" s="271" t="s">
        <v>779</v>
      </c>
      <c r="AB31" s="271" t="s">
        <v>779</v>
      </c>
      <c r="AC31" s="271" t="s">
        <v>779</v>
      </c>
      <c r="AD31" s="271" t="s">
        <v>779</v>
      </c>
      <c r="AE31" s="271" t="s">
        <v>779</v>
      </c>
      <c r="AF31" s="271" t="s">
        <v>779</v>
      </c>
      <c r="AG31" s="271" t="s">
        <v>779</v>
      </c>
      <c r="AH31" s="271" t="s">
        <v>779</v>
      </c>
      <c r="AI31" s="271" t="s">
        <v>779</v>
      </c>
      <c r="AJ31" s="271" t="s">
        <v>779</v>
      </c>
      <c r="AK31" s="271" t="s">
        <v>779</v>
      </c>
      <c r="AL31" s="271" t="s">
        <v>779</v>
      </c>
      <c r="AM31" s="271" t="s">
        <v>779</v>
      </c>
      <c r="AN31" s="271" t="s">
        <v>779</v>
      </c>
      <c r="AO31" s="271" t="s">
        <v>779</v>
      </c>
      <c r="AP31" s="271" t="s">
        <v>779</v>
      </c>
      <c r="AQ31" s="271" t="s">
        <v>779</v>
      </c>
      <c r="AR31" s="271" t="s">
        <v>779</v>
      </c>
      <c r="AS31" s="271" t="s">
        <v>779</v>
      </c>
      <c r="AT31" s="271" t="s">
        <v>779</v>
      </c>
      <c r="AU31" s="271" t="s">
        <v>779</v>
      </c>
      <c r="AV31" s="271" t="s">
        <v>779</v>
      </c>
      <c r="AW31" s="271" t="s">
        <v>779</v>
      </c>
      <c r="AX31" s="271" t="s">
        <v>779</v>
      </c>
      <c r="AY31" s="271" t="s">
        <v>779</v>
      </c>
      <c r="AZ31" s="271" t="s">
        <v>779</v>
      </c>
      <c r="BA31" s="271" t="s">
        <v>779</v>
      </c>
      <c r="BB31" s="271" t="s">
        <v>779</v>
      </c>
      <c r="BC31" s="271" t="s">
        <v>779</v>
      </c>
      <c r="BD31" s="271" t="s">
        <v>779</v>
      </c>
      <c r="BE31" s="271" t="s">
        <v>779</v>
      </c>
      <c r="BF31" s="271" t="s">
        <v>779</v>
      </c>
      <c r="BG31" s="271" t="s">
        <v>779</v>
      </c>
      <c r="BH31" s="271" t="s">
        <v>779</v>
      </c>
      <c r="BI31" s="271" t="s">
        <v>779</v>
      </c>
      <c r="BJ31" s="271" t="s">
        <v>779</v>
      </c>
      <c r="BK31" s="271" t="s">
        <v>779</v>
      </c>
      <c r="BL31" s="271" t="s">
        <v>779</v>
      </c>
      <c r="BM31" s="271" t="s">
        <v>779</v>
      </c>
      <c r="BN31" s="271" t="s">
        <v>779</v>
      </c>
      <c r="BO31" s="271" t="s">
        <v>779</v>
      </c>
      <c r="BP31" s="271" t="s">
        <v>779</v>
      </c>
      <c r="BQ31" s="271" t="s">
        <v>779</v>
      </c>
      <c r="BR31" s="271" t="s">
        <v>779</v>
      </c>
      <c r="BS31" s="271" t="s">
        <v>779</v>
      </c>
      <c r="BT31" s="271" t="s">
        <v>779</v>
      </c>
      <c r="BU31" s="271" t="s">
        <v>779</v>
      </c>
      <c r="BV31" s="271" t="s">
        <v>779</v>
      </c>
      <c r="BW31" s="271" t="s">
        <v>779</v>
      </c>
      <c r="BX31" s="271" t="s">
        <v>779</v>
      </c>
      <c r="BY31" s="271"/>
      <c r="BZ31" s="271"/>
    </row>
    <row r="32" spans="1:91" ht="30" customHeight="1">
      <c r="C32" s="345"/>
      <c r="D32" s="105"/>
      <c r="E32" s="382"/>
      <c r="F32" s="355"/>
      <c r="G32" s="355"/>
      <c r="H32" s="355"/>
      <c r="I32" s="355"/>
      <c r="J32" s="355"/>
      <c r="K32" s="20"/>
      <c r="L32" s="106"/>
      <c r="M32" s="106" t="s">
        <v>778</v>
      </c>
      <c r="N32" s="106" t="s">
        <v>778</v>
      </c>
      <c r="O32" s="106"/>
      <c r="P32" s="294">
        <v>23</v>
      </c>
      <c r="Q32" s="271" t="s">
        <v>779</v>
      </c>
      <c r="R32" s="271" t="s">
        <v>779</v>
      </c>
      <c r="S32" s="271" t="s">
        <v>779</v>
      </c>
      <c r="T32" s="271" t="s">
        <v>779</v>
      </c>
      <c r="U32" s="271" t="s">
        <v>779</v>
      </c>
      <c r="V32" s="271" t="s">
        <v>779</v>
      </c>
      <c r="W32" s="271" t="s">
        <v>779</v>
      </c>
      <c r="X32" s="271" t="s">
        <v>779</v>
      </c>
      <c r="Y32" s="271" t="s">
        <v>779</v>
      </c>
      <c r="Z32" s="271" t="s">
        <v>779</v>
      </c>
      <c r="AA32" s="271" t="s">
        <v>779</v>
      </c>
      <c r="AB32" s="271" t="s">
        <v>779</v>
      </c>
      <c r="AC32" s="271" t="s">
        <v>779</v>
      </c>
      <c r="AD32" s="271" t="s">
        <v>779</v>
      </c>
      <c r="AE32" s="271" t="s">
        <v>779</v>
      </c>
      <c r="AF32" s="271" t="s">
        <v>779</v>
      </c>
      <c r="AG32" s="271" t="s">
        <v>779</v>
      </c>
      <c r="AH32" s="271" t="s">
        <v>779</v>
      </c>
      <c r="AI32" s="271" t="s">
        <v>779</v>
      </c>
      <c r="AJ32" s="271" t="s">
        <v>779</v>
      </c>
      <c r="AK32" s="271" t="s">
        <v>779</v>
      </c>
      <c r="AL32" s="271" t="s">
        <v>779</v>
      </c>
      <c r="AM32" s="271" t="s">
        <v>779</v>
      </c>
      <c r="AN32" s="271" t="s">
        <v>779</v>
      </c>
      <c r="AO32" s="271" t="s">
        <v>779</v>
      </c>
      <c r="AP32" s="271" t="s">
        <v>779</v>
      </c>
      <c r="AQ32" s="271" t="s">
        <v>779</v>
      </c>
      <c r="AR32" s="271" t="s">
        <v>779</v>
      </c>
      <c r="AS32" s="271" t="s">
        <v>779</v>
      </c>
      <c r="AT32" s="271" t="s">
        <v>779</v>
      </c>
      <c r="AU32" s="271" t="s">
        <v>779</v>
      </c>
      <c r="AV32" s="271" t="s">
        <v>779</v>
      </c>
      <c r="AW32" s="271" t="s">
        <v>779</v>
      </c>
      <c r="AX32" s="271" t="s">
        <v>779</v>
      </c>
      <c r="AY32" s="271" t="s">
        <v>779</v>
      </c>
      <c r="AZ32" s="271" t="s">
        <v>779</v>
      </c>
      <c r="BA32" s="271" t="s">
        <v>779</v>
      </c>
      <c r="BB32" s="271" t="s">
        <v>779</v>
      </c>
      <c r="BC32" s="271" t="s">
        <v>779</v>
      </c>
      <c r="BD32" s="271" t="s">
        <v>779</v>
      </c>
      <c r="BE32" s="271" t="s">
        <v>779</v>
      </c>
      <c r="BF32" s="271" t="s">
        <v>779</v>
      </c>
      <c r="BG32" s="271" t="s">
        <v>779</v>
      </c>
      <c r="BH32" s="271" t="s">
        <v>779</v>
      </c>
      <c r="BI32" s="271" t="s">
        <v>779</v>
      </c>
      <c r="BJ32" s="271" t="s">
        <v>779</v>
      </c>
      <c r="BK32" s="271" t="s">
        <v>779</v>
      </c>
      <c r="BL32" s="271" t="s">
        <v>779</v>
      </c>
      <c r="BM32" s="271" t="s">
        <v>779</v>
      </c>
      <c r="BN32" s="271" t="s">
        <v>779</v>
      </c>
      <c r="BO32" s="271" t="s">
        <v>779</v>
      </c>
      <c r="BP32" s="271" t="s">
        <v>779</v>
      </c>
      <c r="BQ32" s="271" t="s">
        <v>779</v>
      </c>
      <c r="BR32" s="271" t="s">
        <v>779</v>
      </c>
      <c r="BS32" s="271" t="s">
        <v>779</v>
      </c>
      <c r="BT32" s="271" t="s">
        <v>779</v>
      </c>
      <c r="BU32" s="271" t="s">
        <v>779</v>
      </c>
      <c r="BV32" s="271" t="s">
        <v>779</v>
      </c>
      <c r="BW32" s="271" t="s">
        <v>779</v>
      </c>
      <c r="BX32" s="271" t="s">
        <v>779</v>
      </c>
      <c r="BY32" s="271"/>
      <c r="BZ32" s="271"/>
    </row>
    <row r="33" spans="3:140" ht="30" customHeight="1">
      <c r="C33" s="345"/>
      <c r="D33" s="105"/>
      <c r="E33" s="382"/>
      <c r="F33" s="355"/>
      <c r="G33" s="355"/>
      <c r="H33" s="355"/>
      <c r="I33" s="355"/>
      <c r="J33" s="355"/>
      <c r="K33" s="20"/>
      <c r="L33" s="106"/>
      <c r="M33" s="106" t="s">
        <v>778</v>
      </c>
      <c r="N33" s="106" t="s">
        <v>778</v>
      </c>
      <c r="O33" s="106"/>
      <c r="P33" s="294">
        <v>24</v>
      </c>
      <c r="Q33" s="271" t="s">
        <v>779</v>
      </c>
      <c r="R33" s="271" t="s">
        <v>779</v>
      </c>
      <c r="S33" s="271" t="s">
        <v>779</v>
      </c>
      <c r="T33" s="271" t="s">
        <v>779</v>
      </c>
      <c r="U33" s="271" t="s">
        <v>779</v>
      </c>
      <c r="V33" s="271" t="s">
        <v>779</v>
      </c>
      <c r="W33" s="271" t="s">
        <v>779</v>
      </c>
      <c r="X33" s="271" t="s">
        <v>779</v>
      </c>
      <c r="Y33" s="271" t="s">
        <v>779</v>
      </c>
      <c r="Z33" s="271" t="s">
        <v>779</v>
      </c>
      <c r="AA33" s="271" t="s">
        <v>779</v>
      </c>
      <c r="AB33" s="271" t="s">
        <v>779</v>
      </c>
      <c r="AC33" s="271" t="s">
        <v>779</v>
      </c>
      <c r="AD33" s="271" t="s">
        <v>779</v>
      </c>
      <c r="AE33" s="271" t="s">
        <v>779</v>
      </c>
      <c r="AF33" s="271" t="s">
        <v>779</v>
      </c>
      <c r="AG33" s="271" t="s">
        <v>779</v>
      </c>
      <c r="AH33" s="271" t="s">
        <v>779</v>
      </c>
      <c r="AI33" s="271" t="s">
        <v>779</v>
      </c>
      <c r="AJ33" s="271" t="s">
        <v>779</v>
      </c>
      <c r="AK33" s="271" t="s">
        <v>779</v>
      </c>
      <c r="AL33" s="271" t="s">
        <v>779</v>
      </c>
      <c r="AM33" s="271" t="s">
        <v>779</v>
      </c>
      <c r="AN33" s="271" t="s">
        <v>779</v>
      </c>
      <c r="AO33" s="271" t="s">
        <v>779</v>
      </c>
      <c r="AP33" s="271" t="s">
        <v>779</v>
      </c>
      <c r="AQ33" s="271" t="s">
        <v>779</v>
      </c>
      <c r="AR33" s="271" t="s">
        <v>779</v>
      </c>
      <c r="AS33" s="271" t="s">
        <v>779</v>
      </c>
      <c r="AT33" s="271" t="s">
        <v>779</v>
      </c>
      <c r="AU33" s="271" t="s">
        <v>779</v>
      </c>
      <c r="AV33" s="271" t="s">
        <v>779</v>
      </c>
      <c r="AW33" s="271" t="s">
        <v>779</v>
      </c>
      <c r="AX33" s="271" t="s">
        <v>779</v>
      </c>
      <c r="AY33" s="271" t="s">
        <v>779</v>
      </c>
      <c r="AZ33" s="271" t="s">
        <v>779</v>
      </c>
      <c r="BA33" s="271" t="s">
        <v>779</v>
      </c>
      <c r="BB33" s="271" t="s">
        <v>779</v>
      </c>
      <c r="BC33" s="271" t="s">
        <v>779</v>
      </c>
      <c r="BD33" s="271" t="s">
        <v>779</v>
      </c>
      <c r="BE33" s="271" t="s">
        <v>779</v>
      </c>
      <c r="BF33" s="271" t="s">
        <v>779</v>
      </c>
      <c r="BG33" s="271" t="s">
        <v>779</v>
      </c>
      <c r="BH33" s="271" t="s">
        <v>779</v>
      </c>
      <c r="BI33" s="271" t="s">
        <v>779</v>
      </c>
      <c r="BJ33" s="271" t="s">
        <v>779</v>
      </c>
      <c r="BK33" s="271" t="s">
        <v>779</v>
      </c>
      <c r="BL33" s="271" t="s">
        <v>779</v>
      </c>
      <c r="BM33" s="271" t="s">
        <v>779</v>
      </c>
      <c r="BN33" s="271" t="s">
        <v>779</v>
      </c>
      <c r="BO33" s="271" t="s">
        <v>779</v>
      </c>
      <c r="BP33" s="271" t="s">
        <v>779</v>
      </c>
      <c r="BQ33" s="271" t="s">
        <v>779</v>
      </c>
      <c r="BR33" s="271" t="s">
        <v>779</v>
      </c>
      <c r="BS33" s="271" t="s">
        <v>779</v>
      </c>
      <c r="BT33" s="271" t="s">
        <v>779</v>
      </c>
      <c r="BU33" s="271" t="s">
        <v>779</v>
      </c>
      <c r="BV33" s="271" t="s">
        <v>779</v>
      </c>
      <c r="BW33" s="271" t="s">
        <v>779</v>
      </c>
      <c r="BX33" s="271" t="s">
        <v>779</v>
      </c>
      <c r="BY33" s="271"/>
      <c r="BZ33" s="271"/>
    </row>
    <row r="34" spans="3:140" ht="30" customHeight="1">
      <c r="C34" s="345"/>
      <c r="D34" s="105"/>
      <c r="E34" s="382"/>
      <c r="F34" s="355"/>
      <c r="G34" s="355"/>
      <c r="H34" s="355"/>
      <c r="I34" s="355"/>
      <c r="J34" s="355"/>
      <c r="K34" s="20"/>
      <c r="L34" s="106"/>
      <c r="M34" s="106" t="s">
        <v>778</v>
      </c>
      <c r="N34" s="106" t="s">
        <v>778</v>
      </c>
      <c r="O34" s="106"/>
      <c r="P34" s="294">
        <v>25</v>
      </c>
      <c r="Q34" s="271" t="s">
        <v>779</v>
      </c>
      <c r="R34" s="271" t="s">
        <v>779</v>
      </c>
      <c r="S34" s="271" t="s">
        <v>779</v>
      </c>
      <c r="T34" s="271" t="s">
        <v>779</v>
      </c>
      <c r="U34" s="271" t="s">
        <v>779</v>
      </c>
      <c r="V34" s="271" t="s">
        <v>779</v>
      </c>
      <c r="W34" s="271" t="s">
        <v>779</v>
      </c>
      <c r="X34" s="271" t="s">
        <v>779</v>
      </c>
      <c r="Y34" s="271" t="s">
        <v>779</v>
      </c>
      <c r="Z34" s="271" t="s">
        <v>779</v>
      </c>
      <c r="AA34" s="271" t="s">
        <v>779</v>
      </c>
      <c r="AB34" s="271" t="s">
        <v>779</v>
      </c>
      <c r="AC34" s="271" t="s">
        <v>779</v>
      </c>
      <c r="AD34" s="271" t="s">
        <v>779</v>
      </c>
      <c r="AE34" s="271" t="s">
        <v>779</v>
      </c>
      <c r="AF34" s="271" t="s">
        <v>779</v>
      </c>
      <c r="AG34" s="271" t="s">
        <v>779</v>
      </c>
      <c r="AH34" s="271" t="s">
        <v>779</v>
      </c>
      <c r="AI34" s="271" t="s">
        <v>779</v>
      </c>
      <c r="AJ34" s="271" t="s">
        <v>779</v>
      </c>
      <c r="AK34" s="271" t="s">
        <v>779</v>
      </c>
      <c r="AL34" s="271" t="s">
        <v>779</v>
      </c>
      <c r="AM34" s="271" t="s">
        <v>779</v>
      </c>
      <c r="AN34" s="271" t="s">
        <v>779</v>
      </c>
      <c r="AO34" s="271" t="s">
        <v>779</v>
      </c>
      <c r="AP34" s="271" t="s">
        <v>779</v>
      </c>
      <c r="AQ34" s="271" t="s">
        <v>779</v>
      </c>
      <c r="AR34" s="271" t="s">
        <v>779</v>
      </c>
      <c r="AS34" s="271" t="s">
        <v>779</v>
      </c>
      <c r="AT34" s="271" t="s">
        <v>779</v>
      </c>
      <c r="AU34" s="271" t="s">
        <v>779</v>
      </c>
      <c r="AV34" s="271" t="s">
        <v>779</v>
      </c>
      <c r="AW34" s="271" t="s">
        <v>779</v>
      </c>
      <c r="AX34" s="271" t="s">
        <v>779</v>
      </c>
      <c r="AY34" s="271" t="s">
        <v>779</v>
      </c>
      <c r="AZ34" s="271" t="s">
        <v>779</v>
      </c>
      <c r="BA34" s="271" t="s">
        <v>779</v>
      </c>
      <c r="BB34" s="271" t="s">
        <v>779</v>
      </c>
      <c r="BC34" s="271" t="s">
        <v>779</v>
      </c>
      <c r="BD34" s="271" t="s">
        <v>779</v>
      </c>
      <c r="BE34" s="271" t="s">
        <v>779</v>
      </c>
      <c r="BF34" s="271" t="s">
        <v>779</v>
      </c>
      <c r="BG34" s="271" t="s">
        <v>779</v>
      </c>
      <c r="BH34" s="271" t="s">
        <v>779</v>
      </c>
      <c r="BI34" s="271" t="s">
        <v>779</v>
      </c>
      <c r="BJ34" s="271" t="s">
        <v>779</v>
      </c>
      <c r="BK34" s="271" t="s">
        <v>779</v>
      </c>
      <c r="BL34" s="271" t="s">
        <v>779</v>
      </c>
      <c r="BM34" s="271" t="s">
        <v>779</v>
      </c>
      <c r="BN34" s="271" t="s">
        <v>779</v>
      </c>
      <c r="BO34" s="271" t="s">
        <v>779</v>
      </c>
      <c r="BP34" s="271" t="s">
        <v>779</v>
      </c>
      <c r="BQ34" s="271" t="s">
        <v>779</v>
      </c>
      <c r="BR34" s="271" t="s">
        <v>779</v>
      </c>
      <c r="BS34" s="271" t="s">
        <v>779</v>
      </c>
      <c r="BT34" s="271" t="s">
        <v>779</v>
      </c>
      <c r="BU34" s="271" t="s">
        <v>779</v>
      </c>
      <c r="BV34" s="271" t="s">
        <v>779</v>
      </c>
      <c r="BW34" s="271" t="s">
        <v>779</v>
      </c>
      <c r="BX34" s="271" t="s">
        <v>779</v>
      </c>
      <c r="BY34" s="271"/>
      <c r="BZ34" s="271"/>
    </row>
    <row r="35" spans="3:140" ht="30" customHeight="1">
      <c r="C35" s="345"/>
      <c r="D35" s="105"/>
      <c r="E35" s="382"/>
      <c r="F35" s="355"/>
      <c r="G35" s="355"/>
      <c r="H35" s="355"/>
      <c r="I35" s="355"/>
      <c r="J35" s="355"/>
      <c r="K35" s="20"/>
      <c r="L35" s="106"/>
      <c r="M35" s="106" t="s">
        <v>778</v>
      </c>
      <c r="N35" s="106" t="s">
        <v>778</v>
      </c>
      <c r="O35" s="106"/>
      <c r="P35" s="294">
        <v>26</v>
      </c>
      <c r="Q35" s="271" t="s">
        <v>779</v>
      </c>
      <c r="R35" s="271" t="s">
        <v>779</v>
      </c>
      <c r="S35" s="271" t="s">
        <v>779</v>
      </c>
      <c r="T35" s="271" t="s">
        <v>779</v>
      </c>
      <c r="U35" s="271" t="s">
        <v>779</v>
      </c>
      <c r="V35" s="271" t="s">
        <v>779</v>
      </c>
      <c r="W35" s="271" t="s">
        <v>779</v>
      </c>
      <c r="X35" s="271" t="s">
        <v>779</v>
      </c>
      <c r="Y35" s="271" t="s">
        <v>779</v>
      </c>
      <c r="Z35" s="271" t="s">
        <v>779</v>
      </c>
      <c r="AA35" s="271" t="s">
        <v>779</v>
      </c>
      <c r="AB35" s="271" t="s">
        <v>779</v>
      </c>
      <c r="AC35" s="271" t="s">
        <v>779</v>
      </c>
      <c r="AD35" s="271" t="s">
        <v>779</v>
      </c>
      <c r="AE35" s="271" t="s">
        <v>779</v>
      </c>
      <c r="AF35" s="271" t="s">
        <v>779</v>
      </c>
      <c r="AG35" s="271" t="s">
        <v>779</v>
      </c>
      <c r="AH35" s="271" t="s">
        <v>779</v>
      </c>
      <c r="AI35" s="271" t="s">
        <v>779</v>
      </c>
      <c r="AJ35" s="271" t="s">
        <v>779</v>
      </c>
      <c r="AK35" s="271" t="s">
        <v>779</v>
      </c>
      <c r="AL35" s="271" t="s">
        <v>779</v>
      </c>
      <c r="AM35" s="271" t="s">
        <v>779</v>
      </c>
      <c r="AN35" s="271" t="s">
        <v>779</v>
      </c>
      <c r="AO35" s="271" t="s">
        <v>779</v>
      </c>
      <c r="AP35" s="271" t="s">
        <v>779</v>
      </c>
      <c r="AQ35" s="271" t="s">
        <v>779</v>
      </c>
      <c r="AR35" s="271" t="s">
        <v>779</v>
      </c>
      <c r="AS35" s="271" t="s">
        <v>779</v>
      </c>
      <c r="AT35" s="271" t="s">
        <v>779</v>
      </c>
      <c r="AU35" s="271" t="s">
        <v>779</v>
      </c>
      <c r="AV35" s="271" t="s">
        <v>779</v>
      </c>
      <c r="AW35" s="271" t="s">
        <v>779</v>
      </c>
      <c r="AX35" s="271" t="s">
        <v>779</v>
      </c>
      <c r="AY35" s="271" t="s">
        <v>779</v>
      </c>
      <c r="AZ35" s="271" t="s">
        <v>779</v>
      </c>
      <c r="BA35" s="271" t="s">
        <v>779</v>
      </c>
      <c r="BB35" s="271" t="s">
        <v>779</v>
      </c>
      <c r="BC35" s="271" t="s">
        <v>779</v>
      </c>
      <c r="BD35" s="271" t="s">
        <v>779</v>
      </c>
      <c r="BE35" s="271" t="s">
        <v>779</v>
      </c>
      <c r="BF35" s="271" t="s">
        <v>779</v>
      </c>
      <c r="BG35" s="271" t="s">
        <v>779</v>
      </c>
      <c r="BH35" s="271" t="s">
        <v>779</v>
      </c>
      <c r="BI35" s="271" t="s">
        <v>779</v>
      </c>
      <c r="BJ35" s="271" t="s">
        <v>779</v>
      </c>
      <c r="BK35" s="271" t="s">
        <v>779</v>
      </c>
      <c r="BL35" s="271" t="s">
        <v>779</v>
      </c>
      <c r="BM35" s="271" t="s">
        <v>779</v>
      </c>
      <c r="BN35" s="271" t="s">
        <v>779</v>
      </c>
      <c r="BO35" s="271" t="s">
        <v>779</v>
      </c>
      <c r="BP35" s="271" t="s">
        <v>779</v>
      </c>
      <c r="BQ35" s="271" t="s">
        <v>779</v>
      </c>
      <c r="BR35" s="271" t="s">
        <v>779</v>
      </c>
      <c r="BS35" s="271" t="s">
        <v>779</v>
      </c>
      <c r="BT35" s="271" t="s">
        <v>779</v>
      </c>
      <c r="BU35" s="271" t="s">
        <v>779</v>
      </c>
      <c r="BV35" s="271" t="s">
        <v>779</v>
      </c>
      <c r="BW35" s="271" t="s">
        <v>779</v>
      </c>
      <c r="BX35" s="271" t="s">
        <v>779</v>
      </c>
      <c r="BY35" s="271"/>
      <c r="BZ35" s="271"/>
    </row>
    <row r="36" spans="3:140" ht="30" customHeight="1">
      <c r="C36" s="345"/>
      <c r="D36" s="105"/>
      <c r="E36" s="382"/>
      <c r="F36" s="355"/>
      <c r="G36" s="355"/>
      <c r="H36" s="355"/>
      <c r="I36" s="355"/>
      <c r="J36" s="355"/>
      <c r="K36" s="20"/>
      <c r="L36" s="106"/>
      <c r="M36" s="106" t="s">
        <v>778</v>
      </c>
      <c r="N36" s="106" t="s">
        <v>778</v>
      </c>
      <c r="O36" s="106"/>
      <c r="P36" s="294">
        <v>27</v>
      </c>
      <c r="Q36" s="271" t="s">
        <v>779</v>
      </c>
      <c r="R36" s="271" t="s">
        <v>779</v>
      </c>
      <c r="S36" s="271" t="s">
        <v>779</v>
      </c>
      <c r="T36" s="271" t="s">
        <v>779</v>
      </c>
      <c r="U36" s="271" t="s">
        <v>779</v>
      </c>
      <c r="V36" s="271" t="s">
        <v>779</v>
      </c>
      <c r="W36" s="271" t="s">
        <v>779</v>
      </c>
      <c r="X36" s="271" t="s">
        <v>779</v>
      </c>
      <c r="Y36" s="271" t="s">
        <v>779</v>
      </c>
      <c r="Z36" s="271" t="s">
        <v>779</v>
      </c>
      <c r="AA36" s="271" t="s">
        <v>779</v>
      </c>
      <c r="AB36" s="271" t="s">
        <v>779</v>
      </c>
      <c r="AC36" s="271" t="s">
        <v>779</v>
      </c>
      <c r="AD36" s="271" t="s">
        <v>779</v>
      </c>
      <c r="AE36" s="271" t="s">
        <v>779</v>
      </c>
      <c r="AF36" s="271" t="s">
        <v>779</v>
      </c>
      <c r="AG36" s="271" t="s">
        <v>779</v>
      </c>
      <c r="AH36" s="271" t="s">
        <v>779</v>
      </c>
      <c r="AI36" s="271" t="s">
        <v>779</v>
      </c>
      <c r="AJ36" s="271" t="s">
        <v>779</v>
      </c>
      <c r="AK36" s="271" t="s">
        <v>779</v>
      </c>
      <c r="AL36" s="271" t="s">
        <v>779</v>
      </c>
      <c r="AM36" s="271" t="s">
        <v>779</v>
      </c>
      <c r="AN36" s="271" t="s">
        <v>779</v>
      </c>
      <c r="AO36" s="271" t="s">
        <v>779</v>
      </c>
      <c r="AP36" s="271" t="s">
        <v>779</v>
      </c>
      <c r="AQ36" s="271" t="s">
        <v>779</v>
      </c>
      <c r="AR36" s="271" t="s">
        <v>779</v>
      </c>
      <c r="AS36" s="271" t="s">
        <v>779</v>
      </c>
      <c r="AT36" s="271" t="s">
        <v>779</v>
      </c>
      <c r="AU36" s="271" t="s">
        <v>779</v>
      </c>
      <c r="AV36" s="271" t="s">
        <v>779</v>
      </c>
      <c r="AW36" s="271" t="s">
        <v>779</v>
      </c>
      <c r="AX36" s="271" t="s">
        <v>779</v>
      </c>
      <c r="AY36" s="271" t="s">
        <v>779</v>
      </c>
      <c r="AZ36" s="271" t="s">
        <v>779</v>
      </c>
      <c r="BA36" s="271" t="s">
        <v>779</v>
      </c>
      <c r="BB36" s="271" t="s">
        <v>779</v>
      </c>
      <c r="BC36" s="271" t="s">
        <v>779</v>
      </c>
      <c r="BD36" s="271" t="s">
        <v>779</v>
      </c>
      <c r="BE36" s="271" t="s">
        <v>779</v>
      </c>
      <c r="BF36" s="271" t="s">
        <v>779</v>
      </c>
      <c r="BG36" s="271" t="s">
        <v>779</v>
      </c>
      <c r="BH36" s="271" t="s">
        <v>779</v>
      </c>
      <c r="BI36" s="271" t="s">
        <v>779</v>
      </c>
      <c r="BJ36" s="271" t="s">
        <v>779</v>
      </c>
      <c r="BK36" s="271" t="s">
        <v>779</v>
      </c>
      <c r="BL36" s="271" t="s">
        <v>779</v>
      </c>
      <c r="BM36" s="271" t="s">
        <v>779</v>
      </c>
      <c r="BN36" s="271" t="s">
        <v>779</v>
      </c>
      <c r="BO36" s="271" t="s">
        <v>779</v>
      </c>
      <c r="BP36" s="271" t="s">
        <v>779</v>
      </c>
      <c r="BQ36" s="271" t="s">
        <v>779</v>
      </c>
      <c r="BR36" s="271" t="s">
        <v>779</v>
      </c>
      <c r="BS36" s="271" t="s">
        <v>779</v>
      </c>
      <c r="BT36" s="271" t="s">
        <v>779</v>
      </c>
      <c r="BU36" s="271" t="s">
        <v>779</v>
      </c>
      <c r="BV36" s="271" t="s">
        <v>779</v>
      </c>
      <c r="BW36" s="271" t="s">
        <v>779</v>
      </c>
      <c r="BX36" s="271" t="s">
        <v>779</v>
      </c>
      <c r="BY36" s="271"/>
      <c r="BZ36" s="271"/>
    </row>
    <row r="37" spans="3:140" ht="30" customHeight="1">
      <c r="C37" s="345"/>
      <c r="D37" s="105"/>
      <c r="E37" s="382"/>
      <c r="F37" s="355"/>
      <c r="G37" s="355"/>
      <c r="H37" s="355"/>
      <c r="I37" s="355"/>
      <c r="J37" s="355"/>
      <c r="K37" s="20"/>
      <c r="L37" s="106"/>
      <c r="M37" s="106" t="s">
        <v>778</v>
      </c>
      <c r="N37" s="106" t="s">
        <v>778</v>
      </c>
      <c r="O37" s="106"/>
      <c r="P37" s="294">
        <v>28</v>
      </c>
      <c r="Q37" s="271" t="s">
        <v>779</v>
      </c>
      <c r="R37" s="271" t="s">
        <v>779</v>
      </c>
      <c r="S37" s="271" t="s">
        <v>779</v>
      </c>
      <c r="T37" s="271" t="s">
        <v>779</v>
      </c>
      <c r="U37" s="271" t="s">
        <v>779</v>
      </c>
      <c r="V37" s="271" t="s">
        <v>779</v>
      </c>
      <c r="W37" s="271" t="s">
        <v>779</v>
      </c>
      <c r="X37" s="271" t="s">
        <v>779</v>
      </c>
      <c r="Y37" s="271" t="s">
        <v>779</v>
      </c>
      <c r="Z37" s="271" t="s">
        <v>779</v>
      </c>
      <c r="AA37" s="271" t="s">
        <v>779</v>
      </c>
      <c r="AB37" s="271" t="s">
        <v>779</v>
      </c>
      <c r="AC37" s="271" t="s">
        <v>779</v>
      </c>
      <c r="AD37" s="271" t="s">
        <v>779</v>
      </c>
      <c r="AE37" s="271" t="s">
        <v>779</v>
      </c>
      <c r="AF37" s="271" t="s">
        <v>779</v>
      </c>
      <c r="AG37" s="271" t="s">
        <v>779</v>
      </c>
      <c r="AH37" s="271" t="s">
        <v>779</v>
      </c>
      <c r="AI37" s="271" t="s">
        <v>779</v>
      </c>
      <c r="AJ37" s="271" t="s">
        <v>779</v>
      </c>
      <c r="AK37" s="271" t="s">
        <v>779</v>
      </c>
      <c r="AL37" s="271" t="s">
        <v>779</v>
      </c>
      <c r="AM37" s="271" t="s">
        <v>779</v>
      </c>
      <c r="AN37" s="271" t="s">
        <v>779</v>
      </c>
      <c r="AO37" s="271" t="s">
        <v>779</v>
      </c>
      <c r="AP37" s="271" t="s">
        <v>779</v>
      </c>
      <c r="AQ37" s="271" t="s">
        <v>779</v>
      </c>
      <c r="AR37" s="271" t="s">
        <v>779</v>
      </c>
      <c r="AS37" s="271" t="s">
        <v>779</v>
      </c>
      <c r="AT37" s="271" t="s">
        <v>779</v>
      </c>
      <c r="AU37" s="271" t="s">
        <v>779</v>
      </c>
      <c r="AV37" s="271" t="s">
        <v>779</v>
      </c>
      <c r="AW37" s="271" t="s">
        <v>779</v>
      </c>
      <c r="AX37" s="271" t="s">
        <v>779</v>
      </c>
      <c r="AY37" s="271" t="s">
        <v>779</v>
      </c>
      <c r="AZ37" s="271" t="s">
        <v>779</v>
      </c>
      <c r="BA37" s="271" t="s">
        <v>779</v>
      </c>
      <c r="BB37" s="271" t="s">
        <v>779</v>
      </c>
      <c r="BC37" s="271" t="s">
        <v>779</v>
      </c>
      <c r="BD37" s="271" t="s">
        <v>779</v>
      </c>
      <c r="BE37" s="271" t="s">
        <v>779</v>
      </c>
      <c r="BF37" s="271" t="s">
        <v>779</v>
      </c>
      <c r="BG37" s="271" t="s">
        <v>779</v>
      </c>
      <c r="BH37" s="271" t="s">
        <v>779</v>
      </c>
      <c r="BI37" s="271" t="s">
        <v>779</v>
      </c>
      <c r="BJ37" s="271" t="s">
        <v>779</v>
      </c>
      <c r="BK37" s="271" t="s">
        <v>779</v>
      </c>
      <c r="BL37" s="271" t="s">
        <v>779</v>
      </c>
      <c r="BM37" s="271" t="s">
        <v>779</v>
      </c>
      <c r="BN37" s="271" t="s">
        <v>779</v>
      </c>
      <c r="BO37" s="271" t="s">
        <v>779</v>
      </c>
      <c r="BP37" s="271" t="s">
        <v>779</v>
      </c>
      <c r="BQ37" s="271" t="s">
        <v>779</v>
      </c>
      <c r="BR37" s="271" t="s">
        <v>779</v>
      </c>
      <c r="BS37" s="271" t="s">
        <v>779</v>
      </c>
      <c r="BT37" s="271" t="s">
        <v>779</v>
      </c>
      <c r="BU37" s="271" t="s">
        <v>779</v>
      </c>
      <c r="BV37" s="271" t="s">
        <v>779</v>
      </c>
      <c r="BW37" s="271" t="s">
        <v>779</v>
      </c>
      <c r="BX37" s="271" t="s">
        <v>779</v>
      </c>
      <c r="BY37" s="271"/>
      <c r="BZ37" s="271"/>
    </row>
    <row r="38" spans="3:140" ht="30" customHeight="1">
      <c r="C38" s="345"/>
      <c r="D38" s="105"/>
      <c r="E38" s="382"/>
      <c r="F38" s="355"/>
      <c r="G38" s="355"/>
      <c r="H38" s="355"/>
      <c r="I38" s="355"/>
      <c r="J38" s="355"/>
      <c r="K38" s="20"/>
      <c r="L38" s="106"/>
      <c r="M38" s="106" t="s">
        <v>778</v>
      </c>
      <c r="N38" s="106" t="s">
        <v>778</v>
      </c>
      <c r="O38" s="106"/>
      <c r="P38" s="294">
        <v>29</v>
      </c>
      <c r="Q38" s="271" t="s">
        <v>779</v>
      </c>
      <c r="R38" s="271" t="s">
        <v>779</v>
      </c>
      <c r="S38" s="271" t="s">
        <v>779</v>
      </c>
      <c r="T38" s="271" t="s">
        <v>779</v>
      </c>
      <c r="U38" s="271" t="s">
        <v>779</v>
      </c>
      <c r="V38" s="271" t="s">
        <v>779</v>
      </c>
      <c r="W38" s="271" t="s">
        <v>779</v>
      </c>
      <c r="X38" s="271" t="s">
        <v>779</v>
      </c>
      <c r="Y38" s="271" t="s">
        <v>779</v>
      </c>
      <c r="Z38" s="271" t="s">
        <v>779</v>
      </c>
      <c r="AA38" s="271" t="s">
        <v>779</v>
      </c>
      <c r="AB38" s="271" t="s">
        <v>779</v>
      </c>
      <c r="AC38" s="271" t="s">
        <v>779</v>
      </c>
      <c r="AD38" s="271" t="s">
        <v>779</v>
      </c>
      <c r="AE38" s="271" t="s">
        <v>779</v>
      </c>
      <c r="AF38" s="271" t="s">
        <v>779</v>
      </c>
      <c r="AG38" s="271" t="s">
        <v>779</v>
      </c>
      <c r="AH38" s="271" t="s">
        <v>779</v>
      </c>
      <c r="AI38" s="271" t="s">
        <v>779</v>
      </c>
      <c r="AJ38" s="271" t="s">
        <v>779</v>
      </c>
      <c r="AK38" s="271" t="s">
        <v>779</v>
      </c>
      <c r="AL38" s="271" t="s">
        <v>779</v>
      </c>
      <c r="AM38" s="271" t="s">
        <v>779</v>
      </c>
      <c r="AN38" s="271" t="s">
        <v>779</v>
      </c>
      <c r="AO38" s="271" t="s">
        <v>779</v>
      </c>
      <c r="AP38" s="271" t="s">
        <v>779</v>
      </c>
      <c r="AQ38" s="271" t="s">
        <v>779</v>
      </c>
      <c r="AR38" s="271" t="s">
        <v>779</v>
      </c>
      <c r="AS38" s="271" t="s">
        <v>779</v>
      </c>
      <c r="AT38" s="271" t="s">
        <v>779</v>
      </c>
      <c r="AU38" s="271" t="s">
        <v>779</v>
      </c>
      <c r="AV38" s="271" t="s">
        <v>779</v>
      </c>
      <c r="AW38" s="271" t="s">
        <v>779</v>
      </c>
      <c r="AX38" s="271" t="s">
        <v>779</v>
      </c>
      <c r="AY38" s="271" t="s">
        <v>779</v>
      </c>
      <c r="AZ38" s="271" t="s">
        <v>779</v>
      </c>
      <c r="BA38" s="271" t="s">
        <v>779</v>
      </c>
      <c r="BB38" s="271" t="s">
        <v>779</v>
      </c>
      <c r="BC38" s="271" t="s">
        <v>779</v>
      </c>
      <c r="BD38" s="271" t="s">
        <v>779</v>
      </c>
      <c r="BE38" s="271" t="s">
        <v>779</v>
      </c>
      <c r="BF38" s="271" t="s">
        <v>779</v>
      </c>
      <c r="BG38" s="271" t="s">
        <v>779</v>
      </c>
      <c r="BH38" s="271" t="s">
        <v>779</v>
      </c>
      <c r="BI38" s="271" t="s">
        <v>779</v>
      </c>
      <c r="BJ38" s="271" t="s">
        <v>779</v>
      </c>
      <c r="BK38" s="271" t="s">
        <v>779</v>
      </c>
      <c r="BL38" s="271" t="s">
        <v>779</v>
      </c>
      <c r="BM38" s="271" t="s">
        <v>779</v>
      </c>
      <c r="BN38" s="271" t="s">
        <v>779</v>
      </c>
      <c r="BO38" s="271" t="s">
        <v>779</v>
      </c>
      <c r="BP38" s="271" t="s">
        <v>779</v>
      </c>
      <c r="BQ38" s="271" t="s">
        <v>779</v>
      </c>
      <c r="BR38" s="271" t="s">
        <v>779</v>
      </c>
      <c r="BS38" s="271" t="s">
        <v>779</v>
      </c>
      <c r="BT38" s="271" t="s">
        <v>779</v>
      </c>
      <c r="BU38" s="271" t="s">
        <v>779</v>
      </c>
      <c r="BV38" s="271" t="s">
        <v>779</v>
      </c>
      <c r="BW38" s="271" t="s">
        <v>779</v>
      </c>
      <c r="BX38" s="271" t="s">
        <v>779</v>
      </c>
      <c r="BY38" s="271"/>
      <c r="BZ38" s="271"/>
    </row>
    <row r="39" spans="3:140" ht="30" customHeight="1">
      <c r="C39" s="345"/>
      <c r="D39" s="105"/>
      <c r="E39" s="382"/>
      <c r="F39" s="355"/>
      <c r="G39" s="355"/>
      <c r="H39" s="355"/>
      <c r="I39" s="355"/>
      <c r="J39" s="355"/>
      <c r="K39" s="20"/>
      <c r="L39" s="106"/>
      <c r="M39" s="106" t="s">
        <v>778</v>
      </c>
      <c r="N39" s="106" t="s">
        <v>778</v>
      </c>
      <c r="O39" s="106"/>
      <c r="P39" s="294">
        <v>30</v>
      </c>
      <c r="Q39" s="271" t="s">
        <v>779</v>
      </c>
      <c r="R39" s="271" t="s">
        <v>779</v>
      </c>
      <c r="S39" s="271" t="s">
        <v>779</v>
      </c>
      <c r="T39" s="271" t="s">
        <v>779</v>
      </c>
      <c r="U39" s="271" t="s">
        <v>779</v>
      </c>
      <c r="V39" s="271" t="s">
        <v>779</v>
      </c>
      <c r="W39" s="271" t="s">
        <v>779</v>
      </c>
      <c r="X39" s="271" t="s">
        <v>779</v>
      </c>
      <c r="Y39" s="271" t="s">
        <v>779</v>
      </c>
      <c r="Z39" s="271" t="s">
        <v>779</v>
      </c>
      <c r="AA39" s="271" t="s">
        <v>779</v>
      </c>
      <c r="AB39" s="271" t="s">
        <v>779</v>
      </c>
      <c r="AC39" s="271" t="s">
        <v>779</v>
      </c>
      <c r="AD39" s="271" t="s">
        <v>779</v>
      </c>
      <c r="AE39" s="271" t="s">
        <v>779</v>
      </c>
      <c r="AF39" s="271" t="s">
        <v>779</v>
      </c>
      <c r="AG39" s="271" t="s">
        <v>779</v>
      </c>
      <c r="AH39" s="271" t="s">
        <v>779</v>
      </c>
      <c r="AI39" s="271" t="s">
        <v>779</v>
      </c>
      <c r="AJ39" s="271" t="s">
        <v>779</v>
      </c>
      <c r="AK39" s="271" t="s">
        <v>779</v>
      </c>
      <c r="AL39" s="271" t="s">
        <v>779</v>
      </c>
      <c r="AM39" s="271" t="s">
        <v>779</v>
      </c>
      <c r="AN39" s="271" t="s">
        <v>779</v>
      </c>
      <c r="AO39" s="271" t="s">
        <v>779</v>
      </c>
      <c r="AP39" s="271" t="s">
        <v>779</v>
      </c>
      <c r="AQ39" s="271" t="s">
        <v>779</v>
      </c>
      <c r="AR39" s="271" t="s">
        <v>779</v>
      </c>
      <c r="AS39" s="271" t="s">
        <v>779</v>
      </c>
      <c r="AT39" s="271" t="s">
        <v>779</v>
      </c>
      <c r="AU39" s="271" t="s">
        <v>779</v>
      </c>
      <c r="AV39" s="271" t="s">
        <v>779</v>
      </c>
      <c r="AW39" s="271" t="s">
        <v>779</v>
      </c>
      <c r="AX39" s="271" t="s">
        <v>779</v>
      </c>
      <c r="AY39" s="271" t="s">
        <v>779</v>
      </c>
      <c r="AZ39" s="271" t="s">
        <v>779</v>
      </c>
      <c r="BA39" s="271" t="s">
        <v>779</v>
      </c>
      <c r="BB39" s="271" t="s">
        <v>779</v>
      </c>
      <c r="BC39" s="271" t="s">
        <v>779</v>
      </c>
      <c r="BD39" s="271" t="s">
        <v>779</v>
      </c>
      <c r="BE39" s="271" t="s">
        <v>779</v>
      </c>
      <c r="BF39" s="271" t="s">
        <v>779</v>
      </c>
      <c r="BG39" s="271" t="s">
        <v>779</v>
      </c>
      <c r="BH39" s="271" t="s">
        <v>779</v>
      </c>
      <c r="BI39" s="271" t="s">
        <v>779</v>
      </c>
      <c r="BJ39" s="271" t="s">
        <v>779</v>
      </c>
      <c r="BK39" s="271" t="s">
        <v>779</v>
      </c>
      <c r="BL39" s="271" t="s">
        <v>779</v>
      </c>
      <c r="BM39" s="271" t="s">
        <v>779</v>
      </c>
      <c r="BN39" s="271" t="s">
        <v>779</v>
      </c>
      <c r="BO39" s="271" t="s">
        <v>779</v>
      </c>
      <c r="BP39" s="271" t="s">
        <v>779</v>
      </c>
      <c r="BQ39" s="271" t="s">
        <v>779</v>
      </c>
      <c r="BR39" s="271" t="s">
        <v>779</v>
      </c>
      <c r="BS39" s="271" t="s">
        <v>779</v>
      </c>
      <c r="BT39" s="271" t="s">
        <v>779</v>
      </c>
      <c r="BU39" s="271" t="s">
        <v>779</v>
      </c>
      <c r="BV39" s="271" t="s">
        <v>779</v>
      </c>
      <c r="BW39" s="271" t="s">
        <v>779</v>
      </c>
      <c r="BX39" s="271" t="s">
        <v>779</v>
      </c>
      <c r="BY39" s="271"/>
      <c r="BZ39" s="271"/>
    </row>
    <row r="40" spans="3:140" ht="30" customHeight="1">
      <c r="C40" s="20"/>
      <c r="D40" s="20"/>
      <c r="E40" s="20"/>
      <c r="F40" s="106"/>
      <c r="G40" s="106"/>
      <c r="H40" s="106"/>
      <c r="I40" s="106"/>
      <c r="J40" s="106"/>
      <c r="K40" s="20"/>
      <c r="L40" s="106"/>
      <c r="M40" s="106"/>
      <c r="N40" s="106"/>
      <c r="O40" s="106"/>
      <c r="Q40" s="27" t="s">
        <v>392</v>
      </c>
      <c r="R40" s="27" t="s">
        <v>392</v>
      </c>
      <c r="S40" s="27" t="s">
        <v>392</v>
      </c>
      <c r="T40" s="27" t="s">
        <v>392</v>
      </c>
      <c r="U40" s="27" t="s">
        <v>392</v>
      </c>
      <c r="V40" s="27" t="s">
        <v>392</v>
      </c>
      <c r="W40" s="27" t="s">
        <v>392</v>
      </c>
      <c r="X40" s="27" t="s">
        <v>392</v>
      </c>
      <c r="Y40" s="27" t="s">
        <v>392</v>
      </c>
      <c r="Z40" s="27" t="s">
        <v>392</v>
      </c>
      <c r="AA40" s="27" t="s">
        <v>392</v>
      </c>
      <c r="AB40" s="27" t="s">
        <v>392</v>
      </c>
      <c r="AC40" s="27" t="s">
        <v>392</v>
      </c>
      <c r="AD40" s="27" t="s">
        <v>392</v>
      </c>
      <c r="AE40" s="27" t="s">
        <v>392</v>
      </c>
      <c r="AF40" s="27" t="s">
        <v>392</v>
      </c>
      <c r="AG40" s="27" t="s">
        <v>392</v>
      </c>
      <c r="AH40" s="27" t="s">
        <v>392</v>
      </c>
      <c r="AI40" s="27" t="s">
        <v>392</v>
      </c>
      <c r="AJ40" s="27" t="s">
        <v>392</v>
      </c>
      <c r="AK40" s="27" t="s">
        <v>392</v>
      </c>
      <c r="AL40" s="27" t="s">
        <v>392</v>
      </c>
      <c r="AM40" s="27" t="s">
        <v>392</v>
      </c>
      <c r="AN40" s="27" t="s">
        <v>392</v>
      </c>
      <c r="AO40" s="27" t="s">
        <v>392</v>
      </c>
      <c r="AP40" s="27" t="s">
        <v>392</v>
      </c>
      <c r="AQ40" s="27" t="s">
        <v>392</v>
      </c>
      <c r="AR40" s="27" t="s">
        <v>392</v>
      </c>
      <c r="AS40" s="27" t="s">
        <v>392</v>
      </c>
      <c r="AT40" s="27" t="s">
        <v>392</v>
      </c>
      <c r="AU40" s="27" t="s">
        <v>392</v>
      </c>
      <c r="AV40" s="27" t="s">
        <v>392</v>
      </c>
      <c r="AW40" s="27" t="s">
        <v>392</v>
      </c>
      <c r="AX40" s="27" t="s">
        <v>392</v>
      </c>
      <c r="AY40" s="27" t="s">
        <v>392</v>
      </c>
      <c r="AZ40" s="27" t="s">
        <v>392</v>
      </c>
      <c r="BA40" s="27" t="s">
        <v>392</v>
      </c>
      <c r="BB40" s="27" t="s">
        <v>392</v>
      </c>
      <c r="BC40" s="27" t="s">
        <v>392</v>
      </c>
      <c r="BD40" s="27" t="s">
        <v>392</v>
      </c>
      <c r="BE40" s="27" t="s">
        <v>392</v>
      </c>
      <c r="BF40" s="27" t="s">
        <v>392</v>
      </c>
      <c r="BG40" s="27" t="s">
        <v>392</v>
      </c>
      <c r="BH40" s="27" t="s">
        <v>392</v>
      </c>
      <c r="BI40" s="27" t="s">
        <v>392</v>
      </c>
      <c r="BJ40" s="27" t="s">
        <v>392</v>
      </c>
      <c r="BK40" s="27" t="s">
        <v>392</v>
      </c>
      <c r="BL40" s="27" t="s">
        <v>392</v>
      </c>
      <c r="BM40" s="27" t="s">
        <v>392</v>
      </c>
      <c r="BN40" s="27" t="s">
        <v>392</v>
      </c>
      <c r="BO40" s="27" t="s">
        <v>392</v>
      </c>
      <c r="BP40" s="27" t="s">
        <v>392</v>
      </c>
      <c r="BQ40" s="27" t="s">
        <v>392</v>
      </c>
      <c r="BR40" s="27" t="s">
        <v>392</v>
      </c>
      <c r="BS40" s="27" t="s">
        <v>392</v>
      </c>
      <c r="BT40" s="27" t="s">
        <v>392</v>
      </c>
      <c r="BU40" s="27" t="s">
        <v>392</v>
      </c>
      <c r="BV40" s="27" t="s">
        <v>392</v>
      </c>
      <c r="BW40" s="27" t="s">
        <v>392</v>
      </c>
      <c r="BX40" s="27" t="s">
        <v>392</v>
      </c>
      <c r="CB40" s="270" t="s">
        <v>399</v>
      </c>
      <c r="CC40" s="270" t="s">
        <v>400</v>
      </c>
      <c r="CD40" s="270" t="s">
        <v>401</v>
      </c>
      <c r="CE40" s="270" t="s">
        <v>402</v>
      </c>
      <c r="CF40" s="270" t="s">
        <v>403</v>
      </c>
      <c r="CG40" s="270" t="s">
        <v>404</v>
      </c>
      <c r="CH40" s="270" t="s">
        <v>405</v>
      </c>
      <c r="CI40" s="270" t="s">
        <v>406</v>
      </c>
      <c r="CJ40" s="270" t="s">
        <v>407</v>
      </c>
      <c r="CK40" s="270" t="s">
        <v>408</v>
      </c>
      <c r="CL40" s="270" t="s">
        <v>409</v>
      </c>
      <c r="CM40" s="270" t="s">
        <v>410</v>
      </c>
      <c r="CN40" s="59" t="s">
        <v>411</v>
      </c>
      <c r="CO40" s="59" t="s">
        <v>412</v>
      </c>
      <c r="CP40" s="59" t="s">
        <v>413</v>
      </c>
      <c r="CQ40" s="59" t="s">
        <v>414</v>
      </c>
      <c r="CR40" s="59" t="s">
        <v>415</v>
      </c>
      <c r="CS40" s="59" t="s">
        <v>416</v>
      </c>
      <c r="CT40" s="59" t="s">
        <v>417</v>
      </c>
      <c r="CU40" s="59" t="s">
        <v>418</v>
      </c>
      <c r="CV40" s="59" t="s">
        <v>419</v>
      </c>
      <c r="CW40" s="59" t="s">
        <v>420</v>
      </c>
      <c r="CX40" s="59" t="s">
        <v>421</v>
      </c>
      <c r="CY40" s="59" t="s">
        <v>422</v>
      </c>
      <c r="CZ40" s="59" t="s">
        <v>423</v>
      </c>
      <c r="DA40" s="59" t="s">
        <v>424</v>
      </c>
      <c r="DB40" s="59" t="s">
        <v>425</v>
      </c>
      <c r="DC40" s="59" t="s">
        <v>426</v>
      </c>
      <c r="DD40" s="59" t="s">
        <v>427</v>
      </c>
      <c r="DE40" s="59" t="s">
        <v>428</v>
      </c>
      <c r="DF40" s="59" t="s">
        <v>429</v>
      </c>
      <c r="DG40" s="59" t="s">
        <v>430</v>
      </c>
      <c r="DH40" s="59" t="s">
        <v>431</v>
      </c>
      <c r="DI40" s="59" t="s">
        <v>432</v>
      </c>
      <c r="DJ40" s="59" t="s">
        <v>433</v>
      </c>
      <c r="DK40" s="59" t="s">
        <v>434</v>
      </c>
      <c r="DL40" s="59" t="s">
        <v>435</v>
      </c>
      <c r="DM40" s="59" t="s">
        <v>436</v>
      </c>
      <c r="DN40" s="59" t="s">
        <v>437</v>
      </c>
      <c r="DO40" s="59" t="s">
        <v>438</v>
      </c>
      <c r="DP40" s="59" t="s">
        <v>439</v>
      </c>
      <c r="DQ40" s="59" t="s">
        <v>440</v>
      </c>
      <c r="DR40" s="59" t="s">
        <v>441</v>
      </c>
      <c r="DS40" s="59" t="s">
        <v>442</v>
      </c>
      <c r="DT40" s="59" t="s">
        <v>443</v>
      </c>
      <c r="DU40" s="59" t="s">
        <v>444</v>
      </c>
      <c r="DV40" s="59" t="s">
        <v>445</v>
      </c>
      <c r="DW40" s="59" t="s">
        <v>446</v>
      </c>
      <c r="DX40" s="59" t="s">
        <v>447</v>
      </c>
      <c r="DY40" s="59" t="s">
        <v>448</v>
      </c>
      <c r="DZ40" s="59" t="s">
        <v>449</v>
      </c>
      <c r="EA40" s="59" t="s">
        <v>450</v>
      </c>
      <c r="EB40" s="59" t="s">
        <v>451</v>
      </c>
      <c r="EC40" s="59" t="s">
        <v>452</v>
      </c>
      <c r="ED40" s="59" t="s">
        <v>453</v>
      </c>
      <c r="EE40" s="59" t="s">
        <v>454</v>
      </c>
      <c r="EF40" s="59" t="s">
        <v>455</v>
      </c>
      <c r="EG40" s="59" t="s">
        <v>456</v>
      </c>
      <c r="EH40" s="59" t="s">
        <v>457</v>
      </c>
      <c r="EI40" s="59" t="s">
        <v>458</v>
      </c>
    </row>
    <row r="41" spans="3:140" ht="30" customHeight="1">
      <c r="C41" s="20"/>
      <c r="D41" s="20"/>
      <c r="E41" s="20"/>
      <c r="F41" s="106"/>
      <c r="G41" s="106"/>
      <c r="H41" s="106"/>
      <c r="I41" s="106"/>
      <c r="J41" s="106"/>
      <c r="K41" s="20"/>
      <c r="L41" s="106"/>
      <c r="M41" s="106"/>
      <c r="N41" s="106"/>
      <c r="O41" s="106"/>
      <c r="P41" s="27" t="s">
        <v>393</v>
      </c>
      <c r="Q41" s="271">
        <v>1</v>
      </c>
      <c r="R41" s="271">
        <v>2</v>
      </c>
      <c r="S41" s="271">
        <v>3</v>
      </c>
      <c r="T41" s="271">
        <v>4</v>
      </c>
      <c r="U41" s="271">
        <v>5</v>
      </c>
      <c r="V41" s="271">
        <v>6</v>
      </c>
      <c r="W41" s="271">
        <v>7</v>
      </c>
      <c r="X41" s="271">
        <v>8</v>
      </c>
      <c r="Y41" s="271">
        <v>9</v>
      </c>
      <c r="Z41" s="271">
        <v>10</v>
      </c>
      <c r="AA41" s="271">
        <v>11</v>
      </c>
      <c r="AB41" s="271">
        <v>12</v>
      </c>
      <c r="AC41" s="271">
        <v>13</v>
      </c>
      <c r="AD41" s="271">
        <v>14</v>
      </c>
      <c r="AE41" s="271">
        <v>15</v>
      </c>
      <c r="AF41" s="271">
        <v>16</v>
      </c>
      <c r="AG41" s="271">
        <v>17</v>
      </c>
      <c r="AH41" s="271">
        <v>18</v>
      </c>
      <c r="AI41" s="271">
        <v>19</v>
      </c>
      <c r="AJ41" s="271">
        <v>20</v>
      </c>
      <c r="AK41" s="271">
        <v>21</v>
      </c>
      <c r="AL41" s="271">
        <v>22</v>
      </c>
      <c r="AM41" s="271">
        <v>23</v>
      </c>
      <c r="AN41" s="271">
        <v>24</v>
      </c>
      <c r="AO41" s="271">
        <v>25</v>
      </c>
      <c r="AP41" s="271">
        <v>26</v>
      </c>
      <c r="AQ41" s="271">
        <v>27</v>
      </c>
      <c r="AR41" s="271">
        <v>28</v>
      </c>
      <c r="AS41" s="271">
        <v>29</v>
      </c>
      <c r="AT41" s="271">
        <v>30</v>
      </c>
      <c r="AU41" s="271">
        <v>31</v>
      </c>
      <c r="AV41" s="271">
        <v>32</v>
      </c>
      <c r="AW41" s="271">
        <v>33</v>
      </c>
      <c r="AX41" s="271">
        <v>34</v>
      </c>
      <c r="AY41" s="271">
        <v>35</v>
      </c>
      <c r="AZ41" s="271">
        <v>36</v>
      </c>
      <c r="BA41" s="271">
        <v>37</v>
      </c>
      <c r="BB41" s="271">
        <v>38</v>
      </c>
      <c r="BC41" s="271">
        <v>39</v>
      </c>
      <c r="BD41" s="271">
        <v>40</v>
      </c>
      <c r="BE41" s="271">
        <v>41</v>
      </c>
      <c r="BF41" s="271">
        <v>42</v>
      </c>
      <c r="BG41" s="271">
        <v>43</v>
      </c>
      <c r="BH41" s="271">
        <v>44</v>
      </c>
      <c r="BI41" s="271">
        <v>45</v>
      </c>
      <c r="BJ41" s="271">
        <v>46</v>
      </c>
      <c r="BK41" s="271">
        <v>47</v>
      </c>
      <c r="BL41" s="271">
        <v>48</v>
      </c>
      <c r="BM41" s="271">
        <v>49</v>
      </c>
      <c r="BN41" s="271">
        <v>50</v>
      </c>
      <c r="BO41" s="271">
        <v>51</v>
      </c>
      <c r="BP41" s="271">
        <v>52</v>
      </c>
      <c r="BQ41" s="271">
        <v>53</v>
      </c>
      <c r="BR41" s="271">
        <v>54</v>
      </c>
      <c r="BS41" s="271">
        <v>55</v>
      </c>
      <c r="BT41" s="271">
        <v>56</v>
      </c>
      <c r="BU41" s="271">
        <v>57</v>
      </c>
      <c r="BV41" s="271">
        <v>58</v>
      </c>
      <c r="BW41" s="271">
        <v>59</v>
      </c>
      <c r="BX41" s="271">
        <v>60</v>
      </c>
      <c r="BY41" s="271"/>
      <c r="BZ41" s="271" t="s">
        <v>398</v>
      </c>
      <c r="CA41" s="27" t="s">
        <v>393</v>
      </c>
      <c r="CB41" s="271">
        <v>1</v>
      </c>
      <c r="CC41" s="271">
        <v>2</v>
      </c>
      <c r="CD41" s="271">
        <v>3</v>
      </c>
      <c r="CE41" s="271">
        <v>4</v>
      </c>
      <c r="CF41" s="271">
        <v>5</v>
      </c>
      <c r="CG41" s="271">
        <v>6</v>
      </c>
      <c r="CH41" s="271">
        <v>7</v>
      </c>
      <c r="CI41" s="271">
        <v>8</v>
      </c>
      <c r="CJ41" s="271">
        <v>9</v>
      </c>
      <c r="CK41" s="271">
        <v>10</v>
      </c>
      <c r="CL41" s="271">
        <v>11</v>
      </c>
      <c r="CM41" s="271">
        <v>12</v>
      </c>
      <c r="CN41" s="143">
        <v>13</v>
      </c>
      <c r="CO41" s="143">
        <v>14</v>
      </c>
      <c r="CP41" s="143">
        <v>15</v>
      </c>
      <c r="CQ41" s="143">
        <v>16</v>
      </c>
      <c r="CR41" s="143">
        <v>17</v>
      </c>
      <c r="CS41" s="143">
        <v>18</v>
      </c>
      <c r="CT41" s="143">
        <v>19</v>
      </c>
      <c r="CU41" s="143">
        <v>20</v>
      </c>
      <c r="CV41" s="143">
        <v>21</v>
      </c>
      <c r="CW41" s="143">
        <v>22</v>
      </c>
      <c r="CX41" s="143">
        <v>23</v>
      </c>
      <c r="CY41" s="143">
        <v>24</v>
      </c>
      <c r="CZ41" s="143">
        <v>25</v>
      </c>
      <c r="DA41" s="143">
        <v>26</v>
      </c>
      <c r="DB41" s="143">
        <v>27</v>
      </c>
      <c r="DC41" s="143">
        <v>28</v>
      </c>
      <c r="DD41" s="143">
        <v>29</v>
      </c>
      <c r="DE41" s="143">
        <v>30</v>
      </c>
      <c r="DF41" s="143">
        <v>31</v>
      </c>
      <c r="DG41" s="143">
        <v>32</v>
      </c>
      <c r="DH41" s="143">
        <v>33</v>
      </c>
      <c r="DI41" s="143">
        <v>34</v>
      </c>
      <c r="DJ41" s="143">
        <v>35</v>
      </c>
      <c r="DK41" s="143">
        <v>36</v>
      </c>
      <c r="DL41" s="143">
        <v>37</v>
      </c>
      <c r="DM41" s="143">
        <v>38</v>
      </c>
      <c r="DN41" s="143">
        <v>39</v>
      </c>
      <c r="DO41" s="143">
        <v>40</v>
      </c>
      <c r="DP41" s="143">
        <v>41</v>
      </c>
      <c r="DQ41" s="143">
        <v>42</v>
      </c>
      <c r="DR41" s="143">
        <v>43</v>
      </c>
      <c r="DS41" s="143">
        <v>44</v>
      </c>
      <c r="DT41" s="143">
        <v>45</v>
      </c>
      <c r="DU41" s="143">
        <v>46</v>
      </c>
      <c r="DV41" s="143">
        <v>47</v>
      </c>
      <c r="DW41" s="143">
        <v>48</v>
      </c>
      <c r="DX41" s="143">
        <v>49</v>
      </c>
      <c r="DY41" s="143">
        <v>50</v>
      </c>
      <c r="DZ41" s="143">
        <v>51</v>
      </c>
      <c r="EA41" s="143">
        <v>52</v>
      </c>
      <c r="EB41" s="143">
        <v>53</v>
      </c>
      <c r="EC41" s="143">
        <v>54</v>
      </c>
      <c r="ED41" s="143">
        <v>55</v>
      </c>
      <c r="EE41" s="143">
        <v>56</v>
      </c>
      <c r="EF41" s="143">
        <v>57</v>
      </c>
      <c r="EG41" s="143">
        <v>58</v>
      </c>
      <c r="EH41" s="143">
        <v>59</v>
      </c>
      <c r="EI41" s="143">
        <v>60</v>
      </c>
    </row>
    <row r="42" spans="3:140" ht="30" customHeight="1">
      <c r="C42" s="20"/>
      <c r="D42" s="20"/>
      <c r="E42" s="20"/>
      <c r="F42" s="106"/>
      <c r="G42" s="106"/>
      <c r="H42" s="106"/>
      <c r="I42" s="106"/>
      <c r="J42" s="106"/>
      <c r="K42" s="20"/>
      <c r="L42" s="106"/>
      <c r="M42" s="106"/>
      <c r="N42" s="106"/>
      <c r="O42" s="106"/>
      <c r="P42" s="294">
        <v>1</v>
      </c>
      <c r="Q42" s="27" t="s">
        <v>779</v>
      </c>
      <c r="R42" s="27" t="s">
        <v>779</v>
      </c>
      <c r="S42" s="27" t="s">
        <v>779</v>
      </c>
      <c r="T42" s="27" t="s">
        <v>779</v>
      </c>
      <c r="U42" s="27" t="s">
        <v>779</v>
      </c>
      <c r="V42" s="27" t="s">
        <v>779</v>
      </c>
      <c r="W42" s="27" t="s">
        <v>779</v>
      </c>
      <c r="X42" s="27" t="s">
        <v>779</v>
      </c>
      <c r="Y42" s="27" t="s">
        <v>779</v>
      </c>
      <c r="Z42" s="27" t="s">
        <v>779</v>
      </c>
      <c r="AA42" s="27" t="s">
        <v>779</v>
      </c>
      <c r="AB42" s="27" t="s">
        <v>779</v>
      </c>
      <c r="AC42" s="27" t="s">
        <v>779</v>
      </c>
      <c r="AD42" s="27" t="s">
        <v>779</v>
      </c>
      <c r="AE42" s="27" t="s">
        <v>779</v>
      </c>
      <c r="AF42" s="27" t="s">
        <v>779</v>
      </c>
      <c r="AG42" s="27" t="s">
        <v>779</v>
      </c>
      <c r="AH42" s="27" t="s">
        <v>779</v>
      </c>
      <c r="AI42" s="27" t="s">
        <v>779</v>
      </c>
      <c r="AJ42" s="27" t="s">
        <v>779</v>
      </c>
      <c r="AK42" s="27" t="s">
        <v>779</v>
      </c>
      <c r="AL42" s="27" t="s">
        <v>779</v>
      </c>
      <c r="AM42" s="27" t="s">
        <v>779</v>
      </c>
      <c r="AN42" s="27" t="s">
        <v>779</v>
      </c>
      <c r="AO42" s="27" t="s">
        <v>779</v>
      </c>
      <c r="AP42" s="27" t="s">
        <v>779</v>
      </c>
      <c r="AQ42" s="27" t="s">
        <v>779</v>
      </c>
      <c r="AR42" s="27" t="s">
        <v>779</v>
      </c>
      <c r="AS42" s="27" t="s">
        <v>779</v>
      </c>
      <c r="AT42" s="27" t="s">
        <v>779</v>
      </c>
      <c r="AU42" s="27" t="s">
        <v>779</v>
      </c>
      <c r="AV42" s="27" t="s">
        <v>779</v>
      </c>
      <c r="AW42" s="27" t="s">
        <v>779</v>
      </c>
      <c r="AX42" s="27" t="s">
        <v>779</v>
      </c>
      <c r="AY42" s="27" t="s">
        <v>779</v>
      </c>
      <c r="AZ42" s="27" t="s">
        <v>779</v>
      </c>
      <c r="BA42" s="27" t="s">
        <v>779</v>
      </c>
      <c r="BB42" s="27" t="s">
        <v>779</v>
      </c>
      <c r="BC42" s="27" t="s">
        <v>779</v>
      </c>
      <c r="BD42" s="27" t="s">
        <v>779</v>
      </c>
      <c r="BE42" s="27" t="s">
        <v>779</v>
      </c>
      <c r="BF42" s="27" t="s">
        <v>779</v>
      </c>
      <c r="BG42" s="27" t="s">
        <v>779</v>
      </c>
      <c r="BH42" s="27" t="s">
        <v>779</v>
      </c>
      <c r="BI42" s="27" t="s">
        <v>779</v>
      </c>
      <c r="BJ42" s="27" t="s">
        <v>779</v>
      </c>
      <c r="BK42" s="27" t="s">
        <v>779</v>
      </c>
      <c r="BL42" s="27" t="s">
        <v>779</v>
      </c>
      <c r="BM42" s="27" t="s">
        <v>779</v>
      </c>
      <c r="BN42" s="27" t="s">
        <v>779</v>
      </c>
      <c r="BO42" s="27" t="s">
        <v>779</v>
      </c>
      <c r="BP42" s="27" t="s">
        <v>779</v>
      </c>
      <c r="BQ42" s="27" t="s">
        <v>779</v>
      </c>
      <c r="BR42" s="27" t="s">
        <v>779</v>
      </c>
      <c r="BS42" s="27" t="s">
        <v>779</v>
      </c>
      <c r="BT42" s="27" t="s">
        <v>779</v>
      </c>
      <c r="BU42" s="27" t="s">
        <v>779</v>
      </c>
      <c r="BV42" s="27" t="s">
        <v>779</v>
      </c>
      <c r="BW42" s="27" t="s">
        <v>779</v>
      </c>
      <c r="BX42" s="27" t="s">
        <v>779</v>
      </c>
      <c r="CA42" s="294">
        <v>1</v>
      </c>
      <c r="CB42" s="27" t="str">
        <f t="shared" ref="CB42:CB71" si="0">Q42</f>
        <v>NÃO</v>
      </c>
      <c r="CC42" s="27" t="str">
        <f t="shared" ref="CC42:CE43" si="1">IF(R42="Não",R42,IF(AND(CB42="Não",R42&lt;&gt;"Não"),R42,CB42*(1+$E10)))</f>
        <v>NÃO</v>
      </c>
      <c r="CD42" s="27" t="str">
        <f t="shared" si="1"/>
        <v>NÃO</v>
      </c>
      <c r="CE42" s="27" t="str">
        <f t="shared" si="1"/>
        <v>NÃO</v>
      </c>
      <c r="CF42" s="27" t="str">
        <f t="shared" ref="CF42" si="2">IF(U42="Não",U42,IF(AND(CE42="Não",U42&lt;&gt;"Não"),U42,CE42*(1+$E10)))</f>
        <v>NÃO</v>
      </c>
      <c r="CG42" s="27" t="str">
        <f t="shared" ref="CG42" si="3">IF(V42="Não",V42,IF(AND(CF42="Não",V42&lt;&gt;"Não"),V42,CF42*(1+$E10)))</f>
        <v>NÃO</v>
      </c>
      <c r="CH42" s="27" t="str">
        <f t="shared" ref="CH42" si="4">IF(W42="Não",W42,IF(AND(CG42="Não",W42&lt;&gt;"Não"),W42,CG42*(1+$E10)))</f>
        <v>NÃO</v>
      </c>
      <c r="CI42" s="27" t="str">
        <f t="shared" ref="CI42" si="5">IF(X42="Não",X42,IF(AND(CH42="Não",X42&lt;&gt;"Não"),X42,CH42*(1+$E10)))</f>
        <v>NÃO</v>
      </c>
      <c r="CJ42" s="27" t="str">
        <f t="shared" ref="CJ42" si="6">IF(Y42="Não",Y42,IF(AND(CI42="Não",Y42&lt;&gt;"Não"),Y42,CI42*(1+$E10)))</f>
        <v>NÃO</v>
      </c>
      <c r="CK42" s="27" t="str">
        <f t="shared" ref="CK42" si="7">IF(Z42="Não",Z42,IF(AND(CJ42="Não",Z42&lt;&gt;"Não"),Z42,CJ42*(1+$E10)))</f>
        <v>NÃO</v>
      </c>
      <c r="CL42" s="27" t="str">
        <f t="shared" ref="CL42" si="8">IF(AA42="Não",AA42,IF(AND(CK42="Não",AA42&lt;&gt;"Não"),AA42,CK42*(1+$E10)))</f>
        <v>NÃO</v>
      </c>
      <c r="CM42" s="27" t="str">
        <f t="shared" ref="CM42" si="9">IF(AB42="Não",AB42,IF(AND(CL42="Não",AB42&lt;&gt;"Não"),AB42,CL42*(1+$E10)))</f>
        <v>NÃO</v>
      </c>
      <c r="CN42" s="100" t="str">
        <f t="shared" ref="CN42" si="10">IF(AC42="Não",AC42,IF(AND(CM42="Não",AC42&lt;&gt;"Não"),AC42,CM42*(1+$E10)))</f>
        <v>NÃO</v>
      </c>
      <c r="CO42" s="100" t="str">
        <f t="shared" ref="CO42" si="11">IF(AD42="Não",AD42,IF(AND(CN42="Não",AD42&lt;&gt;"Não"),AD42,CN42*(1+$E10)))</f>
        <v>NÃO</v>
      </c>
      <c r="CP42" s="100" t="str">
        <f t="shared" ref="CP42" si="12">IF(AE42="Não",AE42,IF(AND(CO42="Não",AE42&lt;&gt;"Não"),AE42,CO42*(1+$E10)))</f>
        <v>NÃO</v>
      </c>
      <c r="CQ42" s="100" t="str">
        <f t="shared" ref="CQ42" si="13">IF(AF42="Não",AF42,IF(AND(CP42="Não",AF42&lt;&gt;"Não"),AF42,CP42*(1+$E10)))</f>
        <v>NÃO</v>
      </c>
      <c r="CR42" s="100" t="str">
        <f t="shared" ref="CR42" si="14">IF(AG42="Não",AG42,IF(AND(CQ42="Não",AG42&lt;&gt;"Não"),AG42,CQ42*(1+$E10)))</f>
        <v>NÃO</v>
      </c>
      <c r="CS42" s="100" t="str">
        <f t="shared" ref="CS42" si="15">IF(AH42="Não",AH42,IF(AND(CR42="Não",AH42&lt;&gt;"Não"),AH42,CR42*(1+$E10)))</f>
        <v>NÃO</v>
      </c>
      <c r="CT42" s="100" t="str">
        <f t="shared" ref="CT42" si="16">IF(AI42="Não",AI42,IF(AND(CS42="Não",AI42&lt;&gt;"Não"),AI42,CS42*(1+$E10)))</f>
        <v>NÃO</v>
      </c>
      <c r="CU42" s="100" t="str">
        <f t="shared" ref="CU42" si="17">IF(AJ42="Não",AJ42,IF(AND(CT42="Não",AJ42&lt;&gt;"Não"),AJ42,CT42*(1+$E10)))</f>
        <v>NÃO</v>
      </c>
      <c r="CV42" s="100" t="str">
        <f t="shared" ref="CV42" si="18">IF(AK42="Não",AK42,IF(AND(CU42="Não",AK42&lt;&gt;"Não"),AK42,CU42*(1+$E10)))</f>
        <v>NÃO</v>
      </c>
      <c r="CW42" s="100" t="str">
        <f t="shared" ref="CW42" si="19">IF(AL42="Não",AL42,IF(AND(CV42="Não",AL42&lt;&gt;"Não"),AL42,CV42*(1+$E10)))</f>
        <v>NÃO</v>
      </c>
      <c r="CX42" s="100" t="str">
        <f t="shared" ref="CX42" si="20">IF(AM42="Não",AM42,IF(AND(CW42="Não",AM42&lt;&gt;"Não"),AM42,CW42*(1+$E10)))</f>
        <v>NÃO</v>
      </c>
      <c r="CY42" s="100" t="str">
        <f t="shared" ref="CY42" si="21">IF(AN42="Não",AN42,IF(AND(CX42="Não",AN42&lt;&gt;"Não"),AN42,CX42*(1+$E10)))</f>
        <v>NÃO</v>
      </c>
      <c r="CZ42" s="100" t="str">
        <f t="shared" ref="CZ42" si="22">IF(AO42="Não",AO42,IF(AND(CY42="Não",AO42&lt;&gt;"Não"),AO42,CY42*(1+$E10)))</f>
        <v>NÃO</v>
      </c>
      <c r="DA42" s="100" t="str">
        <f t="shared" ref="DA42" si="23">IF(AP42="Não",AP42,IF(AND(CZ42="Não",AP42&lt;&gt;"Não"),AP42,CZ42*(1+$E10)))</f>
        <v>NÃO</v>
      </c>
      <c r="DB42" s="100" t="str">
        <f t="shared" ref="DB42" si="24">IF(AQ42="Não",AQ42,IF(AND(DA42="Não",AQ42&lt;&gt;"Não"),AQ42,DA42*(1+$E10)))</f>
        <v>NÃO</v>
      </c>
      <c r="DC42" s="100" t="str">
        <f t="shared" ref="DC42" si="25">IF(AR42="Não",AR42,IF(AND(DB42="Não",AR42&lt;&gt;"Não"),AR42,DB42*(1+$E10)))</f>
        <v>NÃO</v>
      </c>
      <c r="DD42" s="100" t="str">
        <f t="shared" ref="DD42" si="26">IF(AS42="Não",AS42,IF(AND(DC42="Não",AS42&lt;&gt;"Não"),AS42,DC42*(1+$E10)))</f>
        <v>NÃO</v>
      </c>
      <c r="DE42" s="100" t="str">
        <f t="shared" ref="DE42" si="27">IF(AT42="Não",AT42,IF(AND(DD42="Não",AT42&lt;&gt;"Não"),AT42,DD42*(1+$E10)))</f>
        <v>NÃO</v>
      </c>
      <c r="DF42" s="100" t="str">
        <f t="shared" ref="DF42" si="28">IF(AU42="Não",AU42,IF(AND(DE42="Não",AU42&lt;&gt;"Não"),AU42,DE42*(1+$E10)))</f>
        <v>NÃO</v>
      </c>
      <c r="DG42" s="100" t="str">
        <f t="shared" ref="DG42" si="29">IF(AV42="Não",AV42,IF(AND(DF42="Não",AV42&lt;&gt;"Não"),AV42,DF42*(1+$E10)))</f>
        <v>NÃO</v>
      </c>
      <c r="DH42" s="100" t="str">
        <f t="shared" ref="DH42" si="30">IF(AW42="Não",AW42,IF(AND(DG42="Não",AW42&lt;&gt;"Não"),AW42,DG42*(1+$E10)))</f>
        <v>NÃO</v>
      </c>
      <c r="DI42" s="100" t="str">
        <f t="shared" ref="DI42" si="31">IF(AX42="Não",AX42,IF(AND(DH42="Não",AX42&lt;&gt;"Não"),AX42,DH42*(1+$E10)))</f>
        <v>NÃO</v>
      </c>
      <c r="DJ42" s="100" t="str">
        <f t="shared" ref="DJ42" si="32">IF(AY42="Não",AY42,IF(AND(DI42="Não",AY42&lt;&gt;"Não"),AY42,DI42*(1+$E10)))</f>
        <v>NÃO</v>
      </c>
      <c r="DK42" s="100" t="str">
        <f t="shared" ref="DK42" si="33">IF(AZ42="Não",AZ42,IF(AND(DJ42="Não",AZ42&lt;&gt;"Não"),AZ42,DJ42*(1+$E10)))</f>
        <v>NÃO</v>
      </c>
      <c r="DL42" s="100" t="str">
        <f t="shared" ref="DL42" si="34">IF(BA42="Não",BA42,IF(AND(DK42="Não",BA42&lt;&gt;"Não"),BA42,DK42*(1+$E10)))</f>
        <v>NÃO</v>
      </c>
      <c r="DM42" s="100" t="str">
        <f t="shared" ref="DM42" si="35">IF(BB42="Não",BB42,IF(AND(DL42="Não",BB42&lt;&gt;"Não"),BB42,DL42*(1+$E10)))</f>
        <v>NÃO</v>
      </c>
      <c r="DN42" s="100" t="str">
        <f t="shared" ref="DN42" si="36">IF(BC42="Não",BC42,IF(AND(DM42="Não",BC42&lt;&gt;"Não"),BC42,DM42*(1+$E10)))</f>
        <v>NÃO</v>
      </c>
      <c r="DO42" s="100" t="str">
        <f t="shared" ref="DO42" si="37">IF(BD42="Não",BD42,IF(AND(DN42="Não",BD42&lt;&gt;"Não"),BD42,DN42*(1+$E10)))</f>
        <v>NÃO</v>
      </c>
      <c r="DP42" s="100" t="str">
        <f t="shared" ref="DP42" si="38">IF(BE42="Não",BE42,IF(AND(DO42="Não",BE42&lt;&gt;"Não"),BE42,DO42*(1+$E10)))</f>
        <v>NÃO</v>
      </c>
      <c r="DQ42" s="100" t="str">
        <f t="shared" ref="DQ42" si="39">IF(BF42="Não",BF42,IF(AND(DP42="Não",BF42&lt;&gt;"Não"),BF42,DP42*(1+$E10)))</f>
        <v>NÃO</v>
      </c>
      <c r="DR42" s="100" t="str">
        <f t="shared" ref="DR42" si="40">IF(BG42="Não",BG42,IF(AND(DQ42="Não",BG42&lt;&gt;"Não"),BG42,DQ42*(1+$E10)))</f>
        <v>NÃO</v>
      </c>
      <c r="DS42" s="100" t="str">
        <f t="shared" ref="DS42" si="41">IF(BH42="Não",BH42,IF(AND(DR42="Não",BH42&lt;&gt;"Não"),BH42,DR42*(1+$E10)))</f>
        <v>NÃO</v>
      </c>
      <c r="DT42" s="100" t="str">
        <f t="shared" ref="DT42" si="42">IF(BI42="Não",BI42,IF(AND(DS42="Não",BI42&lt;&gt;"Não"),BI42,DS42*(1+$E10)))</f>
        <v>NÃO</v>
      </c>
      <c r="DU42" s="100" t="str">
        <f t="shared" ref="DU42" si="43">IF(BJ42="Não",BJ42,IF(AND(DT42="Não",BJ42&lt;&gt;"Não"),BJ42,DT42*(1+$E10)))</f>
        <v>NÃO</v>
      </c>
      <c r="DV42" s="100" t="str">
        <f t="shared" ref="DV42" si="44">IF(BK42="Não",BK42,IF(AND(DU42="Não",BK42&lt;&gt;"Não"),BK42,DU42*(1+$E10)))</f>
        <v>NÃO</v>
      </c>
      <c r="DW42" s="100" t="str">
        <f t="shared" ref="DW42" si="45">IF(BL42="Não",BL42,IF(AND(DV42="Não",BL42&lt;&gt;"Não"),BL42,DV42*(1+$E10)))</f>
        <v>NÃO</v>
      </c>
      <c r="DX42" s="100" t="str">
        <f t="shared" ref="DX42" si="46">IF(BM42="Não",BM42,IF(AND(DW42="Não",BM42&lt;&gt;"Não"),BM42,DW42*(1+$E10)))</f>
        <v>NÃO</v>
      </c>
      <c r="DY42" s="100" t="str">
        <f t="shared" ref="DY42" si="47">IF(BN42="Não",BN42,IF(AND(DX42="Não",BN42&lt;&gt;"Não"),BN42,DX42*(1+$E10)))</f>
        <v>NÃO</v>
      </c>
      <c r="DZ42" s="100" t="str">
        <f t="shared" ref="DZ42" si="48">IF(BO42="Não",BO42,IF(AND(DY42="Não",BO42&lt;&gt;"Não"),BO42,DY42*(1+$E10)))</f>
        <v>NÃO</v>
      </c>
      <c r="EA42" s="100" t="str">
        <f t="shared" ref="EA42" si="49">IF(BP42="Não",BP42,IF(AND(DZ42="Não",BP42&lt;&gt;"Não"),BP42,DZ42*(1+$E10)))</f>
        <v>NÃO</v>
      </c>
      <c r="EB42" s="100" t="str">
        <f t="shared" ref="EB42" si="50">IF(BQ42="Não",BQ42,IF(AND(EA42="Não",BQ42&lt;&gt;"Não"),BQ42,EA42*(1+$E10)))</f>
        <v>NÃO</v>
      </c>
      <c r="EC42" s="100" t="str">
        <f t="shared" ref="EC42" si="51">IF(BR42="Não",BR42,IF(AND(EB42="Não",BR42&lt;&gt;"Não"),BR42,EB42*(1+$E10)))</f>
        <v>NÃO</v>
      </c>
      <c r="ED42" s="100" t="str">
        <f t="shared" ref="ED42" si="52">IF(BS42="Não",BS42,IF(AND(EC42="Não",BS42&lt;&gt;"Não"),BS42,EC42*(1+$E10)))</f>
        <v>NÃO</v>
      </c>
      <c r="EE42" s="100" t="str">
        <f t="shared" ref="EE42" si="53">IF(BT42="Não",BT42,IF(AND(ED42="Não",BT42&lt;&gt;"Não"),BT42,ED42*(1+$E10)))</f>
        <v>NÃO</v>
      </c>
      <c r="EF42" s="100" t="str">
        <f t="shared" ref="EF42" si="54">IF(BU42="Não",BU42,IF(AND(EE42="Não",BU42&lt;&gt;"Não"),BU42,EE42*(1+$E10)))</f>
        <v>NÃO</v>
      </c>
      <c r="EG42" s="100" t="str">
        <f t="shared" ref="EG42" si="55">IF(BV42="Não",BV42,IF(AND(EF42="Não",BV42&lt;&gt;"Não"),BV42,EF42*(1+$E10)))</f>
        <v>NÃO</v>
      </c>
      <c r="EH42" s="100" t="str">
        <f t="shared" ref="EH42" si="56">IF(BW42="Não",BW42,IF(AND(EG42="Não",BW42&lt;&gt;"Não"),BW42,EG42*(1+$E10)))</f>
        <v>NÃO</v>
      </c>
      <c r="EI42" s="100" t="str">
        <f t="shared" ref="EI42" si="57">IF(BX42="Não",BX42,IF(AND(EH42="Não",BX42&lt;&gt;"Não"),BX42,EH42*(1+$E10)))</f>
        <v>NÃO</v>
      </c>
      <c r="EJ42" s="100"/>
    </row>
    <row r="43" spans="3:140" ht="30" customHeight="1">
      <c r="C43" s="20"/>
      <c r="D43" s="20"/>
      <c r="E43" s="20"/>
      <c r="F43" s="106"/>
      <c r="G43" s="106"/>
      <c r="H43" s="106"/>
      <c r="I43" s="106"/>
      <c r="J43" s="106"/>
      <c r="K43" s="20"/>
      <c r="L43" s="106"/>
      <c r="M43" s="106"/>
      <c r="N43" s="106"/>
      <c r="O43" s="106"/>
      <c r="P43" s="294">
        <v>2</v>
      </c>
      <c r="Q43" s="27" t="s">
        <v>779</v>
      </c>
      <c r="R43" s="27" t="s">
        <v>779</v>
      </c>
      <c r="S43" s="27" t="s">
        <v>779</v>
      </c>
      <c r="T43" s="27" t="s">
        <v>779</v>
      </c>
      <c r="U43" s="27" t="s">
        <v>779</v>
      </c>
      <c r="V43" s="27" t="s">
        <v>779</v>
      </c>
      <c r="W43" s="27" t="s">
        <v>779</v>
      </c>
      <c r="X43" s="27" t="s">
        <v>779</v>
      </c>
      <c r="Y43" s="27" t="s">
        <v>779</v>
      </c>
      <c r="Z43" s="27" t="s">
        <v>779</v>
      </c>
      <c r="AA43" s="27" t="s">
        <v>779</v>
      </c>
      <c r="AB43" s="27" t="s">
        <v>779</v>
      </c>
      <c r="AC43" s="27" t="s">
        <v>779</v>
      </c>
      <c r="AD43" s="27" t="s">
        <v>779</v>
      </c>
      <c r="AE43" s="27" t="s">
        <v>779</v>
      </c>
      <c r="AF43" s="27" t="s">
        <v>779</v>
      </c>
      <c r="AG43" s="27" t="s">
        <v>779</v>
      </c>
      <c r="AH43" s="27" t="s">
        <v>779</v>
      </c>
      <c r="AI43" s="27" t="s">
        <v>779</v>
      </c>
      <c r="AJ43" s="27" t="s">
        <v>779</v>
      </c>
      <c r="AK43" s="27" t="s">
        <v>779</v>
      </c>
      <c r="AL43" s="27" t="s">
        <v>779</v>
      </c>
      <c r="AM43" s="27" t="s">
        <v>779</v>
      </c>
      <c r="AN43" s="27" t="s">
        <v>779</v>
      </c>
      <c r="AO43" s="27" t="s">
        <v>779</v>
      </c>
      <c r="AP43" s="27" t="s">
        <v>779</v>
      </c>
      <c r="AQ43" s="27" t="s">
        <v>779</v>
      </c>
      <c r="AR43" s="27" t="s">
        <v>779</v>
      </c>
      <c r="AS43" s="27" t="s">
        <v>779</v>
      </c>
      <c r="AT43" s="27" t="s">
        <v>779</v>
      </c>
      <c r="AU43" s="27" t="s">
        <v>779</v>
      </c>
      <c r="AV43" s="27" t="s">
        <v>779</v>
      </c>
      <c r="AW43" s="27" t="s">
        <v>779</v>
      </c>
      <c r="AX43" s="27" t="s">
        <v>779</v>
      </c>
      <c r="AY43" s="27" t="s">
        <v>779</v>
      </c>
      <c r="AZ43" s="27" t="s">
        <v>779</v>
      </c>
      <c r="BA43" s="27" t="s">
        <v>779</v>
      </c>
      <c r="BB43" s="27" t="s">
        <v>779</v>
      </c>
      <c r="BC43" s="27" t="s">
        <v>779</v>
      </c>
      <c r="BD43" s="27" t="s">
        <v>779</v>
      </c>
      <c r="BE43" s="27" t="s">
        <v>779</v>
      </c>
      <c r="BF43" s="27" t="s">
        <v>779</v>
      </c>
      <c r="BG43" s="27" t="s">
        <v>779</v>
      </c>
      <c r="BH43" s="27" t="s">
        <v>779</v>
      </c>
      <c r="BI43" s="27" t="s">
        <v>779</v>
      </c>
      <c r="BJ43" s="27" t="s">
        <v>779</v>
      </c>
      <c r="BK43" s="27" t="s">
        <v>779</v>
      </c>
      <c r="BL43" s="27" t="s">
        <v>779</v>
      </c>
      <c r="BM43" s="27" t="s">
        <v>779</v>
      </c>
      <c r="BN43" s="27" t="s">
        <v>779</v>
      </c>
      <c r="BO43" s="27" t="s">
        <v>779</v>
      </c>
      <c r="BP43" s="27" t="s">
        <v>779</v>
      </c>
      <c r="BQ43" s="27" t="s">
        <v>779</v>
      </c>
      <c r="BR43" s="27" t="s">
        <v>779</v>
      </c>
      <c r="BS43" s="27" t="s">
        <v>779</v>
      </c>
      <c r="BT43" s="27" t="s">
        <v>779</v>
      </c>
      <c r="BU43" s="27" t="s">
        <v>779</v>
      </c>
      <c r="BV43" s="27" t="s">
        <v>779</v>
      </c>
      <c r="BW43" s="27" t="s">
        <v>779</v>
      </c>
      <c r="BX43" s="27" t="s">
        <v>779</v>
      </c>
      <c r="CA43" s="294">
        <v>2</v>
      </c>
      <c r="CB43" s="295" t="str">
        <f t="shared" si="0"/>
        <v>NÃO</v>
      </c>
      <c r="CC43" s="27" t="str">
        <f t="shared" si="1"/>
        <v>NÃO</v>
      </c>
      <c r="CD43" s="27" t="str">
        <f t="shared" si="1"/>
        <v>NÃO</v>
      </c>
      <c r="CE43" s="27" t="str">
        <f t="shared" si="1"/>
        <v>NÃO</v>
      </c>
      <c r="CF43" s="27" t="str">
        <f t="shared" ref="CF43:EI43" si="58">IF(U43="Não",U43,IF(AND(CE43="Não",U43&lt;&gt;"Não"),U43,CE43*(1+$E11)))</f>
        <v>NÃO</v>
      </c>
      <c r="CG43" s="27" t="str">
        <f t="shared" si="58"/>
        <v>NÃO</v>
      </c>
      <c r="CH43" s="27" t="str">
        <f t="shared" si="58"/>
        <v>NÃO</v>
      </c>
      <c r="CI43" s="27" t="str">
        <f t="shared" si="58"/>
        <v>NÃO</v>
      </c>
      <c r="CJ43" s="27" t="str">
        <f t="shared" si="58"/>
        <v>NÃO</v>
      </c>
      <c r="CK43" s="27" t="str">
        <f t="shared" si="58"/>
        <v>NÃO</v>
      </c>
      <c r="CL43" s="27" t="str">
        <f t="shared" si="58"/>
        <v>NÃO</v>
      </c>
      <c r="CM43" s="27" t="str">
        <f t="shared" si="58"/>
        <v>NÃO</v>
      </c>
      <c r="CN43" s="100" t="str">
        <f t="shared" si="58"/>
        <v>NÃO</v>
      </c>
      <c r="CO43" s="100" t="str">
        <f t="shared" si="58"/>
        <v>NÃO</v>
      </c>
      <c r="CP43" s="100" t="str">
        <f t="shared" si="58"/>
        <v>NÃO</v>
      </c>
      <c r="CQ43" s="100" t="str">
        <f t="shared" si="58"/>
        <v>NÃO</v>
      </c>
      <c r="CR43" s="100" t="str">
        <f t="shared" si="58"/>
        <v>NÃO</v>
      </c>
      <c r="CS43" s="100" t="str">
        <f t="shared" si="58"/>
        <v>NÃO</v>
      </c>
      <c r="CT43" s="100" t="str">
        <f t="shared" si="58"/>
        <v>NÃO</v>
      </c>
      <c r="CU43" s="100" t="str">
        <f t="shared" si="58"/>
        <v>NÃO</v>
      </c>
      <c r="CV43" s="100" t="str">
        <f t="shared" si="58"/>
        <v>NÃO</v>
      </c>
      <c r="CW43" s="100" t="str">
        <f t="shared" si="58"/>
        <v>NÃO</v>
      </c>
      <c r="CX43" s="100" t="str">
        <f t="shared" si="58"/>
        <v>NÃO</v>
      </c>
      <c r="CY43" s="100" t="str">
        <f t="shared" si="58"/>
        <v>NÃO</v>
      </c>
      <c r="CZ43" s="100" t="str">
        <f t="shared" si="58"/>
        <v>NÃO</v>
      </c>
      <c r="DA43" s="100" t="str">
        <f t="shared" si="58"/>
        <v>NÃO</v>
      </c>
      <c r="DB43" s="100" t="str">
        <f t="shared" si="58"/>
        <v>NÃO</v>
      </c>
      <c r="DC43" s="100" t="str">
        <f t="shared" si="58"/>
        <v>NÃO</v>
      </c>
      <c r="DD43" s="100" t="str">
        <f t="shared" si="58"/>
        <v>NÃO</v>
      </c>
      <c r="DE43" s="100" t="str">
        <f t="shared" si="58"/>
        <v>NÃO</v>
      </c>
      <c r="DF43" s="100" t="str">
        <f t="shared" si="58"/>
        <v>NÃO</v>
      </c>
      <c r="DG43" s="100" t="str">
        <f t="shared" si="58"/>
        <v>NÃO</v>
      </c>
      <c r="DH43" s="100" t="str">
        <f t="shared" si="58"/>
        <v>NÃO</v>
      </c>
      <c r="DI43" s="100" t="str">
        <f t="shared" si="58"/>
        <v>NÃO</v>
      </c>
      <c r="DJ43" s="100" t="str">
        <f t="shared" si="58"/>
        <v>NÃO</v>
      </c>
      <c r="DK43" s="100" t="str">
        <f t="shared" si="58"/>
        <v>NÃO</v>
      </c>
      <c r="DL43" s="100" t="str">
        <f t="shared" si="58"/>
        <v>NÃO</v>
      </c>
      <c r="DM43" s="100" t="str">
        <f t="shared" si="58"/>
        <v>NÃO</v>
      </c>
      <c r="DN43" s="100" t="str">
        <f t="shared" si="58"/>
        <v>NÃO</v>
      </c>
      <c r="DO43" s="100" t="str">
        <f t="shared" si="58"/>
        <v>NÃO</v>
      </c>
      <c r="DP43" s="100" t="str">
        <f t="shared" si="58"/>
        <v>NÃO</v>
      </c>
      <c r="DQ43" s="100" t="str">
        <f t="shared" si="58"/>
        <v>NÃO</v>
      </c>
      <c r="DR43" s="100" t="str">
        <f t="shared" si="58"/>
        <v>NÃO</v>
      </c>
      <c r="DS43" s="100" t="str">
        <f t="shared" si="58"/>
        <v>NÃO</v>
      </c>
      <c r="DT43" s="100" t="str">
        <f t="shared" si="58"/>
        <v>NÃO</v>
      </c>
      <c r="DU43" s="100" t="str">
        <f t="shared" si="58"/>
        <v>NÃO</v>
      </c>
      <c r="DV43" s="100" t="str">
        <f t="shared" si="58"/>
        <v>NÃO</v>
      </c>
      <c r="DW43" s="100" t="str">
        <f t="shared" si="58"/>
        <v>NÃO</v>
      </c>
      <c r="DX43" s="100" t="str">
        <f t="shared" si="58"/>
        <v>NÃO</v>
      </c>
      <c r="DY43" s="100" t="str">
        <f t="shared" si="58"/>
        <v>NÃO</v>
      </c>
      <c r="DZ43" s="100" t="str">
        <f t="shared" si="58"/>
        <v>NÃO</v>
      </c>
      <c r="EA43" s="100" t="str">
        <f t="shared" si="58"/>
        <v>NÃO</v>
      </c>
      <c r="EB43" s="100" t="str">
        <f t="shared" si="58"/>
        <v>NÃO</v>
      </c>
      <c r="EC43" s="100" t="str">
        <f t="shared" si="58"/>
        <v>NÃO</v>
      </c>
      <c r="ED43" s="100" t="str">
        <f t="shared" si="58"/>
        <v>NÃO</v>
      </c>
      <c r="EE43" s="100" t="str">
        <f t="shared" si="58"/>
        <v>NÃO</v>
      </c>
      <c r="EF43" s="100" t="str">
        <f t="shared" si="58"/>
        <v>NÃO</v>
      </c>
      <c r="EG43" s="100" t="str">
        <f t="shared" si="58"/>
        <v>NÃO</v>
      </c>
      <c r="EH43" s="100" t="str">
        <f t="shared" si="58"/>
        <v>NÃO</v>
      </c>
      <c r="EI43" s="100" t="str">
        <f t="shared" si="58"/>
        <v>NÃO</v>
      </c>
      <c r="EJ43" s="144"/>
    </row>
    <row r="44" spans="3:140" ht="30" customHeight="1">
      <c r="C44" s="20"/>
      <c r="D44" s="20"/>
      <c r="E44" s="20"/>
      <c r="F44" s="106"/>
      <c r="G44" s="106"/>
      <c r="H44" s="106"/>
      <c r="I44" s="106"/>
      <c r="J44" s="106"/>
      <c r="K44" s="20"/>
      <c r="L44" s="106"/>
      <c r="M44" s="106"/>
      <c r="N44" s="106"/>
      <c r="O44" s="106"/>
      <c r="P44" s="294">
        <v>3</v>
      </c>
      <c r="Q44" s="27" t="s">
        <v>779</v>
      </c>
      <c r="R44" s="27" t="s">
        <v>779</v>
      </c>
      <c r="S44" s="27" t="s">
        <v>779</v>
      </c>
      <c r="T44" s="27" t="s">
        <v>779</v>
      </c>
      <c r="U44" s="27" t="s">
        <v>779</v>
      </c>
      <c r="V44" s="27" t="s">
        <v>779</v>
      </c>
      <c r="W44" s="27" t="s">
        <v>779</v>
      </c>
      <c r="X44" s="27" t="s">
        <v>779</v>
      </c>
      <c r="Y44" s="27" t="s">
        <v>779</v>
      </c>
      <c r="Z44" s="27" t="s">
        <v>779</v>
      </c>
      <c r="AA44" s="27" t="s">
        <v>779</v>
      </c>
      <c r="AB44" s="27" t="s">
        <v>779</v>
      </c>
      <c r="AC44" s="27" t="s">
        <v>779</v>
      </c>
      <c r="AD44" s="27" t="s">
        <v>779</v>
      </c>
      <c r="AE44" s="27" t="s">
        <v>779</v>
      </c>
      <c r="AF44" s="27" t="s">
        <v>779</v>
      </c>
      <c r="AG44" s="27" t="s">
        <v>779</v>
      </c>
      <c r="AH44" s="27" t="s">
        <v>779</v>
      </c>
      <c r="AI44" s="27" t="s">
        <v>779</v>
      </c>
      <c r="AJ44" s="27" t="s">
        <v>779</v>
      </c>
      <c r="AK44" s="27" t="s">
        <v>779</v>
      </c>
      <c r="AL44" s="27" t="s">
        <v>779</v>
      </c>
      <c r="AM44" s="27" t="s">
        <v>779</v>
      </c>
      <c r="AN44" s="27" t="s">
        <v>779</v>
      </c>
      <c r="AO44" s="27" t="s">
        <v>779</v>
      </c>
      <c r="AP44" s="27" t="s">
        <v>779</v>
      </c>
      <c r="AQ44" s="27" t="s">
        <v>779</v>
      </c>
      <c r="AR44" s="27" t="s">
        <v>779</v>
      </c>
      <c r="AS44" s="27" t="s">
        <v>779</v>
      </c>
      <c r="AT44" s="27" t="s">
        <v>779</v>
      </c>
      <c r="AU44" s="27" t="s">
        <v>779</v>
      </c>
      <c r="AV44" s="27" t="s">
        <v>779</v>
      </c>
      <c r="AW44" s="27" t="s">
        <v>779</v>
      </c>
      <c r="AX44" s="27" t="s">
        <v>779</v>
      </c>
      <c r="AY44" s="27" t="s">
        <v>779</v>
      </c>
      <c r="AZ44" s="27" t="s">
        <v>779</v>
      </c>
      <c r="BA44" s="27" t="s">
        <v>779</v>
      </c>
      <c r="BB44" s="27" t="s">
        <v>779</v>
      </c>
      <c r="BC44" s="27" t="s">
        <v>779</v>
      </c>
      <c r="BD44" s="27" t="s">
        <v>779</v>
      </c>
      <c r="BE44" s="27" t="s">
        <v>779</v>
      </c>
      <c r="BF44" s="27" t="s">
        <v>779</v>
      </c>
      <c r="BG44" s="27" t="s">
        <v>779</v>
      </c>
      <c r="BH44" s="27" t="s">
        <v>779</v>
      </c>
      <c r="BI44" s="27" t="s">
        <v>779</v>
      </c>
      <c r="BJ44" s="27" t="s">
        <v>779</v>
      </c>
      <c r="BK44" s="27" t="s">
        <v>779</v>
      </c>
      <c r="BL44" s="27" t="s">
        <v>779</v>
      </c>
      <c r="BM44" s="27" t="s">
        <v>779</v>
      </c>
      <c r="BN44" s="27" t="s">
        <v>779</v>
      </c>
      <c r="BO44" s="27" t="s">
        <v>779</v>
      </c>
      <c r="BP44" s="27" t="s">
        <v>779</v>
      </c>
      <c r="BQ44" s="27" t="s">
        <v>779</v>
      </c>
      <c r="BR44" s="27" t="s">
        <v>779</v>
      </c>
      <c r="BS44" s="27" t="s">
        <v>779</v>
      </c>
      <c r="BT44" s="27" t="s">
        <v>779</v>
      </c>
      <c r="BU44" s="27" t="s">
        <v>779</v>
      </c>
      <c r="BV44" s="27" t="s">
        <v>779</v>
      </c>
      <c r="BW44" s="27" t="s">
        <v>779</v>
      </c>
      <c r="BX44" s="27" t="s">
        <v>779</v>
      </c>
      <c r="CA44" s="294">
        <v>3</v>
      </c>
      <c r="CB44" s="27" t="str">
        <f t="shared" si="0"/>
        <v>NÃO</v>
      </c>
      <c r="CC44" s="27" t="str">
        <f t="shared" ref="CC44:CE44" si="59">IF(R44="Não",R44,IF(AND(CB44="Não",R44&lt;&gt;"Não"),R44,CB44*(1+$E12)))</f>
        <v>NÃO</v>
      </c>
      <c r="CD44" s="27" t="str">
        <f t="shared" si="59"/>
        <v>NÃO</v>
      </c>
      <c r="CE44" s="27" t="str">
        <f t="shared" si="59"/>
        <v>NÃO</v>
      </c>
      <c r="CF44" s="27" t="str">
        <f t="shared" ref="CF44:CF71" si="60">IF(U44="Não",U44,IF(AND(CE44="Não",U44&lt;&gt;"Não"),U44,CE44*(1+$E12)))</f>
        <v>NÃO</v>
      </c>
      <c r="CG44" s="27" t="str">
        <f t="shared" ref="CG44:CG71" si="61">IF(V44="Não",V44,IF(AND(CF44="Não",V44&lt;&gt;"Não"),V44,CF44*(1+$E12)))</f>
        <v>NÃO</v>
      </c>
      <c r="CH44" s="27" t="str">
        <f t="shared" ref="CH44:CH71" si="62">IF(W44="Não",W44,IF(AND(CG44="Não",W44&lt;&gt;"Não"),W44,CG44*(1+$E12)))</f>
        <v>NÃO</v>
      </c>
      <c r="CI44" s="27" t="str">
        <f t="shared" ref="CI44:CI71" si="63">IF(X44="Não",X44,IF(AND(CH44="Não",X44&lt;&gt;"Não"),X44,CH44*(1+$E12)))</f>
        <v>NÃO</v>
      </c>
      <c r="CJ44" s="27" t="str">
        <f t="shared" ref="CJ44:CJ71" si="64">IF(Y44="Não",Y44,IF(AND(CI44="Não",Y44&lt;&gt;"Não"),Y44,CI44*(1+$E12)))</f>
        <v>NÃO</v>
      </c>
      <c r="CK44" s="27" t="str">
        <f t="shared" ref="CK44:CK71" si="65">IF(Z44="Não",Z44,IF(AND(CJ44="Não",Z44&lt;&gt;"Não"),Z44,CJ44*(1+$E12)))</f>
        <v>NÃO</v>
      </c>
      <c r="CL44" s="27" t="str">
        <f t="shared" ref="CL44:CL71" si="66">IF(AA44="Não",AA44,IF(AND(CK44="Não",AA44&lt;&gt;"Não"),AA44,CK44*(1+$E12)))</f>
        <v>NÃO</v>
      </c>
      <c r="CM44" s="27" t="str">
        <f t="shared" ref="CM44:CM71" si="67">IF(AB44="Não",AB44,IF(AND(CL44="Não",AB44&lt;&gt;"Não"),AB44,CL44*(1+$E12)))</f>
        <v>NÃO</v>
      </c>
      <c r="CN44" s="100" t="str">
        <f t="shared" ref="CN44:CN71" si="68">IF(AC44="Não",AC44,IF(AND(CM44="Não",AC44&lt;&gt;"Não"),AC44,CM44*(1+$E12)))</f>
        <v>NÃO</v>
      </c>
      <c r="CO44" s="100" t="str">
        <f t="shared" ref="CO44:CO71" si="69">IF(AD44="Não",AD44,IF(AND(CN44="Não",AD44&lt;&gt;"Não"),AD44,CN44*(1+$E12)))</f>
        <v>NÃO</v>
      </c>
      <c r="CP44" s="100" t="str">
        <f t="shared" ref="CP44:CP71" si="70">IF(AE44="Não",AE44,IF(AND(CO44="Não",AE44&lt;&gt;"Não"),AE44,CO44*(1+$E12)))</f>
        <v>NÃO</v>
      </c>
      <c r="CQ44" s="100" t="str">
        <f t="shared" ref="CQ44:CQ71" si="71">IF(AF44="Não",AF44,IF(AND(CP44="Não",AF44&lt;&gt;"Não"),AF44,CP44*(1+$E12)))</f>
        <v>NÃO</v>
      </c>
      <c r="CR44" s="100" t="str">
        <f t="shared" ref="CR44:CR71" si="72">IF(AG44="Não",AG44,IF(AND(CQ44="Não",AG44&lt;&gt;"Não"),AG44,CQ44*(1+$E12)))</f>
        <v>NÃO</v>
      </c>
      <c r="CS44" s="100" t="str">
        <f t="shared" ref="CS44:CS71" si="73">IF(AH44="Não",AH44,IF(AND(CR44="Não",AH44&lt;&gt;"Não"),AH44,CR44*(1+$E12)))</f>
        <v>NÃO</v>
      </c>
      <c r="CT44" s="100" t="str">
        <f t="shared" ref="CT44:CT71" si="74">IF(AI44="Não",AI44,IF(AND(CS44="Não",AI44&lt;&gt;"Não"),AI44,CS44*(1+$E12)))</f>
        <v>NÃO</v>
      </c>
      <c r="CU44" s="100" t="str">
        <f t="shared" ref="CU44:CU71" si="75">IF(AJ44="Não",AJ44,IF(AND(CT44="Não",AJ44&lt;&gt;"Não"),AJ44,CT44*(1+$E12)))</f>
        <v>NÃO</v>
      </c>
      <c r="CV44" s="100" t="str">
        <f t="shared" ref="CV44:CV71" si="76">IF(AK44="Não",AK44,IF(AND(CU44="Não",AK44&lt;&gt;"Não"),AK44,CU44*(1+$E12)))</f>
        <v>NÃO</v>
      </c>
      <c r="CW44" s="100" t="str">
        <f t="shared" ref="CW44:CW71" si="77">IF(AL44="Não",AL44,IF(AND(CV44="Não",AL44&lt;&gt;"Não"),AL44,CV44*(1+$E12)))</f>
        <v>NÃO</v>
      </c>
      <c r="CX44" s="100" t="str">
        <f t="shared" ref="CX44:CX71" si="78">IF(AM44="Não",AM44,IF(AND(CW44="Não",AM44&lt;&gt;"Não"),AM44,CW44*(1+$E12)))</f>
        <v>NÃO</v>
      </c>
      <c r="CY44" s="100" t="str">
        <f t="shared" ref="CY44:CY71" si="79">IF(AN44="Não",AN44,IF(AND(CX44="Não",AN44&lt;&gt;"Não"),AN44,CX44*(1+$E12)))</f>
        <v>NÃO</v>
      </c>
      <c r="CZ44" s="100" t="str">
        <f t="shared" ref="CZ44:CZ71" si="80">IF(AO44="Não",AO44,IF(AND(CY44="Não",AO44&lt;&gt;"Não"),AO44,CY44*(1+$E12)))</f>
        <v>NÃO</v>
      </c>
      <c r="DA44" s="100" t="str">
        <f t="shared" ref="DA44:DA71" si="81">IF(AP44="Não",AP44,IF(AND(CZ44="Não",AP44&lt;&gt;"Não"),AP44,CZ44*(1+$E12)))</f>
        <v>NÃO</v>
      </c>
      <c r="DB44" s="100" t="str">
        <f t="shared" ref="DB44:DB71" si="82">IF(AQ44="Não",AQ44,IF(AND(DA44="Não",AQ44&lt;&gt;"Não"),AQ44,DA44*(1+$E12)))</f>
        <v>NÃO</v>
      </c>
      <c r="DC44" s="100" t="str">
        <f t="shared" ref="DC44:DC71" si="83">IF(AR44="Não",AR44,IF(AND(DB44="Não",AR44&lt;&gt;"Não"),AR44,DB44*(1+$E12)))</f>
        <v>NÃO</v>
      </c>
      <c r="DD44" s="100" t="str">
        <f t="shared" ref="DD44:DD71" si="84">IF(AS44="Não",AS44,IF(AND(DC44="Não",AS44&lt;&gt;"Não"),AS44,DC44*(1+$E12)))</f>
        <v>NÃO</v>
      </c>
      <c r="DE44" s="100" t="str">
        <f t="shared" ref="DE44:DE71" si="85">IF(AT44="Não",AT44,IF(AND(DD44="Não",AT44&lt;&gt;"Não"),AT44,DD44*(1+$E12)))</f>
        <v>NÃO</v>
      </c>
      <c r="DF44" s="100" t="str">
        <f t="shared" ref="DF44:DF71" si="86">IF(AU44="Não",AU44,IF(AND(DE44="Não",AU44&lt;&gt;"Não"),AU44,DE44*(1+$E12)))</f>
        <v>NÃO</v>
      </c>
      <c r="DG44" s="100" t="str">
        <f t="shared" ref="DG44:DG71" si="87">IF(AV44="Não",AV44,IF(AND(DF44="Não",AV44&lt;&gt;"Não"),AV44,DF44*(1+$E12)))</f>
        <v>NÃO</v>
      </c>
      <c r="DH44" s="100" t="str">
        <f t="shared" ref="DH44:DH71" si="88">IF(AW44="Não",AW44,IF(AND(DG44="Não",AW44&lt;&gt;"Não"),AW44,DG44*(1+$E12)))</f>
        <v>NÃO</v>
      </c>
      <c r="DI44" s="100" t="str">
        <f t="shared" ref="DI44:DI71" si="89">IF(AX44="Não",AX44,IF(AND(DH44="Não",AX44&lt;&gt;"Não"),AX44,DH44*(1+$E12)))</f>
        <v>NÃO</v>
      </c>
      <c r="DJ44" s="100" t="str">
        <f t="shared" ref="DJ44:DJ71" si="90">IF(AY44="Não",AY44,IF(AND(DI44="Não",AY44&lt;&gt;"Não"),AY44,DI44*(1+$E12)))</f>
        <v>NÃO</v>
      </c>
      <c r="DK44" s="100" t="str">
        <f t="shared" ref="DK44:DK71" si="91">IF(AZ44="Não",AZ44,IF(AND(DJ44="Não",AZ44&lt;&gt;"Não"),AZ44,DJ44*(1+$E12)))</f>
        <v>NÃO</v>
      </c>
      <c r="DL44" s="100" t="str">
        <f t="shared" ref="DL44:DL71" si="92">IF(BA44="Não",BA44,IF(AND(DK44="Não",BA44&lt;&gt;"Não"),BA44,DK44*(1+$E12)))</f>
        <v>NÃO</v>
      </c>
      <c r="DM44" s="100" t="str">
        <f t="shared" ref="DM44:DM71" si="93">IF(BB44="Não",BB44,IF(AND(DL44="Não",BB44&lt;&gt;"Não"),BB44,DL44*(1+$E12)))</f>
        <v>NÃO</v>
      </c>
      <c r="DN44" s="100" t="str">
        <f t="shared" ref="DN44:DN71" si="94">IF(BC44="Não",BC44,IF(AND(DM44="Não",BC44&lt;&gt;"Não"),BC44,DM44*(1+$E12)))</f>
        <v>NÃO</v>
      </c>
      <c r="DO44" s="100" t="str">
        <f t="shared" ref="DO44:DO71" si="95">IF(BD44="Não",BD44,IF(AND(DN44="Não",BD44&lt;&gt;"Não"),BD44,DN44*(1+$E12)))</f>
        <v>NÃO</v>
      </c>
      <c r="DP44" s="100" t="str">
        <f t="shared" ref="DP44:DP71" si="96">IF(BE44="Não",BE44,IF(AND(DO44="Não",BE44&lt;&gt;"Não"),BE44,DO44*(1+$E12)))</f>
        <v>NÃO</v>
      </c>
      <c r="DQ44" s="100" t="str">
        <f t="shared" ref="DQ44:DQ71" si="97">IF(BF44="Não",BF44,IF(AND(DP44="Não",BF44&lt;&gt;"Não"),BF44,DP44*(1+$E12)))</f>
        <v>NÃO</v>
      </c>
      <c r="DR44" s="100" t="str">
        <f t="shared" ref="DR44:DR71" si="98">IF(BG44="Não",BG44,IF(AND(DQ44="Não",BG44&lt;&gt;"Não"),BG44,DQ44*(1+$E12)))</f>
        <v>NÃO</v>
      </c>
      <c r="DS44" s="100" t="str">
        <f t="shared" ref="DS44:DS71" si="99">IF(BH44="Não",BH44,IF(AND(DR44="Não",BH44&lt;&gt;"Não"),BH44,DR44*(1+$E12)))</f>
        <v>NÃO</v>
      </c>
      <c r="DT44" s="100" t="str">
        <f t="shared" ref="DT44:DT71" si="100">IF(BI44="Não",BI44,IF(AND(DS44="Não",BI44&lt;&gt;"Não"),BI44,DS44*(1+$E12)))</f>
        <v>NÃO</v>
      </c>
      <c r="DU44" s="100" t="str">
        <f t="shared" ref="DU44:DU71" si="101">IF(BJ44="Não",BJ44,IF(AND(DT44="Não",BJ44&lt;&gt;"Não"),BJ44,DT44*(1+$E12)))</f>
        <v>NÃO</v>
      </c>
      <c r="DV44" s="100" t="str">
        <f t="shared" ref="DV44:DV71" si="102">IF(BK44="Não",BK44,IF(AND(DU44="Não",BK44&lt;&gt;"Não"),BK44,DU44*(1+$E12)))</f>
        <v>NÃO</v>
      </c>
      <c r="DW44" s="100" t="str">
        <f t="shared" ref="DW44:DW71" si="103">IF(BL44="Não",BL44,IF(AND(DV44="Não",BL44&lt;&gt;"Não"),BL44,DV44*(1+$E12)))</f>
        <v>NÃO</v>
      </c>
      <c r="DX44" s="100" t="str">
        <f t="shared" ref="DX44:DX71" si="104">IF(BM44="Não",BM44,IF(AND(DW44="Não",BM44&lt;&gt;"Não"),BM44,DW44*(1+$E12)))</f>
        <v>NÃO</v>
      </c>
      <c r="DY44" s="100" t="str">
        <f t="shared" ref="DY44:DY71" si="105">IF(BN44="Não",BN44,IF(AND(DX44="Não",BN44&lt;&gt;"Não"),BN44,DX44*(1+$E12)))</f>
        <v>NÃO</v>
      </c>
      <c r="DZ44" s="100" t="str">
        <f t="shared" ref="DZ44:DZ71" si="106">IF(BO44="Não",BO44,IF(AND(DY44="Não",BO44&lt;&gt;"Não"),BO44,DY44*(1+$E12)))</f>
        <v>NÃO</v>
      </c>
      <c r="EA44" s="100" t="str">
        <f t="shared" ref="EA44:EA71" si="107">IF(BP44="Não",BP44,IF(AND(DZ44="Não",BP44&lt;&gt;"Não"),BP44,DZ44*(1+$E12)))</f>
        <v>NÃO</v>
      </c>
      <c r="EB44" s="100" t="str">
        <f t="shared" ref="EB44:EB71" si="108">IF(BQ44="Não",BQ44,IF(AND(EA44="Não",BQ44&lt;&gt;"Não"),BQ44,EA44*(1+$E12)))</f>
        <v>NÃO</v>
      </c>
      <c r="EC44" s="100" t="str">
        <f t="shared" ref="EC44:EC71" si="109">IF(BR44="Não",BR44,IF(AND(EB44="Não",BR44&lt;&gt;"Não"),BR44,EB44*(1+$E12)))</f>
        <v>NÃO</v>
      </c>
      <c r="ED44" s="100" t="str">
        <f t="shared" ref="ED44:ED71" si="110">IF(BS44="Não",BS44,IF(AND(EC44="Não",BS44&lt;&gt;"Não"),BS44,EC44*(1+$E12)))</f>
        <v>NÃO</v>
      </c>
      <c r="EE44" s="100" t="str">
        <f t="shared" ref="EE44:EE71" si="111">IF(BT44="Não",BT44,IF(AND(ED44="Não",BT44&lt;&gt;"Não"),BT44,ED44*(1+$E12)))</f>
        <v>NÃO</v>
      </c>
      <c r="EF44" s="100" t="str">
        <f t="shared" ref="EF44:EF71" si="112">IF(BU44="Não",BU44,IF(AND(EE44="Não",BU44&lt;&gt;"Não"),BU44,EE44*(1+$E12)))</f>
        <v>NÃO</v>
      </c>
      <c r="EG44" s="100" t="str">
        <f t="shared" ref="EG44:EG71" si="113">IF(BV44="Não",BV44,IF(AND(EF44="Não",BV44&lt;&gt;"Não"),BV44,EF44*(1+$E12)))</f>
        <v>NÃO</v>
      </c>
      <c r="EH44" s="100" t="str">
        <f t="shared" ref="EH44:EH71" si="114">IF(BW44="Não",BW44,IF(AND(EG44="Não",BW44&lt;&gt;"Não"),BW44,EG44*(1+$E12)))</f>
        <v>NÃO</v>
      </c>
      <c r="EI44" s="100" t="str">
        <f t="shared" ref="EI44:EI71" si="115">IF(BX44="Não",BX44,IF(AND(EH44="Não",BX44&lt;&gt;"Não"),BX44,EH44*(1+$E12)))</f>
        <v>NÃO</v>
      </c>
      <c r="EJ44" s="100"/>
    </row>
    <row r="45" spans="3:140" ht="30" customHeight="1">
      <c r="C45" s="20"/>
      <c r="D45" s="20"/>
      <c r="E45" s="20"/>
      <c r="F45" s="106"/>
      <c r="G45" s="106"/>
      <c r="H45" s="106"/>
      <c r="I45" s="106"/>
      <c r="J45" s="106"/>
      <c r="K45" s="20"/>
      <c r="L45" s="106"/>
      <c r="M45" s="106"/>
      <c r="N45" s="106"/>
      <c r="O45" s="106"/>
      <c r="P45" s="294">
        <v>4</v>
      </c>
      <c r="Q45" s="27" t="s">
        <v>779</v>
      </c>
      <c r="R45" s="27" t="s">
        <v>779</v>
      </c>
      <c r="S45" s="27" t="s">
        <v>779</v>
      </c>
      <c r="T45" s="27" t="s">
        <v>779</v>
      </c>
      <c r="U45" s="27" t="s">
        <v>779</v>
      </c>
      <c r="V45" s="27" t="s">
        <v>779</v>
      </c>
      <c r="W45" s="27" t="s">
        <v>779</v>
      </c>
      <c r="X45" s="27" t="s">
        <v>779</v>
      </c>
      <c r="Y45" s="27" t="s">
        <v>779</v>
      </c>
      <c r="Z45" s="27" t="s">
        <v>779</v>
      </c>
      <c r="AA45" s="27" t="s">
        <v>779</v>
      </c>
      <c r="AB45" s="27" t="s">
        <v>779</v>
      </c>
      <c r="AC45" s="27" t="s">
        <v>779</v>
      </c>
      <c r="AD45" s="27" t="s">
        <v>779</v>
      </c>
      <c r="AE45" s="27" t="s">
        <v>779</v>
      </c>
      <c r="AF45" s="27" t="s">
        <v>779</v>
      </c>
      <c r="AG45" s="27" t="s">
        <v>779</v>
      </c>
      <c r="AH45" s="27" t="s">
        <v>779</v>
      </c>
      <c r="AI45" s="27" t="s">
        <v>779</v>
      </c>
      <c r="AJ45" s="27" t="s">
        <v>779</v>
      </c>
      <c r="AK45" s="27" t="s">
        <v>779</v>
      </c>
      <c r="AL45" s="27" t="s">
        <v>779</v>
      </c>
      <c r="AM45" s="27" t="s">
        <v>779</v>
      </c>
      <c r="AN45" s="27" t="s">
        <v>779</v>
      </c>
      <c r="AO45" s="27" t="s">
        <v>779</v>
      </c>
      <c r="AP45" s="27" t="s">
        <v>779</v>
      </c>
      <c r="AQ45" s="27" t="s">
        <v>779</v>
      </c>
      <c r="AR45" s="27" t="s">
        <v>779</v>
      </c>
      <c r="AS45" s="27" t="s">
        <v>779</v>
      </c>
      <c r="AT45" s="27" t="s">
        <v>779</v>
      </c>
      <c r="AU45" s="27" t="s">
        <v>779</v>
      </c>
      <c r="AV45" s="27" t="s">
        <v>779</v>
      </c>
      <c r="AW45" s="27" t="s">
        <v>779</v>
      </c>
      <c r="AX45" s="27" t="s">
        <v>779</v>
      </c>
      <c r="AY45" s="27" t="s">
        <v>779</v>
      </c>
      <c r="AZ45" s="27" t="s">
        <v>779</v>
      </c>
      <c r="BA45" s="27" t="s">
        <v>779</v>
      </c>
      <c r="BB45" s="27" t="s">
        <v>779</v>
      </c>
      <c r="BC45" s="27" t="s">
        <v>779</v>
      </c>
      <c r="BD45" s="27" t="s">
        <v>779</v>
      </c>
      <c r="BE45" s="27" t="s">
        <v>779</v>
      </c>
      <c r="BF45" s="27" t="s">
        <v>779</v>
      </c>
      <c r="BG45" s="27" t="s">
        <v>779</v>
      </c>
      <c r="BH45" s="27" t="s">
        <v>779</v>
      </c>
      <c r="BI45" s="27" t="s">
        <v>779</v>
      </c>
      <c r="BJ45" s="27" t="s">
        <v>779</v>
      </c>
      <c r="BK45" s="27" t="s">
        <v>779</v>
      </c>
      <c r="BL45" s="27" t="s">
        <v>779</v>
      </c>
      <c r="BM45" s="27" t="s">
        <v>779</v>
      </c>
      <c r="BN45" s="27" t="s">
        <v>779</v>
      </c>
      <c r="BO45" s="27" t="s">
        <v>779</v>
      </c>
      <c r="BP45" s="27" t="s">
        <v>779</v>
      </c>
      <c r="BQ45" s="27" t="s">
        <v>779</v>
      </c>
      <c r="BR45" s="27" t="s">
        <v>779</v>
      </c>
      <c r="BS45" s="27" t="s">
        <v>779</v>
      </c>
      <c r="BT45" s="27" t="s">
        <v>779</v>
      </c>
      <c r="BU45" s="27" t="s">
        <v>779</v>
      </c>
      <c r="BV45" s="27" t="s">
        <v>779</v>
      </c>
      <c r="BW45" s="27" t="s">
        <v>779</v>
      </c>
      <c r="BX45" s="27" t="s">
        <v>779</v>
      </c>
      <c r="CA45" s="294">
        <v>4</v>
      </c>
      <c r="CB45" s="27" t="str">
        <f t="shared" si="0"/>
        <v>NÃO</v>
      </c>
      <c r="CC45" s="27" t="str">
        <f t="shared" ref="CC45:CE45" si="116">IF(R45="Não",R45,IF(AND(CB45="Não",R45&lt;&gt;"Não"),R45,CB45*(1+$E13)))</f>
        <v>NÃO</v>
      </c>
      <c r="CD45" s="27" t="str">
        <f t="shared" si="116"/>
        <v>NÃO</v>
      </c>
      <c r="CE45" s="27" t="str">
        <f t="shared" si="116"/>
        <v>NÃO</v>
      </c>
      <c r="CF45" s="27" t="str">
        <f t="shared" si="60"/>
        <v>NÃO</v>
      </c>
      <c r="CG45" s="27" t="str">
        <f t="shared" si="61"/>
        <v>NÃO</v>
      </c>
      <c r="CH45" s="27" t="str">
        <f t="shared" si="62"/>
        <v>NÃO</v>
      </c>
      <c r="CI45" s="27" t="str">
        <f t="shared" si="63"/>
        <v>NÃO</v>
      </c>
      <c r="CJ45" s="27" t="str">
        <f t="shared" si="64"/>
        <v>NÃO</v>
      </c>
      <c r="CK45" s="27" t="str">
        <f t="shared" si="65"/>
        <v>NÃO</v>
      </c>
      <c r="CL45" s="27" t="str">
        <f t="shared" si="66"/>
        <v>NÃO</v>
      </c>
      <c r="CM45" s="27" t="str">
        <f t="shared" si="67"/>
        <v>NÃO</v>
      </c>
      <c r="CN45" s="100" t="str">
        <f t="shared" si="68"/>
        <v>NÃO</v>
      </c>
      <c r="CO45" s="100" t="str">
        <f t="shared" si="69"/>
        <v>NÃO</v>
      </c>
      <c r="CP45" s="100" t="str">
        <f t="shared" si="70"/>
        <v>NÃO</v>
      </c>
      <c r="CQ45" s="100" t="str">
        <f t="shared" si="71"/>
        <v>NÃO</v>
      </c>
      <c r="CR45" s="100" t="str">
        <f t="shared" si="72"/>
        <v>NÃO</v>
      </c>
      <c r="CS45" s="100" t="str">
        <f t="shared" si="73"/>
        <v>NÃO</v>
      </c>
      <c r="CT45" s="100" t="str">
        <f t="shared" si="74"/>
        <v>NÃO</v>
      </c>
      <c r="CU45" s="100" t="str">
        <f t="shared" si="75"/>
        <v>NÃO</v>
      </c>
      <c r="CV45" s="100" t="str">
        <f t="shared" si="76"/>
        <v>NÃO</v>
      </c>
      <c r="CW45" s="100" t="str">
        <f t="shared" si="77"/>
        <v>NÃO</v>
      </c>
      <c r="CX45" s="100" t="str">
        <f t="shared" si="78"/>
        <v>NÃO</v>
      </c>
      <c r="CY45" s="100" t="str">
        <f t="shared" si="79"/>
        <v>NÃO</v>
      </c>
      <c r="CZ45" s="100" t="str">
        <f t="shared" si="80"/>
        <v>NÃO</v>
      </c>
      <c r="DA45" s="100" t="str">
        <f t="shared" si="81"/>
        <v>NÃO</v>
      </c>
      <c r="DB45" s="100" t="str">
        <f t="shared" si="82"/>
        <v>NÃO</v>
      </c>
      <c r="DC45" s="100" t="str">
        <f t="shared" si="83"/>
        <v>NÃO</v>
      </c>
      <c r="DD45" s="100" t="str">
        <f t="shared" si="84"/>
        <v>NÃO</v>
      </c>
      <c r="DE45" s="100" t="str">
        <f t="shared" si="85"/>
        <v>NÃO</v>
      </c>
      <c r="DF45" s="100" t="str">
        <f t="shared" si="86"/>
        <v>NÃO</v>
      </c>
      <c r="DG45" s="100" t="str">
        <f t="shared" si="87"/>
        <v>NÃO</v>
      </c>
      <c r="DH45" s="100" t="str">
        <f t="shared" si="88"/>
        <v>NÃO</v>
      </c>
      <c r="DI45" s="100" t="str">
        <f t="shared" si="89"/>
        <v>NÃO</v>
      </c>
      <c r="DJ45" s="100" t="str">
        <f t="shared" si="90"/>
        <v>NÃO</v>
      </c>
      <c r="DK45" s="100" t="str">
        <f t="shared" si="91"/>
        <v>NÃO</v>
      </c>
      <c r="DL45" s="100" t="str">
        <f t="shared" si="92"/>
        <v>NÃO</v>
      </c>
      <c r="DM45" s="100" t="str">
        <f t="shared" si="93"/>
        <v>NÃO</v>
      </c>
      <c r="DN45" s="100" t="str">
        <f t="shared" si="94"/>
        <v>NÃO</v>
      </c>
      <c r="DO45" s="100" t="str">
        <f t="shared" si="95"/>
        <v>NÃO</v>
      </c>
      <c r="DP45" s="100" t="str">
        <f t="shared" si="96"/>
        <v>NÃO</v>
      </c>
      <c r="DQ45" s="100" t="str">
        <f t="shared" si="97"/>
        <v>NÃO</v>
      </c>
      <c r="DR45" s="100" t="str">
        <f t="shared" si="98"/>
        <v>NÃO</v>
      </c>
      <c r="DS45" s="100" t="str">
        <f t="shared" si="99"/>
        <v>NÃO</v>
      </c>
      <c r="DT45" s="100" t="str">
        <f t="shared" si="100"/>
        <v>NÃO</v>
      </c>
      <c r="DU45" s="100" t="str">
        <f t="shared" si="101"/>
        <v>NÃO</v>
      </c>
      <c r="DV45" s="100" t="str">
        <f t="shared" si="102"/>
        <v>NÃO</v>
      </c>
      <c r="DW45" s="100" t="str">
        <f t="shared" si="103"/>
        <v>NÃO</v>
      </c>
      <c r="DX45" s="100" t="str">
        <f t="shared" si="104"/>
        <v>NÃO</v>
      </c>
      <c r="DY45" s="100" t="str">
        <f t="shared" si="105"/>
        <v>NÃO</v>
      </c>
      <c r="DZ45" s="100" t="str">
        <f t="shared" si="106"/>
        <v>NÃO</v>
      </c>
      <c r="EA45" s="100" t="str">
        <f t="shared" si="107"/>
        <v>NÃO</v>
      </c>
      <c r="EB45" s="100" t="str">
        <f t="shared" si="108"/>
        <v>NÃO</v>
      </c>
      <c r="EC45" s="100" t="str">
        <f t="shared" si="109"/>
        <v>NÃO</v>
      </c>
      <c r="ED45" s="100" t="str">
        <f t="shared" si="110"/>
        <v>NÃO</v>
      </c>
      <c r="EE45" s="100" t="str">
        <f t="shared" si="111"/>
        <v>NÃO</v>
      </c>
      <c r="EF45" s="100" t="str">
        <f t="shared" si="112"/>
        <v>NÃO</v>
      </c>
      <c r="EG45" s="100" t="str">
        <f t="shared" si="113"/>
        <v>NÃO</v>
      </c>
      <c r="EH45" s="100" t="str">
        <f t="shared" si="114"/>
        <v>NÃO</v>
      </c>
      <c r="EI45" s="100" t="str">
        <f t="shared" si="115"/>
        <v>NÃO</v>
      </c>
      <c r="EJ45" s="100"/>
    </row>
    <row r="46" spans="3:140" ht="30" customHeight="1">
      <c r="C46" s="20"/>
      <c r="D46" s="20"/>
      <c r="E46" s="20"/>
      <c r="F46" s="106"/>
      <c r="G46" s="106"/>
      <c r="H46" s="106"/>
      <c r="I46" s="106"/>
      <c r="J46" s="106"/>
      <c r="K46" s="20"/>
      <c r="L46" s="106"/>
      <c r="M46" s="106"/>
      <c r="N46" s="106"/>
      <c r="O46" s="106"/>
      <c r="P46" s="294">
        <v>5</v>
      </c>
      <c r="Q46" s="27" t="s">
        <v>779</v>
      </c>
      <c r="R46" s="27" t="s">
        <v>779</v>
      </c>
      <c r="S46" s="27" t="s">
        <v>779</v>
      </c>
      <c r="T46" s="27" t="s">
        <v>779</v>
      </c>
      <c r="U46" s="27" t="s">
        <v>779</v>
      </c>
      <c r="V46" s="27" t="s">
        <v>779</v>
      </c>
      <c r="W46" s="27" t="s">
        <v>779</v>
      </c>
      <c r="X46" s="27" t="s">
        <v>779</v>
      </c>
      <c r="Y46" s="27" t="s">
        <v>779</v>
      </c>
      <c r="Z46" s="27" t="s">
        <v>779</v>
      </c>
      <c r="AA46" s="27" t="s">
        <v>779</v>
      </c>
      <c r="AB46" s="27" t="s">
        <v>779</v>
      </c>
      <c r="AC46" s="27" t="s">
        <v>779</v>
      </c>
      <c r="AD46" s="27" t="s">
        <v>779</v>
      </c>
      <c r="AE46" s="27" t="s">
        <v>779</v>
      </c>
      <c r="AF46" s="27" t="s">
        <v>779</v>
      </c>
      <c r="AG46" s="27" t="s">
        <v>779</v>
      </c>
      <c r="AH46" s="27" t="s">
        <v>779</v>
      </c>
      <c r="AI46" s="27" t="s">
        <v>779</v>
      </c>
      <c r="AJ46" s="27" t="s">
        <v>779</v>
      </c>
      <c r="AK46" s="27" t="s">
        <v>779</v>
      </c>
      <c r="AL46" s="27" t="s">
        <v>779</v>
      </c>
      <c r="AM46" s="27" t="s">
        <v>779</v>
      </c>
      <c r="AN46" s="27" t="s">
        <v>779</v>
      </c>
      <c r="AO46" s="27" t="s">
        <v>779</v>
      </c>
      <c r="AP46" s="27" t="s">
        <v>779</v>
      </c>
      <c r="AQ46" s="27" t="s">
        <v>779</v>
      </c>
      <c r="AR46" s="27" t="s">
        <v>779</v>
      </c>
      <c r="AS46" s="27" t="s">
        <v>779</v>
      </c>
      <c r="AT46" s="27" t="s">
        <v>779</v>
      </c>
      <c r="AU46" s="27" t="s">
        <v>779</v>
      </c>
      <c r="AV46" s="27" t="s">
        <v>779</v>
      </c>
      <c r="AW46" s="27" t="s">
        <v>779</v>
      </c>
      <c r="AX46" s="27" t="s">
        <v>779</v>
      </c>
      <c r="AY46" s="27" t="s">
        <v>779</v>
      </c>
      <c r="AZ46" s="27" t="s">
        <v>779</v>
      </c>
      <c r="BA46" s="27" t="s">
        <v>779</v>
      </c>
      <c r="BB46" s="27" t="s">
        <v>779</v>
      </c>
      <c r="BC46" s="27" t="s">
        <v>779</v>
      </c>
      <c r="BD46" s="27" t="s">
        <v>779</v>
      </c>
      <c r="BE46" s="27" t="s">
        <v>779</v>
      </c>
      <c r="BF46" s="27" t="s">
        <v>779</v>
      </c>
      <c r="BG46" s="27" t="s">
        <v>779</v>
      </c>
      <c r="BH46" s="27" t="s">
        <v>779</v>
      </c>
      <c r="BI46" s="27" t="s">
        <v>779</v>
      </c>
      <c r="BJ46" s="27" t="s">
        <v>779</v>
      </c>
      <c r="BK46" s="27" t="s">
        <v>779</v>
      </c>
      <c r="BL46" s="27" t="s">
        <v>779</v>
      </c>
      <c r="BM46" s="27" t="s">
        <v>779</v>
      </c>
      <c r="BN46" s="27" t="s">
        <v>779</v>
      </c>
      <c r="BO46" s="27" t="s">
        <v>779</v>
      </c>
      <c r="BP46" s="27" t="s">
        <v>779</v>
      </c>
      <c r="BQ46" s="27" t="s">
        <v>779</v>
      </c>
      <c r="BR46" s="27" t="s">
        <v>779</v>
      </c>
      <c r="BS46" s="27" t="s">
        <v>779</v>
      </c>
      <c r="BT46" s="27" t="s">
        <v>779</v>
      </c>
      <c r="BU46" s="27" t="s">
        <v>779</v>
      </c>
      <c r="BV46" s="27" t="s">
        <v>779</v>
      </c>
      <c r="BW46" s="27" t="s">
        <v>779</v>
      </c>
      <c r="BX46" s="27" t="s">
        <v>779</v>
      </c>
      <c r="CA46" s="294">
        <v>5</v>
      </c>
      <c r="CB46" s="27" t="str">
        <f t="shared" si="0"/>
        <v>NÃO</v>
      </c>
      <c r="CC46" s="27" t="str">
        <f t="shared" ref="CC46:CE46" si="117">IF(R46="Não",R46,IF(AND(CB46="Não",R46&lt;&gt;"Não"),R46,CB46*(1+$E14)))</f>
        <v>NÃO</v>
      </c>
      <c r="CD46" s="27" t="str">
        <f t="shared" si="117"/>
        <v>NÃO</v>
      </c>
      <c r="CE46" s="27" t="str">
        <f t="shared" si="117"/>
        <v>NÃO</v>
      </c>
      <c r="CF46" s="27" t="str">
        <f t="shared" si="60"/>
        <v>NÃO</v>
      </c>
      <c r="CG46" s="27" t="str">
        <f t="shared" si="61"/>
        <v>NÃO</v>
      </c>
      <c r="CH46" s="27" t="str">
        <f t="shared" si="62"/>
        <v>NÃO</v>
      </c>
      <c r="CI46" s="27" t="str">
        <f t="shared" si="63"/>
        <v>NÃO</v>
      </c>
      <c r="CJ46" s="27" t="str">
        <f t="shared" si="64"/>
        <v>NÃO</v>
      </c>
      <c r="CK46" s="27" t="str">
        <f t="shared" si="65"/>
        <v>NÃO</v>
      </c>
      <c r="CL46" s="27" t="str">
        <f t="shared" si="66"/>
        <v>NÃO</v>
      </c>
      <c r="CM46" s="27" t="str">
        <f t="shared" si="67"/>
        <v>NÃO</v>
      </c>
      <c r="CN46" s="100" t="str">
        <f t="shared" si="68"/>
        <v>NÃO</v>
      </c>
      <c r="CO46" s="100" t="str">
        <f t="shared" si="69"/>
        <v>NÃO</v>
      </c>
      <c r="CP46" s="100" t="str">
        <f t="shared" si="70"/>
        <v>NÃO</v>
      </c>
      <c r="CQ46" s="100" t="str">
        <f t="shared" si="71"/>
        <v>NÃO</v>
      </c>
      <c r="CR46" s="100" t="str">
        <f t="shared" si="72"/>
        <v>NÃO</v>
      </c>
      <c r="CS46" s="100" t="str">
        <f t="shared" si="73"/>
        <v>NÃO</v>
      </c>
      <c r="CT46" s="100" t="str">
        <f t="shared" si="74"/>
        <v>NÃO</v>
      </c>
      <c r="CU46" s="100" t="str">
        <f t="shared" si="75"/>
        <v>NÃO</v>
      </c>
      <c r="CV46" s="100" t="str">
        <f t="shared" si="76"/>
        <v>NÃO</v>
      </c>
      <c r="CW46" s="100" t="str">
        <f t="shared" si="77"/>
        <v>NÃO</v>
      </c>
      <c r="CX46" s="100" t="str">
        <f t="shared" si="78"/>
        <v>NÃO</v>
      </c>
      <c r="CY46" s="100" t="str">
        <f t="shared" si="79"/>
        <v>NÃO</v>
      </c>
      <c r="CZ46" s="100" t="str">
        <f t="shared" si="80"/>
        <v>NÃO</v>
      </c>
      <c r="DA46" s="100" t="str">
        <f t="shared" si="81"/>
        <v>NÃO</v>
      </c>
      <c r="DB46" s="100" t="str">
        <f t="shared" si="82"/>
        <v>NÃO</v>
      </c>
      <c r="DC46" s="100" t="str">
        <f t="shared" si="83"/>
        <v>NÃO</v>
      </c>
      <c r="DD46" s="100" t="str">
        <f t="shared" si="84"/>
        <v>NÃO</v>
      </c>
      <c r="DE46" s="100" t="str">
        <f t="shared" si="85"/>
        <v>NÃO</v>
      </c>
      <c r="DF46" s="100" t="str">
        <f t="shared" si="86"/>
        <v>NÃO</v>
      </c>
      <c r="DG46" s="100" t="str">
        <f t="shared" si="87"/>
        <v>NÃO</v>
      </c>
      <c r="DH46" s="100" t="str">
        <f t="shared" si="88"/>
        <v>NÃO</v>
      </c>
      <c r="DI46" s="100" t="str">
        <f t="shared" si="89"/>
        <v>NÃO</v>
      </c>
      <c r="DJ46" s="100" t="str">
        <f t="shared" si="90"/>
        <v>NÃO</v>
      </c>
      <c r="DK46" s="100" t="str">
        <f t="shared" si="91"/>
        <v>NÃO</v>
      </c>
      <c r="DL46" s="100" t="str">
        <f t="shared" si="92"/>
        <v>NÃO</v>
      </c>
      <c r="DM46" s="100" t="str">
        <f t="shared" si="93"/>
        <v>NÃO</v>
      </c>
      <c r="DN46" s="100" t="str">
        <f t="shared" si="94"/>
        <v>NÃO</v>
      </c>
      <c r="DO46" s="100" t="str">
        <f t="shared" si="95"/>
        <v>NÃO</v>
      </c>
      <c r="DP46" s="100" t="str">
        <f t="shared" si="96"/>
        <v>NÃO</v>
      </c>
      <c r="DQ46" s="100" t="str">
        <f t="shared" si="97"/>
        <v>NÃO</v>
      </c>
      <c r="DR46" s="100" t="str">
        <f t="shared" si="98"/>
        <v>NÃO</v>
      </c>
      <c r="DS46" s="100" t="str">
        <f t="shared" si="99"/>
        <v>NÃO</v>
      </c>
      <c r="DT46" s="100" t="str">
        <f t="shared" si="100"/>
        <v>NÃO</v>
      </c>
      <c r="DU46" s="100" t="str">
        <f t="shared" si="101"/>
        <v>NÃO</v>
      </c>
      <c r="DV46" s="100" t="str">
        <f t="shared" si="102"/>
        <v>NÃO</v>
      </c>
      <c r="DW46" s="100" t="str">
        <f t="shared" si="103"/>
        <v>NÃO</v>
      </c>
      <c r="DX46" s="100" t="str">
        <f t="shared" si="104"/>
        <v>NÃO</v>
      </c>
      <c r="DY46" s="100" t="str">
        <f t="shared" si="105"/>
        <v>NÃO</v>
      </c>
      <c r="DZ46" s="100" t="str">
        <f t="shared" si="106"/>
        <v>NÃO</v>
      </c>
      <c r="EA46" s="100" t="str">
        <f t="shared" si="107"/>
        <v>NÃO</v>
      </c>
      <c r="EB46" s="100" t="str">
        <f t="shared" si="108"/>
        <v>NÃO</v>
      </c>
      <c r="EC46" s="100" t="str">
        <f t="shared" si="109"/>
        <v>NÃO</v>
      </c>
      <c r="ED46" s="100" t="str">
        <f t="shared" si="110"/>
        <v>NÃO</v>
      </c>
      <c r="EE46" s="100" t="str">
        <f t="shared" si="111"/>
        <v>NÃO</v>
      </c>
      <c r="EF46" s="100" t="str">
        <f t="shared" si="112"/>
        <v>NÃO</v>
      </c>
      <c r="EG46" s="100" t="str">
        <f t="shared" si="113"/>
        <v>NÃO</v>
      </c>
      <c r="EH46" s="100" t="str">
        <f t="shared" si="114"/>
        <v>NÃO</v>
      </c>
      <c r="EI46" s="100" t="str">
        <f t="shared" si="115"/>
        <v>NÃO</v>
      </c>
      <c r="EJ46" s="100"/>
    </row>
    <row r="47" spans="3:140" ht="30" customHeight="1">
      <c r="C47" s="20"/>
      <c r="D47" s="20"/>
      <c r="E47" s="20"/>
      <c r="F47" s="106"/>
      <c r="G47" s="106"/>
      <c r="H47" s="106"/>
      <c r="I47" s="106"/>
      <c r="J47" s="106"/>
      <c r="K47" s="20"/>
      <c r="L47" s="106"/>
      <c r="M47" s="106"/>
      <c r="N47" s="106"/>
      <c r="O47" s="106"/>
      <c r="P47" s="294">
        <v>6</v>
      </c>
      <c r="Q47" s="27" t="s">
        <v>779</v>
      </c>
      <c r="R47" s="27" t="s">
        <v>779</v>
      </c>
      <c r="S47" s="27" t="s">
        <v>779</v>
      </c>
      <c r="T47" s="27" t="s">
        <v>779</v>
      </c>
      <c r="U47" s="27" t="s">
        <v>779</v>
      </c>
      <c r="V47" s="27" t="s">
        <v>779</v>
      </c>
      <c r="W47" s="27" t="s">
        <v>779</v>
      </c>
      <c r="X47" s="27" t="s">
        <v>779</v>
      </c>
      <c r="Y47" s="27" t="s">
        <v>779</v>
      </c>
      <c r="Z47" s="27" t="s">
        <v>779</v>
      </c>
      <c r="AA47" s="27" t="s">
        <v>779</v>
      </c>
      <c r="AB47" s="27" t="s">
        <v>779</v>
      </c>
      <c r="AC47" s="27" t="s">
        <v>779</v>
      </c>
      <c r="AD47" s="27" t="s">
        <v>779</v>
      </c>
      <c r="AE47" s="27" t="s">
        <v>779</v>
      </c>
      <c r="AF47" s="27" t="s">
        <v>779</v>
      </c>
      <c r="AG47" s="27" t="s">
        <v>779</v>
      </c>
      <c r="AH47" s="27" t="s">
        <v>779</v>
      </c>
      <c r="AI47" s="27" t="s">
        <v>779</v>
      </c>
      <c r="AJ47" s="27" t="s">
        <v>779</v>
      </c>
      <c r="AK47" s="27" t="s">
        <v>779</v>
      </c>
      <c r="AL47" s="27" t="s">
        <v>779</v>
      </c>
      <c r="AM47" s="27" t="s">
        <v>779</v>
      </c>
      <c r="AN47" s="27" t="s">
        <v>779</v>
      </c>
      <c r="AO47" s="27" t="s">
        <v>779</v>
      </c>
      <c r="AP47" s="27" t="s">
        <v>779</v>
      </c>
      <c r="AQ47" s="27" t="s">
        <v>779</v>
      </c>
      <c r="AR47" s="27" t="s">
        <v>779</v>
      </c>
      <c r="AS47" s="27" t="s">
        <v>779</v>
      </c>
      <c r="AT47" s="27" t="s">
        <v>779</v>
      </c>
      <c r="AU47" s="27" t="s">
        <v>779</v>
      </c>
      <c r="AV47" s="27" t="s">
        <v>779</v>
      </c>
      <c r="AW47" s="27" t="s">
        <v>779</v>
      </c>
      <c r="AX47" s="27" t="s">
        <v>779</v>
      </c>
      <c r="AY47" s="27" t="s">
        <v>779</v>
      </c>
      <c r="AZ47" s="27" t="s">
        <v>779</v>
      </c>
      <c r="BA47" s="27" t="s">
        <v>779</v>
      </c>
      <c r="BB47" s="27" t="s">
        <v>779</v>
      </c>
      <c r="BC47" s="27" t="s">
        <v>779</v>
      </c>
      <c r="BD47" s="27" t="s">
        <v>779</v>
      </c>
      <c r="BE47" s="27" t="s">
        <v>779</v>
      </c>
      <c r="BF47" s="27" t="s">
        <v>779</v>
      </c>
      <c r="BG47" s="27" t="s">
        <v>779</v>
      </c>
      <c r="BH47" s="27" t="s">
        <v>779</v>
      </c>
      <c r="BI47" s="27" t="s">
        <v>779</v>
      </c>
      <c r="BJ47" s="27" t="s">
        <v>779</v>
      </c>
      <c r="BK47" s="27" t="s">
        <v>779</v>
      </c>
      <c r="BL47" s="27" t="s">
        <v>779</v>
      </c>
      <c r="BM47" s="27" t="s">
        <v>779</v>
      </c>
      <c r="BN47" s="27" t="s">
        <v>779</v>
      </c>
      <c r="BO47" s="27" t="s">
        <v>779</v>
      </c>
      <c r="BP47" s="27" t="s">
        <v>779</v>
      </c>
      <c r="BQ47" s="27" t="s">
        <v>779</v>
      </c>
      <c r="BR47" s="27" t="s">
        <v>779</v>
      </c>
      <c r="BS47" s="27" t="s">
        <v>779</v>
      </c>
      <c r="BT47" s="27" t="s">
        <v>779</v>
      </c>
      <c r="BU47" s="27" t="s">
        <v>779</v>
      </c>
      <c r="BV47" s="27" t="s">
        <v>779</v>
      </c>
      <c r="BW47" s="27" t="s">
        <v>779</v>
      </c>
      <c r="BX47" s="27" t="s">
        <v>779</v>
      </c>
      <c r="CA47" s="294">
        <v>6</v>
      </c>
      <c r="CB47" s="27" t="str">
        <f t="shared" si="0"/>
        <v>NÃO</v>
      </c>
      <c r="CC47" s="27" t="str">
        <f t="shared" ref="CC47:CE47" si="118">IF(R47="Não",R47,IF(AND(CB47="Não",R47&lt;&gt;"Não"),R47,CB47*(1+$E15)))</f>
        <v>NÃO</v>
      </c>
      <c r="CD47" s="27" t="str">
        <f t="shared" si="118"/>
        <v>NÃO</v>
      </c>
      <c r="CE47" s="27" t="str">
        <f t="shared" si="118"/>
        <v>NÃO</v>
      </c>
      <c r="CF47" s="27" t="str">
        <f t="shared" si="60"/>
        <v>NÃO</v>
      </c>
      <c r="CG47" s="27" t="str">
        <f t="shared" si="61"/>
        <v>NÃO</v>
      </c>
      <c r="CH47" s="27" t="str">
        <f t="shared" si="62"/>
        <v>NÃO</v>
      </c>
      <c r="CI47" s="27" t="str">
        <f t="shared" si="63"/>
        <v>NÃO</v>
      </c>
      <c r="CJ47" s="27" t="str">
        <f t="shared" si="64"/>
        <v>NÃO</v>
      </c>
      <c r="CK47" s="27" t="str">
        <f t="shared" si="65"/>
        <v>NÃO</v>
      </c>
      <c r="CL47" s="27" t="str">
        <f t="shared" si="66"/>
        <v>NÃO</v>
      </c>
      <c r="CM47" s="27" t="str">
        <f t="shared" si="67"/>
        <v>NÃO</v>
      </c>
      <c r="CN47" s="100" t="str">
        <f t="shared" si="68"/>
        <v>NÃO</v>
      </c>
      <c r="CO47" s="100" t="str">
        <f t="shared" si="69"/>
        <v>NÃO</v>
      </c>
      <c r="CP47" s="100" t="str">
        <f t="shared" si="70"/>
        <v>NÃO</v>
      </c>
      <c r="CQ47" s="100" t="str">
        <f t="shared" si="71"/>
        <v>NÃO</v>
      </c>
      <c r="CR47" s="100" t="str">
        <f t="shared" si="72"/>
        <v>NÃO</v>
      </c>
      <c r="CS47" s="100" t="str">
        <f t="shared" si="73"/>
        <v>NÃO</v>
      </c>
      <c r="CT47" s="100" t="str">
        <f t="shared" si="74"/>
        <v>NÃO</v>
      </c>
      <c r="CU47" s="100" t="str">
        <f t="shared" si="75"/>
        <v>NÃO</v>
      </c>
      <c r="CV47" s="100" t="str">
        <f t="shared" si="76"/>
        <v>NÃO</v>
      </c>
      <c r="CW47" s="100" t="str">
        <f t="shared" si="77"/>
        <v>NÃO</v>
      </c>
      <c r="CX47" s="100" t="str">
        <f t="shared" si="78"/>
        <v>NÃO</v>
      </c>
      <c r="CY47" s="100" t="str">
        <f t="shared" si="79"/>
        <v>NÃO</v>
      </c>
      <c r="CZ47" s="100" t="str">
        <f t="shared" si="80"/>
        <v>NÃO</v>
      </c>
      <c r="DA47" s="100" t="str">
        <f t="shared" si="81"/>
        <v>NÃO</v>
      </c>
      <c r="DB47" s="100" t="str">
        <f t="shared" si="82"/>
        <v>NÃO</v>
      </c>
      <c r="DC47" s="100" t="str">
        <f t="shared" si="83"/>
        <v>NÃO</v>
      </c>
      <c r="DD47" s="100" t="str">
        <f t="shared" si="84"/>
        <v>NÃO</v>
      </c>
      <c r="DE47" s="100" t="str">
        <f t="shared" si="85"/>
        <v>NÃO</v>
      </c>
      <c r="DF47" s="100" t="str">
        <f t="shared" si="86"/>
        <v>NÃO</v>
      </c>
      <c r="DG47" s="100" t="str">
        <f t="shared" si="87"/>
        <v>NÃO</v>
      </c>
      <c r="DH47" s="100" t="str">
        <f t="shared" si="88"/>
        <v>NÃO</v>
      </c>
      <c r="DI47" s="100" t="str">
        <f t="shared" si="89"/>
        <v>NÃO</v>
      </c>
      <c r="DJ47" s="100" t="str">
        <f t="shared" si="90"/>
        <v>NÃO</v>
      </c>
      <c r="DK47" s="100" t="str">
        <f t="shared" si="91"/>
        <v>NÃO</v>
      </c>
      <c r="DL47" s="100" t="str">
        <f t="shared" si="92"/>
        <v>NÃO</v>
      </c>
      <c r="DM47" s="100" t="str">
        <f t="shared" si="93"/>
        <v>NÃO</v>
      </c>
      <c r="DN47" s="100" t="str">
        <f t="shared" si="94"/>
        <v>NÃO</v>
      </c>
      <c r="DO47" s="100" t="str">
        <f t="shared" si="95"/>
        <v>NÃO</v>
      </c>
      <c r="DP47" s="100" t="str">
        <f t="shared" si="96"/>
        <v>NÃO</v>
      </c>
      <c r="DQ47" s="100" t="str">
        <f t="shared" si="97"/>
        <v>NÃO</v>
      </c>
      <c r="DR47" s="100" t="str">
        <f t="shared" si="98"/>
        <v>NÃO</v>
      </c>
      <c r="DS47" s="100" t="str">
        <f t="shared" si="99"/>
        <v>NÃO</v>
      </c>
      <c r="DT47" s="100" t="str">
        <f t="shared" si="100"/>
        <v>NÃO</v>
      </c>
      <c r="DU47" s="100" t="str">
        <f t="shared" si="101"/>
        <v>NÃO</v>
      </c>
      <c r="DV47" s="100" t="str">
        <f t="shared" si="102"/>
        <v>NÃO</v>
      </c>
      <c r="DW47" s="100" t="str">
        <f t="shared" si="103"/>
        <v>NÃO</v>
      </c>
      <c r="DX47" s="100" t="str">
        <f t="shared" si="104"/>
        <v>NÃO</v>
      </c>
      <c r="DY47" s="100" t="str">
        <f t="shared" si="105"/>
        <v>NÃO</v>
      </c>
      <c r="DZ47" s="100" t="str">
        <f t="shared" si="106"/>
        <v>NÃO</v>
      </c>
      <c r="EA47" s="100" t="str">
        <f t="shared" si="107"/>
        <v>NÃO</v>
      </c>
      <c r="EB47" s="100" t="str">
        <f t="shared" si="108"/>
        <v>NÃO</v>
      </c>
      <c r="EC47" s="100" t="str">
        <f t="shared" si="109"/>
        <v>NÃO</v>
      </c>
      <c r="ED47" s="100" t="str">
        <f t="shared" si="110"/>
        <v>NÃO</v>
      </c>
      <c r="EE47" s="100" t="str">
        <f t="shared" si="111"/>
        <v>NÃO</v>
      </c>
      <c r="EF47" s="100" t="str">
        <f t="shared" si="112"/>
        <v>NÃO</v>
      </c>
      <c r="EG47" s="100" t="str">
        <f t="shared" si="113"/>
        <v>NÃO</v>
      </c>
      <c r="EH47" s="100" t="str">
        <f t="shared" si="114"/>
        <v>NÃO</v>
      </c>
      <c r="EI47" s="100" t="str">
        <f t="shared" si="115"/>
        <v>NÃO</v>
      </c>
      <c r="EJ47" s="100"/>
    </row>
    <row r="48" spans="3:140" ht="30" customHeight="1">
      <c r="C48" s="20"/>
      <c r="D48" s="20"/>
      <c r="E48" s="20"/>
      <c r="F48" s="106"/>
      <c r="G48" s="106"/>
      <c r="H48" s="106"/>
      <c r="I48" s="106"/>
      <c r="J48" s="106"/>
      <c r="K48" s="20"/>
      <c r="L48" s="106"/>
      <c r="M48" s="106"/>
      <c r="N48" s="106"/>
      <c r="O48" s="106"/>
      <c r="P48" s="294">
        <v>7</v>
      </c>
      <c r="Q48" s="27" t="s">
        <v>779</v>
      </c>
      <c r="R48" s="27" t="s">
        <v>779</v>
      </c>
      <c r="S48" s="27" t="s">
        <v>779</v>
      </c>
      <c r="T48" s="27" t="s">
        <v>779</v>
      </c>
      <c r="U48" s="27" t="s">
        <v>779</v>
      </c>
      <c r="V48" s="27" t="s">
        <v>779</v>
      </c>
      <c r="W48" s="27" t="s">
        <v>779</v>
      </c>
      <c r="X48" s="27" t="s">
        <v>779</v>
      </c>
      <c r="Y48" s="27" t="s">
        <v>779</v>
      </c>
      <c r="Z48" s="27" t="s">
        <v>779</v>
      </c>
      <c r="AA48" s="27" t="s">
        <v>779</v>
      </c>
      <c r="AB48" s="27" t="s">
        <v>779</v>
      </c>
      <c r="AC48" s="27" t="s">
        <v>779</v>
      </c>
      <c r="AD48" s="27" t="s">
        <v>779</v>
      </c>
      <c r="AE48" s="27" t="s">
        <v>779</v>
      </c>
      <c r="AF48" s="27" t="s">
        <v>779</v>
      </c>
      <c r="AG48" s="27" t="s">
        <v>779</v>
      </c>
      <c r="AH48" s="27" t="s">
        <v>779</v>
      </c>
      <c r="AI48" s="27" t="s">
        <v>779</v>
      </c>
      <c r="AJ48" s="27" t="s">
        <v>779</v>
      </c>
      <c r="AK48" s="27" t="s">
        <v>779</v>
      </c>
      <c r="AL48" s="27" t="s">
        <v>779</v>
      </c>
      <c r="AM48" s="27" t="s">
        <v>779</v>
      </c>
      <c r="AN48" s="27" t="s">
        <v>779</v>
      </c>
      <c r="AO48" s="27" t="s">
        <v>779</v>
      </c>
      <c r="AP48" s="27" t="s">
        <v>779</v>
      </c>
      <c r="AQ48" s="27" t="s">
        <v>779</v>
      </c>
      <c r="AR48" s="27" t="s">
        <v>779</v>
      </c>
      <c r="AS48" s="27" t="s">
        <v>779</v>
      </c>
      <c r="AT48" s="27" t="s">
        <v>779</v>
      </c>
      <c r="AU48" s="27" t="s">
        <v>779</v>
      </c>
      <c r="AV48" s="27" t="s">
        <v>779</v>
      </c>
      <c r="AW48" s="27" t="s">
        <v>779</v>
      </c>
      <c r="AX48" s="27" t="s">
        <v>779</v>
      </c>
      <c r="AY48" s="27" t="s">
        <v>779</v>
      </c>
      <c r="AZ48" s="27" t="s">
        <v>779</v>
      </c>
      <c r="BA48" s="27" t="s">
        <v>779</v>
      </c>
      <c r="BB48" s="27" t="s">
        <v>779</v>
      </c>
      <c r="BC48" s="27" t="s">
        <v>779</v>
      </c>
      <c r="BD48" s="27" t="s">
        <v>779</v>
      </c>
      <c r="BE48" s="27" t="s">
        <v>779</v>
      </c>
      <c r="BF48" s="27" t="s">
        <v>779</v>
      </c>
      <c r="BG48" s="27" t="s">
        <v>779</v>
      </c>
      <c r="BH48" s="27" t="s">
        <v>779</v>
      </c>
      <c r="BI48" s="27" t="s">
        <v>779</v>
      </c>
      <c r="BJ48" s="27" t="s">
        <v>779</v>
      </c>
      <c r="BK48" s="27" t="s">
        <v>779</v>
      </c>
      <c r="BL48" s="27" t="s">
        <v>779</v>
      </c>
      <c r="BM48" s="27" t="s">
        <v>779</v>
      </c>
      <c r="BN48" s="27" t="s">
        <v>779</v>
      </c>
      <c r="BO48" s="27" t="s">
        <v>779</v>
      </c>
      <c r="BP48" s="27" t="s">
        <v>779</v>
      </c>
      <c r="BQ48" s="27" t="s">
        <v>779</v>
      </c>
      <c r="BR48" s="27" t="s">
        <v>779</v>
      </c>
      <c r="BS48" s="27" t="s">
        <v>779</v>
      </c>
      <c r="BT48" s="27" t="s">
        <v>779</v>
      </c>
      <c r="BU48" s="27" t="s">
        <v>779</v>
      </c>
      <c r="BV48" s="27" t="s">
        <v>779</v>
      </c>
      <c r="BW48" s="27" t="s">
        <v>779</v>
      </c>
      <c r="BX48" s="27" t="s">
        <v>779</v>
      </c>
      <c r="CA48" s="294">
        <v>7</v>
      </c>
      <c r="CB48" s="27" t="str">
        <f t="shared" si="0"/>
        <v>NÃO</v>
      </c>
      <c r="CC48" s="27" t="str">
        <f t="shared" ref="CC48:CE48" si="119">IF(R48="Não",R48,IF(AND(CB48="Não",R48&lt;&gt;"Não"),R48,CB48*(1+$E16)))</f>
        <v>NÃO</v>
      </c>
      <c r="CD48" s="27" t="str">
        <f t="shared" si="119"/>
        <v>NÃO</v>
      </c>
      <c r="CE48" s="27" t="str">
        <f t="shared" si="119"/>
        <v>NÃO</v>
      </c>
      <c r="CF48" s="27" t="str">
        <f t="shared" si="60"/>
        <v>NÃO</v>
      </c>
      <c r="CG48" s="27" t="str">
        <f t="shared" si="61"/>
        <v>NÃO</v>
      </c>
      <c r="CH48" s="27" t="str">
        <f t="shared" si="62"/>
        <v>NÃO</v>
      </c>
      <c r="CI48" s="27" t="str">
        <f t="shared" si="63"/>
        <v>NÃO</v>
      </c>
      <c r="CJ48" s="27" t="str">
        <f t="shared" si="64"/>
        <v>NÃO</v>
      </c>
      <c r="CK48" s="27" t="str">
        <f t="shared" si="65"/>
        <v>NÃO</v>
      </c>
      <c r="CL48" s="27" t="str">
        <f t="shared" si="66"/>
        <v>NÃO</v>
      </c>
      <c r="CM48" s="27" t="str">
        <f t="shared" si="67"/>
        <v>NÃO</v>
      </c>
      <c r="CN48" s="100" t="str">
        <f t="shared" si="68"/>
        <v>NÃO</v>
      </c>
      <c r="CO48" s="100" t="str">
        <f t="shared" si="69"/>
        <v>NÃO</v>
      </c>
      <c r="CP48" s="100" t="str">
        <f t="shared" si="70"/>
        <v>NÃO</v>
      </c>
      <c r="CQ48" s="100" t="str">
        <f t="shared" si="71"/>
        <v>NÃO</v>
      </c>
      <c r="CR48" s="100" t="str">
        <f t="shared" si="72"/>
        <v>NÃO</v>
      </c>
      <c r="CS48" s="100" t="str">
        <f t="shared" si="73"/>
        <v>NÃO</v>
      </c>
      <c r="CT48" s="100" t="str">
        <f t="shared" si="74"/>
        <v>NÃO</v>
      </c>
      <c r="CU48" s="100" t="str">
        <f t="shared" si="75"/>
        <v>NÃO</v>
      </c>
      <c r="CV48" s="100" t="str">
        <f t="shared" si="76"/>
        <v>NÃO</v>
      </c>
      <c r="CW48" s="100" t="str">
        <f t="shared" si="77"/>
        <v>NÃO</v>
      </c>
      <c r="CX48" s="100" t="str">
        <f t="shared" si="78"/>
        <v>NÃO</v>
      </c>
      <c r="CY48" s="100" t="str">
        <f t="shared" si="79"/>
        <v>NÃO</v>
      </c>
      <c r="CZ48" s="100" t="str">
        <f t="shared" si="80"/>
        <v>NÃO</v>
      </c>
      <c r="DA48" s="100" t="str">
        <f t="shared" si="81"/>
        <v>NÃO</v>
      </c>
      <c r="DB48" s="100" t="str">
        <f t="shared" si="82"/>
        <v>NÃO</v>
      </c>
      <c r="DC48" s="100" t="str">
        <f t="shared" si="83"/>
        <v>NÃO</v>
      </c>
      <c r="DD48" s="100" t="str">
        <f t="shared" si="84"/>
        <v>NÃO</v>
      </c>
      <c r="DE48" s="100" t="str">
        <f t="shared" si="85"/>
        <v>NÃO</v>
      </c>
      <c r="DF48" s="100" t="str">
        <f t="shared" si="86"/>
        <v>NÃO</v>
      </c>
      <c r="DG48" s="100" t="str">
        <f t="shared" si="87"/>
        <v>NÃO</v>
      </c>
      <c r="DH48" s="100" t="str">
        <f t="shared" si="88"/>
        <v>NÃO</v>
      </c>
      <c r="DI48" s="100" t="str">
        <f t="shared" si="89"/>
        <v>NÃO</v>
      </c>
      <c r="DJ48" s="100" t="str">
        <f t="shared" si="90"/>
        <v>NÃO</v>
      </c>
      <c r="DK48" s="100" t="str">
        <f t="shared" si="91"/>
        <v>NÃO</v>
      </c>
      <c r="DL48" s="100" t="str">
        <f t="shared" si="92"/>
        <v>NÃO</v>
      </c>
      <c r="DM48" s="100" t="str">
        <f t="shared" si="93"/>
        <v>NÃO</v>
      </c>
      <c r="DN48" s="100" t="str">
        <f t="shared" si="94"/>
        <v>NÃO</v>
      </c>
      <c r="DO48" s="100" t="str">
        <f t="shared" si="95"/>
        <v>NÃO</v>
      </c>
      <c r="DP48" s="100" t="str">
        <f t="shared" si="96"/>
        <v>NÃO</v>
      </c>
      <c r="DQ48" s="100" t="str">
        <f t="shared" si="97"/>
        <v>NÃO</v>
      </c>
      <c r="DR48" s="100" t="str">
        <f t="shared" si="98"/>
        <v>NÃO</v>
      </c>
      <c r="DS48" s="100" t="str">
        <f t="shared" si="99"/>
        <v>NÃO</v>
      </c>
      <c r="DT48" s="100" t="str">
        <f t="shared" si="100"/>
        <v>NÃO</v>
      </c>
      <c r="DU48" s="100" t="str">
        <f t="shared" si="101"/>
        <v>NÃO</v>
      </c>
      <c r="DV48" s="100" t="str">
        <f t="shared" si="102"/>
        <v>NÃO</v>
      </c>
      <c r="DW48" s="100" t="str">
        <f t="shared" si="103"/>
        <v>NÃO</v>
      </c>
      <c r="DX48" s="100" t="str">
        <f t="shared" si="104"/>
        <v>NÃO</v>
      </c>
      <c r="DY48" s="100" t="str">
        <f t="shared" si="105"/>
        <v>NÃO</v>
      </c>
      <c r="DZ48" s="100" t="str">
        <f t="shared" si="106"/>
        <v>NÃO</v>
      </c>
      <c r="EA48" s="100" t="str">
        <f t="shared" si="107"/>
        <v>NÃO</v>
      </c>
      <c r="EB48" s="100" t="str">
        <f t="shared" si="108"/>
        <v>NÃO</v>
      </c>
      <c r="EC48" s="100" t="str">
        <f t="shared" si="109"/>
        <v>NÃO</v>
      </c>
      <c r="ED48" s="100" t="str">
        <f t="shared" si="110"/>
        <v>NÃO</v>
      </c>
      <c r="EE48" s="100" t="str">
        <f t="shared" si="111"/>
        <v>NÃO</v>
      </c>
      <c r="EF48" s="100" t="str">
        <f t="shared" si="112"/>
        <v>NÃO</v>
      </c>
      <c r="EG48" s="100" t="str">
        <f t="shared" si="113"/>
        <v>NÃO</v>
      </c>
      <c r="EH48" s="100" t="str">
        <f t="shared" si="114"/>
        <v>NÃO</v>
      </c>
      <c r="EI48" s="100" t="str">
        <f t="shared" si="115"/>
        <v>NÃO</v>
      </c>
      <c r="EJ48" s="100"/>
    </row>
    <row r="49" spans="3:140" ht="30" customHeight="1">
      <c r="C49" s="20"/>
      <c r="D49" s="20"/>
      <c r="E49" s="20"/>
      <c r="F49" s="106"/>
      <c r="G49" s="106"/>
      <c r="H49" s="106"/>
      <c r="I49" s="106"/>
      <c r="J49" s="106"/>
      <c r="K49" s="20"/>
      <c r="L49" s="106"/>
      <c r="M49" s="106"/>
      <c r="N49" s="106"/>
      <c r="O49" s="106"/>
      <c r="P49" s="294">
        <v>8</v>
      </c>
      <c r="Q49" s="27" t="s">
        <v>779</v>
      </c>
      <c r="R49" s="27" t="s">
        <v>779</v>
      </c>
      <c r="S49" s="27" t="s">
        <v>779</v>
      </c>
      <c r="T49" s="27" t="s">
        <v>779</v>
      </c>
      <c r="U49" s="27" t="s">
        <v>779</v>
      </c>
      <c r="V49" s="27" t="s">
        <v>779</v>
      </c>
      <c r="W49" s="27" t="s">
        <v>779</v>
      </c>
      <c r="X49" s="27" t="s">
        <v>779</v>
      </c>
      <c r="Y49" s="27" t="s">
        <v>779</v>
      </c>
      <c r="Z49" s="27" t="s">
        <v>779</v>
      </c>
      <c r="AA49" s="27" t="s">
        <v>779</v>
      </c>
      <c r="AB49" s="27" t="s">
        <v>779</v>
      </c>
      <c r="AC49" s="27" t="s">
        <v>779</v>
      </c>
      <c r="AD49" s="27" t="s">
        <v>779</v>
      </c>
      <c r="AE49" s="27" t="s">
        <v>779</v>
      </c>
      <c r="AF49" s="27" t="s">
        <v>779</v>
      </c>
      <c r="AG49" s="27" t="s">
        <v>779</v>
      </c>
      <c r="AH49" s="27" t="s">
        <v>779</v>
      </c>
      <c r="AI49" s="27" t="s">
        <v>779</v>
      </c>
      <c r="AJ49" s="27" t="s">
        <v>779</v>
      </c>
      <c r="AK49" s="27" t="s">
        <v>779</v>
      </c>
      <c r="AL49" s="27" t="s">
        <v>779</v>
      </c>
      <c r="AM49" s="27" t="s">
        <v>779</v>
      </c>
      <c r="AN49" s="27" t="s">
        <v>779</v>
      </c>
      <c r="AO49" s="27" t="s">
        <v>779</v>
      </c>
      <c r="AP49" s="27" t="s">
        <v>779</v>
      </c>
      <c r="AQ49" s="27" t="s">
        <v>779</v>
      </c>
      <c r="AR49" s="27" t="s">
        <v>779</v>
      </c>
      <c r="AS49" s="27" t="s">
        <v>779</v>
      </c>
      <c r="AT49" s="27" t="s">
        <v>779</v>
      </c>
      <c r="AU49" s="27" t="s">
        <v>779</v>
      </c>
      <c r="AV49" s="27" t="s">
        <v>779</v>
      </c>
      <c r="AW49" s="27" t="s">
        <v>779</v>
      </c>
      <c r="AX49" s="27" t="s">
        <v>779</v>
      </c>
      <c r="AY49" s="27" t="s">
        <v>779</v>
      </c>
      <c r="AZ49" s="27" t="s">
        <v>779</v>
      </c>
      <c r="BA49" s="27" t="s">
        <v>779</v>
      </c>
      <c r="BB49" s="27" t="s">
        <v>779</v>
      </c>
      <c r="BC49" s="27" t="s">
        <v>779</v>
      </c>
      <c r="BD49" s="27" t="s">
        <v>779</v>
      </c>
      <c r="BE49" s="27" t="s">
        <v>779</v>
      </c>
      <c r="BF49" s="27" t="s">
        <v>779</v>
      </c>
      <c r="BG49" s="27" t="s">
        <v>779</v>
      </c>
      <c r="BH49" s="27" t="s">
        <v>779</v>
      </c>
      <c r="BI49" s="27" t="s">
        <v>779</v>
      </c>
      <c r="BJ49" s="27" t="s">
        <v>779</v>
      </c>
      <c r="BK49" s="27" t="s">
        <v>779</v>
      </c>
      <c r="BL49" s="27" t="s">
        <v>779</v>
      </c>
      <c r="BM49" s="27" t="s">
        <v>779</v>
      </c>
      <c r="BN49" s="27" t="s">
        <v>779</v>
      </c>
      <c r="BO49" s="27" t="s">
        <v>779</v>
      </c>
      <c r="BP49" s="27" t="s">
        <v>779</v>
      </c>
      <c r="BQ49" s="27" t="s">
        <v>779</v>
      </c>
      <c r="BR49" s="27" t="s">
        <v>779</v>
      </c>
      <c r="BS49" s="27" t="s">
        <v>779</v>
      </c>
      <c r="BT49" s="27" t="s">
        <v>779</v>
      </c>
      <c r="BU49" s="27" t="s">
        <v>779</v>
      </c>
      <c r="BV49" s="27" t="s">
        <v>779</v>
      </c>
      <c r="BW49" s="27" t="s">
        <v>779</v>
      </c>
      <c r="BX49" s="27" t="s">
        <v>779</v>
      </c>
      <c r="CA49" s="294">
        <v>8</v>
      </c>
      <c r="CB49" s="27" t="str">
        <f t="shared" si="0"/>
        <v>NÃO</v>
      </c>
      <c r="CC49" s="27" t="str">
        <f t="shared" ref="CC49:CE49" si="120">IF(R49="Não",R49,IF(AND(CB49="Não",R49&lt;&gt;"Não"),R49,CB49*(1+$E17)))</f>
        <v>NÃO</v>
      </c>
      <c r="CD49" s="27" t="str">
        <f t="shared" si="120"/>
        <v>NÃO</v>
      </c>
      <c r="CE49" s="27" t="str">
        <f t="shared" si="120"/>
        <v>NÃO</v>
      </c>
      <c r="CF49" s="27" t="str">
        <f t="shared" si="60"/>
        <v>NÃO</v>
      </c>
      <c r="CG49" s="27" t="str">
        <f t="shared" si="61"/>
        <v>NÃO</v>
      </c>
      <c r="CH49" s="27" t="str">
        <f t="shared" si="62"/>
        <v>NÃO</v>
      </c>
      <c r="CI49" s="27" t="str">
        <f t="shared" si="63"/>
        <v>NÃO</v>
      </c>
      <c r="CJ49" s="27" t="str">
        <f t="shared" si="64"/>
        <v>NÃO</v>
      </c>
      <c r="CK49" s="27" t="str">
        <f t="shared" si="65"/>
        <v>NÃO</v>
      </c>
      <c r="CL49" s="27" t="str">
        <f t="shared" si="66"/>
        <v>NÃO</v>
      </c>
      <c r="CM49" s="27" t="str">
        <f t="shared" si="67"/>
        <v>NÃO</v>
      </c>
      <c r="CN49" s="100" t="str">
        <f t="shared" si="68"/>
        <v>NÃO</v>
      </c>
      <c r="CO49" s="100" t="str">
        <f t="shared" si="69"/>
        <v>NÃO</v>
      </c>
      <c r="CP49" s="100" t="str">
        <f t="shared" si="70"/>
        <v>NÃO</v>
      </c>
      <c r="CQ49" s="100" t="str">
        <f t="shared" si="71"/>
        <v>NÃO</v>
      </c>
      <c r="CR49" s="100" t="str">
        <f t="shared" si="72"/>
        <v>NÃO</v>
      </c>
      <c r="CS49" s="100" t="str">
        <f t="shared" si="73"/>
        <v>NÃO</v>
      </c>
      <c r="CT49" s="100" t="str">
        <f t="shared" si="74"/>
        <v>NÃO</v>
      </c>
      <c r="CU49" s="100" t="str">
        <f t="shared" si="75"/>
        <v>NÃO</v>
      </c>
      <c r="CV49" s="100" t="str">
        <f t="shared" si="76"/>
        <v>NÃO</v>
      </c>
      <c r="CW49" s="100" t="str">
        <f t="shared" si="77"/>
        <v>NÃO</v>
      </c>
      <c r="CX49" s="100" t="str">
        <f t="shared" si="78"/>
        <v>NÃO</v>
      </c>
      <c r="CY49" s="100" t="str">
        <f t="shared" si="79"/>
        <v>NÃO</v>
      </c>
      <c r="CZ49" s="100" t="str">
        <f t="shared" si="80"/>
        <v>NÃO</v>
      </c>
      <c r="DA49" s="100" t="str">
        <f t="shared" si="81"/>
        <v>NÃO</v>
      </c>
      <c r="DB49" s="100" t="str">
        <f t="shared" si="82"/>
        <v>NÃO</v>
      </c>
      <c r="DC49" s="100" t="str">
        <f t="shared" si="83"/>
        <v>NÃO</v>
      </c>
      <c r="DD49" s="100" t="str">
        <f t="shared" si="84"/>
        <v>NÃO</v>
      </c>
      <c r="DE49" s="100" t="str">
        <f t="shared" si="85"/>
        <v>NÃO</v>
      </c>
      <c r="DF49" s="100" t="str">
        <f t="shared" si="86"/>
        <v>NÃO</v>
      </c>
      <c r="DG49" s="100" t="str">
        <f t="shared" si="87"/>
        <v>NÃO</v>
      </c>
      <c r="DH49" s="100" t="str">
        <f t="shared" si="88"/>
        <v>NÃO</v>
      </c>
      <c r="DI49" s="100" t="str">
        <f t="shared" si="89"/>
        <v>NÃO</v>
      </c>
      <c r="DJ49" s="100" t="str">
        <f t="shared" si="90"/>
        <v>NÃO</v>
      </c>
      <c r="DK49" s="100" t="str">
        <f t="shared" si="91"/>
        <v>NÃO</v>
      </c>
      <c r="DL49" s="100" t="str">
        <f t="shared" si="92"/>
        <v>NÃO</v>
      </c>
      <c r="DM49" s="100" t="str">
        <f t="shared" si="93"/>
        <v>NÃO</v>
      </c>
      <c r="DN49" s="100" t="str">
        <f t="shared" si="94"/>
        <v>NÃO</v>
      </c>
      <c r="DO49" s="100" t="str">
        <f t="shared" si="95"/>
        <v>NÃO</v>
      </c>
      <c r="DP49" s="100" t="str">
        <f t="shared" si="96"/>
        <v>NÃO</v>
      </c>
      <c r="DQ49" s="100" t="str">
        <f t="shared" si="97"/>
        <v>NÃO</v>
      </c>
      <c r="DR49" s="100" t="str">
        <f t="shared" si="98"/>
        <v>NÃO</v>
      </c>
      <c r="DS49" s="100" t="str">
        <f t="shared" si="99"/>
        <v>NÃO</v>
      </c>
      <c r="DT49" s="100" t="str">
        <f t="shared" si="100"/>
        <v>NÃO</v>
      </c>
      <c r="DU49" s="100" t="str">
        <f t="shared" si="101"/>
        <v>NÃO</v>
      </c>
      <c r="DV49" s="100" t="str">
        <f t="shared" si="102"/>
        <v>NÃO</v>
      </c>
      <c r="DW49" s="100" t="str">
        <f t="shared" si="103"/>
        <v>NÃO</v>
      </c>
      <c r="DX49" s="100" t="str">
        <f t="shared" si="104"/>
        <v>NÃO</v>
      </c>
      <c r="DY49" s="100" t="str">
        <f t="shared" si="105"/>
        <v>NÃO</v>
      </c>
      <c r="DZ49" s="100" t="str">
        <f t="shared" si="106"/>
        <v>NÃO</v>
      </c>
      <c r="EA49" s="100" t="str">
        <f t="shared" si="107"/>
        <v>NÃO</v>
      </c>
      <c r="EB49" s="100" t="str">
        <f t="shared" si="108"/>
        <v>NÃO</v>
      </c>
      <c r="EC49" s="100" t="str">
        <f t="shared" si="109"/>
        <v>NÃO</v>
      </c>
      <c r="ED49" s="100" t="str">
        <f t="shared" si="110"/>
        <v>NÃO</v>
      </c>
      <c r="EE49" s="100" t="str">
        <f t="shared" si="111"/>
        <v>NÃO</v>
      </c>
      <c r="EF49" s="100" t="str">
        <f t="shared" si="112"/>
        <v>NÃO</v>
      </c>
      <c r="EG49" s="100" t="str">
        <f t="shared" si="113"/>
        <v>NÃO</v>
      </c>
      <c r="EH49" s="100" t="str">
        <f t="shared" si="114"/>
        <v>NÃO</v>
      </c>
      <c r="EI49" s="100" t="str">
        <f t="shared" si="115"/>
        <v>NÃO</v>
      </c>
      <c r="EJ49" s="100"/>
    </row>
    <row r="50" spans="3:140" ht="30" customHeight="1">
      <c r="C50" s="20"/>
      <c r="D50" s="20"/>
      <c r="E50" s="20"/>
      <c r="F50" s="106"/>
      <c r="G50" s="106"/>
      <c r="H50" s="106"/>
      <c r="I50" s="106"/>
      <c r="J50" s="106"/>
      <c r="K50" s="20"/>
      <c r="L50" s="106"/>
      <c r="M50" s="106"/>
      <c r="N50" s="106"/>
      <c r="O50" s="106"/>
      <c r="P50" s="294">
        <v>9</v>
      </c>
      <c r="Q50" s="27" t="s">
        <v>779</v>
      </c>
      <c r="R50" s="27" t="s">
        <v>779</v>
      </c>
      <c r="S50" s="27" t="s">
        <v>779</v>
      </c>
      <c r="T50" s="27" t="s">
        <v>779</v>
      </c>
      <c r="U50" s="27" t="s">
        <v>779</v>
      </c>
      <c r="V50" s="27" t="s">
        <v>779</v>
      </c>
      <c r="W50" s="27" t="s">
        <v>779</v>
      </c>
      <c r="X50" s="27" t="s">
        <v>779</v>
      </c>
      <c r="Y50" s="27" t="s">
        <v>779</v>
      </c>
      <c r="Z50" s="27" t="s">
        <v>779</v>
      </c>
      <c r="AA50" s="27" t="s">
        <v>779</v>
      </c>
      <c r="AB50" s="27" t="s">
        <v>779</v>
      </c>
      <c r="AC50" s="27" t="s">
        <v>779</v>
      </c>
      <c r="AD50" s="27" t="s">
        <v>779</v>
      </c>
      <c r="AE50" s="27" t="s">
        <v>779</v>
      </c>
      <c r="AF50" s="27" t="s">
        <v>779</v>
      </c>
      <c r="AG50" s="27" t="s">
        <v>779</v>
      </c>
      <c r="AH50" s="27" t="s">
        <v>779</v>
      </c>
      <c r="AI50" s="27" t="s">
        <v>779</v>
      </c>
      <c r="AJ50" s="27" t="s">
        <v>779</v>
      </c>
      <c r="AK50" s="27" t="s">
        <v>779</v>
      </c>
      <c r="AL50" s="27" t="s">
        <v>779</v>
      </c>
      <c r="AM50" s="27" t="s">
        <v>779</v>
      </c>
      <c r="AN50" s="27" t="s">
        <v>779</v>
      </c>
      <c r="AO50" s="27" t="s">
        <v>779</v>
      </c>
      <c r="AP50" s="27" t="s">
        <v>779</v>
      </c>
      <c r="AQ50" s="27" t="s">
        <v>779</v>
      </c>
      <c r="AR50" s="27" t="s">
        <v>779</v>
      </c>
      <c r="AS50" s="27" t="s">
        <v>779</v>
      </c>
      <c r="AT50" s="27" t="s">
        <v>779</v>
      </c>
      <c r="AU50" s="27" t="s">
        <v>779</v>
      </c>
      <c r="AV50" s="27" t="s">
        <v>779</v>
      </c>
      <c r="AW50" s="27" t="s">
        <v>779</v>
      </c>
      <c r="AX50" s="27" t="s">
        <v>779</v>
      </c>
      <c r="AY50" s="27" t="s">
        <v>779</v>
      </c>
      <c r="AZ50" s="27" t="s">
        <v>779</v>
      </c>
      <c r="BA50" s="27" t="s">
        <v>779</v>
      </c>
      <c r="BB50" s="27" t="s">
        <v>779</v>
      </c>
      <c r="BC50" s="27" t="s">
        <v>779</v>
      </c>
      <c r="BD50" s="27" t="s">
        <v>779</v>
      </c>
      <c r="BE50" s="27" t="s">
        <v>779</v>
      </c>
      <c r="BF50" s="27" t="s">
        <v>779</v>
      </c>
      <c r="BG50" s="27" t="s">
        <v>779</v>
      </c>
      <c r="BH50" s="27" t="s">
        <v>779</v>
      </c>
      <c r="BI50" s="27" t="s">
        <v>779</v>
      </c>
      <c r="BJ50" s="27" t="s">
        <v>779</v>
      </c>
      <c r="BK50" s="27" t="s">
        <v>779</v>
      </c>
      <c r="BL50" s="27" t="s">
        <v>779</v>
      </c>
      <c r="BM50" s="27" t="s">
        <v>779</v>
      </c>
      <c r="BN50" s="27" t="s">
        <v>779</v>
      </c>
      <c r="BO50" s="27" t="s">
        <v>779</v>
      </c>
      <c r="BP50" s="27" t="s">
        <v>779</v>
      </c>
      <c r="BQ50" s="27" t="s">
        <v>779</v>
      </c>
      <c r="BR50" s="27" t="s">
        <v>779</v>
      </c>
      <c r="BS50" s="27" t="s">
        <v>779</v>
      </c>
      <c r="BT50" s="27" t="s">
        <v>779</v>
      </c>
      <c r="BU50" s="27" t="s">
        <v>779</v>
      </c>
      <c r="BV50" s="27" t="s">
        <v>779</v>
      </c>
      <c r="BW50" s="27" t="s">
        <v>779</v>
      </c>
      <c r="BX50" s="27" t="s">
        <v>779</v>
      </c>
      <c r="CA50" s="294">
        <v>9</v>
      </c>
      <c r="CB50" s="27" t="str">
        <f t="shared" si="0"/>
        <v>NÃO</v>
      </c>
      <c r="CC50" s="27" t="str">
        <f t="shared" ref="CC50:CE50" si="121">IF(R50="Não",R50,IF(AND(CB50="Não",R50&lt;&gt;"Não"),R50,CB50*(1+$E18)))</f>
        <v>NÃO</v>
      </c>
      <c r="CD50" s="27" t="str">
        <f t="shared" si="121"/>
        <v>NÃO</v>
      </c>
      <c r="CE50" s="27" t="str">
        <f t="shared" si="121"/>
        <v>NÃO</v>
      </c>
      <c r="CF50" s="27" t="str">
        <f t="shared" si="60"/>
        <v>NÃO</v>
      </c>
      <c r="CG50" s="27" t="str">
        <f t="shared" si="61"/>
        <v>NÃO</v>
      </c>
      <c r="CH50" s="27" t="str">
        <f t="shared" si="62"/>
        <v>NÃO</v>
      </c>
      <c r="CI50" s="27" t="str">
        <f t="shared" si="63"/>
        <v>NÃO</v>
      </c>
      <c r="CJ50" s="27" t="str">
        <f t="shared" si="64"/>
        <v>NÃO</v>
      </c>
      <c r="CK50" s="27" t="str">
        <f t="shared" si="65"/>
        <v>NÃO</v>
      </c>
      <c r="CL50" s="27" t="str">
        <f t="shared" si="66"/>
        <v>NÃO</v>
      </c>
      <c r="CM50" s="27" t="str">
        <f t="shared" si="67"/>
        <v>NÃO</v>
      </c>
      <c r="CN50" s="100" t="str">
        <f t="shared" si="68"/>
        <v>NÃO</v>
      </c>
      <c r="CO50" s="100" t="str">
        <f t="shared" si="69"/>
        <v>NÃO</v>
      </c>
      <c r="CP50" s="100" t="str">
        <f t="shared" si="70"/>
        <v>NÃO</v>
      </c>
      <c r="CQ50" s="100" t="str">
        <f t="shared" si="71"/>
        <v>NÃO</v>
      </c>
      <c r="CR50" s="100" t="str">
        <f t="shared" si="72"/>
        <v>NÃO</v>
      </c>
      <c r="CS50" s="100" t="str">
        <f t="shared" si="73"/>
        <v>NÃO</v>
      </c>
      <c r="CT50" s="100" t="str">
        <f t="shared" si="74"/>
        <v>NÃO</v>
      </c>
      <c r="CU50" s="100" t="str">
        <f t="shared" si="75"/>
        <v>NÃO</v>
      </c>
      <c r="CV50" s="100" t="str">
        <f t="shared" si="76"/>
        <v>NÃO</v>
      </c>
      <c r="CW50" s="100" t="str">
        <f t="shared" si="77"/>
        <v>NÃO</v>
      </c>
      <c r="CX50" s="100" t="str">
        <f t="shared" si="78"/>
        <v>NÃO</v>
      </c>
      <c r="CY50" s="100" t="str">
        <f t="shared" si="79"/>
        <v>NÃO</v>
      </c>
      <c r="CZ50" s="100" t="str">
        <f t="shared" si="80"/>
        <v>NÃO</v>
      </c>
      <c r="DA50" s="100" t="str">
        <f t="shared" si="81"/>
        <v>NÃO</v>
      </c>
      <c r="DB50" s="100" t="str">
        <f t="shared" si="82"/>
        <v>NÃO</v>
      </c>
      <c r="DC50" s="100" t="str">
        <f t="shared" si="83"/>
        <v>NÃO</v>
      </c>
      <c r="DD50" s="100" t="str">
        <f t="shared" si="84"/>
        <v>NÃO</v>
      </c>
      <c r="DE50" s="100" t="str">
        <f t="shared" si="85"/>
        <v>NÃO</v>
      </c>
      <c r="DF50" s="100" t="str">
        <f t="shared" si="86"/>
        <v>NÃO</v>
      </c>
      <c r="DG50" s="100" t="str">
        <f t="shared" si="87"/>
        <v>NÃO</v>
      </c>
      <c r="DH50" s="100" t="str">
        <f t="shared" si="88"/>
        <v>NÃO</v>
      </c>
      <c r="DI50" s="100" t="str">
        <f t="shared" si="89"/>
        <v>NÃO</v>
      </c>
      <c r="DJ50" s="100" t="str">
        <f t="shared" si="90"/>
        <v>NÃO</v>
      </c>
      <c r="DK50" s="100" t="str">
        <f t="shared" si="91"/>
        <v>NÃO</v>
      </c>
      <c r="DL50" s="100" t="str">
        <f t="shared" si="92"/>
        <v>NÃO</v>
      </c>
      <c r="DM50" s="100" t="str">
        <f t="shared" si="93"/>
        <v>NÃO</v>
      </c>
      <c r="DN50" s="100" t="str">
        <f t="shared" si="94"/>
        <v>NÃO</v>
      </c>
      <c r="DO50" s="100" t="str">
        <f t="shared" si="95"/>
        <v>NÃO</v>
      </c>
      <c r="DP50" s="100" t="str">
        <f t="shared" si="96"/>
        <v>NÃO</v>
      </c>
      <c r="DQ50" s="100" t="str">
        <f t="shared" si="97"/>
        <v>NÃO</v>
      </c>
      <c r="DR50" s="100" t="str">
        <f t="shared" si="98"/>
        <v>NÃO</v>
      </c>
      <c r="DS50" s="100" t="str">
        <f t="shared" si="99"/>
        <v>NÃO</v>
      </c>
      <c r="DT50" s="100" t="str">
        <f t="shared" si="100"/>
        <v>NÃO</v>
      </c>
      <c r="DU50" s="100" t="str">
        <f t="shared" si="101"/>
        <v>NÃO</v>
      </c>
      <c r="DV50" s="100" t="str">
        <f t="shared" si="102"/>
        <v>NÃO</v>
      </c>
      <c r="DW50" s="100" t="str">
        <f t="shared" si="103"/>
        <v>NÃO</v>
      </c>
      <c r="DX50" s="100" t="str">
        <f t="shared" si="104"/>
        <v>NÃO</v>
      </c>
      <c r="DY50" s="100" t="str">
        <f t="shared" si="105"/>
        <v>NÃO</v>
      </c>
      <c r="DZ50" s="100" t="str">
        <f t="shared" si="106"/>
        <v>NÃO</v>
      </c>
      <c r="EA50" s="100" t="str">
        <f t="shared" si="107"/>
        <v>NÃO</v>
      </c>
      <c r="EB50" s="100" t="str">
        <f t="shared" si="108"/>
        <v>NÃO</v>
      </c>
      <c r="EC50" s="100" t="str">
        <f t="shared" si="109"/>
        <v>NÃO</v>
      </c>
      <c r="ED50" s="100" t="str">
        <f t="shared" si="110"/>
        <v>NÃO</v>
      </c>
      <c r="EE50" s="100" t="str">
        <f t="shared" si="111"/>
        <v>NÃO</v>
      </c>
      <c r="EF50" s="100" t="str">
        <f t="shared" si="112"/>
        <v>NÃO</v>
      </c>
      <c r="EG50" s="100" t="str">
        <f t="shared" si="113"/>
        <v>NÃO</v>
      </c>
      <c r="EH50" s="100" t="str">
        <f t="shared" si="114"/>
        <v>NÃO</v>
      </c>
      <c r="EI50" s="100" t="str">
        <f t="shared" si="115"/>
        <v>NÃO</v>
      </c>
      <c r="EJ50" s="100"/>
    </row>
    <row r="51" spans="3:140" ht="30" customHeight="1">
      <c r="C51" s="20"/>
      <c r="D51" s="20"/>
      <c r="E51" s="20"/>
      <c r="F51" s="106"/>
      <c r="G51" s="106"/>
      <c r="H51" s="106"/>
      <c r="I51" s="106"/>
      <c r="J51" s="106"/>
      <c r="K51" s="20"/>
      <c r="L51" s="106"/>
      <c r="M51" s="106"/>
      <c r="N51" s="106"/>
      <c r="O51" s="106"/>
      <c r="P51" s="294">
        <v>10</v>
      </c>
      <c r="Q51" s="27" t="s">
        <v>779</v>
      </c>
      <c r="R51" s="27" t="s">
        <v>779</v>
      </c>
      <c r="S51" s="27" t="s">
        <v>779</v>
      </c>
      <c r="T51" s="27" t="s">
        <v>779</v>
      </c>
      <c r="U51" s="27" t="s">
        <v>779</v>
      </c>
      <c r="V51" s="27" t="s">
        <v>779</v>
      </c>
      <c r="W51" s="27" t="s">
        <v>779</v>
      </c>
      <c r="X51" s="27" t="s">
        <v>779</v>
      </c>
      <c r="Y51" s="27" t="s">
        <v>779</v>
      </c>
      <c r="Z51" s="27" t="s">
        <v>779</v>
      </c>
      <c r="AA51" s="27" t="s">
        <v>779</v>
      </c>
      <c r="AB51" s="27" t="s">
        <v>779</v>
      </c>
      <c r="AC51" s="27" t="s">
        <v>779</v>
      </c>
      <c r="AD51" s="27" t="s">
        <v>779</v>
      </c>
      <c r="AE51" s="27" t="s">
        <v>779</v>
      </c>
      <c r="AF51" s="27" t="s">
        <v>779</v>
      </c>
      <c r="AG51" s="27" t="s">
        <v>779</v>
      </c>
      <c r="AH51" s="27" t="s">
        <v>779</v>
      </c>
      <c r="AI51" s="27" t="s">
        <v>779</v>
      </c>
      <c r="AJ51" s="27" t="s">
        <v>779</v>
      </c>
      <c r="AK51" s="27" t="s">
        <v>779</v>
      </c>
      <c r="AL51" s="27" t="s">
        <v>779</v>
      </c>
      <c r="AM51" s="27" t="s">
        <v>779</v>
      </c>
      <c r="AN51" s="27" t="s">
        <v>779</v>
      </c>
      <c r="AO51" s="27" t="s">
        <v>779</v>
      </c>
      <c r="AP51" s="27" t="s">
        <v>779</v>
      </c>
      <c r="AQ51" s="27" t="s">
        <v>779</v>
      </c>
      <c r="AR51" s="27" t="s">
        <v>779</v>
      </c>
      <c r="AS51" s="27" t="s">
        <v>779</v>
      </c>
      <c r="AT51" s="27" t="s">
        <v>779</v>
      </c>
      <c r="AU51" s="27" t="s">
        <v>779</v>
      </c>
      <c r="AV51" s="27" t="s">
        <v>779</v>
      </c>
      <c r="AW51" s="27" t="s">
        <v>779</v>
      </c>
      <c r="AX51" s="27" t="s">
        <v>779</v>
      </c>
      <c r="AY51" s="27" t="s">
        <v>779</v>
      </c>
      <c r="AZ51" s="27" t="s">
        <v>779</v>
      </c>
      <c r="BA51" s="27" t="s">
        <v>779</v>
      </c>
      <c r="BB51" s="27" t="s">
        <v>779</v>
      </c>
      <c r="BC51" s="27" t="s">
        <v>779</v>
      </c>
      <c r="BD51" s="27" t="s">
        <v>779</v>
      </c>
      <c r="BE51" s="27" t="s">
        <v>779</v>
      </c>
      <c r="BF51" s="27" t="s">
        <v>779</v>
      </c>
      <c r="BG51" s="27" t="s">
        <v>779</v>
      </c>
      <c r="BH51" s="27" t="s">
        <v>779</v>
      </c>
      <c r="BI51" s="27" t="s">
        <v>779</v>
      </c>
      <c r="BJ51" s="27" t="s">
        <v>779</v>
      </c>
      <c r="BK51" s="27" t="s">
        <v>779</v>
      </c>
      <c r="BL51" s="27" t="s">
        <v>779</v>
      </c>
      <c r="BM51" s="27" t="s">
        <v>779</v>
      </c>
      <c r="BN51" s="27" t="s">
        <v>779</v>
      </c>
      <c r="BO51" s="27" t="s">
        <v>779</v>
      </c>
      <c r="BP51" s="27" t="s">
        <v>779</v>
      </c>
      <c r="BQ51" s="27" t="s">
        <v>779</v>
      </c>
      <c r="BR51" s="27" t="s">
        <v>779</v>
      </c>
      <c r="BS51" s="27" t="s">
        <v>779</v>
      </c>
      <c r="BT51" s="27" t="s">
        <v>779</v>
      </c>
      <c r="BU51" s="27" t="s">
        <v>779</v>
      </c>
      <c r="BV51" s="27" t="s">
        <v>779</v>
      </c>
      <c r="BW51" s="27" t="s">
        <v>779</v>
      </c>
      <c r="BX51" s="27" t="s">
        <v>779</v>
      </c>
      <c r="CA51" s="294">
        <v>10</v>
      </c>
      <c r="CB51" s="27" t="str">
        <f t="shared" si="0"/>
        <v>NÃO</v>
      </c>
      <c r="CC51" s="27" t="str">
        <f t="shared" ref="CC51:CE51" si="122">IF(R51="Não",R51,IF(AND(CB51="Não",R51&lt;&gt;"Não"),R51,CB51*(1+$E19)))</f>
        <v>NÃO</v>
      </c>
      <c r="CD51" s="27" t="str">
        <f t="shared" si="122"/>
        <v>NÃO</v>
      </c>
      <c r="CE51" s="27" t="str">
        <f t="shared" si="122"/>
        <v>NÃO</v>
      </c>
      <c r="CF51" s="27" t="str">
        <f t="shared" si="60"/>
        <v>NÃO</v>
      </c>
      <c r="CG51" s="27" t="str">
        <f t="shared" si="61"/>
        <v>NÃO</v>
      </c>
      <c r="CH51" s="27" t="str">
        <f t="shared" si="62"/>
        <v>NÃO</v>
      </c>
      <c r="CI51" s="27" t="str">
        <f t="shared" si="63"/>
        <v>NÃO</v>
      </c>
      <c r="CJ51" s="27" t="str">
        <f t="shared" si="64"/>
        <v>NÃO</v>
      </c>
      <c r="CK51" s="27" t="str">
        <f t="shared" si="65"/>
        <v>NÃO</v>
      </c>
      <c r="CL51" s="27" t="str">
        <f t="shared" si="66"/>
        <v>NÃO</v>
      </c>
      <c r="CM51" s="27" t="str">
        <f t="shared" si="67"/>
        <v>NÃO</v>
      </c>
      <c r="CN51" s="100" t="str">
        <f t="shared" si="68"/>
        <v>NÃO</v>
      </c>
      <c r="CO51" s="100" t="str">
        <f t="shared" si="69"/>
        <v>NÃO</v>
      </c>
      <c r="CP51" s="100" t="str">
        <f t="shared" si="70"/>
        <v>NÃO</v>
      </c>
      <c r="CQ51" s="100" t="str">
        <f t="shared" si="71"/>
        <v>NÃO</v>
      </c>
      <c r="CR51" s="100" t="str">
        <f t="shared" si="72"/>
        <v>NÃO</v>
      </c>
      <c r="CS51" s="100" t="str">
        <f t="shared" si="73"/>
        <v>NÃO</v>
      </c>
      <c r="CT51" s="100" t="str">
        <f t="shared" si="74"/>
        <v>NÃO</v>
      </c>
      <c r="CU51" s="100" t="str">
        <f t="shared" si="75"/>
        <v>NÃO</v>
      </c>
      <c r="CV51" s="100" t="str">
        <f t="shared" si="76"/>
        <v>NÃO</v>
      </c>
      <c r="CW51" s="100" t="str">
        <f t="shared" si="77"/>
        <v>NÃO</v>
      </c>
      <c r="CX51" s="100" t="str">
        <f t="shared" si="78"/>
        <v>NÃO</v>
      </c>
      <c r="CY51" s="100" t="str">
        <f t="shared" si="79"/>
        <v>NÃO</v>
      </c>
      <c r="CZ51" s="100" t="str">
        <f t="shared" si="80"/>
        <v>NÃO</v>
      </c>
      <c r="DA51" s="100" t="str">
        <f t="shared" si="81"/>
        <v>NÃO</v>
      </c>
      <c r="DB51" s="100" t="str">
        <f t="shared" si="82"/>
        <v>NÃO</v>
      </c>
      <c r="DC51" s="100" t="str">
        <f t="shared" si="83"/>
        <v>NÃO</v>
      </c>
      <c r="DD51" s="100" t="str">
        <f t="shared" si="84"/>
        <v>NÃO</v>
      </c>
      <c r="DE51" s="100" t="str">
        <f t="shared" si="85"/>
        <v>NÃO</v>
      </c>
      <c r="DF51" s="100" t="str">
        <f t="shared" si="86"/>
        <v>NÃO</v>
      </c>
      <c r="DG51" s="100" t="str">
        <f t="shared" si="87"/>
        <v>NÃO</v>
      </c>
      <c r="DH51" s="100" t="str">
        <f t="shared" si="88"/>
        <v>NÃO</v>
      </c>
      <c r="DI51" s="100" t="str">
        <f t="shared" si="89"/>
        <v>NÃO</v>
      </c>
      <c r="DJ51" s="100" t="str">
        <f t="shared" si="90"/>
        <v>NÃO</v>
      </c>
      <c r="DK51" s="100" t="str">
        <f t="shared" si="91"/>
        <v>NÃO</v>
      </c>
      <c r="DL51" s="100" t="str">
        <f t="shared" si="92"/>
        <v>NÃO</v>
      </c>
      <c r="DM51" s="100" t="str">
        <f t="shared" si="93"/>
        <v>NÃO</v>
      </c>
      <c r="DN51" s="100" t="str">
        <f t="shared" si="94"/>
        <v>NÃO</v>
      </c>
      <c r="DO51" s="100" t="str">
        <f t="shared" si="95"/>
        <v>NÃO</v>
      </c>
      <c r="DP51" s="100" t="str">
        <f t="shared" si="96"/>
        <v>NÃO</v>
      </c>
      <c r="DQ51" s="100" t="str">
        <f t="shared" si="97"/>
        <v>NÃO</v>
      </c>
      <c r="DR51" s="100" t="str">
        <f t="shared" si="98"/>
        <v>NÃO</v>
      </c>
      <c r="DS51" s="100" t="str">
        <f t="shared" si="99"/>
        <v>NÃO</v>
      </c>
      <c r="DT51" s="100" t="str">
        <f t="shared" si="100"/>
        <v>NÃO</v>
      </c>
      <c r="DU51" s="100" t="str">
        <f t="shared" si="101"/>
        <v>NÃO</v>
      </c>
      <c r="DV51" s="100" t="str">
        <f t="shared" si="102"/>
        <v>NÃO</v>
      </c>
      <c r="DW51" s="100" t="str">
        <f t="shared" si="103"/>
        <v>NÃO</v>
      </c>
      <c r="DX51" s="100" t="str">
        <f t="shared" si="104"/>
        <v>NÃO</v>
      </c>
      <c r="DY51" s="100" t="str">
        <f t="shared" si="105"/>
        <v>NÃO</v>
      </c>
      <c r="DZ51" s="100" t="str">
        <f t="shared" si="106"/>
        <v>NÃO</v>
      </c>
      <c r="EA51" s="100" t="str">
        <f t="shared" si="107"/>
        <v>NÃO</v>
      </c>
      <c r="EB51" s="100" t="str">
        <f t="shared" si="108"/>
        <v>NÃO</v>
      </c>
      <c r="EC51" s="100" t="str">
        <f t="shared" si="109"/>
        <v>NÃO</v>
      </c>
      <c r="ED51" s="100" t="str">
        <f t="shared" si="110"/>
        <v>NÃO</v>
      </c>
      <c r="EE51" s="100" t="str">
        <f t="shared" si="111"/>
        <v>NÃO</v>
      </c>
      <c r="EF51" s="100" t="str">
        <f t="shared" si="112"/>
        <v>NÃO</v>
      </c>
      <c r="EG51" s="100" t="str">
        <f t="shared" si="113"/>
        <v>NÃO</v>
      </c>
      <c r="EH51" s="100" t="str">
        <f t="shared" si="114"/>
        <v>NÃO</v>
      </c>
      <c r="EI51" s="100" t="str">
        <f t="shared" si="115"/>
        <v>NÃO</v>
      </c>
      <c r="EJ51" s="100"/>
    </row>
    <row r="52" spans="3:140" ht="30" customHeight="1">
      <c r="C52" s="20"/>
      <c r="D52" s="20"/>
      <c r="E52" s="20"/>
      <c r="F52" s="106"/>
      <c r="G52" s="106"/>
      <c r="H52" s="106"/>
      <c r="I52" s="106"/>
      <c r="J52" s="106"/>
      <c r="K52" s="20"/>
      <c r="L52" s="106"/>
      <c r="M52" s="106"/>
      <c r="N52" s="106"/>
      <c r="O52" s="106"/>
      <c r="P52" s="294">
        <v>11</v>
      </c>
      <c r="Q52" s="27" t="s">
        <v>779</v>
      </c>
      <c r="R52" s="27" t="s">
        <v>779</v>
      </c>
      <c r="S52" s="27" t="s">
        <v>779</v>
      </c>
      <c r="T52" s="27" t="s">
        <v>779</v>
      </c>
      <c r="U52" s="27" t="s">
        <v>779</v>
      </c>
      <c r="V52" s="27" t="s">
        <v>779</v>
      </c>
      <c r="W52" s="27" t="s">
        <v>779</v>
      </c>
      <c r="X52" s="27" t="s">
        <v>779</v>
      </c>
      <c r="Y52" s="27" t="s">
        <v>779</v>
      </c>
      <c r="Z52" s="27" t="s">
        <v>779</v>
      </c>
      <c r="AA52" s="27" t="s">
        <v>779</v>
      </c>
      <c r="AB52" s="27" t="s">
        <v>779</v>
      </c>
      <c r="AC52" s="27" t="s">
        <v>779</v>
      </c>
      <c r="AD52" s="27" t="s">
        <v>779</v>
      </c>
      <c r="AE52" s="27" t="s">
        <v>779</v>
      </c>
      <c r="AF52" s="27" t="s">
        <v>779</v>
      </c>
      <c r="AG52" s="27" t="s">
        <v>779</v>
      </c>
      <c r="AH52" s="27" t="s">
        <v>779</v>
      </c>
      <c r="AI52" s="27" t="s">
        <v>779</v>
      </c>
      <c r="AJ52" s="27" t="s">
        <v>779</v>
      </c>
      <c r="AK52" s="27" t="s">
        <v>779</v>
      </c>
      <c r="AL52" s="27" t="s">
        <v>779</v>
      </c>
      <c r="AM52" s="27" t="s">
        <v>779</v>
      </c>
      <c r="AN52" s="27" t="s">
        <v>779</v>
      </c>
      <c r="AO52" s="27" t="s">
        <v>779</v>
      </c>
      <c r="AP52" s="27" t="s">
        <v>779</v>
      </c>
      <c r="AQ52" s="27" t="s">
        <v>779</v>
      </c>
      <c r="AR52" s="27" t="s">
        <v>779</v>
      </c>
      <c r="AS52" s="27" t="s">
        <v>779</v>
      </c>
      <c r="AT52" s="27" t="s">
        <v>779</v>
      </c>
      <c r="AU52" s="27" t="s">
        <v>779</v>
      </c>
      <c r="AV52" s="27" t="s">
        <v>779</v>
      </c>
      <c r="AW52" s="27" t="s">
        <v>779</v>
      </c>
      <c r="AX52" s="27" t="s">
        <v>779</v>
      </c>
      <c r="AY52" s="27" t="s">
        <v>779</v>
      </c>
      <c r="AZ52" s="27" t="s">
        <v>779</v>
      </c>
      <c r="BA52" s="27" t="s">
        <v>779</v>
      </c>
      <c r="BB52" s="27" t="s">
        <v>779</v>
      </c>
      <c r="BC52" s="27" t="s">
        <v>779</v>
      </c>
      <c r="BD52" s="27" t="s">
        <v>779</v>
      </c>
      <c r="BE52" s="27" t="s">
        <v>779</v>
      </c>
      <c r="BF52" s="27" t="s">
        <v>779</v>
      </c>
      <c r="BG52" s="27" t="s">
        <v>779</v>
      </c>
      <c r="BH52" s="27" t="s">
        <v>779</v>
      </c>
      <c r="BI52" s="27" t="s">
        <v>779</v>
      </c>
      <c r="BJ52" s="27" t="s">
        <v>779</v>
      </c>
      <c r="BK52" s="27" t="s">
        <v>779</v>
      </c>
      <c r="BL52" s="27" t="s">
        <v>779</v>
      </c>
      <c r="BM52" s="27" t="s">
        <v>779</v>
      </c>
      <c r="BN52" s="27" t="s">
        <v>779</v>
      </c>
      <c r="BO52" s="27" t="s">
        <v>779</v>
      </c>
      <c r="BP52" s="27" t="s">
        <v>779</v>
      </c>
      <c r="BQ52" s="27" t="s">
        <v>779</v>
      </c>
      <c r="BR52" s="27" t="s">
        <v>779</v>
      </c>
      <c r="BS52" s="27" t="s">
        <v>779</v>
      </c>
      <c r="BT52" s="27" t="s">
        <v>779</v>
      </c>
      <c r="BU52" s="27" t="s">
        <v>779</v>
      </c>
      <c r="BV52" s="27" t="s">
        <v>779</v>
      </c>
      <c r="BW52" s="27" t="s">
        <v>779</v>
      </c>
      <c r="BX52" s="27" t="s">
        <v>779</v>
      </c>
      <c r="CA52" s="294">
        <v>11</v>
      </c>
      <c r="CB52" s="27" t="str">
        <f t="shared" si="0"/>
        <v>NÃO</v>
      </c>
      <c r="CC52" s="27" t="str">
        <f t="shared" ref="CC52:CE52" si="123">IF(R52="Não",R52,IF(AND(CB52="Não",R52&lt;&gt;"Não"),R52,CB52*(1+$E20)))</f>
        <v>NÃO</v>
      </c>
      <c r="CD52" s="27" t="str">
        <f t="shared" si="123"/>
        <v>NÃO</v>
      </c>
      <c r="CE52" s="27" t="str">
        <f t="shared" si="123"/>
        <v>NÃO</v>
      </c>
      <c r="CF52" s="27" t="str">
        <f t="shared" si="60"/>
        <v>NÃO</v>
      </c>
      <c r="CG52" s="27" t="str">
        <f t="shared" si="61"/>
        <v>NÃO</v>
      </c>
      <c r="CH52" s="27" t="str">
        <f t="shared" si="62"/>
        <v>NÃO</v>
      </c>
      <c r="CI52" s="27" t="str">
        <f t="shared" si="63"/>
        <v>NÃO</v>
      </c>
      <c r="CJ52" s="27" t="str">
        <f t="shared" si="64"/>
        <v>NÃO</v>
      </c>
      <c r="CK52" s="27" t="str">
        <f t="shared" si="65"/>
        <v>NÃO</v>
      </c>
      <c r="CL52" s="27" t="str">
        <f t="shared" si="66"/>
        <v>NÃO</v>
      </c>
      <c r="CM52" s="27" t="str">
        <f t="shared" si="67"/>
        <v>NÃO</v>
      </c>
      <c r="CN52" s="100" t="str">
        <f t="shared" si="68"/>
        <v>NÃO</v>
      </c>
      <c r="CO52" s="100" t="str">
        <f t="shared" si="69"/>
        <v>NÃO</v>
      </c>
      <c r="CP52" s="100" t="str">
        <f t="shared" si="70"/>
        <v>NÃO</v>
      </c>
      <c r="CQ52" s="100" t="str">
        <f t="shared" si="71"/>
        <v>NÃO</v>
      </c>
      <c r="CR52" s="100" t="str">
        <f t="shared" si="72"/>
        <v>NÃO</v>
      </c>
      <c r="CS52" s="100" t="str">
        <f t="shared" si="73"/>
        <v>NÃO</v>
      </c>
      <c r="CT52" s="100" t="str">
        <f t="shared" si="74"/>
        <v>NÃO</v>
      </c>
      <c r="CU52" s="100" t="str">
        <f t="shared" si="75"/>
        <v>NÃO</v>
      </c>
      <c r="CV52" s="100" t="str">
        <f t="shared" si="76"/>
        <v>NÃO</v>
      </c>
      <c r="CW52" s="100" t="str">
        <f t="shared" si="77"/>
        <v>NÃO</v>
      </c>
      <c r="CX52" s="100" t="str">
        <f t="shared" si="78"/>
        <v>NÃO</v>
      </c>
      <c r="CY52" s="100" t="str">
        <f t="shared" si="79"/>
        <v>NÃO</v>
      </c>
      <c r="CZ52" s="100" t="str">
        <f t="shared" si="80"/>
        <v>NÃO</v>
      </c>
      <c r="DA52" s="100" t="str">
        <f t="shared" si="81"/>
        <v>NÃO</v>
      </c>
      <c r="DB52" s="100" t="str">
        <f t="shared" si="82"/>
        <v>NÃO</v>
      </c>
      <c r="DC52" s="100" t="str">
        <f t="shared" si="83"/>
        <v>NÃO</v>
      </c>
      <c r="DD52" s="100" t="str">
        <f t="shared" si="84"/>
        <v>NÃO</v>
      </c>
      <c r="DE52" s="100" t="str">
        <f t="shared" si="85"/>
        <v>NÃO</v>
      </c>
      <c r="DF52" s="100" t="str">
        <f t="shared" si="86"/>
        <v>NÃO</v>
      </c>
      <c r="DG52" s="100" t="str">
        <f t="shared" si="87"/>
        <v>NÃO</v>
      </c>
      <c r="DH52" s="100" t="str">
        <f t="shared" si="88"/>
        <v>NÃO</v>
      </c>
      <c r="DI52" s="100" t="str">
        <f t="shared" si="89"/>
        <v>NÃO</v>
      </c>
      <c r="DJ52" s="100" t="str">
        <f t="shared" si="90"/>
        <v>NÃO</v>
      </c>
      <c r="DK52" s="100" t="str">
        <f t="shared" si="91"/>
        <v>NÃO</v>
      </c>
      <c r="DL52" s="100" t="str">
        <f t="shared" si="92"/>
        <v>NÃO</v>
      </c>
      <c r="DM52" s="100" t="str">
        <f t="shared" si="93"/>
        <v>NÃO</v>
      </c>
      <c r="DN52" s="100" t="str">
        <f t="shared" si="94"/>
        <v>NÃO</v>
      </c>
      <c r="DO52" s="100" t="str">
        <f t="shared" si="95"/>
        <v>NÃO</v>
      </c>
      <c r="DP52" s="100" t="str">
        <f t="shared" si="96"/>
        <v>NÃO</v>
      </c>
      <c r="DQ52" s="100" t="str">
        <f t="shared" si="97"/>
        <v>NÃO</v>
      </c>
      <c r="DR52" s="100" t="str">
        <f t="shared" si="98"/>
        <v>NÃO</v>
      </c>
      <c r="DS52" s="100" t="str">
        <f t="shared" si="99"/>
        <v>NÃO</v>
      </c>
      <c r="DT52" s="100" t="str">
        <f t="shared" si="100"/>
        <v>NÃO</v>
      </c>
      <c r="DU52" s="100" t="str">
        <f t="shared" si="101"/>
        <v>NÃO</v>
      </c>
      <c r="DV52" s="100" t="str">
        <f t="shared" si="102"/>
        <v>NÃO</v>
      </c>
      <c r="DW52" s="100" t="str">
        <f t="shared" si="103"/>
        <v>NÃO</v>
      </c>
      <c r="DX52" s="100" t="str">
        <f t="shared" si="104"/>
        <v>NÃO</v>
      </c>
      <c r="DY52" s="100" t="str">
        <f t="shared" si="105"/>
        <v>NÃO</v>
      </c>
      <c r="DZ52" s="100" t="str">
        <f t="shared" si="106"/>
        <v>NÃO</v>
      </c>
      <c r="EA52" s="100" t="str">
        <f t="shared" si="107"/>
        <v>NÃO</v>
      </c>
      <c r="EB52" s="100" t="str">
        <f t="shared" si="108"/>
        <v>NÃO</v>
      </c>
      <c r="EC52" s="100" t="str">
        <f t="shared" si="109"/>
        <v>NÃO</v>
      </c>
      <c r="ED52" s="100" t="str">
        <f t="shared" si="110"/>
        <v>NÃO</v>
      </c>
      <c r="EE52" s="100" t="str">
        <f t="shared" si="111"/>
        <v>NÃO</v>
      </c>
      <c r="EF52" s="100" t="str">
        <f t="shared" si="112"/>
        <v>NÃO</v>
      </c>
      <c r="EG52" s="100" t="str">
        <f t="shared" si="113"/>
        <v>NÃO</v>
      </c>
      <c r="EH52" s="100" t="str">
        <f t="shared" si="114"/>
        <v>NÃO</v>
      </c>
      <c r="EI52" s="100" t="str">
        <f t="shared" si="115"/>
        <v>NÃO</v>
      </c>
      <c r="EJ52" s="100"/>
    </row>
    <row r="53" spans="3:140" ht="30" customHeight="1">
      <c r="C53" s="20"/>
      <c r="D53" s="20"/>
      <c r="E53" s="20"/>
      <c r="F53" s="106"/>
      <c r="G53" s="106"/>
      <c r="H53" s="106"/>
      <c r="I53" s="106"/>
      <c r="J53" s="106"/>
      <c r="K53" s="20"/>
      <c r="L53" s="106"/>
      <c r="M53" s="106"/>
      <c r="N53" s="106"/>
      <c r="O53" s="106"/>
      <c r="P53" s="294">
        <v>12</v>
      </c>
      <c r="Q53" s="27" t="s">
        <v>779</v>
      </c>
      <c r="R53" s="27" t="s">
        <v>779</v>
      </c>
      <c r="S53" s="27" t="s">
        <v>779</v>
      </c>
      <c r="T53" s="27" t="s">
        <v>779</v>
      </c>
      <c r="U53" s="27" t="s">
        <v>779</v>
      </c>
      <c r="V53" s="27" t="s">
        <v>779</v>
      </c>
      <c r="W53" s="27" t="s">
        <v>779</v>
      </c>
      <c r="X53" s="27" t="s">
        <v>779</v>
      </c>
      <c r="Y53" s="27" t="s">
        <v>779</v>
      </c>
      <c r="Z53" s="27" t="s">
        <v>779</v>
      </c>
      <c r="AA53" s="27" t="s">
        <v>779</v>
      </c>
      <c r="AB53" s="27" t="s">
        <v>779</v>
      </c>
      <c r="AC53" s="27" t="s">
        <v>779</v>
      </c>
      <c r="AD53" s="27" t="s">
        <v>779</v>
      </c>
      <c r="AE53" s="27" t="s">
        <v>779</v>
      </c>
      <c r="AF53" s="27" t="s">
        <v>779</v>
      </c>
      <c r="AG53" s="27" t="s">
        <v>779</v>
      </c>
      <c r="AH53" s="27" t="s">
        <v>779</v>
      </c>
      <c r="AI53" s="27" t="s">
        <v>779</v>
      </c>
      <c r="AJ53" s="27" t="s">
        <v>779</v>
      </c>
      <c r="AK53" s="27" t="s">
        <v>779</v>
      </c>
      <c r="AL53" s="27" t="s">
        <v>779</v>
      </c>
      <c r="AM53" s="27" t="s">
        <v>779</v>
      </c>
      <c r="AN53" s="27" t="s">
        <v>779</v>
      </c>
      <c r="AO53" s="27" t="s">
        <v>779</v>
      </c>
      <c r="AP53" s="27" t="s">
        <v>779</v>
      </c>
      <c r="AQ53" s="27" t="s">
        <v>779</v>
      </c>
      <c r="AR53" s="27" t="s">
        <v>779</v>
      </c>
      <c r="AS53" s="27" t="s">
        <v>779</v>
      </c>
      <c r="AT53" s="27" t="s">
        <v>779</v>
      </c>
      <c r="AU53" s="27" t="s">
        <v>779</v>
      </c>
      <c r="AV53" s="27" t="s">
        <v>779</v>
      </c>
      <c r="AW53" s="27" t="s">
        <v>779</v>
      </c>
      <c r="AX53" s="27" t="s">
        <v>779</v>
      </c>
      <c r="AY53" s="27" t="s">
        <v>779</v>
      </c>
      <c r="AZ53" s="27" t="s">
        <v>779</v>
      </c>
      <c r="BA53" s="27" t="s">
        <v>779</v>
      </c>
      <c r="BB53" s="27" t="s">
        <v>779</v>
      </c>
      <c r="BC53" s="27" t="s">
        <v>779</v>
      </c>
      <c r="BD53" s="27" t="s">
        <v>779</v>
      </c>
      <c r="BE53" s="27" t="s">
        <v>779</v>
      </c>
      <c r="BF53" s="27" t="s">
        <v>779</v>
      </c>
      <c r="BG53" s="27" t="s">
        <v>779</v>
      </c>
      <c r="BH53" s="27" t="s">
        <v>779</v>
      </c>
      <c r="BI53" s="27" t="s">
        <v>779</v>
      </c>
      <c r="BJ53" s="27" t="s">
        <v>779</v>
      </c>
      <c r="BK53" s="27" t="s">
        <v>779</v>
      </c>
      <c r="BL53" s="27" t="s">
        <v>779</v>
      </c>
      <c r="BM53" s="27" t="s">
        <v>779</v>
      </c>
      <c r="BN53" s="27" t="s">
        <v>779</v>
      </c>
      <c r="BO53" s="27" t="s">
        <v>779</v>
      </c>
      <c r="BP53" s="27" t="s">
        <v>779</v>
      </c>
      <c r="BQ53" s="27" t="s">
        <v>779</v>
      </c>
      <c r="BR53" s="27" t="s">
        <v>779</v>
      </c>
      <c r="BS53" s="27" t="s">
        <v>779</v>
      </c>
      <c r="BT53" s="27" t="s">
        <v>779</v>
      </c>
      <c r="BU53" s="27" t="s">
        <v>779</v>
      </c>
      <c r="BV53" s="27" t="s">
        <v>779</v>
      </c>
      <c r="BW53" s="27" t="s">
        <v>779</v>
      </c>
      <c r="BX53" s="27" t="s">
        <v>779</v>
      </c>
      <c r="CA53" s="294">
        <v>12</v>
      </c>
      <c r="CB53" s="27" t="str">
        <f t="shared" si="0"/>
        <v>NÃO</v>
      </c>
      <c r="CC53" s="27" t="str">
        <f t="shared" ref="CC53:CE53" si="124">IF(R53="Não",R53,IF(AND(CB53="Não",R53&lt;&gt;"Não"),R53,CB53*(1+$E21)))</f>
        <v>NÃO</v>
      </c>
      <c r="CD53" s="27" t="str">
        <f t="shared" si="124"/>
        <v>NÃO</v>
      </c>
      <c r="CE53" s="27" t="str">
        <f t="shared" si="124"/>
        <v>NÃO</v>
      </c>
      <c r="CF53" s="27" t="str">
        <f t="shared" si="60"/>
        <v>NÃO</v>
      </c>
      <c r="CG53" s="27" t="str">
        <f t="shared" si="61"/>
        <v>NÃO</v>
      </c>
      <c r="CH53" s="27" t="str">
        <f t="shared" si="62"/>
        <v>NÃO</v>
      </c>
      <c r="CI53" s="27" t="str">
        <f t="shared" si="63"/>
        <v>NÃO</v>
      </c>
      <c r="CJ53" s="27" t="str">
        <f t="shared" si="64"/>
        <v>NÃO</v>
      </c>
      <c r="CK53" s="27" t="str">
        <f t="shared" si="65"/>
        <v>NÃO</v>
      </c>
      <c r="CL53" s="27" t="str">
        <f t="shared" si="66"/>
        <v>NÃO</v>
      </c>
      <c r="CM53" s="27" t="str">
        <f t="shared" si="67"/>
        <v>NÃO</v>
      </c>
      <c r="CN53" s="100" t="str">
        <f t="shared" si="68"/>
        <v>NÃO</v>
      </c>
      <c r="CO53" s="100" t="str">
        <f t="shared" si="69"/>
        <v>NÃO</v>
      </c>
      <c r="CP53" s="100" t="str">
        <f t="shared" si="70"/>
        <v>NÃO</v>
      </c>
      <c r="CQ53" s="100" t="str">
        <f t="shared" si="71"/>
        <v>NÃO</v>
      </c>
      <c r="CR53" s="100" t="str">
        <f t="shared" si="72"/>
        <v>NÃO</v>
      </c>
      <c r="CS53" s="100" t="str">
        <f t="shared" si="73"/>
        <v>NÃO</v>
      </c>
      <c r="CT53" s="100" t="str">
        <f t="shared" si="74"/>
        <v>NÃO</v>
      </c>
      <c r="CU53" s="100" t="str">
        <f t="shared" si="75"/>
        <v>NÃO</v>
      </c>
      <c r="CV53" s="100" t="str">
        <f t="shared" si="76"/>
        <v>NÃO</v>
      </c>
      <c r="CW53" s="100" t="str">
        <f t="shared" si="77"/>
        <v>NÃO</v>
      </c>
      <c r="CX53" s="100" t="str">
        <f t="shared" si="78"/>
        <v>NÃO</v>
      </c>
      <c r="CY53" s="100" t="str">
        <f t="shared" si="79"/>
        <v>NÃO</v>
      </c>
      <c r="CZ53" s="100" t="str">
        <f t="shared" si="80"/>
        <v>NÃO</v>
      </c>
      <c r="DA53" s="100" t="str">
        <f t="shared" si="81"/>
        <v>NÃO</v>
      </c>
      <c r="DB53" s="100" t="str">
        <f t="shared" si="82"/>
        <v>NÃO</v>
      </c>
      <c r="DC53" s="100" t="str">
        <f t="shared" si="83"/>
        <v>NÃO</v>
      </c>
      <c r="DD53" s="100" t="str">
        <f t="shared" si="84"/>
        <v>NÃO</v>
      </c>
      <c r="DE53" s="100" t="str">
        <f t="shared" si="85"/>
        <v>NÃO</v>
      </c>
      <c r="DF53" s="100" t="str">
        <f t="shared" si="86"/>
        <v>NÃO</v>
      </c>
      <c r="DG53" s="100" t="str">
        <f t="shared" si="87"/>
        <v>NÃO</v>
      </c>
      <c r="DH53" s="100" t="str">
        <f t="shared" si="88"/>
        <v>NÃO</v>
      </c>
      <c r="DI53" s="100" t="str">
        <f t="shared" si="89"/>
        <v>NÃO</v>
      </c>
      <c r="DJ53" s="100" t="str">
        <f t="shared" si="90"/>
        <v>NÃO</v>
      </c>
      <c r="DK53" s="100" t="str">
        <f t="shared" si="91"/>
        <v>NÃO</v>
      </c>
      <c r="DL53" s="100" t="str">
        <f t="shared" si="92"/>
        <v>NÃO</v>
      </c>
      <c r="DM53" s="100" t="str">
        <f t="shared" si="93"/>
        <v>NÃO</v>
      </c>
      <c r="DN53" s="100" t="str">
        <f t="shared" si="94"/>
        <v>NÃO</v>
      </c>
      <c r="DO53" s="100" t="str">
        <f t="shared" si="95"/>
        <v>NÃO</v>
      </c>
      <c r="DP53" s="100" t="str">
        <f t="shared" si="96"/>
        <v>NÃO</v>
      </c>
      <c r="DQ53" s="100" t="str">
        <f t="shared" si="97"/>
        <v>NÃO</v>
      </c>
      <c r="DR53" s="100" t="str">
        <f t="shared" si="98"/>
        <v>NÃO</v>
      </c>
      <c r="DS53" s="100" t="str">
        <f t="shared" si="99"/>
        <v>NÃO</v>
      </c>
      <c r="DT53" s="100" t="str">
        <f t="shared" si="100"/>
        <v>NÃO</v>
      </c>
      <c r="DU53" s="100" t="str">
        <f t="shared" si="101"/>
        <v>NÃO</v>
      </c>
      <c r="DV53" s="100" t="str">
        <f t="shared" si="102"/>
        <v>NÃO</v>
      </c>
      <c r="DW53" s="100" t="str">
        <f t="shared" si="103"/>
        <v>NÃO</v>
      </c>
      <c r="DX53" s="100" t="str">
        <f t="shared" si="104"/>
        <v>NÃO</v>
      </c>
      <c r="DY53" s="100" t="str">
        <f t="shared" si="105"/>
        <v>NÃO</v>
      </c>
      <c r="DZ53" s="100" t="str">
        <f t="shared" si="106"/>
        <v>NÃO</v>
      </c>
      <c r="EA53" s="100" t="str">
        <f t="shared" si="107"/>
        <v>NÃO</v>
      </c>
      <c r="EB53" s="100" t="str">
        <f t="shared" si="108"/>
        <v>NÃO</v>
      </c>
      <c r="EC53" s="100" t="str">
        <f t="shared" si="109"/>
        <v>NÃO</v>
      </c>
      <c r="ED53" s="100" t="str">
        <f t="shared" si="110"/>
        <v>NÃO</v>
      </c>
      <c r="EE53" s="100" t="str">
        <f t="shared" si="111"/>
        <v>NÃO</v>
      </c>
      <c r="EF53" s="100" t="str">
        <f t="shared" si="112"/>
        <v>NÃO</v>
      </c>
      <c r="EG53" s="100" t="str">
        <f t="shared" si="113"/>
        <v>NÃO</v>
      </c>
      <c r="EH53" s="100" t="str">
        <f t="shared" si="114"/>
        <v>NÃO</v>
      </c>
      <c r="EI53" s="100" t="str">
        <f t="shared" si="115"/>
        <v>NÃO</v>
      </c>
      <c r="EJ53" s="100"/>
    </row>
    <row r="54" spans="3:140" ht="30" customHeight="1">
      <c r="C54" s="20"/>
      <c r="D54" s="20"/>
      <c r="E54" s="20"/>
      <c r="F54" s="106"/>
      <c r="G54" s="106"/>
      <c r="H54" s="106"/>
      <c r="I54" s="106"/>
      <c r="J54" s="106"/>
      <c r="K54" s="20"/>
      <c r="L54" s="106"/>
      <c r="M54" s="106"/>
      <c r="N54" s="106"/>
      <c r="O54" s="106"/>
      <c r="P54" s="294">
        <v>13</v>
      </c>
      <c r="Q54" s="27" t="s">
        <v>779</v>
      </c>
      <c r="R54" s="27" t="s">
        <v>779</v>
      </c>
      <c r="S54" s="27" t="s">
        <v>779</v>
      </c>
      <c r="T54" s="27" t="s">
        <v>779</v>
      </c>
      <c r="U54" s="27" t="s">
        <v>779</v>
      </c>
      <c r="V54" s="27" t="s">
        <v>779</v>
      </c>
      <c r="W54" s="27" t="s">
        <v>779</v>
      </c>
      <c r="X54" s="27" t="s">
        <v>779</v>
      </c>
      <c r="Y54" s="27" t="s">
        <v>779</v>
      </c>
      <c r="Z54" s="27" t="s">
        <v>779</v>
      </c>
      <c r="AA54" s="27" t="s">
        <v>779</v>
      </c>
      <c r="AB54" s="27" t="s">
        <v>779</v>
      </c>
      <c r="AC54" s="27" t="s">
        <v>779</v>
      </c>
      <c r="AD54" s="27" t="s">
        <v>779</v>
      </c>
      <c r="AE54" s="27" t="s">
        <v>779</v>
      </c>
      <c r="AF54" s="27" t="s">
        <v>779</v>
      </c>
      <c r="AG54" s="27" t="s">
        <v>779</v>
      </c>
      <c r="AH54" s="27" t="s">
        <v>779</v>
      </c>
      <c r="AI54" s="27" t="s">
        <v>779</v>
      </c>
      <c r="AJ54" s="27" t="s">
        <v>779</v>
      </c>
      <c r="AK54" s="27" t="s">
        <v>779</v>
      </c>
      <c r="AL54" s="27" t="s">
        <v>779</v>
      </c>
      <c r="AM54" s="27" t="s">
        <v>779</v>
      </c>
      <c r="AN54" s="27" t="s">
        <v>779</v>
      </c>
      <c r="AO54" s="27" t="s">
        <v>779</v>
      </c>
      <c r="AP54" s="27" t="s">
        <v>779</v>
      </c>
      <c r="AQ54" s="27" t="s">
        <v>779</v>
      </c>
      <c r="AR54" s="27" t="s">
        <v>779</v>
      </c>
      <c r="AS54" s="27" t="s">
        <v>779</v>
      </c>
      <c r="AT54" s="27" t="s">
        <v>779</v>
      </c>
      <c r="AU54" s="27" t="s">
        <v>779</v>
      </c>
      <c r="AV54" s="27" t="s">
        <v>779</v>
      </c>
      <c r="AW54" s="27" t="s">
        <v>779</v>
      </c>
      <c r="AX54" s="27" t="s">
        <v>779</v>
      </c>
      <c r="AY54" s="27" t="s">
        <v>779</v>
      </c>
      <c r="AZ54" s="27" t="s">
        <v>779</v>
      </c>
      <c r="BA54" s="27" t="s">
        <v>779</v>
      </c>
      <c r="BB54" s="27" t="s">
        <v>779</v>
      </c>
      <c r="BC54" s="27" t="s">
        <v>779</v>
      </c>
      <c r="BD54" s="27" t="s">
        <v>779</v>
      </c>
      <c r="BE54" s="27" t="s">
        <v>779</v>
      </c>
      <c r="BF54" s="27" t="s">
        <v>779</v>
      </c>
      <c r="BG54" s="27" t="s">
        <v>779</v>
      </c>
      <c r="BH54" s="27" t="s">
        <v>779</v>
      </c>
      <c r="BI54" s="27" t="s">
        <v>779</v>
      </c>
      <c r="BJ54" s="27" t="s">
        <v>779</v>
      </c>
      <c r="BK54" s="27" t="s">
        <v>779</v>
      </c>
      <c r="BL54" s="27" t="s">
        <v>779</v>
      </c>
      <c r="BM54" s="27" t="s">
        <v>779</v>
      </c>
      <c r="BN54" s="27" t="s">
        <v>779</v>
      </c>
      <c r="BO54" s="27" t="s">
        <v>779</v>
      </c>
      <c r="BP54" s="27" t="s">
        <v>779</v>
      </c>
      <c r="BQ54" s="27" t="s">
        <v>779</v>
      </c>
      <c r="BR54" s="27" t="s">
        <v>779</v>
      </c>
      <c r="BS54" s="27" t="s">
        <v>779</v>
      </c>
      <c r="BT54" s="27" t="s">
        <v>779</v>
      </c>
      <c r="BU54" s="27" t="s">
        <v>779</v>
      </c>
      <c r="BV54" s="27" t="s">
        <v>779</v>
      </c>
      <c r="BW54" s="27" t="s">
        <v>779</v>
      </c>
      <c r="BX54" s="27" t="s">
        <v>779</v>
      </c>
      <c r="CA54" s="294">
        <v>13</v>
      </c>
      <c r="CB54" s="27" t="str">
        <f t="shared" si="0"/>
        <v>NÃO</v>
      </c>
      <c r="CC54" s="27" t="str">
        <f t="shared" ref="CC54:CE54" si="125">IF(R54="Não",R54,IF(AND(CB54="Não",R54&lt;&gt;"Não"),R54,CB54*(1+$E22)))</f>
        <v>NÃO</v>
      </c>
      <c r="CD54" s="27" t="str">
        <f t="shared" si="125"/>
        <v>NÃO</v>
      </c>
      <c r="CE54" s="27" t="str">
        <f t="shared" si="125"/>
        <v>NÃO</v>
      </c>
      <c r="CF54" s="27" t="str">
        <f t="shared" si="60"/>
        <v>NÃO</v>
      </c>
      <c r="CG54" s="27" t="str">
        <f t="shared" si="61"/>
        <v>NÃO</v>
      </c>
      <c r="CH54" s="27" t="str">
        <f t="shared" si="62"/>
        <v>NÃO</v>
      </c>
      <c r="CI54" s="27" t="str">
        <f t="shared" si="63"/>
        <v>NÃO</v>
      </c>
      <c r="CJ54" s="27" t="str">
        <f t="shared" si="64"/>
        <v>NÃO</v>
      </c>
      <c r="CK54" s="27" t="str">
        <f t="shared" si="65"/>
        <v>NÃO</v>
      </c>
      <c r="CL54" s="27" t="str">
        <f t="shared" si="66"/>
        <v>NÃO</v>
      </c>
      <c r="CM54" s="27" t="str">
        <f t="shared" si="67"/>
        <v>NÃO</v>
      </c>
      <c r="CN54" s="100" t="str">
        <f t="shared" si="68"/>
        <v>NÃO</v>
      </c>
      <c r="CO54" s="100" t="str">
        <f t="shared" si="69"/>
        <v>NÃO</v>
      </c>
      <c r="CP54" s="100" t="str">
        <f t="shared" si="70"/>
        <v>NÃO</v>
      </c>
      <c r="CQ54" s="100" t="str">
        <f t="shared" si="71"/>
        <v>NÃO</v>
      </c>
      <c r="CR54" s="100" t="str">
        <f t="shared" si="72"/>
        <v>NÃO</v>
      </c>
      <c r="CS54" s="100" t="str">
        <f t="shared" si="73"/>
        <v>NÃO</v>
      </c>
      <c r="CT54" s="100" t="str">
        <f t="shared" si="74"/>
        <v>NÃO</v>
      </c>
      <c r="CU54" s="100" t="str">
        <f t="shared" si="75"/>
        <v>NÃO</v>
      </c>
      <c r="CV54" s="100" t="str">
        <f t="shared" si="76"/>
        <v>NÃO</v>
      </c>
      <c r="CW54" s="100" t="str">
        <f t="shared" si="77"/>
        <v>NÃO</v>
      </c>
      <c r="CX54" s="100" t="str">
        <f t="shared" si="78"/>
        <v>NÃO</v>
      </c>
      <c r="CY54" s="100" t="str">
        <f t="shared" si="79"/>
        <v>NÃO</v>
      </c>
      <c r="CZ54" s="100" t="str">
        <f t="shared" si="80"/>
        <v>NÃO</v>
      </c>
      <c r="DA54" s="100" t="str">
        <f t="shared" si="81"/>
        <v>NÃO</v>
      </c>
      <c r="DB54" s="100" t="str">
        <f t="shared" si="82"/>
        <v>NÃO</v>
      </c>
      <c r="DC54" s="100" t="str">
        <f t="shared" si="83"/>
        <v>NÃO</v>
      </c>
      <c r="DD54" s="100" t="str">
        <f t="shared" si="84"/>
        <v>NÃO</v>
      </c>
      <c r="DE54" s="100" t="str">
        <f t="shared" si="85"/>
        <v>NÃO</v>
      </c>
      <c r="DF54" s="100" t="str">
        <f t="shared" si="86"/>
        <v>NÃO</v>
      </c>
      <c r="DG54" s="100" t="str">
        <f t="shared" si="87"/>
        <v>NÃO</v>
      </c>
      <c r="DH54" s="100" t="str">
        <f t="shared" si="88"/>
        <v>NÃO</v>
      </c>
      <c r="DI54" s="100" t="str">
        <f t="shared" si="89"/>
        <v>NÃO</v>
      </c>
      <c r="DJ54" s="100" t="str">
        <f t="shared" si="90"/>
        <v>NÃO</v>
      </c>
      <c r="DK54" s="100" t="str">
        <f t="shared" si="91"/>
        <v>NÃO</v>
      </c>
      <c r="DL54" s="100" t="str">
        <f t="shared" si="92"/>
        <v>NÃO</v>
      </c>
      <c r="DM54" s="100" t="str">
        <f t="shared" si="93"/>
        <v>NÃO</v>
      </c>
      <c r="DN54" s="100" t="str">
        <f t="shared" si="94"/>
        <v>NÃO</v>
      </c>
      <c r="DO54" s="100" t="str">
        <f t="shared" si="95"/>
        <v>NÃO</v>
      </c>
      <c r="DP54" s="100" t="str">
        <f t="shared" si="96"/>
        <v>NÃO</v>
      </c>
      <c r="DQ54" s="100" t="str">
        <f t="shared" si="97"/>
        <v>NÃO</v>
      </c>
      <c r="DR54" s="100" t="str">
        <f t="shared" si="98"/>
        <v>NÃO</v>
      </c>
      <c r="DS54" s="100" t="str">
        <f t="shared" si="99"/>
        <v>NÃO</v>
      </c>
      <c r="DT54" s="100" t="str">
        <f t="shared" si="100"/>
        <v>NÃO</v>
      </c>
      <c r="DU54" s="100" t="str">
        <f t="shared" si="101"/>
        <v>NÃO</v>
      </c>
      <c r="DV54" s="100" t="str">
        <f t="shared" si="102"/>
        <v>NÃO</v>
      </c>
      <c r="DW54" s="100" t="str">
        <f t="shared" si="103"/>
        <v>NÃO</v>
      </c>
      <c r="DX54" s="100" t="str">
        <f t="shared" si="104"/>
        <v>NÃO</v>
      </c>
      <c r="DY54" s="100" t="str">
        <f t="shared" si="105"/>
        <v>NÃO</v>
      </c>
      <c r="DZ54" s="100" t="str">
        <f t="shared" si="106"/>
        <v>NÃO</v>
      </c>
      <c r="EA54" s="100" t="str">
        <f t="shared" si="107"/>
        <v>NÃO</v>
      </c>
      <c r="EB54" s="100" t="str">
        <f t="shared" si="108"/>
        <v>NÃO</v>
      </c>
      <c r="EC54" s="100" t="str">
        <f t="shared" si="109"/>
        <v>NÃO</v>
      </c>
      <c r="ED54" s="100" t="str">
        <f t="shared" si="110"/>
        <v>NÃO</v>
      </c>
      <c r="EE54" s="100" t="str">
        <f t="shared" si="111"/>
        <v>NÃO</v>
      </c>
      <c r="EF54" s="100" t="str">
        <f t="shared" si="112"/>
        <v>NÃO</v>
      </c>
      <c r="EG54" s="100" t="str">
        <f t="shared" si="113"/>
        <v>NÃO</v>
      </c>
      <c r="EH54" s="100" t="str">
        <f t="shared" si="114"/>
        <v>NÃO</v>
      </c>
      <c r="EI54" s="100" t="str">
        <f t="shared" si="115"/>
        <v>NÃO</v>
      </c>
      <c r="EJ54" s="100"/>
    </row>
    <row r="55" spans="3:140" ht="30" customHeight="1">
      <c r="C55" s="20"/>
      <c r="D55" s="20"/>
      <c r="E55" s="20"/>
      <c r="F55" s="106"/>
      <c r="G55" s="106"/>
      <c r="H55" s="106"/>
      <c r="I55" s="106"/>
      <c r="J55" s="106"/>
      <c r="K55" s="20"/>
      <c r="L55" s="106"/>
      <c r="M55" s="106"/>
      <c r="N55" s="106"/>
      <c r="O55" s="106"/>
      <c r="P55" s="294">
        <v>14</v>
      </c>
      <c r="Q55" s="27" t="s">
        <v>779</v>
      </c>
      <c r="R55" s="27" t="s">
        <v>779</v>
      </c>
      <c r="S55" s="27" t="s">
        <v>779</v>
      </c>
      <c r="T55" s="27" t="s">
        <v>779</v>
      </c>
      <c r="U55" s="27" t="s">
        <v>779</v>
      </c>
      <c r="V55" s="27" t="s">
        <v>779</v>
      </c>
      <c r="W55" s="27" t="s">
        <v>779</v>
      </c>
      <c r="X55" s="27" t="s">
        <v>779</v>
      </c>
      <c r="Y55" s="27" t="s">
        <v>779</v>
      </c>
      <c r="Z55" s="27" t="s">
        <v>779</v>
      </c>
      <c r="AA55" s="27" t="s">
        <v>779</v>
      </c>
      <c r="AB55" s="27" t="s">
        <v>779</v>
      </c>
      <c r="AC55" s="27" t="s">
        <v>779</v>
      </c>
      <c r="AD55" s="27" t="s">
        <v>779</v>
      </c>
      <c r="AE55" s="27" t="s">
        <v>779</v>
      </c>
      <c r="AF55" s="27" t="s">
        <v>779</v>
      </c>
      <c r="AG55" s="27" t="s">
        <v>779</v>
      </c>
      <c r="AH55" s="27" t="s">
        <v>779</v>
      </c>
      <c r="AI55" s="27" t="s">
        <v>779</v>
      </c>
      <c r="AJ55" s="27" t="s">
        <v>779</v>
      </c>
      <c r="AK55" s="27" t="s">
        <v>779</v>
      </c>
      <c r="AL55" s="27" t="s">
        <v>779</v>
      </c>
      <c r="AM55" s="27" t="s">
        <v>779</v>
      </c>
      <c r="AN55" s="27" t="s">
        <v>779</v>
      </c>
      <c r="AO55" s="27" t="s">
        <v>779</v>
      </c>
      <c r="AP55" s="27" t="s">
        <v>779</v>
      </c>
      <c r="AQ55" s="27" t="s">
        <v>779</v>
      </c>
      <c r="AR55" s="27" t="s">
        <v>779</v>
      </c>
      <c r="AS55" s="27" t="s">
        <v>779</v>
      </c>
      <c r="AT55" s="27" t="s">
        <v>779</v>
      </c>
      <c r="AU55" s="27" t="s">
        <v>779</v>
      </c>
      <c r="AV55" s="27" t="s">
        <v>779</v>
      </c>
      <c r="AW55" s="27" t="s">
        <v>779</v>
      </c>
      <c r="AX55" s="27" t="s">
        <v>779</v>
      </c>
      <c r="AY55" s="27" t="s">
        <v>779</v>
      </c>
      <c r="AZ55" s="27" t="s">
        <v>779</v>
      </c>
      <c r="BA55" s="27" t="s">
        <v>779</v>
      </c>
      <c r="BB55" s="27" t="s">
        <v>779</v>
      </c>
      <c r="BC55" s="27" t="s">
        <v>779</v>
      </c>
      <c r="BD55" s="27" t="s">
        <v>779</v>
      </c>
      <c r="BE55" s="27" t="s">
        <v>779</v>
      </c>
      <c r="BF55" s="27" t="s">
        <v>779</v>
      </c>
      <c r="BG55" s="27" t="s">
        <v>779</v>
      </c>
      <c r="BH55" s="27" t="s">
        <v>779</v>
      </c>
      <c r="BI55" s="27" t="s">
        <v>779</v>
      </c>
      <c r="BJ55" s="27" t="s">
        <v>779</v>
      </c>
      <c r="BK55" s="27" t="s">
        <v>779</v>
      </c>
      <c r="BL55" s="27" t="s">
        <v>779</v>
      </c>
      <c r="BM55" s="27" t="s">
        <v>779</v>
      </c>
      <c r="BN55" s="27" t="s">
        <v>779</v>
      </c>
      <c r="BO55" s="27" t="s">
        <v>779</v>
      </c>
      <c r="BP55" s="27" t="s">
        <v>779</v>
      </c>
      <c r="BQ55" s="27" t="s">
        <v>779</v>
      </c>
      <c r="BR55" s="27" t="s">
        <v>779</v>
      </c>
      <c r="BS55" s="27" t="s">
        <v>779</v>
      </c>
      <c r="BT55" s="27" t="s">
        <v>779</v>
      </c>
      <c r="BU55" s="27" t="s">
        <v>779</v>
      </c>
      <c r="BV55" s="27" t="s">
        <v>779</v>
      </c>
      <c r="BW55" s="27" t="s">
        <v>779</v>
      </c>
      <c r="BX55" s="27" t="s">
        <v>779</v>
      </c>
      <c r="CA55" s="294">
        <v>14</v>
      </c>
      <c r="CB55" s="27" t="str">
        <f t="shared" si="0"/>
        <v>NÃO</v>
      </c>
      <c r="CC55" s="27" t="str">
        <f t="shared" ref="CC55:CE55" si="126">IF(R55="Não",R55,IF(AND(CB55="Não",R55&lt;&gt;"Não"),R55,CB55*(1+$E23)))</f>
        <v>NÃO</v>
      </c>
      <c r="CD55" s="27" t="str">
        <f t="shared" si="126"/>
        <v>NÃO</v>
      </c>
      <c r="CE55" s="27" t="str">
        <f t="shared" si="126"/>
        <v>NÃO</v>
      </c>
      <c r="CF55" s="27" t="str">
        <f t="shared" si="60"/>
        <v>NÃO</v>
      </c>
      <c r="CG55" s="27" t="str">
        <f t="shared" si="61"/>
        <v>NÃO</v>
      </c>
      <c r="CH55" s="27" t="str">
        <f t="shared" si="62"/>
        <v>NÃO</v>
      </c>
      <c r="CI55" s="27" t="str">
        <f t="shared" si="63"/>
        <v>NÃO</v>
      </c>
      <c r="CJ55" s="27" t="str">
        <f t="shared" si="64"/>
        <v>NÃO</v>
      </c>
      <c r="CK55" s="27" t="str">
        <f t="shared" si="65"/>
        <v>NÃO</v>
      </c>
      <c r="CL55" s="27" t="str">
        <f t="shared" si="66"/>
        <v>NÃO</v>
      </c>
      <c r="CM55" s="27" t="str">
        <f t="shared" si="67"/>
        <v>NÃO</v>
      </c>
      <c r="CN55" s="100" t="str">
        <f t="shared" si="68"/>
        <v>NÃO</v>
      </c>
      <c r="CO55" s="100" t="str">
        <f t="shared" si="69"/>
        <v>NÃO</v>
      </c>
      <c r="CP55" s="100" t="str">
        <f t="shared" si="70"/>
        <v>NÃO</v>
      </c>
      <c r="CQ55" s="100" t="str">
        <f t="shared" si="71"/>
        <v>NÃO</v>
      </c>
      <c r="CR55" s="100" t="str">
        <f t="shared" si="72"/>
        <v>NÃO</v>
      </c>
      <c r="CS55" s="100" t="str">
        <f t="shared" si="73"/>
        <v>NÃO</v>
      </c>
      <c r="CT55" s="100" t="str">
        <f t="shared" si="74"/>
        <v>NÃO</v>
      </c>
      <c r="CU55" s="100" t="str">
        <f t="shared" si="75"/>
        <v>NÃO</v>
      </c>
      <c r="CV55" s="100" t="str">
        <f t="shared" si="76"/>
        <v>NÃO</v>
      </c>
      <c r="CW55" s="100" t="str">
        <f t="shared" si="77"/>
        <v>NÃO</v>
      </c>
      <c r="CX55" s="100" t="str">
        <f t="shared" si="78"/>
        <v>NÃO</v>
      </c>
      <c r="CY55" s="100" t="str">
        <f t="shared" si="79"/>
        <v>NÃO</v>
      </c>
      <c r="CZ55" s="100" t="str">
        <f t="shared" si="80"/>
        <v>NÃO</v>
      </c>
      <c r="DA55" s="100" t="str">
        <f t="shared" si="81"/>
        <v>NÃO</v>
      </c>
      <c r="DB55" s="100" t="str">
        <f t="shared" si="82"/>
        <v>NÃO</v>
      </c>
      <c r="DC55" s="100" t="str">
        <f t="shared" si="83"/>
        <v>NÃO</v>
      </c>
      <c r="DD55" s="100" t="str">
        <f t="shared" si="84"/>
        <v>NÃO</v>
      </c>
      <c r="DE55" s="100" t="str">
        <f t="shared" si="85"/>
        <v>NÃO</v>
      </c>
      <c r="DF55" s="100" t="str">
        <f t="shared" si="86"/>
        <v>NÃO</v>
      </c>
      <c r="DG55" s="100" t="str">
        <f t="shared" si="87"/>
        <v>NÃO</v>
      </c>
      <c r="DH55" s="100" t="str">
        <f t="shared" si="88"/>
        <v>NÃO</v>
      </c>
      <c r="DI55" s="100" t="str">
        <f t="shared" si="89"/>
        <v>NÃO</v>
      </c>
      <c r="DJ55" s="100" t="str">
        <f t="shared" si="90"/>
        <v>NÃO</v>
      </c>
      <c r="DK55" s="100" t="str">
        <f t="shared" si="91"/>
        <v>NÃO</v>
      </c>
      <c r="DL55" s="100" t="str">
        <f t="shared" si="92"/>
        <v>NÃO</v>
      </c>
      <c r="DM55" s="100" t="str">
        <f t="shared" si="93"/>
        <v>NÃO</v>
      </c>
      <c r="DN55" s="100" t="str">
        <f t="shared" si="94"/>
        <v>NÃO</v>
      </c>
      <c r="DO55" s="100" t="str">
        <f t="shared" si="95"/>
        <v>NÃO</v>
      </c>
      <c r="DP55" s="100" t="str">
        <f t="shared" si="96"/>
        <v>NÃO</v>
      </c>
      <c r="DQ55" s="100" t="str">
        <f t="shared" si="97"/>
        <v>NÃO</v>
      </c>
      <c r="DR55" s="100" t="str">
        <f t="shared" si="98"/>
        <v>NÃO</v>
      </c>
      <c r="DS55" s="100" t="str">
        <f t="shared" si="99"/>
        <v>NÃO</v>
      </c>
      <c r="DT55" s="100" t="str">
        <f t="shared" si="100"/>
        <v>NÃO</v>
      </c>
      <c r="DU55" s="100" t="str">
        <f t="shared" si="101"/>
        <v>NÃO</v>
      </c>
      <c r="DV55" s="100" t="str">
        <f t="shared" si="102"/>
        <v>NÃO</v>
      </c>
      <c r="DW55" s="100" t="str">
        <f t="shared" si="103"/>
        <v>NÃO</v>
      </c>
      <c r="DX55" s="100" t="str">
        <f t="shared" si="104"/>
        <v>NÃO</v>
      </c>
      <c r="DY55" s="100" t="str">
        <f t="shared" si="105"/>
        <v>NÃO</v>
      </c>
      <c r="DZ55" s="100" t="str">
        <f t="shared" si="106"/>
        <v>NÃO</v>
      </c>
      <c r="EA55" s="100" t="str">
        <f t="shared" si="107"/>
        <v>NÃO</v>
      </c>
      <c r="EB55" s="100" t="str">
        <f t="shared" si="108"/>
        <v>NÃO</v>
      </c>
      <c r="EC55" s="100" t="str">
        <f t="shared" si="109"/>
        <v>NÃO</v>
      </c>
      <c r="ED55" s="100" t="str">
        <f t="shared" si="110"/>
        <v>NÃO</v>
      </c>
      <c r="EE55" s="100" t="str">
        <f t="shared" si="111"/>
        <v>NÃO</v>
      </c>
      <c r="EF55" s="100" t="str">
        <f t="shared" si="112"/>
        <v>NÃO</v>
      </c>
      <c r="EG55" s="100" t="str">
        <f t="shared" si="113"/>
        <v>NÃO</v>
      </c>
      <c r="EH55" s="100" t="str">
        <f t="shared" si="114"/>
        <v>NÃO</v>
      </c>
      <c r="EI55" s="100" t="str">
        <f t="shared" si="115"/>
        <v>NÃO</v>
      </c>
      <c r="EJ55" s="100"/>
    </row>
    <row r="56" spans="3:140" ht="30" customHeight="1">
      <c r="C56" s="20"/>
      <c r="D56" s="20"/>
      <c r="E56" s="20"/>
      <c r="F56" s="106"/>
      <c r="G56" s="106"/>
      <c r="H56" s="106"/>
      <c r="I56" s="106"/>
      <c r="J56" s="106"/>
      <c r="K56" s="20"/>
      <c r="L56" s="106"/>
      <c r="M56" s="106"/>
      <c r="N56" s="106"/>
      <c r="O56" s="106"/>
      <c r="P56" s="294">
        <v>15</v>
      </c>
      <c r="Q56" s="27" t="s">
        <v>779</v>
      </c>
      <c r="R56" s="27" t="s">
        <v>779</v>
      </c>
      <c r="S56" s="27" t="s">
        <v>779</v>
      </c>
      <c r="T56" s="27" t="s">
        <v>779</v>
      </c>
      <c r="U56" s="27" t="s">
        <v>779</v>
      </c>
      <c r="V56" s="27" t="s">
        <v>779</v>
      </c>
      <c r="W56" s="27" t="s">
        <v>779</v>
      </c>
      <c r="X56" s="27" t="s">
        <v>779</v>
      </c>
      <c r="Y56" s="27" t="s">
        <v>779</v>
      </c>
      <c r="Z56" s="27" t="s">
        <v>779</v>
      </c>
      <c r="AA56" s="27" t="s">
        <v>779</v>
      </c>
      <c r="AB56" s="27" t="s">
        <v>779</v>
      </c>
      <c r="AC56" s="27" t="s">
        <v>779</v>
      </c>
      <c r="AD56" s="27" t="s">
        <v>779</v>
      </c>
      <c r="AE56" s="27" t="s">
        <v>779</v>
      </c>
      <c r="AF56" s="27" t="s">
        <v>779</v>
      </c>
      <c r="AG56" s="27" t="s">
        <v>779</v>
      </c>
      <c r="AH56" s="27" t="s">
        <v>779</v>
      </c>
      <c r="AI56" s="27" t="s">
        <v>779</v>
      </c>
      <c r="AJ56" s="27" t="s">
        <v>779</v>
      </c>
      <c r="AK56" s="27" t="s">
        <v>779</v>
      </c>
      <c r="AL56" s="27" t="s">
        <v>779</v>
      </c>
      <c r="AM56" s="27" t="s">
        <v>779</v>
      </c>
      <c r="AN56" s="27" t="s">
        <v>779</v>
      </c>
      <c r="AO56" s="27" t="s">
        <v>779</v>
      </c>
      <c r="AP56" s="27" t="s">
        <v>779</v>
      </c>
      <c r="AQ56" s="27" t="s">
        <v>779</v>
      </c>
      <c r="AR56" s="27" t="s">
        <v>779</v>
      </c>
      <c r="AS56" s="27" t="s">
        <v>779</v>
      </c>
      <c r="AT56" s="27" t="s">
        <v>779</v>
      </c>
      <c r="AU56" s="27" t="s">
        <v>779</v>
      </c>
      <c r="AV56" s="27" t="s">
        <v>779</v>
      </c>
      <c r="AW56" s="27" t="s">
        <v>779</v>
      </c>
      <c r="AX56" s="27" t="s">
        <v>779</v>
      </c>
      <c r="AY56" s="27" t="s">
        <v>779</v>
      </c>
      <c r="AZ56" s="27" t="s">
        <v>779</v>
      </c>
      <c r="BA56" s="27" t="s">
        <v>779</v>
      </c>
      <c r="BB56" s="27" t="s">
        <v>779</v>
      </c>
      <c r="BC56" s="27" t="s">
        <v>779</v>
      </c>
      <c r="BD56" s="27" t="s">
        <v>779</v>
      </c>
      <c r="BE56" s="27" t="s">
        <v>779</v>
      </c>
      <c r="BF56" s="27" t="s">
        <v>779</v>
      </c>
      <c r="BG56" s="27" t="s">
        <v>779</v>
      </c>
      <c r="BH56" s="27" t="s">
        <v>779</v>
      </c>
      <c r="BI56" s="27" t="s">
        <v>779</v>
      </c>
      <c r="BJ56" s="27" t="s">
        <v>779</v>
      </c>
      <c r="BK56" s="27" t="s">
        <v>779</v>
      </c>
      <c r="BL56" s="27" t="s">
        <v>779</v>
      </c>
      <c r="BM56" s="27" t="s">
        <v>779</v>
      </c>
      <c r="BN56" s="27" t="s">
        <v>779</v>
      </c>
      <c r="BO56" s="27" t="s">
        <v>779</v>
      </c>
      <c r="BP56" s="27" t="s">
        <v>779</v>
      </c>
      <c r="BQ56" s="27" t="s">
        <v>779</v>
      </c>
      <c r="BR56" s="27" t="s">
        <v>779</v>
      </c>
      <c r="BS56" s="27" t="s">
        <v>779</v>
      </c>
      <c r="BT56" s="27" t="s">
        <v>779</v>
      </c>
      <c r="BU56" s="27" t="s">
        <v>779</v>
      </c>
      <c r="BV56" s="27" t="s">
        <v>779</v>
      </c>
      <c r="BW56" s="27" t="s">
        <v>779</v>
      </c>
      <c r="BX56" s="27" t="s">
        <v>779</v>
      </c>
      <c r="CA56" s="294">
        <v>15</v>
      </c>
      <c r="CB56" s="27" t="str">
        <f t="shared" si="0"/>
        <v>NÃO</v>
      </c>
      <c r="CC56" s="27" t="str">
        <f t="shared" ref="CC56:CE56" si="127">IF(R56="Não",R56,IF(AND(CB56="Não",R56&lt;&gt;"Não"),R56,CB56*(1+$E24)))</f>
        <v>NÃO</v>
      </c>
      <c r="CD56" s="27" t="str">
        <f t="shared" si="127"/>
        <v>NÃO</v>
      </c>
      <c r="CE56" s="27" t="str">
        <f t="shared" si="127"/>
        <v>NÃO</v>
      </c>
      <c r="CF56" s="27" t="str">
        <f t="shared" si="60"/>
        <v>NÃO</v>
      </c>
      <c r="CG56" s="27" t="str">
        <f t="shared" si="61"/>
        <v>NÃO</v>
      </c>
      <c r="CH56" s="27" t="str">
        <f t="shared" si="62"/>
        <v>NÃO</v>
      </c>
      <c r="CI56" s="27" t="str">
        <f t="shared" si="63"/>
        <v>NÃO</v>
      </c>
      <c r="CJ56" s="27" t="str">
        <f t="shared" si="64"/>
        <v>NÃO</v>
      </c>
      <c r="CK56" s="27" t="str">
        <f t="shared" si="65"/>
        <v>NÃO</v>
      </c>
      <c r="CL56" s="27" t="str">
        <f t="shared" si="66"/>
        <v>NÃO</v>
      </c>
      <c r="CM56" s="27" t="str">
        <f t="shared" si="67"/>
        <v>NÃO</v>
      </c>
      <c r="CN56" s="100" t="str">
        <f t="shared" si="68"/>
        <v>NÃO</v>
      </c>
      <c r="CO56" s="100" t="str">
        <f t="shared" si="69"/>
        <v>NÃO</v>
      </c>
      <c r="CP56" s="100" t="str">
        <f t="shared" si="70"/>
        <v>NÃO</v>
      </c>
      <c r="CQ56" s="100" t="str">
        <f t="shared" si="71"/>
        <v>NÃO</v>
      </c>
      <c r="CR56" s="100" t="str">
        <f t="shared" si="72"/>
        <v>NÃO</v>
      </c>
      <c r="CS56" s="100" t="str">
        <f t="shared" si="73"/>
        <v>NÃO</v>
      </c>
      <c r="CT56" s="100" t="str">
        <f t="shared" si="74"/>
        <v>NÃO</v>
      </c>
      <c r="CU56" s="100" t="str">
        <f t="shared" si="75"/>
        <v>NÃO</v>
      </c>
      <c r="CV56" s="100" t="str">
        <f t="shared" si="76"/>
        <v>NÃO</v>
      </c>
      <c r="CW56" s="100" t="str">
        <f t="shared" si="77"/>
        <v>NÃO</v>
      </c>
      <c r="CX56" s="100" t="str">
        <f t="shared" si="78"/>
        <v>NÃO</v>
      </c>
      <c r="CY56" s="100" t="str">
        <f t="shared" si="79"/>
        <v>NÃO</v>
      </c>
      <c r="CZ56" s="100" t="str">
        <f t="shared" si="80"/>
        <v>NÃO</v>
      </c>
      <c r="DA56" s="100" t="str">
        <f t="shared" si="81"/>
        <v>NÃO</v>
      </c>
      <c r="DB56" s="100" t="str">
        <f t="shared" si="82"/>
        <v>NÃO</v>
      </c>
      <c r="DC56" s="100" t="str">
        <f t="shared" si="83"/>
        <v>NÃO</v>
      </c>
      <c r="DD56" s="100" t="str">
        <f t="shared" si="84"/>
        <v>NÃO</v>
      </c>
      <c r="DE56" s="100" t="str">
        <f t="shared" si="85"/>
        <v>NÃO</v>
      </c>
      <c r="DF56" s="100" t="str">
        <f t="shared" si="86"/>
        <v>NÃO</v>
      </c>
      <c r="DG56" s="100" t="str">
        <f t="shared" si="87"/>
        <v>NÃO</v>
      </c>
      <c r="DH56" s="100" t="str">
        <f t="shared" si="88"/>
        <v>NÃO</v>
      </c>
      <c r="DI56" s="100" t="str">
        <f t="shared" si="89"/>
        <v>NÃO</v>
      </c>
      <c r="DJ56" s="100" t="str">
        <f t="shared" si="90"/>
        <v>NÃO</v>
      </c>
      <c r="DK56" s="100" t="str">
        <f t="shared" si="91"/>
        <v>NÃO</v>
      </c>
      <c r="DL56" s="100" t="str">
        <f t="shared" si="92"/>
        <v>NÃO</v>
      </c>
      <c r="DM56" s="100" t="str">
        <f t="shared" si="93"/>
        <v>NÃO</v>
      </c>
      <c r="DN56" s="100" t="str">
        <f t="shared" si="94"/>
        <v>NÃO</v>
      </c>
      <c r="DO56" s="100" t="str">
        <f t="shared" si="95"/>
        <v>NÃO</v>
      </c>
      <c r="DP56" s="100" t="str">
        <f t="shared" si="96"/>
        <v>NÃO</v>
      </c>
      <c r="DQ56" s="100" t="str">
        <f t="shared" si="97"/>
        <v>NÃO</v>
      </c>
      <c r="DR56" s="100" t="str">
        <f t="shared" si="98"/>
        <v>NÃO</v>
      </c>
      <c r="DS56" s="100" t="str">
        <f t="shared" si="99"/>
        <v>NÃO</v>
      </c>
      <c r="DT56" s="100" t="str">
        <f t="shared" si="100"/>
        <v>NÃO</v>
      </c>
      <c r="DU56" s="100" t="str">
        <f t="shared" si="101"/>
        <v>NÃO</v>
      </c>
      <c r="DV56" s="100" t="str">
        <f t="shared" si="102"/>
        <v>NÃO</v>
      </c>
      <c r="DW56" s="100" t="str">
        <f t="shared" si="103"/>
        <v>NÃO</v>
      </c>
      <c r="DX56" s="100" t="str">
        <f t="shared" si="104"/>
        <v>NÃO</v>
      </c>
      <c r="DY56" s="100" t="str">
        <f t="shared" si="105"/>
        <v>NÃO</v>
      </c>
      <c r="DZ56" s="100" t="str">
        <f t="shared" si="106"/>
        <v>NÃO</v>
      </c>
      <c r="EA56" s="100" t="str">
        <f t="shared" si="107"/>
        <v>NÃO</v>
      </c>
      <c r="EB56" s="100" t="str">
        <f t="shared" si="108"/>
        <v>NÃO</v>
      </c>
      <c r="EC56" s="100" t="str">
        <f t="shared" si="109"/>
        <v>NÃO</v>
      </c>
      <c r="ED56" s="100" t="str">
        <f t="shared" si="110"/>
        <v>NÃO</v>
      </c>
      <c r="EE56" s="100" t="str">
        <f t="shared" si="111"/>
        <v>NÃO</v>
      </c>
      <c r="EF56" s="100" t="str">
        <f t="shared" si="112"/>
        <v>NÃO</v>
      </c>
      <c r="EG56" s="100" t="str">
        <f t="shared" si="113"/>
        <v>NÃO</v>
      </c>
      <c r="EH56" s="100" t="str">
        <f t="shared" si="114"/>
        <v>NÃO</v>
      </c>
      <c r="EI56" s="100" t="str">
        <f t="shared" si="115"/>
        <v>NÃO</v>
      </c>
      <c r="EJ56" s="100"/>
    </row>
    <row r="57" spans="3:140" ht="30" customHeight="1">
      <c r="C57" s="20"/>
      <c r="D57" s="20"/>
      <c r="E57" s="20"/>
      <c r="F57" s="106"/>
      <c r="G57" s="106"/>
      <c r="H57" s="106"/>
      <c r="I57" s="106"/>
      <c r="J57" s="106"/>
      <c r="K57" s="20"/>
      <c r="L57" s="106"/>
      <c r="M57" s="106"/>
      <c r="N57" s="106"/>
      <c r="O57" s="106"/>
      <c r="P57" s="294">
        <v>16</v>
      </c>
      <c r="Q57" s="27" t="s">
        <v>779</v>
      </c>
      <c r="R57" s="27" t="s">
        <v>779</v>
      </c>
      <c r="S57" s="27" t="s">
        <v>779</v>
      </c>
      <c r="T57" s="27" t="s">
        <v>779</v>
      </c>
      <c r="U57" s="27" t="s">
        <v>779</v>
      </c>
      <c r="V57" s="27" t="s">
        <v>779</v>
      </c>
      <c r="W57" s="27" t="s">
        <v>779</v>
      </c>
      <c r="X57" s="27" t="s">
        <v>779</v>
      </c>
      <c r="Y57" s="27" t="s">
        <v>779</v>
      </c>
      <c r="Z57" s="27" t="s">
        <v>779</v>
      </c>
      <c r="AA57" s="27" t="s">
        <v>779</v>
      </c>
      <c r="AB57" s="27" t="s">
        <v>779</v>
      </c>
      <c r="AC57" s="27" t="s">
        <v>779</v>
      </c>
      <c r="AD57" s="27" t="s">
        <v>779</v>
      </c>
      <c r="AE57" s="27" t="s">
        <v>779</v>
      </c>
      <c r="AF57" s="27" t="s">
        <v>779</v>
      </c>
      <c r="AG57" s="27" t="s">
        <v>779</v>
      </c>
      <c r="AH57" s="27" t="s">
        <v>779</v>
      </c>
      <c r="AI57" s="27" t="s">
        <v>779</v>
      </c>
      <c r="AJ57" s="27" t="s">
        <v>779</v>
      </c>
      <c r="AK57" s="27" t="s">
        <v>779</v>
      </c>
      <c r="AL57" s="27" t="s">
        <v>779</v>
      </c>
      <c r="AM57" s="27" t="s">
        <v>779</v>
      </c>
      <c r="AN57" s="27" t="s">
        <v>779</v>
      </c>
      <c r="AO57" s="27" t="s">
        <v>779</v>
      </c>
      <c r="AP57" s="27" t="s">
        <v>779</v>
      </c>
      <c r="AQ57" s="27" t="s">
        <v>779</v>
      </c>
      <c r="AR57" s="27" t="s">
        <v>779</v>
      </c>
      <c r="AS57" s="27" t="s">
        <v>779</v>
      </c>
      <c r="AT57" s="27" t="s">
        <v>779</v>
      </c>
      <c r="AU57" s="27" t="s">
        <v>779</v>
      </c>
      <c r="AV57" s="27" t="s">
        <v>779</v>
      </c>
      <c r="AW57" s="27" t="s">
        <v>779</v>
      </c>
      <c r="AX57" s="27" t="s">
        <v>779</v>
      </c>
      <c r="AY57" s="27" t="s">
        <v>779</v>
      </c>
      <c r="AZ57" s="27" t="s">
        <v>779</v>
      </c>
      <c r="BA57" s="27" t="s">
        <v>779</v>
      </c>
      <c r="BB57" s="27" t="s">
        <v>779</v>
      </c>
      <c r="BC57" s="27" t="s">
        <v>779</v>
      </c>
      <c r="BD57" s="27" t="s">
        <v>779</v>
      </c>
      <c r="BE57" s="27" t="s">
        <v>779</v>
      </c>
      <c r="BF57" s="27" t="s">
        <v>779</v>
      </c>
      <c r="BG57" s="27" t="s">
        <v>779</v>
      </c>
      <c r="BH57" s="27" t="s">
        <v>779</v>
      </c>
      <c r="BI57" s="27" t="s">
        <v>779</v>
      </c>
      <c r="BJ57" s="27" t="s">
        <v>779</v>
      </c>
      <c r="BK57" s="27" t="s">
        <v>779</v>
      </c>
      <c r="BL57" s="27" t="s">
        <v>779</v>
      </c>
      <c r="BM57" s="27" t="s">
        <v>779</v>
      </c>
      <c r="BN57" s="27" t="s">
        <v>779</v>
      </c>
      <c r="BO57" s="27" t="s">
        <v>779</v>
      </c>
      <c r="BP57" s="27" t="s">
        <v>779</v>
      </c>
      <c r="BQ57" s="27" t="s">
        <v>779</v>
      </c>
      <c r="BR57" s="27" t="s">
        <v>779</v>
      </c>
      <c r="BS57" s="27" t="s">
        <v>779</v>
      </c>
      <c r="BT57" s="27" t="s">
        <v>779</v>
      </c>
      <c r="BU57" s="27" t="s">
        <v>779</v>
      </c>
      <c r="BV57" s="27" t="s">
        <v>779</v>
      </c>
      <c r="BW57" s="27" t="s">
        <v>779</v>
      </c>
      <c r="BX57" s="27" t="s">
        <v>779</v>
      </c>
      <c r="CA57" s="294">
        <v>16</v>
      </c>
      <c r="CB57" s="27" t="str">
        <f t="shared" si="0"/>
        <v>NÃO</v>
      </c>
      <c r="CC57" s="27" t="str">
        <f t="shared" ref="CC57:CE57" si="128">IF(R57="Não",R57,IF(AND(CB57="Não",R57&lt;&gt;"Não"),R57,CB57*(1+$E25)))</f>
        <v>NÃO</v>
      </c>
      <c r="CD57" s="27" t="str">
        <f t="shared" si="128"/>
        <v>NÃO</v>
      </c>
      <c r="CE57" s="27" t="str">
        <f t="shared" si="128"/>
        <v>NÃO</v>
      </c>
      <c r="CF57" s="27" t="str">
        <f t="shared" si="60"/>
        <v>NÃO</v>
      </c>
      <c r="CG57" s="27" t="str">
        <f t="shared" si="61"/>
        <v>NÃO</v>
      </c>
      <c r="CH57" s="27" t="str">
        <f t="shared" si="62"/>
        <v>NÃO</v>
      </c>
      <c r="CI57" s="27" t="str">
        <f t="shared" si="63"/>
        <v>NÃO</v>
      </c>
      <c r="CJ57" s="27" t="str">
        <f t="shared" si="64"/>
        <v>NÃO</v>
      </c>
      <c r="CK57" s="27" t="str">
        <f t="shared" si="65"/>
        <v>NÃO</v>
      </c>
      <c r="CL57" s="27" t="str">
        <f t="shared" si="66"/>
        <v>NÃO</v>
      </c>
      <c r="CM57" s="27" t="str">
        <f t="shared" si="67"/>
        <v>NÃO</v>
      </c>
      <c r="CN57" s="100" t="str">
        <f t="shared" si="68"/>
        <v>NÃO</v>
      </c>
      <c r="CO57" s="100" t="str">
        <f t="shared" si="69"/>
        <v>NÃO</v>
      </c>
      <c r="CP57" s="100" t="str">
        <f t="shared" si="70"/>
        <v>NÃO</v>
      </c>
      <c r="CQ57" s="100" t="str">
        <f t="shared" si="71"/>
        <v>NÃO</v>
      </c>
      <c r="CR57" s="100" t="str">
        <f t="shared" si="72"/>
        <v>NÃO</v>
      </c>
      <c r="CS57" s="100" t="str">
        <f t="shared" si="73"/>
        <v>NÃO</v>
      </c>
      <c r="CT57" s="100" t="str">
        <f t="shared" si="74"/>
        <v>NÃO</v>
      </c>
      <c r="CU57" s="100" t="str">
        <f t="shared" si="75"/>
        <v>NÃO</v>
      </c>
      <c r="CV57" s="100" t="str">
        <f t="shared" si="76"/>
        <v>NÃO</v>
      </c>
      <c r="CW57" s="100" t="str">
        <f t="shared" si="77"/>
        <v>NÃO</v>
      </c>
      <c r="CX57" s="100" t="str">
        <f t="shared" si="78"/>
        <v>NÃO</v>
      </c>
      <c r="CY57" s="100" t="str">
        <f t="shared" si="79"/>
        <v>NÃO</v>
      </c>
      <c r="CZ57" s="100" t="str">
        <f t="shared" si="80"/>
        <v>NÃO</v>
      </c>
      <c r="DA57" s="100" t="str">
        <f t="shared" si="81"/>
        <v>NÃO</v>
      </c>
      <c r="DB57" s="100" t="str">
        <f t="shared" si="82"/>
        <v>NÃO</v>
      </c>
      <c r="DC57" s="100" t="str">
        <f t="shared" si="83"/>
        <v>NÃO</v>
      </c>
      <c r="DD57" s="100" t="str">
        <f t="shared" si="84"/>
        <v>NÃO</v>
      </c>
      <c r="DE57" s="100" t="str">
        <f t="shared" si="85"/>
        <v>NÃO</v>
      </c>
      <c r="DF57" s="100" t="str">
        <f t="shared" si="86"/>
        <v>NÃO</v>
      </c>
      <c r="DG57" s="100" t="str">
        <f t="shared" si="87"/>
        <v>NÃO</v>
      </c>
      <c r="DH57" s="100" t="str">
        <f t="shared" si="88"/>
        <v>NÃO</v>
      </c>
      <c r="DI57" s="100" t="str">
        <f t="shared" si="89"/>
        <v>NÃO</v>
      </c>
      <c r="DJ57" s="100" t="str">
        <f t="shared" si="90"/>
        <v>NÃO</v>
      </c>
      <c r="DK57" s="100" t="str">
        <f t="shared" si="91"/>
        <v>NÃO</v>
      </c>
      <c r="DL57" s="100" t="str">
        <f t="shared" si="92"/>
        <v>NÃO</v>
      </c>
      <c r="DM57" s="100" t="str">
        <f t="shared" si="93"/>
        <v>NÃO</v>
      </c>
      <c r="DN57" s="100" t="str">
        <f t="shared" si="94"/>
        <v>NÃO</v>
      </c>
      <c r="DO57" s="100" t="str">
        <f t="shared" si="95"/>
        <v>NÃO</v>
      </c>
      <c r="DP57" s="100" t="str">
        <f t="shared" si="96"/>
        <v>NÃO</v>
      </c>
      <c r="DQ57" s="100" t="str">
        <f t="shared" si="97"/>
        <v>NÃO</v>
      </c>
      <c r="DR57" s="100" t="str">
        <f t="shared" si="98"/>
        <v>NÃO</v>
      </c>
      <c r="DS57" s="100" t="str">
        <f t="shared" si="99"/>
        <v>NÃO</v>
      </c>
      <c r="DT57" s="100" t="str">
        <f t="shared" si="100"/>
        <v>NÃO</v>
      </c>
      <c r="DU57" s="100" t="str">
        <f t="shared" si="101"/>
        <v>NÃO</v>
      </c>
      <c r="DV57" s="100" t="str">
        <f t="shared" si="102"/>
        <v>NÃO</v>
      </c>
      <c r="DW57" s="100" t="str">
        <f t="shared" si="103"/>
        <v>NÃO</v>
      </c>
      <c r="DX57" s="100" t="str">
        <f t="shared" si="104"/>
        <v>NÃO</v>
      </c>
      <c r="DY57" s="100" t="str">
        <f t="shared" si="105"/>
        <v>NÃO</v>
      </c>
      <c r="DZ57" s="100" t="str">
        <f t="shared" si="106"/>
        <v>NÃO</v>
      </c>
      <c r="EA57" s="100" t="str">
        <f t="shared" si="107"/>
        <v>NÃO</v>
      </c>
      <c r="EB57" s="100" t="str">
        <f t="shared" si="108"/>
        <v>NÃO</v>
      </c>
      <c r="EC57" s="100" t="str">
        <f t="shared" si="109"/>
        <v>NÃO</v>
      </c>
      <c r="ED57" s="100" t="str">
        <f t="shared" si="110"/>
        <v>NÃO</v>
      </c>
      <c r="EE57" s="100" t="str">
        <f t="shared" si="111"/>
        <v>NÃO</v>
      </c>
      <c r="EF57" s="100" t="str">
        <f t="shared" si="112"/>
        <v>NÃO</v>
      </c>
      <c r="EG57" s="100" t="str">
        <f t="shared" si="113"/>
        <v>NÃO</v>
      </c>
      <c r="EH57" s="100" t="str">
        <f t="shared" si="114"/>
        <v>NÃO</v>
      </c>
      <c r="EI57" s="100" t="str">
        <f t="shared" si="115"/>
        <v>NÃO</v>
      </c>
      <c r="EJ57" s="100"/>
    </row>
    <row r="58" spans="3:140" ht="30" customHeight="1">
      <c r="C58" s="20"/>
      <c r="D58" s="20"/>
      <c r="E58" s="20"/>
      <c r="F58" s="106"/>
      <c r="G58" s="106"/>
      <c r="H58" s="106"/>
      <c r="I58" s="106"/>
      <c r="J58" s="106"/>
      <c r="K58" s="20"/>
      <c r="L58" s="106"/>
      <c r="M58" s="106"/>
      <c r="N58" s="106"/>
      <c r="O58" s="106"/>
      <c r="P58" s="294">
        <v>17</v>
      </c>
      <c r="Q58" s="27" t="s">
        <v>779</v>
      </c>
      <c r="R58" s="27" t="s">
        <v>779</v>
      </c>
      <c r="S58" s="27" t="s">
        <v>779</v>
      </c>
      <c r="T58" s="27" t="s">
        <v>779</v>
      </c>
      <c r="U58" s="27" t="s">
        <v>779</v>
      </c>
      <c r="V58" s="27" t="s">
        <v>779</v>
      </c>
      <c r="W58" s="27" t="s">
        <v>779</v>
      </c>
      <c r="X58" s="27" t="s">
        <v>779</v>
      </c>
      <c r="Y58" s="27" t="s">
        <v>779</v>
      </c>
      <c r="Z58" s="27" t="s">
        <v>779</v>
      </c>
      <c r="AA58" s="27" t="s">
        <v>779</v>
      </c>
      <c r="AB58" s="27" t="s">
        <v>779</v>
      </c>
      <c r="AC58" s="27" t="s">
        <v>779</v>
      </c>
      <c r="AD58" s="27" t="s">
        <v>779</v>
      </c>
      <c r="AE58" s="27" t="s">
        <v>779</v>
      </c>
      <c r="AF58" s="27" t="s">
        <v>779</v>
      </c>
      <c r="AG58" s="27" t="s">
        <v>779</v>
      </c>
      <c r="AH58" s="27" t="s">
        <v>779</v>
      </c>
      <c r="AI58" s="27" t="s">
        <v>779</v>
      </c>
      <c r="AJ58" s="27" t="s">
        <v>779</v>
      </c>
      <c r="AK58" s="27" t="s">
        <v>779</v>
      </c>
      <c r="AL58" s="27" t="s">
        <v>779</v>
      </c>
      <c r="AM58" s="27" t="s">
        <v>779</v>
      </c>
      <c r="AN58" s="27" t="s">
        <v>779</v>
      </c>
      <c r="AO58" s="27" t="s">
        <v>779</v>
      </c>
      <c r="AP58" s="27" t="s">
        <v>779</v>
      </c>
      <c r="AQ58" s="27" t="s">
        <v>779</v>
      </c>
      <c r="AR58" s="27" t="s">
        <v>779</v>
      </c>
      <c r="AS58" s="27" t="s">
        <v>779</v>
      </c>
      <c r="AT58" s="27" t="s">
        <v>779</v>
      </c>
      <c r="AU58" s="27" t="s">
        <v>779</v>
      </c>
      <c r="AV58" s="27" t="s">
        <v>779</v>
      </c>
      <c r="AW58" s="27" t="s">
        <v>779</v>
      </c>
      <c r="AX58" s="27" t="s">
        <v>779</v>
      </c>
      <c r="AY58" s="27" t="s">
        <v>779</v>
      </c>
      <c r="AZ58" s="27" t="s">
        <v>779</v>
      </c>
      <c r="BA58" s="27" t="s">
        <v>779</v>
      </c>
      <c r="BB58" s="27" t="s">
        <v>779</v>
      </c>
      <c r="BC58" s="27" t="s">
        <v>779</v>
      </c>
      <c r="BD58" s="27" t="s">
        <v>779</v>
      </c>
      <c r="BE58" s="27" t="s">
        <v>779</v>
      </c>
      <c r="BF58" s="27" t="s">
        <v>779</v>
      </c>
      <c r="BG58" s="27" t="s">
        <v>779</v>
      </c>
      <c r="BH58" s="27" t="s">
        <v>779</v>
      </c>
      <c r="BI58" s="27" t="s">
        <v>779</v>
      </c>
      <c r="BJ58" s="27" t="s">
        <v>779</v>
      </c>
      <c r="BK58" s="27" t="s">
        <v>779</v>
      </c>
      <c r="BL58" s="27" t="s">
        <v>779</v>
      </c>
      <c r="BM58" s="27" t="s">
        <v>779</v>
      </c>
      <c r="BN58" s="27" t="s">
        <v>779</v>
      </c>
      <c r="BO58" s="27" t="s">
        <v>779</v>
      </c>
      <c r="BP58" s="27" t="s">
        <v>779</v>
      </c>
      <c r="BQ58" s="27" t="s">
        <v>779</v>
      </c>
      <c r="BR58" s="27" t="s">
        <v>779</v>
      </c>
      <c r="BS58" s="27" t="s">
        <v>779</v>
      </c>
      <c r="BT58" s="27" t="s">
        <v>779</v>
      </c>
      <c r="BU58" s="27" t="s">
        <v>779</v>
      </c>
      <c r="BV58" s="27" t="s">
        <v>779</v>
      </c>
      <c r="BW58" s="27" t="s">
        <v>779</v>
      </c>
      <c r="BX58" s="27" t="s">
        <v>779</v>
      </c>
      <c r="CA58" s="294">
        <v>17</v>
      </c>
      <c r="CB58" s="27" t="str">
        <f t="shared" si="0"/>
        <v>NÃO</v>
      </c>
      <c r="CC58" s="27" t="str">
        <f t="shared" ref="CC58:CE58" si="129">IF(R58="Não",R58,IF(AND(CB58="Não",R58&lt;&gt;"Não"),R58,CB58*(1+$E26)))</f>
        <v>NÃO</v>
      </c>
      <c r="CD58" s="27" t="str">
        <f t="shared" si="129"/>
        <v>NÃO</v>
      </c>
      <c r="CE58" s="27" t="str">
        <f t="shared" si="129"/>
        <v>NÃO</v>
      </c>
      <c r="CF58" s="27" t="str">
        <f t="shared" si="60"/>
        <v>NÃO</v>
      </c>
      <c r="CG58" s="27" t="str">
        <f t="shared" si="61"/>
        <v>NÃO</v>
      </c>
      <c r="CH58" s="27" t="str">
        <f t="shared" si="62"/>
        <v>NÃO</v>
      </c>
      <c r="CI58" s="27" t="str">
        <f t="shared" si="63"/>
        <v>NÃO</v>
      </c>
      <c r="CJ58" s="27" t="str">
        <f t="shared" si="64"/>
        <v>NÃO</v>
      </c>
      <c r="CK58" s="27" t="str">
        <f t="shared" si="65"/>
        <v>NÃO</v>
      </c>
      <c r="CL58" s="27" t="str">
        <f t="shared" si="66"/>
        <v>NÃO</v>
      </c>
      <c r="CM58" s="27" t="str">
        <f t="shared" si="67"/>
        <v>NÃO</v>
      </c>
      <c r="CN58" s="100" t="str">
        <f t="shared" si="68"/>
        <v>NÃO</v>
      </c>
      <c r="CO58" s="100" t="str">
        <f t="shared" si="69"/>
        <v>NÃO</v>
      </c>
      <c r="CP58" s="100" t="str">
        <f t="shared" si="70"/>
        <v>NÃO</v>
      </c>
      <c r="CQ58" s="100" t="str">
        <f t="shared" si="71"/>
        <v>NÃO</v>
      </c>
      <c r="CR58" s="100" t="str">
        <f t="shared" si="72"/>
        <v>NÃO</v>
      </c>
      <c r="CS58" s="100" t="str">
        <f t="shared" si="73"/>
        <v>NÃO</v>
      </c>
      <c r="CT58" s="100" t="str">
        <f t="shared" si="74"/>
        <v>NÃO</v>
      </c>
      <c r="CU58" s="100" t="str">
        <f t="shared" si="75"/>
        <v>NÃO</v>
      </c>
      <c r="CV58" s="100" t="str">
        <f t="shared" si="76"/>
        <v>NÃO</v>
      </c>
      <c r="CW58" s="100" t="str">
        <f t="shared" si="77"/>
        <v>NÃO</v>
      </c>
      <c r="CX58" s="100" t="str">
        <f t="shared" si="78"/>
        <v>NÃO</v>
      </c>
      <c r="CY58" s="100" t="str">
        <f t="shared" si="79"/>
        <v>NÃO</v>
      </c>
      <c r="CZ58" s="100" t="str">
        <f t="shared" si="80"/>
        <v>NÃO</v>
      </c>
      <c r="DA58" s="100" t="str">
        <f t="shared" si="81"/>
        <v>NÃO</v>
      </c>
      <c r="DB58" s="100" t="str">
        <f t="shared" si="82"/>
        <v>NÃO</v>
      </c>
      <c r="DC58" s="100" t="str">
        <f t="shared" si="83"/>
        <v>NÃO</v>
      </c>
      <c r="DD58" s="100" t="str">
        <f t="shared" si="84"/>
        <v>NÃO</v>
      </c>
      <c r="DE58" s="100" t="str">
        <f t="shared" si="85"/>
        <v>NÃO</v>
      </c>
      <c r="DF58" s="100" t="str">
        <f t="shared" si="86"/>
        <v>NÃO</v>
      </c>
      <c r="DG58" s="100" t="str">
        <f t="shared" si="87"/>
        <v>NÃO</v>
      </c>
      <c r="DH58" s="100" t="str">
        <f t="shared" si="88"/>
        <v>NÃO</v>
      </c>
      <c r="DI58" s="100" t="str">
        <f t="shared" si="89"/>
        <v>NÃO</v>
      </c>
      <c r="DJ58" s="100" t="str">
        <f t="shared" si="90"/>
        <v>NÃO</v>
      </c>
      <c r="DK58" s="100" t="str">
        <f t="shared" si="91"/>
        <v>NÃO</v>
      </c>
      <c r="DL58" s="100" t="str">
        <f t="shared" si="92"/>
        <v>NÃO</v>
      </c>
      <c r="DM58" s="100" t="str">
        <f t="shared" si="93"/>
        <v>NÃO</v>
      </c>
      <c r="DN58" s="100" t="str">
        <f t="shared" si="94"/>
        <v>NÃO</v>
      </c>
      <c r="DO58" s="100" t="str">
        <f t="shared" si="95"/>
        <v>NÃO</v>
      </c>
      <c r="DP58" s="100" t="str">
        <f t="shared" si="96"/>
        <v>NÃO</v>
      </c>
      <c r="DQ58" s="100" t="str">
        <f t="shared" si="97"/>
        <v>NÃO</v>
      </c>
      <c r="DR58" s="100" t="str">
        <f t="shared" si="98"/>
        <v>NÃO</v>
      </c>
      <c r="DS58" s="100" t="str">
        <f t="shared" si="99"/>
        <v>NÃO</v>
      </c>
      <c r="DT58" s="100" t="str">
        <f t="shared" si="100"/>
        <v>NÃO</v>
      </c>
      <c r="DU58" s="100" t="str">
        <f t="shared" si="101"/>
        <v>NÃO</v>
      </c>
      <c r="DV58" s="100" t="str">
        <f t="shared" si="102"/>
        <v>NÃO</v>
      </c>
      <c r="DW58" s="100" t="str">
        <f t="shared" si="103"/>
        <v>NÃO</v>
      </c>
      <c r="DX58" s="100" t="str">
        <f t="shared" si="104"/>
        <v>NÃO</v>
      </c>
      <c r="DY58" s="100" t="str">
        <f t="shared" si="105"/>
        <v>NÃO</v>
      </c>
      <c r="DZ58" s="100" t="str">
        <f t="shared" si="106"/>
        <v>NÃO</v>
      </c>
      <c r="EA58" s="100" t="str">
        <f t="shared" si="107"/>
        <v>NÃO</v>
      </c>
      <c r="EB58" s="100" t="str">
        <f t="shared" si="108"/>
        <v>NÃO</v>
      </c>
      <c r="EC58" s="100" t="str">
        <f t="shared" si="109"/>
        <v>NÃO</v>
      </c>
      <c r="ED58" s="100" t="str">
        <f t="shared" si="110"/>
        <v>NÃO</v>
      </c>
      <c r="EE58" s="100" t="str">
        <f t="shared" si="111"/>
        <v>NÃO</v>
      </c>
      <c r="EF58" s="100" t="str">
        <f t="shared" si="112"/>
        <v>NÃO</v>
      </c>
      <c r="EG58" s="100" t="str">
        <f t="shared" si="113"/>
        <v>NÃO</v>
      </c>
      <c r="EH58" s="100" t="str">
        <f t="shared" si="114"/>
        <v>NÃO</v>
      </c>
      <c r="EI58" s="100" t="str">
        <f t="shared" si="115"/>
        <v>NÃO</v>
      </c>
      <c r="EJ58" s="100"/>
    </row>
    <row r="59" spans="3:140" ht="30" customHeight="1">
      <c r="C59" s="20"/>
      <c r="D59" s="20"/>
      <c r="E59" s="20"/>
      <c r="F59" s="106"/>
      <c r="G59" s="106"/>
      <c r="H59" s="106"/>
      <c r="I59" s="106"/>
      <c r="J59" s="106"/>
      <c r="K59" s="20"/>
      <c r="L59" s="106"/>
      <c r="M59" s="106"/>
      <c r="N59" s="106"/>
      <c r="O59" s="106"/>
      <c r="P59" s="294">
        <v>18</v>
      </c>
      <c r="Q59" s="27" t="s">
        <v>779</v>
      </c>
      <c r="R59" s="27" t="s">
        <v>779</v>
      </c>
      <c r="S59" s="27" t="s">
        <v>779</v>
      </c>
      <c r="T59" s="27" t="s">
        <v>779</v>
      </c>
      <c r="U59" s="27" t="s">
        <v>779</v>
      </c>
      <c r="V59" s="27" t="s">
        <v>779</v>
      </c>
      <c r="W59" s="27" t="s">
        <v>779</v>
      </c>
      <c r="X59" s="27" t="s">
        <v>779</v>
      </c>
      <c r="Y59" s="27" t="s">
        <v>779</v>
      </c>
      <c r="Z59" s="27" t="s">
        <v>779</v>
      </c>
      <c r="AA59" s="27" t="s">
        <v>779</v>
      </c>
      <c r="AB59" s="27" t="s">
        <v>779</v>
      </c>
      <c r="AC59" s="27" t="s">
        <v>779</v>
      </c>
      <c r="AD59" s="27" t="s">
        <v>779</v>
      </c>
      <c r="AE59" s="27" t="s">
        <v>779</v>
      </c>
      <c r="AF59" s="27" t="s">
        <v>779</v>
      </c>
      <c r="AG59" s="27" t="s">
        <v>779</v>
      </c>
      <c r="AH59" s="27" t="s">
        <v>779</v>
      </c>
      <c r="AI59" s="27" t="s">
        <v>779</v>
      </c>
      <c r="AJ59" s="27" t="s">
        <v>779</v>
      </c>
      <c r="AK59" s="27" t="s">
        <v>779</v>
      </c>
      <c r="AL59" s="27" t="s">
        <v>779</v>
      </c>
      <c r="AM59" s="27" t="s">
        <v>779</v>
      </c>
      <c r="AN59" s="27" t="s">
        <v>779</v>
      </c>
      <c r="AO59" s="27" t="s">
        <v>779</v>
      </c>
      <c r="AP59" s="27" t="s">
        <v>779</v>
      </c>
      <c r="AQ59" s="27" t="s">
        <v>779</v>
      </c>
      <c r="AR59" s="27" t="s">
        <v>779</v>
      </c>
      <c r="AS59" s="27" t="s">
        <v>779</v>
      </c>
      <c r="AT59" s="27" t="s">
        <v>779</v>
      </c>
      <c r="AU59" s="27" t="s">
        <v>779</v>
      </c>
      <c r="AV59" s="27" t="s">
        <v>779</v>
      </c>
      <c r="AW59" s="27" t="s">
        <v>779</v>
      </c>
      <c r="AX59" s="27" t="s">
        <v>779</v>
      </c>
      <c r="AY59" s="27" t="s">
        <v>779</v>
      </c>
      <c r="AZ59" s="27" t="s">
        <v>779</v>
      </c>
      <c r="BA59" s="27" t="s">
        <v>779</v>
      </c>
      <c r="BB59" s="27" t="s">
        <v>779</v>
      </c>
      <c r="BC59" s="27" t="s">
        <v>779</v>
      </c>
      <c r="BD59" s="27" t="s">
        <v>779</v>
      </c>
      <c r="BE59" s="27" t="s">
        <v>779</v>
      </c>
      <c r="BF59" s="27" t="s">
        <v>779</v>
      </c>
      <c r="BG59" s="27" t="s">
        <v>779</v>
      </c>
      <c r="BH59" s="27" t="s">
        <v>779</v>
      </c>
      <c r="BI59" s="27" t="s">
        <v>779</v>
      </c>
      <c r="BJ59" s="27" t="s">
        <v>779</v>
      </c>
      <c r="BK59" s="27" t="s">
        <v>779</v>
      </c>
      <c r="BL59" s="27" t="s">
        <v>779</v>
      </c>
      <c r="BM59" s="27" t="s">
        <v>779</v>
      </c>
      <c r="BN59" s="27" t="s">
        <v>779</v>
      </c>
      <c r="BO59" s="27" t="s">
        <v>779</v>
      </c>
      <c r="BP59" s="27" t="s">
        <v>779</v>
      </c>
      <c r="BQ59" s="27" t="s">
        <v>779</v>
      </c>
      <c r="BR59" s="27" t="s">
        <v>779</v>
      </c>
      <c r="BS59" s="27" t="s">
        <v>779</v>
      </c>
      <c r="BT59" s="27" t="s">
        <v>779</v>
      </c>
      <c r="BU59" s="27" t="s">
        <v>779</v>
      </c>
      <c r="BV59" s="27" t="s">
        <v>779</v>
      </c>
      <c r="BW59" s="27" t="s">
        <v>779</v>
      </c>
      <c r="BX59" s="27" t="s">
        <v>779</v>
      </c>
      <c r="CA59" s="294">
        <v>18</v>
      </c>
      <c r="CB59" s="27" t="str">
        <f t="shared" si="0"/>
        <v>NÃO</v>
      </c>
      <c r="CC59" s="27" t="str">
        <f t="shared" ref="CC59:CE59" si="130">IF(R59="Não",R59,IF(AND(CB59="Não",R59&lt;&gt;"Não"),R59,CB59*(1+$E27)))</f>
        <v>NÃO</v>
      </c>
      <c r="CD59" s="27" t="str">
        <f t="shared" si="130"/>
        <v>NÃO</v>
      </c>
      <c r="CE59" s="27" t="str">
        <f t="shared" si="130"/>
        <v>NÃO</v>
      </c>
      <c r="CF59" s="27" t="str">
        <f t="shared" si="60"/>
        <v>NÃO</v>
      </c>
      <c r="CG59" s="27" t="str">
        <f t="shared" si="61"/>
        <v>NÃO</v>
      </c>
      <c r="CH59" s="27" t="str">
        <f t="shared" si="62"/>
        <v>NÃO</v>
      </c>
      <c r="CI59" s="27" t="str">
        <f t="shared" si="63"/>
        <v>NÃO</v>
      </c>
      <c r="CJ59" s="27" t="str">
        <f t="shared" si="64"/>
        <v>NÃO</v>
      </c>
      <c r="CK59" s="27" t="str">
        <f t="shared" si="65"/>
        <v>NÃO</v>
      </c>
      <c r="CL59" s="27" t="str">
        <f t="shared" si="66"/>
        <v>NÃO</v>
      </c>
      <c r="CM59" s="27" t="str">
        <f t="shared" si="67"/>
        <v>NÃO</v>
      </c>
      <c r="CN59" s="100" t="str">
        <f t="shared" si="68"/>
        <v>NÃO</v>
      </c>
      <c r="CO59" s="100" t="str">
        <f t="shared" si="69"/>
        <v>NÃO</v>
      </c>
      <c r="CP59" s="100" t="str">
        <f t="shared" si="70"/>
        <v>NÃO</v>
      </c>
      <c r="CQ59" s="100" t="str">
        <f t="shared" si="71"/>
        <v>NÃO</v>
      </c>
      <c r="CR59" s="100" t="str">
        <f t="shared" si="72"/>
        <v>NÃO</v>
      </c>
      <c r="CS59" s="100" t="str">
        <f t="shared" si="73"/>
        <v>NÃO</v>
      </c>
      <c r="CT59" s="100" t="str">
        <f t="shared" si="74"/>
        <v>NÃO</v>
      </c>
      <c r="CU59" s="100" t="str">
        <f t="shared" si="75"/>
        <v>NÃO</v>
      </c>
      <c r="CV59" s="100" t="str">
        <f t="shared" si="76"/>
        <v>NÃO</v>
      </c>
      <c r="CW59" s="100" t="str">
        <f t="shared" si="77"/>
        <v>NÃO</v>
      </c>
      <c r="CX59" s="100" t="str">
        <f t="shared" si="78"/>
        <v>NÃO</v>
      </c>
      <c r="CY59" s="100" t="str">
        <f t="shared" si="79"/>
        <v>NÃO</v>
      </c>
      <c r="CZ59" s="100" t="str">
        <f t="shared" si="80"/>
        <v>NÃO</v>
      </c>
      <c r="DA59" s="100" t="str">
        <f t="shared" si="81"/>
        <v>NÃO</v>
      </c>
      <c r="DB59" s="100" t="str">
        <f t="shared" si="82"/>
        <v>NÃO</v>
      </c>
      <c r="DC59" s="100" t="str">
        <f t="shared" si="83"/>
        <v>NÃO</v>
      </c>
      <c r="DD59" s="100" t="str">
        <f t="shared" si="84"/>
        <v>NÃO</v>
      </c>
      <c r="DE59" s="100" t="str">
        <f t="shared" si="85"/>
        <v>NÃO</v>
      </c>
      <c r="DF59" s="100" t="str">
        <f t="shared" si="86"/>
        <v>NÃO</v>
      </c>
      <c r="DG59" s="100" t="str">
        <f t="shared" si="87"/>
        <v>NÃO</v>
      </c>
      <c r="DH59" s="100" t="str">
        <f t="shared" si="88"/>
        <v>NÃO</v>
      </c>
      <c r="DI59" s="100" t="str">
        <f t="shared" si="89"/>
        <v>NÃO</v>
      </c>
      <c r="DJ59" s="100" t="str">
        <f t="shared" si="90"/>
        <v>NÃO</v>
      </c>
      <c r="DK59" s="100" t="str">
        <f t="shared" si="91"/>
        <v>NÃO</v>
      </c>
      <c r="DL59" s="100" t="str">
        <f t="shared" si="92"/>
        <v>NÃO</v>
      </c>
      <c r="DM59" s="100" t="str">
        <f t="shared" si="93"/>
        <v>NÃO</v>
      </c>
      <c r="DN59" s="100" t="str">
        <f t="shared" si="94"/>
        <v>NÃO</v>
      </c>
      <c r="DO59" s="100" t="str">
        <f t="shared" si="95"/>
        <v>NÃO</v>
      </c>
      <c r="DP59" s="100" t="str">
        <f t="shared" si="96"/>
        <v>NÃO</v>
      </c>
      <c r="DQ59" s="100" t="str">
        <f t="shared" si="97"/>
        <v>NÃO</v>
      </c>
      <c r="DR59" s="100" t="str">
        <f t="shared" si="98"/>
        <v>NÃO</v>
      </c>
      <c r="DS59" s="100" t="str">
        <f t="shared" si="99"/>
        <v>NÃO</v>
      </c>
      <c r="DT59" s="100" t="str">
        <f t="shared" si="100"/>
        <v>NÃO</v>
      </c>
      <c r="DU59" s="100" t="str">
        <f t="shared" si="101"/>
        <v>NÃO</v>
      </c>
      <c r="DV59" s="100" t="str">
        <f t="shared" si="102"/>
        <v>NÃO</v>
      </c>
      <c r="DW59" s="100" t="str">
        <f t="shared" si="103"/>
        <v>NÃO</v>
      </c>
      <c r="DX59" s="100" t="str">
        <f t="shared" si="104"/>
        <v>NÃO</v>
      </c>
      <c r="DY59" s="100" t="str">
        <f t="shared" si="105"/>
        <v>NÃO</v>
      </c>
      <c r="DZ59" s="100" t="str">
        <f t="shared" si="106"/>
        <v>NÃO</v>
      </c>
      <c r="EA59" s="100" t="str">
        <f t="shared" si="107"/>
        <v>NÃO</v>
      </c>
      <c r="EB59" s="100" t="str">
        <f t="shared" si="108"/>
        <v>NÃO</v>
      </c>
      <c r="EC59" s="100" t="str">
        <f t="shared" si="109"/>
        <v>NÃO</v>
      </c>
      <c r="ED59" s="100" t="str">
        <f t="shared" si="110"/>
        <v>NÃO</v>
      </c>
      <c r="EE59" s="100" t="str">
        <f t="shared" si="111"/>
        <v>NÃO</v>
      </c>
      <c r="EF59" s="100" t="str">
        <f t="shared" si="112"/>
        <v>NÃO</v>
      </c>
      <c r="EG59" s="100" t="str">
        <f t="shared" si="113"/>
        <v>NÃO</v>
      </c>
      <c r="EH59" s="100" t="str">
        <f t="shared" si="114"/>
        <v>NÃO</v>
      </c>
      <c r="EI59" s="100" t="str">
        <f t="shared" si="115"/>
        <v>NÃO</v>
      </c>
      <c r="EJ59" s="100"/>
    </row>
    <row r="60" spans="3:140" ht="30" customHeight="1">
      <c r="C60" s="20"/>
      <c r="D60" s="20"/>
      <c r="E60" s="20"/>
      <c r="F60" s="106"/>
      <c r="G60" s="106"/>
      <c r="H60" s="106"/>
      <c r="I60" s="106"/>
      <c r="J60" s="106"/>
      <c r="K60" s="20"/>
      <c r="L60" s="106"/>
      <c r="M60" s="106"/>
      <c r="N60" s="106"/>
      <c r="O60" s="106"/>
      <c r="P60" s="294">
        <v>19</v>
      </c>
      <c r="Q60" s="27" t="s">
        <v>779</v>
      </c>
      <c r="R60" s="27" t="s">
        <v>779</v>
      </c>
      <c r="S60" s="27" t="s">
        <v>779</v>
      </c>
      <c r="T60" s="27" t="s">
        <v>779</v>
      </c>
      <c r="U60" s="27" t="s">
        <v>779</v>
      </c>
      <c r="V60" s="27" t="s">
        <v>779</v>
      </c>
      <c r="W60" s="27" t="s">
        <v>779</v>
      </c>
      <c r="X60" s="27" t="s">
        <v>779</v>
      </c>
      <c r="Y60" s="27" t="s">
        <v>779</v>
      </c>
      <c r="Z60" s="27" t="s">
        <v>779</v>
      </c>
      <c r="AA60" s="27" t="s">
        <v>779</v>
      </c>
      <c r="AB60" s="27" t="s">
        <v>779</v>
      </c>
      <c r="AC60" s="27" t="s">
        <v>779</v>
      </c>
      <c r="AD60" s="27" t="s">
        <v>779</v>
      </c>
      <c r="AE60" s="27" t="s">
        <v>779</v>
      </c>
      <c r="AF60" s="27" t="s">
        <v>779</v>
      </c>
      <c r="AG60" s="27" t="s">
        <v>779</v>
      </c>
      <c r="AH60" s="27" t="s">
        <v>779</v>
      </c>
      <c r="AI60" s="27" t="s">
        <v>779</v>
      </c>
      <c r="AJ60" s="27" t="s">
        <v>779</v>
      </c>
      <c r="AK60" s="27" t="s">
        <v>779</v>
      </c>
      <c r="AL60" s="27" t="s">
        <v>779</v>
      </c>
      <c r="AM60" s="27" t="s">
        <v>779</v>
      </c>
      <c r="AN60" s="27" t="s">
        <v>779</v>
      </c>
      <c r="AO60" s="27" t="s">
        <v>779</v>
      </c>
      <c r="AP60" s="27" t="s">
        <v>779</v>
      </c>
      <c r="AQ60" s="27" t="s">
        <v>779</v>
      </c>
      <c r="AR60" s="27" t="s">
        <v>779</v>
      </c>
      <c r="AS60" s="27" t="s">
        <v>779</v>
      </c>
      <c r="AT60" s="27" t="s">
        <v>779</v>
      </c>
      <c r="AU60" s="27" t="s">
        <v>779</v>
      </c>
      <c r="AV60" s="27" t="s">
        <v>779</v>
      </c>
      <c r="AW60" s="27" t="s">
        <v>779</v>
      </c>
      <c r="AX60" s="27" t="s">
        <v>779</v>
      </c>
      <c r="AY60" s="27" t="s">
        <v>779</v>
      </c>
      <c r="AZ60" s="27" t="s">
        <v>779</v>
      </c>
      <c r="BA60" s="27" t="s">
        <v>779</v>
      </c>
      <c r="BB60" s="27" t="s">
        <v>779</v>
      </c>
      <c r="BC60" s="27" t="s">
        <v>779</v>
      </c>
      <c r="BD60" s="27" t="s">
        <v>779</v>
      </c>
      <c r="BE60" s="27" t="s">
        <v>779</v>
      </c>
      <c r="BF60" s="27" t="s">
        <v>779</v>
      </c>
      <c r="BG60" s="27" t="s">
        <v>779</v>
      </c>
      <c r="BH60" s="27" t="s">
        <v>779</v>
      </c>
      <c r="BI60" s="27" t="s">
        <v>779</v>
      </c>
      <c r="BJ60" s="27" t="s">
        <v>779</v>
      </c>
      <c r="BK60" s="27" t="s">
        <v>779</v>
      </c>
      <c r="BL60" s="27" t="s">
        <v>779</v>
      </c>
      <c r="BM60" s="27" t="s">
        <v>779</v>
      </c>
      <c r="BN60" s="27" t="s">
        <v>779</v>
      </c>
      <c r="BO60" s="27" t="s">
        <v>779</v>
      </c>
      <c r="BP60" s="27" t="s">
        <v>779</v>
      </c>
      <c r="BQ60" s="27" t="s">
        <v>779</v>
      </c>
      <c r="BR60" s="27" t="s">
        <v>779</v>
      </c>
      <c r="BS60" s="27" t="s">
        <v>779</v>
      </c>
      <c r="BT60" s="27" t="s">
        <v>779</v>
      </c>
      <c r="BU60" s="27" t="s">
        <v>779</v>
      </c>
      <c r="BV60" s="27" t="s">
        <v>779</v>
      </c>
      <c r="BW60" s="27" t="s">
        <v>779</v>
      </c>
      <c r="BX60" s="27" t="s">
        <v>779</v>
      </c>
      <c r="CA60" s="294">
        <v>19</v>
      </c>
      <c r="CB60" s="27" t="str">
        <f t="shared" si="0"/>
        <v>NÃO</v>
      </c>
      <c r="CC60" s="27" t="str">
        <f t="shared" ref="CC60:CE60" si="131">IF(R60="Não",R60,IF(AND(CB60="Não",R60&lt;&gt;"Não"),R60,CB60*(1+$E28)))</f>
        <v>NÃO</v>
      </c>
      <c r="CD60" s="27" t="str">
        <f t="shared" si="131"/>
        <v>NÃO</v>
      </c>
      <c r="CE60" s="27" t="str">
        <f t="shared" si="131"/>
        <v>NÃO</v>
      </c>
      <c r="CF60" s="27" t="str">
        <f t="shared" si="60"/>
        <v>NÃO</v>
      </c>
      <c r="CG60" s="27" t="str">
        <f t="shared" si="61"/>
        <v>NÃO</v>
      </c>
      <c r="CH60" s="27" t="str">
        <f t="shared" si="62"/>
        <v>NÃO</v>
      </c>
      <c r="CI60" s="27" t="str">
        <f t="shared" si="63"/>
        <v>NÃO</v>
      </c>
      <c r="CJ60" s="27" t="str">
        <f t="shared" si="64"/>
        <v>NÃO</v>
      </c>
      <c r="CK60" s="27" t="str">
        <f t="shared" si="65"/>
        <v>NÃO</v>
      </c>
      <c r="CL60" s="27" t="str">
        <f t="shared" si="66"/>
        <v>NÃO</v>
      </c>
      <c r="CM60" s="27" t="str">
        <f t="shared" si="67"/>
        <v>NÃO</v>
      </c>
      <c r="CN60" s="100" t="str">
        <f t="shared" si="68"/>
        <v>NÃO</v>
      </c>
      <c r="CO60" s="100" t="str">
        <f t="shared" si="69"/>
        <v>NÃO</v>
      </c>
      <c r="CP60" s="100" t="str">
        <f t="shared" si="70"/>
        <v>NÃO</v>
      </c>
      <c r="CQ60" s="100" t="str">
        <f t="shared" si="71"/>
        <v>NÃO</v>
      </c>
      <c r="CR60" s="100" t="str">
        <f t="shared" si="72"/>
        <v>NÃO</v>
      </c>
      <c r="CS60" s="100" t="str">
        <f t="shared" si="73"/>
        <v>NÃO</v>
      </c>
      <c r="CT60" s="100" t="str">
        <f t="shared" si="74"/>
        <v>NÃO</v>
      </c>
      <c r="CU60" s="100" t="str">
        <f t="shared" si="75"/>
        <v>NÃO</v>
      </c>
      <c r="CV60" s="100" t="str">
        <f t="shared" si="76"/>
        <v>NÃO</v>
      </c>
      <c r="CW60" s="100" t="str">
        <f t="shared" si="77"/>
        <v>NÃO</v>
      </c>
      <c r="CX60" s="100" t="str">
        <f t="shared" si="78"/>
        <v>NÃO</v>
      </c>
      <c r="CY60" s="100" t="str">
        <f t="shared" si="79"/>
        <v>NÃO</v>
      </c>
      <c r="CZ60" s="100" t="str">
        <f t="shared" si="80"/>
        <v>NÃO</v>
      </c>
      <c r="DA60" s="100" t="str">
        <f t="shared" si="81"/>
        <v>NÃO</v>
      </c>
      <c r="DB60" s="100" t="str">
        <f t="shared" si="82"/>
        <v>NÃO</v>
      </c>
      <c r="DC60" s="100" t="str">
        <f t="shared" si="83"/>
        <v>NÃO</v>
      </c>
      <c r="DD60" s="100" t="str">
        <f t="shared" si="84"/>
        <v>NÃO</v>
      </c>
      <c r="DE60" s="100" t="str">
        <f t="shared" si="85"/>
        <v>NÃO</v>
      </c>
      <c r="DF60" s="100" t="str">
        <f t="shared" si="86"/>
        <v>NÃO</v>
      </c>
      <c r="DG60" s="100" t="str">
        <f t="shared" si="87"/>
        <v>NÃO</v>
      </c>
      <c r="DH60" s="100" t="str">
        <f t="shared" si="88"/>
        <v>NÃO</v>
      </c>
      <c r="DI60" s="100" t="str">
        <f t="shared" si="89"/>
        <v>NÃO</v>
      </c>
      <c r="DJ60" s="100" t="str">
        <f t="shared" si="90"/>
        <v>NÃO</v>
      </c>
      <c r="DK60" s="100" t="str">
        <f t="shared" si="91"/>
        <v>NÃO</v>
      </c>
      <c r="DL60" s="100" t="str">
        <f t="shared" si="92"/>
        <v>NÃO</v>
      </c>
      <c r="DM60" s="100" t="str">
        <f t="shared" si="93"/>
        <v>NÃO</v>
      </c>
      <c r="DN60" s="100" t="str">
        <f t="shared" si="94"/>
        <v>NÃO</v>
      </c>
      <c r="DO60" s="100" t="str">
        <f t="shared" si="95"/>
        <v>NÃO</v>
      </c>
      <c r="DP60" s="100" t="str">
        <f t="shared" si="96"/>
        <v>NÃO</v>
      </c>
      <c r="DQ60" s="100" t="str">
        <f t="shared" si="97"/>
        <v>NÃO</v>
      </c>
      <c r="DR60" s="100" t="str">
        <f t="shared" si="98"/>
        <v>NÃO</v>
      </c>
      <c r="DS60" s="100" t="str">
        <f t="shared" si="99"/>
        <v>NÃO</v>
      </c>
      <c r="DT60" s="100" t="str">
        <f t="shared" si="100"/>
        <v>NÃO</v>
      </c>
      <c r="DU60" s="100" t="str">
        <f t="shared" si="101"/>
        <v>NÃO</v>
      </c>
      <c r="DV60" s="100" t="str">
        <f t="shared" si="102"/>
        <v>NÃO</v>
      </c>
      <c r="DW60" s="100" t="str">
        <f t="shared" si="103"/>
        <v>NÃO</v>
      </c>
      <c r="DX60" s="100" t="str">
        <f t="shared" si="104"/>
        <v>NÃO</v>
      </c>
      <c r="DY60" s="100" t="str">
        <f t="shared" si="105"/>
        <v>NÃO</v>
      </c>
      <c r="DZ60" s="100" t="str">
        <f t="shared" si="106"/>
        <v>NÃO</v>
      </c>
      <c r="EA60" s="100" t="str">
        <f t="shared" si="107"/>
        <v>NÃO</v>
      </c>
      <c r="EB60" s="100" t="str">
        <f t="shared" si="108"/>
        <v>NÃO</v>
      </c>
      <c r="EC60" s="100" t="str">
        <f t="shared" si="109"/>
        <v>NÃO</v>
      </c>
      <c r="ED60" s="100" t="str">
        <f t="shared" si="110"/>
        <v>NÃO</v>
      </c>
      <c r="EE60" s="100" t="str">
        <f t="shared" si="111"/>
        <v>NÃO</v>
      </c>
      <c r="EF60" s="100" t="str">
        <f t="shared" si="112"/>
        <v>NÃO</v>
      </c>
      <c r="EG60" s="100" t="str">
        <f t="shared" si="113"/>
        <v>NÃO</v>
      </c>
      <c r="EH60" s="100" t="str">
        <f t="shared" si="114"/>
        <v>NÃO</v>
      </c>
      <c r="EI60" s="100" t="str">
        <f t="shared" si="115"/>
        <v>NÃO</v>
      </c>
      <c r="EJ60" s="100"/>
    </row>
    <row r="61" spans="3:140" ht="30" customHeight="1">
      <c r="C61" s="20"/>
      <c r="D61" s="20"/>
      <c r="E61" s="20"/>
      <c r="F61" s="106"/>
      <c r="G61" s="106"/>
      <c r="H61" s="106"/>
      <c r="I61" s="106"/>
      <c r="J61" s="106"/>
      <c r="K61" s="20"/>
      <c r="L61" s="106"/>
      <c r="M61" s="106"/>
      <c r="N61" s="106"/>
      <c r="O61" s="106"/>
      <c r="P61" s="294">
        <v>20</v>
      </c>
      <c r="Q61" s="27" t="s">
        <v>779</v>
      </c>
      <c r="R61" s="27" t="s">
        <v>779</v>
      </c>
      <c r="S61" s="27" t="s">
        <v>779</v>
      </c>
      <c r="T61" s="27" t="s">
        <v>779</v>
      </c>
      <c r="U61" s="27" t="s">
        <v>779</v>
      </c>
      <c r="V61" s="27" t="s">
        <v>779</v>
      </c>
      <c r="W61" s="27" t="s">
        <v>779</v>
      </c>
      <c r="X61" s="27" t="s">
        <v>779</v>
      </c>
      <c r="Y61" s="27" t="s">
        <v>779</v>
      </c>
      <c r="Z61" s="27" t="s">
        <v>779</v>
      </c>
      <c r="AA61" s="27" t="s">
        <v>779</v>
      </c>
      <c r="AB61" s="27" t="s">
        <v>779</v>
      </c>
      <c r="AC61" s="27" t="s">
        <v>779</v>
      </c>
      <c r="AD61" s="27" t="s">
        <v>779</v>
      </c>
      <c r="AE61" s="27" t="s">
        <v>779</v>
      </c>
      <c r="AF61" s="27" t="s">
        <v>779</v>
      </c>
      <c r="AG61" s="27" t="s">
        <v>779</v>
      </c>
      <c r="AH61" s="27" t="s">
        <v>779</v>
      </c>
      <c r="AI61" s="27" t="s">
        <v>779</v>
      </c>
      <c r="AJ61" s="27" t="s">
        <v>779</v>
      </c>
      <c r="AK61" s="27" t="s">
        <v>779</v>
      </c>
      <c r="AL61" s="27" t="s">
        <v>779</v>
      </c>
      <c r="AM61" s="27" t="s">
        <v>779</v>
      </c>
      <c r="AN61" s="27" t="s">
        <v>779</v>
      </c>
      <c r="AO61" s="27" t="s">
        <v>779</v>
      </c>
      <c r="AP61" s="27" t="s">
        <v>779</v>
      </c>
      <c r="AQ61" s="27" t="s">
        <v>779</v>
      </c>
      <c r="AR61" s="27" t="s">
        <v>779</v>
      </c>
      <c r="AS61" s="27" t="s">
        <v>779</v>
      </c>
      <c r="AT61" s="27" t="s">
        <v>779</v>
      </c>
      <c r="AU61" s="27" t="s">
        <v>779</v>
      </c>
      <c r="AV61" s="27" t="s">
        <v>779</v>
      </c>
      <c r="AW61" s="27" t="s">
        <v>779</v>
      </c>
      <c r="AX61" s="27" t="s">
        <v>779</v>
      </c>
      <c r="AY61" s="27" t="s">
        <v>779</v>
      </c>
      <c r="AZ61" s="27" t="s">
        <v>779</v>
      </c>
      <c r="BA61" s="27" t="s">
        <v>779</v>
      </c>
      <c r="BB61" s="27" t="s">
        <v>779</v>
      </c>
      <c r="BC61" s="27" t="s">
        <v>779</v>
      </c>
      <c r="BD61" s="27" t="s">
        <v>779</v>
      </c>
      <c r="BE61" s="27" t="s">
        <v>779</v>
      </c>
      <c r="BF61" s="27" t="s">
        <v>779</v>
      </c>
      <c r="BG61" s="27" t="s">
        <v>779</v>
      </c>
      <c r="BH61" s="27" t="s">
        <v>779</v>
      </c>
      <c r="BI61" s="27" t="s">
        <v>779</v>
      </c>
      <c r="BJ61" s="27" t="s">
        <v>779</v>
      </c>
      <c r="BK61" s="27" t="s">
        <v>779</v>
      </c>
      <c r="BL61" s="27" t="s">
        <v>779</v>
      </c>
      <c r="BM61" s="27" t="s">
        <v>779</v>
      </c>
      <c r="BN61" s="27" t="s">
        <v>779</v>
      </c>
      <c r="BO61" s="27" t="s">
        <v>779</v>
      </c>
      <c r="BP61" s="27" t="s">
        <v>779</v>
      </c>
      <c r="BQ61" s="27" t="s">
        <v>779</v>
      </c>
      <c r="BR61" s="27" t="s">
        <v>779</v>
      </c>
      <c r="BS61" s="27" t="s">
        <v>779</v>
      </c>
      <c r="BT61" s="27" t="s">
        <v>779</v>
      </c>
      <c r="BU61" s="27" t="s">
        <v>779</v>
      </c>
      <c r="BV61" s="27" t="s">
        <v>779</v>
      </c>
      <c r="BW61" s="27" t="s">
        <v>779</v>
      </c>
      <c r="BX61" s="27" t="s">
        <v>779</v>
      </c>
      <c r="CA61" s="294">
        <v>20</v>
      </c>
      <c r="CB61" s="27" t="str">
        <f t="shared" si="0"/>
        <v>NÃO</v>
      </c>
      <c r="CC61" s="27" t="str">
        <f t="shared" ref="CC61:CE61" si="132">IF(R61="Não",R61,IF(AND(CB61="Não",R61&lt;&gt;"Não"),R61,CB61*(1+$E29)))</f>
        <v>NÃO</v>
      </c>
      <c r="CD61" s="27" t="str">
        <f t="shared" si="132"/>
        <v>NÃO</v>
      </c>
      <c r="CE61" s="27" t="str">
        <f t="shared" si="132"/>
        <v>NÃO</v>
      </c>
      <c r="CF61" s="27" t="str">
        <f t="shared" si="60"/>
        <v>NÃO</v>
      </c>
      <c r="CG61" s="27" t="str">
        <f t="shared" si="61"/>
        <v>NÃO</v>
      </c>
      <c r="CH61" s="27" t="str">
        <f t="shared" si="62"/>
        <v>NÃO</v>
      </c>
      <c r="CI61" s="27" t="str">
        <f t="shared" si="63"/>
        <v>NÃO</v>
      </c>
      <c r="CJ61" s="27" t="str">
        <f t="shared" si="64"/>
        <v>NÃO</v>
      </c>
      <c r="CK61" s="27" t="str">
        <f t="shared" si="65"/>
        <v>NÃO</v>
      </c>
      <c r="CL61" s="27" t="str">
        <f t="shared" si="66"/>
        <v>NÃO</v>
      </c>
      <c r="CM61" s="27" t="str">
        <f t="shared" si="67"/>
        <v>NÃO</v>
      </c>
      <c r="CN61" s="100" t="str">
        <f t="shared" si="68"/>
        <v>NÃO</v>
      </c>
      <c r="CO61" s="100" t="str">
        <f t="shared" si="69"/>
        <v>NÃO</v>
      </c>
      <c r="CP61" s="100" t="str">
        <f t="shared" si="70"/>
        <v>NÃO</v>
      </c>
      <c r="CQ61" s="100" t="str">
        <f t="shared" si="71"/>
        <v>NÃO</v>
      </c>
      <c r="CR61" s="100" t="str">
        <f t="shared" si="72"/>
        <v>NÃO</v>
      </c>
      <c r="CS61" s="100" t="str">
        <f t="shared" si="73"/>
        <v>NÃO</v>
      </c>
      <c r="CT61" s="100" t="str">
        <f t="shared" si="74"/>
        <v>NÃO</v>
      </c>
      <c r="CU61" s="100" t="str">
        <f t="shared" si="75"/>
        <v>NÃO</v>
      </c>
      <c r="CV61" s="100" t="str">
        <f t="shared" si="76"/>
        <v>NÃO</v>
      </c>
      <c r="CW61" s="100" t="str">
        <f t="shared" si="77"/>
        <v>NÃO</v>
      </c>
      <c r="CX61" s="100" t="str">
        <f t="shared" si="78"/>
        <v>NÃO</v>
      </c>
      <c r="CY61" s="100" t="str">
        <f t="shared" si="79"/>
        <v>NÃO</v>
      </c>
      <c r="CZ61" s="100" t="str">
        <f t="shared" si="80"/>
        <v>NÃO</v>
      </c>
      <c r="DA61" s="100" t="str">
        <f t="shared" si="81"/>
        <v>NÃO</v>
      </c>
      <c r="DB61" s="100" t="str">
        <f t="shared" si="82"/>
        <v>NÃO</v>
      </c>
      <c r="DC61" s="100" t="str">
        <f t="shared" si="83"/>
        <v>NÃO</v>
      </c>
      <c r="DD61" s="100" t="str">
        <f t="shared" si="84"/>
        <v>NÃO</v>
      </c>
      <c r="DE61" s="100" t="str">
        <f t="shared" si="85"/>
        <v>NÃO</v>
      </c>
      <c r="DF61" s="100" t="str">
        <f t="shared" si="86"/>
        <v>NÃO</v>
      </c>
      <c r="DG61" s="100" t="str">
        <f t="shared" si="87"/>
        <v>NÃO</v>
      </c>
      <c r="DH61" s="100" t="str">
        <f t="shared" si="88"/>
        <v>NÃO</v>
      </c>
      <c r="DI61" s="100" t="str">
        <f t="shared" si="89"/>
        <v>NÃO</v>
      </c>
      <c r="DJ61" s="100" t="str">
        <f t="shared" si="90"/>
        <v>NÃO</v>
      </c>
      <c r="DK61" s="100" t="str">
        <f t="shared" si="91"/>
        <v>NÃO</v>
      </c>
      <c r="DL61" s="100" t="str">
        <f t="shared" si="92"/>
        <v>NÃO</v>
      </c>
      <c r="DM61" s="100" t="str">
        <f t="shared" si="93"/>
        <v>NÃO</v>
      </c>
      <c r="DN61" s="100" t="str">
        <f t="shared" si="94"/>
        <v>NÃO</v>
      </c>
      <c r="DO61" s="100" t="str">
        <f t="shared" si="95"/>
        <v>NÃO</v>
      </c>
      <c r="DP61" s="100" t="str">
        <f t="shared" si="96"/>
        <v>NÃO</v>
      </c>
      <c r="DQ61" s="100" t="str">
        <f t="shared" si="97"/>
        <v>NÃO</v>
      </c>
      <c r="DR61" s="100" t="str">
        <f t="shared" si="98"/>
        <v>NÃO</v>
      </c>
      <c r="DS61" s="100" t="str">
        <f t="shared" si="99"/>
        <v>NÃO</v>
      </c>
      <c r="DT61" s="100" t="str">
        <f t="shared" si="100"/>
        <v>NÃO</v>
      </c>
      <c r="DU61" s="100" t="str">
        <f t="shared" si="101"/>
        <v>NÃO</v>
      </c>
      <c r="DV61" s="100" t="str">
        <f t="shared" si="102"/>
        <v>NÃO</v>
      </c>
      <c r="DW61" s="100" t="str">
        <f t="shared" si="103"/>
        <v>NÃO</v>
      </c>
      <c r="DX61" s="100" t="str">
        <f t="shared" si="104"/>
        <v>NÃO</v>
      </c>
      <c r="DY61" s="100" t="str">
        <f t="shared" si="105"/>
        <v>NÃO</v>
      </c>
      <c r="DZ61" s="100" t="str">
        <f t="shared" si="106"/>
        <v>NÃO</v>
      </c>
      <c r="EA61" s="100" t="str">
        <f t="shared" si="107"/>
        <v>NÃO</v>
      </c>
      <c r="EB61" s="100" t="str">
        <f t="shared" si="108"/>
        <v>NÃO</v>
      </c>
      <c r="EC61" s="100" t="str">
        <f t="shared" si="109"/>
        <v>NÃO</v>
      </c>
      <c r="ED61" s="100" t="str">
        <f t="shared" si="110"/>
        <v>NÃO</v>
      </c>
      <c r="EE61" s="100" t="str">
        <f t="shared" si="111"/>
        <v>NÃO</v>
      </c>
      <c r="EF61" s="100" t="str">
        <f t="shared" si="112"/>
        <v>NÃO</v>
      </c>
      <c r="EG61" s="100" t="str">
        <f t="shared" si="113"/>
        <v>NÃO</v>
      </c>
      <c r="EH61" s="100" t="str">
        <f t="shared" si="114"/>
        <v>NÃO</v>
      </c>
      <c r="EI61" s="100" t="str">
        <f t="shared" si="115"/>
        <v>NÃO</v>
      </c>
      <c r="EJ61" s="100"/>
    </row>
    <row r="62" spans="3:140" ht="30" customHeight="1">
      <c r="C62" s="20"/>
      <c r="D62" s="20"/>
      <c r="E62" s="20"/>
      <c r="F62" s="106"/>
      <c r="G62" s="106"/>
      <c r="H62" s="106"/>
      <c r="I62" s="106"/>
      <c r="J62" s="106"/>
      <c r="K62" s="20"/>
      <c r="L62" s="106"/>
      <c r="M62" s="106"/>
      <c r="N62" s="106"/>
      <c r="O62" s="106"/>
      <c r="P62" s="294">
        <v>21</v>
      </c>
      <c r="Q62" s="27" t="s">
        <v>779</v>
      </c>
      <c r="R62" s="27" t="s">
        <v>779</v>
      </c>
      <c r="S62" s="27" t="s">
        <v>779</v>
      </c>
      <c r="T62" s="27" t="s">
        <v>779</v>
      </c>
      <c r="U62" s="27" t="s">
        <v>779</v>
      </c>
      <c r="V62" s="27" t="s">
        <v>779</v>
      </c>
      <c r="W62" s="27" t="s">
        <v>779</v>
      </c>
      <c r="X62" s="27" t="s">
        <v>779</v>
      </c>
      <c r="Y62" s="27" t="s">
        <v>779</v>
      </c>
      <c r="Z62" s="27" t="s">
        <v>779</v>
      </c>
      <c r="AA62" s="27" t="s">
        <v>779</v>
      </c>
      <c r="AB62" s="27" t="s">
        <v>779</v>
      </c>
      <c r="AC62" s="27" t="s">
        <v>779</v>
      </c>
      <c r="AD62" s="27" t="s">
        <v>779</v>
      </c>
      <c r="AE62" s="27" t="s">
        <v>779</v>
      </c>
      <c r="AF62" s="27" t="s">
        <v>779</v>
      </c>
      <c r="AG62" s="27" t="s">
        <v>779</v>
      </c>
      <c r="AH62" s="27" t="s">
        <v>779</v>
      </c>
      <c r="AI62" s="27" t="s">
        <v>779</v>
      </c>
      <c r="AJ62" s="27" t="s">
        <v>779</v>
      </c>
      <c r="AK62" s="27" t="s">
        <v>779</v>
      </c>
      <c r="AL62" s="27" t="s">
        <v>779</v>
      </c>
      <c r="AM62" s="27" t="s">
        <v>779</v>
      </c>
      <c r="AN62" s="27" t="s">
        <v>779</v>
      </c>
      <c r="AO62" s="27" t="s">
        <v>779</v>
      </c>
      <c r="AP62" s="27" t="s">
        <v>779</v>
      </c>
      <c r="AQ62" s="27" t="s">
        <v>779</v>
      </c>
      <c r="AR62" s="27" t="s">
        <v>779</v>
      </c>
      <c r="AS62" s="27" t="s">
        <v>779</v>
      </c>
      <c r="AT62" s="27" t="s">
        <v>779</v>
      </c>
      <c r="AU62" s="27" t="s">
        <v>779</v>
      </c>
      <c r="AV62" s="27" t="s">
        <v>779</v>
      </c>
      <c r="AW62" s="27" t="s">
        <v>779</v>
      </c>
      <c r="AX62" s="27" t="s">
        <v>779</v>
      </c>
      <c r="AY62" s="27" t="s">
        <v>779</v>
      </c>
      <c r="AZ62" s="27" t="s">
        <v>779</v>
      </c>
      <c r="BA62" s="27" t="s">
        <v>779</v>
      </c>
      <c r="BB62" s="27" t="s">
        <v>779</v>
      </c>
      <c r="BC62" s="27" t="s">
        <v>779</v>
      </c>
      <c r="BD62" s="27" t="s">
        <v>779</v>
      </c>
      <c r="BE62" s="27" t="s">
        <v>779</v>
      </c>
      <c r="BF62" s="27" t="s">
        <v>779</v>
      </c>
      <c r="BG62" s="27" t="s">
        <v>779</v>
      </c>
      <c r="BH62" s="27" t="s">
        <v>779</v>
      </c>
      <c r="BI62" s="27" t="s">
        <v>779</v>
      </c>
      <c r="BJ62" s="27" t="s">
        <v>779</v>
      </c>
      <c r="BK62" s="27" t="s">
        <v>779</v>
      </c>
      <c r="BL62" s="27" t="s">
        <v>779</v>
      </c>
      <c r="BM62" s="27" t="s">
        <v>779</v>
      </c>
      <c r="BN62" s="27" t="s">
        <v>779</v>
      </c>
      <c r="BO62" s="27" t="s">
        <v>779</v>
      </c>
      <c r="BP62" s="27" t="s">
        <v>779</v>
      </c>
      <c r="BQ62" s="27" t="s">
        <v>779</v>
      </c>
      <c r="BR62" s="27" t="s">
        <v>779</v>
      </c>
      <c r="BS62" s="27" t="s">
        <v>779</v>
      </c>
      <c r="BT62" s="27" t="s">
        <v>779</v>
      </c>
      <c r="BU62" s="27" t="s">
        <v>779</v>
      </c>
      <c r="BV62" s="27" t="s">
        <v>779</v>
      </c>
      <c r="BW62" s="27" t="s">
        <v>779</v>
      </c>
      <c r="BX62" s="27" t="s">
        <v>779</v>
      </c>
      <c r="CA62" s="294">
        <v>21</v>
      </c>
      <c r="CB62" s="27" t="str">
        <f t="shared" si="0"/>
        <v>NÃO</v>
      </c>
      <c r="CC62" s="27" t="str">
        <f t="shared" ref="CC62:CE62" si="133">IF(R62="Não",R62,IF(AND(CB62="Não",R62&lt;&gt;"Não"),R62,CB62*(1+$E30)))</f>
        <v>NÃO</v>
      </c>
      <c r="CD62" s="27" t="str">
        <f t="shared" si="133"/>
        <v>NÃO</v>
      </c>
      <c r="CE62" s="27" t="str">
        <f t="shared" si="133"/>
        <v>NÃO</v>
      </c>
      <c r="CF62" s="27" t="str">
        <f t="shared" si="60"/>
        <v>NÃO</v>
      </c>
      <c r="CG62" s="27" t="str">
        <f t="shared" si="61"/>
        <v>NÃO</v>
      </c>
      <c r="CH62" s="27" t="str">
        <f t="shared" si="62"/>
        <v>NÃO</v>
      </c>
      <c r="CI62" s="27" t="str">
        <f t="shared" si="63"/>
        <v>NÃO</v>
      </c>
      <c r="CJ62" s="27" t="str">
        <f t="shared" si="64"/>
        <v>NÃO</v>
      </c>
      <c r="CK62" s="27" t="str">
        <f t="shared" si="65"/>
        <v>NÃO</v>
      </c>
      <c r="CL62" s="27" t="str">
        <f t="shared" si="66"/>
        <v>NÃO</v>
      </c>
      <c r="CM62" s="27" t="str">
        <f t="shared" si="67"/>
        <v>NÃO</v>
      </c>
      <c r="CN62" s="100" t="str">
        <f t="shared" si="68"/>
        <v>NÃO</v>
      </c>
      <c r="CO62" s="100" t="str">
        <f t="shared" si="69"/>
        <v>NÃO</v>
      </c>
      <c r="CP62" s="100" t="str">
        <f t="shared" si="70"/>
        <v>NÃO</v>
      </c>
      <c r="CQ62" s="100" t="str">
        <f t="shared" si="71"/>
        <v>NÃO</v>
      </c>
      <c r="CR62" s="100" t="str">
        <f t="shared" si="72"/>
        <v>NÃO</v>
      </c>
      <c r="CS62" s="100" t="str">
        <f t="shared" si="73"/>
        <v>NÃO</v>
      </c>
      <c r="CT62" s="100" t="str">
        <f t="shared" si="74"/>
        <v>NÃO</v>
      </c>
      <c r="CU62" s="100" t="str">
        <f t="shared" si="75"/>
        <v>NÃO</v>
      </c>
      <c r="CV62" s="100" t="str">
        <f t="shared" si="76"/>
        <v>NÃO</v>
      </c>
      <c r="CW62" s="100" t="str">
        <f t="shared" si="77"/>
        <v>NÃO</v>
      </c>
      <c r="CX62" s="100" t="str">
        <f t="shared" si="78"/>
        <v>NÃO</v>
      </c>
      <c r="CY62" s="100" t="str">
        <f t="shared" si="79"/>
        <v>NÃO</v>
      </c>
      <c r="CZ62" s="100" t="str">
        <f t="shared" si="80"/>
        <v>NÃO</v>
      </c>
      <c r="DA62" s="100" t="str">
        <f t="shared" si="81"/>
        <v>NÃO</v>
      </c>
      <c r="DB62" s="100" t="str">
        <f t="shared" si="82"/>
        <v>NÃO</v>
      </c>
      <c r="DC62" s="100" t="str">
        <f t="shared" si="83"/>
        <v>NÃO</v>
      </c>
      <c r="DD62" s="100" t="str">
        <f t="shared" si="84"/>
        <v>NÃO</v>
      </c>
      <c r="DE62" s="100" t="str">
        <f t="shared" si="85"/>
        <v>NÃO</v>
      </c>
      <c r="DF62" s="100" t="str">
        <f t="shared" si="86"/>
        <v>NÃO</v>
      </c>
      <c r="DG62" s="100" t="str">
        <f t="shared" si="87"/>
        <v>NÃO</v>
      </c>
      <c r="DH62" s="100" t="str">
        <f t="shared" si="88"/>
        <v>NÃO</v>
      </c>
      <c r="DI62" s="100" t="str">
        <f t="shared" si="89"/>
        <v>NÃO</v>
      </c>
      <c r="DJ62" s="100" t="str">
        <f t="shared" si="90"/>
        <v>NÃO</v>
      </c>
      <c r="DK62" s="100" t="str">
        <f t="shared" si="91"/>
        <v>NÃO</v>
      </c>
      <c r="DL62" s="100" t="str">
        <f t="shared" si="92"/>
        <v>NÃO</v>
      </c>
      <c r="DM62" s="100" t="str">
        <f t="shared" si="93"/>
        <v>NÃO</v>
      </c>
      <c r="DN62" s="100" t="str">
        <f t="shared" si="94"/>
        <v>NÃO</v>
      </c>
      <c r="DO62" s="100" t="str">
        <f t="shared" si="95"/>
        <v>NÃO</v>
      </c>
      <c r="DP62" s="100" t="str">
        <f t="shared" si="96"/>
        <v>NÃO</v>
      </c>
      <c r="DQ62" s="100" t="str">
        <f t="shared" si="97"/>
        <v>NÃO</v>
      </c>
      <c r="DR62" s="100" t="str">
        <f t="shared" si="98"/>
        <v>NÃO</v>
      </c>
      <c r="DS62" s="100" t="str">
        <f t="shared" si="99"/>
        <v>NÃO</v>
      </c>
      <c r="DT62" s="100" t="str">
        <f t="shared" si="100"/>
        <v>NÃO</v>
      </c>
      <c r="DU62" s="100" t="str">
        <f t="shared" si="101"/>
        <v>NÃO</v>
      </c>
      <c r="DV62" s="100" t="str">
        <f t="shared" si="102"/>
        <v>NÃO</v>
      </c>
      <c r="DW62" s="100" t="str">
        <f t="shared" si="103"/>
        <v>NÃO</v>
      </c>
      <c r="DX62" s="100" t="str">
        <f t="shared" si="104"/>
        <v>NÃO</v>
      </c>
      <c r="DY62" s="100" t="str">
        <f t="shared" si="105"/>
        <v>NÃO</v>
      </c>
      <c r="DZ62" s="100" t="str">
        <f t="shared" si="106"/>
        <v>NÃO</v>
      </c>
      <c r="EA62" s="100" t="str">
        <f t="shared" si="107"/>
        <v>NÃO</v>
      </c>
      <c r="EB62" s="100" t="str">
        <f t="shared" si="108"/>
        <v>NÃO</v>
      </c>
      <c r="EC62" s="100" t="str">
        <f t="shared" si="109"/>
        <v>NÃO</v>
      </c>
      <c r="ED62" s="100" t="str">
        <f t="shared" si="110"/>
        <v>NÃO</v>
      </c>
      <c r="EE62" s="100" t="str">
        <f t="shared" si="111"/>
        <v>NÃO</v>
      </c>
      <c r="EF62" s="100" t="str">
        <f t="shared" si="112"/>
        <v>NÃO</v>
      </c>
      <c r="EG62" s="100" t="str">
        <f t="shared" si="113"/>
        <v>NÃO</v>
      </c>
      <c r="EH62" s="100" t="str">
        <f t="shared" si="114"/>
        <v>NÃO</v>
      </c>
      <c r="EI62" s="100" t="str">
        <f t="shared" si="115"/>
        <v>NÃO</v>
      </c>
      <c r="EJ62" s="100"/>
    </row>
    <row r="63" spans="3:140" ht="30" customHeight="1">
      <c r="C63" s="20"/>
      <c r="D63" s="20"/>
      <c r="E63" s="20"/>
      <c r="F63" s="106"/>
      <c r="G63" s="106"/>
      <c r="H63" s="106"/>
      <c r="I63" s="106"/>
      <c r="J63" s="106"/>
      <c r="K63" s="20"/>
      <c r="L63" s="106"/>
      <c r="M63" s="106"/>
      <c r="N63" s="106"/>
      <c r="O63" s="106"/>
      <c r="P63" s="294">
        <v>22</v>
      </c>
      <c r="Q63" s="27" t="s">
        <v>779</v>
      </c>
      <c r="R63" s="27" t="s">
        <v>779</v>
      </c>
      <c r="S63" s="27" t="s">
        <v>779</v>
      </c>
      <c r="T63" s="27" t="s">
        <v>779</v>
      </c>
      <c r="U63" s="27" t="s">
        <v>779</v>
      </c>
      <c r="V63" s="27" t="s">
        <v>779</v>
      </c>
      <c r="W63" s="27" t="s">
        <v>779</v>
      </c>
      <c r="X63" s="27" t="s">
        <v>779</v>
      </c>
      <c r="Y63" s="27" t="s">
        <v>779</v>
      </c>
      <c r="Z63" s="27" t="s">
        <v>779</v>
      </c>
      <c r="AA63" s="27" t="s">
        <v>779</v>
      </c>
      <c r="AB63" s="27" t="s">
        <v>779</v>
      </c>
      <c r="AC63" s="27" t="s">
        <v>779</v>
      </c>
      <c r="AD63" s="27" t="s">
        <v>779</v>
      </c>
      <c r="AE63" s="27" t="s">
        <v>779</v>
      </c>
      <c r="AF63" s="27" t="s">
        <v>779</v>
      </c>
      <c r="AG63" s="27" t="s">
        <v>779</v>
      </c>
      <c r="AH63" s="27" t="s">
        <v>779</v>
      </c>
      <c r="AI63" s="27" t="s">
        <v>779</v>
      </c>
      <c r="AJ63" s="27" t="s">
        <v>779</v>
      </c>
      <c r="AK63" s="27" t="s">
        <v>779</v>
      </c>
      <c r="AL63" s="27" t="s">
        <v>779</v>
      </c>
      <c r="AM63" s="27" t="s">
        <v>779</v>
      </c>
      <c r="AN63" s="27" t="s">
        <v>779</v>
      </c>
      <c r="AO63" s="27" t="s">
        <v>779</v>
      </c>
      <c r="AP63" s="27" t="s">
        <v>779</v>
      </c>
      <c r="AQ63" s="27" t="s">
        <v>779</v>
      </c>
      <c r="AR63" s="27" t="s">
        <v>779</v>
      </c>
      <c r="AS63" s="27" t="s">
        <v>779</v>
      </c>
      <c r="AT63" s="27" t="s">
        <v>779</v>
      </c>
      <c r="AU63" s="27" t="s">
        <v>779</v>
      </c>
      <c r="AV63" s="27" t="s">
        <v>779</v>
      </c>
      <c r="AW63" s="27" t="s">
        <v>779</v>
      </c>
      <c r="AX63" s="27" t="s">
        <v>779</v>
      </c>
      <c r="AY63" s="27" t="s">
        <v>779</v>
      </c>
      <c r="AZ63" s="27" t="s">
        <v>779</v>
      </c>
      <c r="BA63" s="27" t="s">
        <v>779</v>
      </c>
      <c r="BB63" s="27" t="s">
        <v>779</v>
      </c>
      <c r="BC63" s="27" t="s">
        <v>779</v>
      </c>
      <c r="BD63" s="27" t="s">
        <v>779</v>
      </c>
      <c r="BE63" s="27" t="s">
        <v>779</v>
      </c>
      <c r="BF63" s="27" t="s">
        <v>779</v>
      </c>
      <c r="BG63" s="27" t="s">
        <v>779</v>
      </c>
      <c r="BH63" s="27" t="s">
        <v>779</v>
      </c>
      <c r="BI63" s="27" t="s">
        <v>779</v>
      </c>
      <c r="BJ63" s="27" t="s">
        <v>779</v>
      </c>
      <c r="BK63" s="27" t="s">
        <v>779</v>
      </c>
      <c r="BL63" s="27" t="s">
        <v>779</v>
      </c>
      <c r="BM63" s="27" t="s">
        <v>779</v>
      </c>
      <c r="BN63" s="27" t="s">
        <v>779</v>
      </c>
      <c r="BO63" s="27" t="s">
        <v>779</v>
      </c>
      <c r="BP63" s="27" t="s">
        <v>779</v>
      </c>
      <c r="BQ63" s="27" t="s">
        <v>779</v>
      </c>
      <c r="BR63" s="27" t="s">
        <v>779</v>
      </c>
      <c r="BS63" s="27" t="s">
        <v>779</v>
      </c>
      <c r="BT63" s="27" t="s">
        <v>779</v>
      </c>
      <c r="BU63" s="27" t="s">
        <v>779</v>
      </c>
      <c r="BV63" s="27" t="s">
        <v>779</v>
      </c>
      <c r="BW63" s="27" t="s">
        <v>779</v>
      </c>
      <c r="BX63" s="27" t="s">
        <v>779</v>
      </c>
      <c r="CA63" s="294">
        <v>22</v>
      </c>
      <c r="CB63" s="27" t="str">
        <f t="shared" si="0"/>
        <v>NÃO</v>
      </c>
      <c r="CC63" s="27" t="str">
        <f t="shared" ref="CC63:CE63" si="134">IF(R63="Não",R63,IF(AND(CB63="Não",R63&lt;&gt;"Não"),R63,CB63*(1+$E31)))</f>
        <v>NÃO</v>
      </c>
      <c r="CD63" s="27" t="str">
        <f t="shared" si="134"/>
        <v>NÃO</v>
      </c>
      <c r="CE63" s="27" t="str">
        <f t="shared" si="134"/>
        <v>NÃO</v>
      </c>
      <c r="CF63" s="27" t="str">
        <f t="shared" si="60"/>
        <v>NÃO</v>
      </c>
      <c r="CG63" s="27" t="str">
        <f t="shared" si="61"/>
        <v>NÃO</v>
      </c>
      <c r="CH63" s="27" t="str">
        <f t="shared" si="62"/>
        <v>NÃO</v>
      </c>
      <c r="CI63" s="27" t="str">
        <f t="shared" si="63"/>
        <v>NÃO</v>
      </c>
      <c r="CJ63" s="27" t="str">
        <f t="shared" si="64"/>
        <v>NÃO</v>
      </c>
      <c r="CK63" s="27" t="str">
        <f t="shared" si="65"/>
        <v>NÃO</v>
      </c>
      <c r="CL63" s="27" t="str">
        <f t="shared" si="66"/>
        <v>NÃO</v>
      </c>
      <c r="CM63" s="27" t="str">
        <f t="shared" si="67"/>
        <v>NÃO</v>
      </c>
      <c r="CN63" s="100" t="str">
        <f t="shared" si="68"/>
        <v>NÃO</v>
      </c>
      <c r="CO63" s="100" t="str">
        <f t="shared" si="69"/>
        <v>NÃO</v>
      </c>
      <c r="CP63" s="100" t="str">
        <f t="shared" si="70"/>
        <v>NÃO</v>
      </c>
      <c r="CQ63" s="100" t="str">
        <f t="shared" si="71"/>
        <v>NÃO</v>
      </c>
      <c r="CR63" s="100" t="str">
        <f t="shared" si="72"/>
        <v>NÃO</v>
      </c>
      <c r="CS63" s="100" t="str">
        <f t="shared" si="73"/>
        <v>NÃO</v>
      </c>
      <c r="CT63" s="100" t="str">
        <f t="shared" si="74"/>
        <v>NÃO</v>
      </c>
      <c r="CU63" s="100" t="str">
        <f t="shared" si="75"/>
        <v>NÃO</v>
      </c>
      <c r="CV63" s="100" t="str">
        <f t="shared" si="76"/>
        <v>NÃO</v>
      </c>
      <c r="CW63" s="100" t="str">
        <f t="shared" si="77"/>
        <v>NÃO</v>
      </c>
      <c r="CX63" s="100" t="str">
        <f t="shared" si="78"/>
        <v>NÃO</v>
      </c>
      <c r="CY63" s="100" t="str">
        <f t="shared" si="79"/>
        <v>NÃO</v>
      </c>
      <c r="CZ63" s="100" t="str">
        <f t="shared" si="80"/>
        <v>NÃO</v>
      </c>
      <c r="DA63" s="100" t="str">
        <f t="shared" si="81"/>
        <v>NÃO</v>
      </c>
      <c r="DB63" s="100" t="str">
        <f t="shared" si="82"/>
        <v>NÃO</v>
      </c>
      <c r="DC63" s="100" t="str">
        <f t="shared" si="83"/>
        <v>NÃO</v>
      </c>
      <c r="DD63" s="100" t="str">
        <f t="shared" si="84"/>
        <v>NÃO</v>
      </c>
      <c r="DE63" s="100" t="str">
        <f t="shared" si="85"/>
        <v>NÃO</v>
      </c>
      <c r="DF63" s="100" t="str">
        <f t="shared" si="86"/>
        <v>NÃO</v>
      </c>
      <c r="DG63" s="100" t="str">
        <f t="shared" si="87"/>
        <v>NÃO</v>
      </c>
      <c r="DH63" s="100" t="str">
        <f t="shared" si="88"/>
        <v>NÃO</v>
      </c>
      <c r="DI63" s="100" t="str">
        <f t="shared" si="89"/>
        <v>NÃO</v>
      </c>
      <c r="DJ63" s="100" t="str">
        <f t="shared" si="90"/>
        <v>NÃO</v>
      </c>
      <c r="DK63" s="100" t="str">
        <f t="shared" si="91"/>
        <v>NÃO</v>
      </c>
      <c r="DL63" s="100" t="str">
        <f t="shared" si="92"/>
        <v>NÃO</v>
      </c>
      <c r="DM63" s="100" t="str">
        <f t="shared" si="93"/>
        <v>NÃO</v>
      </c>
      <c r="DN63" s="100" t="str">
        <f t="shared" si="94"/>
        <v>NÃO</v>
      </c>
      <c r="DO63" s="100" t="str">
        <f t="shared" si="95"/>
        <v>NÃO</v>
      </c>
      <c r="DP63" s="100" t="str">
        <f t="shared" si="96"/>
        <v>NÃO</v>
      </c>
      <c r="DQ63" s="100" t="str">
        <f t="shared" si="97"/>
        <v>NÃO</v>
      </c>
      <c r="DR63" s="100" t="str">
        <f t="shared" si="98"/>
        <v>NÃO</v>
      </c>
      <c r="DS63" s="100" t="str">
        <f t="shared" si="99"/>
        <v>NÃO</v>
      </c>
      <c r="DT63" s="100" t="str">
        <f t="shared" si="100"/>
        <v>NÃO</v>
      </c>
      <c r="DU63" s="100" t="str">
        <f t="shared" si="101"/>
        <v>NÃO</v>
      </c>
      <c r="DV63" s="100" t="str">
        <f t="shared" si="102"/>
        <v>NÃO</v>
      </c>
      <c r="DW63" s="100" t="str">
        <f t="shared" si="103"/>
        <v>NÃO</v>
      </c>
      <c r="DX63" s="100" t="str">
        <f t="shared" si="104"/>
        <v>NÃO</v>
      </c>
      <c r="DY63" s="100" t="str">
        <f t="shared" si="105"/>
        <v>NÃO</v>
      </c>
      <c r="DZ63" s="100" t="str">
        <f t="shared" si="106"/>
        <v>NÃO</v>
      </c>
      <c r="EA63" s="100" t="str">
        <f t="shared" si="107"/>
        <v>NÃO</v>
      </c>
      <c r="EB63" s="100" t="str">
        <f t="shared" si="108"/>
        <v>NÃO</v>
      </c>
      <c r="EC63" s="100" t="str">
        <f t="shared" si="109"/>
        <v>NÃO</v>
      </c>
      <c r="ED63" s="100" t="str">
        <f t="shared" si="110"/>
        <v>NÃO</v>
      </c>
      <c r="EE63" s="100" t="str">
        <f t="shared" si="111"/>
        <v>NÃO</v>
      </c>
      <c r="EF63" s="100" t="str">
        <f t="shared" si="112"/>
        <v>NÃO</v>
      </c>
      <c r="EG63" s="100" t="str">
        <f t="shared" si="113"/>
        <v>NÃO</v>
      </c>
      <c r="EH63" s="100" t="str">
        <f t="shared" si="114"/>
        <v>NÃO</v>
      </c>
      <c r="EI63" s="100" t="str">
        <f t="shared" si="115"/>
        <v>NÃO</v>
      </c>
      <c r="EJ63" s="100"/>
    </row>
    <row r="64" spans="3:140" ht="30" customHeight="1">
      <c r="C64" s="20"/>
      <c r="D64" s="20"/>
      <c r="E64" s="20"/>
      <c r="F64" s="106"/>
      <c r="G64" s="106"/>
      <c r="H64" s="106"/>
      <c r="I64" s="106"/>
      <c r="J64" s="106"/>
      <c r="K64" s="20"/>
      <c r="L64" s="106"/>
      <c r="M64" s="106"/>
      <c r="N64" s="106"/>
      <c r="O64" s="106"/>
      <c r="P64" s="294">
        <v>23</v>
      </c>
      <c r="Q64" s="27" t="s">
        <v>779</v>
      </c>
      <c r="R64" s="27" t="s">
        <v>779</v>
      </c>
      <c r="S64" s="27" t="s">
        <v>779</v>
      </c>
      <c r="T64" s="27" t="s">
        <v>779</v>
      </c>
      <c r="U64" s="27" t="s">
        <v>779</v>
      </c>
      <c r="V64" s="27" t="s">
        <v>779</v>
      </c>
      <c r="W64" s="27" t="s">
        <v>779</v>
      </c>
      <c r="X64" s="27" t="s">
        <v>779</v>
      </c>
      <c r="Y64" s="27" t="s">
        <v>779</v>
      </c>
      <c r="Z64" s="27" t="s">
        <v>779</v>
      </c>
      <c r="AA64" s="27" t="s">
        <v>779</v>
      </c>
      <c r="AB64" s="27" t="s">
        <v>779</v>
      </c>
      <c r="AC64" s="27" t="s">
        <v>779</v>
      </c>
      <c r="AD64" s="27" t="s">
        <v>779</v>
      </c>
      <c r="AE64" s="27" t="s">
        <v>779</v>
      </c>
      <c r="AF64" s="27" t="s">
        <v>779</v>
      </c>
      <c r="AG64" s="27" t="s">
        <v>779</v>
      </c>
      <c r="AH64" s="27" t="s">
        <v>779</v>
      </c>
      <c r="AI64" s="27" t="s">
        <v>779</v>
      </c>
      <c r="AJ64" s="27" t="s">
        <v>779</v>
      </c>
      <c r="AK64" s="27" t="s">
        <v>779</v>
      </c>
      <c r="AL64" s="27" t="s">
        <v>779</v>
      </c>
      <c r="AM64" s="27" t="s">
        <v>779</v>
      </c>
      <c r="AN64" s="27" t="s">
        <v>779</v>
      </c>
      <c r="AO64" s="27" t="s">
        <v>779</v>
      </c>
      <c r="AP64" s="27" t="s">
        <v>779</v>
      </c>
      <c r="AQ64" s="27" t="s">
        <v>779</v>
      </c>
      <c r="AR64" s="27" t="s">
        <v>779</v>
      </c>
      <c r="AS64" s="27" t="s">
        <v>779</v>
      </c>
      <c r="AT64" s="27" t="s">
        <v>779</v>
      </c>
      <c r="AU64" s="27" t="s">
        <v>779</v>
      </c>
      <c r="AV64" s="27" t="s">
        <v>779</v>
      </c>
      <c r="AW64" s="27" t="s">
        <v>779</v>
      </c>
      <c r="AX64" s="27" t="s">
        <v>779</v>
      </c>
      <c r="AY64" s="27" t="s">
        <v>779</v>
      </c>
      <c r="AZ64" s="27" t="s">
        <v>779</v>
      </c>
      <c r="BA64" s="27" t="s">
        <v>779</v>
      </c>
      <c r="BB64" s="27" t="s">
        <v>779</v>
      </c>
      <c r="BC64" s="27" t="s">
        <v>779</v>
      </c>
      <c r="BD64" s="27" t="s">
        <v>779</v>
      </c>
      <c r="BE64" s="27" t="s">
        <v>779</v>
      </c>
      <c r="BF64" s="27" t="s">
        <v>779</v>
      </c>
      <c r="BG64" s="27" t="s">
        <v>779</v>
      </c>
      <c r="BH64" s="27" t="s">
        <v>779</v>
      </c>
      <c r="BI64" s="27" t="s">
        <v>779</v>
      </c>
      <c r="BJ64" s="27" t="s">
        <v>779</v>
      </c>
      <c r="BK64" s="27" t="s">
        <v>779</v>
      </c>
      <c r="BL64" s="27" t="s">
        <v>779</v>
      </c>
      <c r="BM64" s="27" t="s">
        <v>779</v>
      </c>
      <c r="BN64" s="27" t="s">
        <v>779</v>
      </c>
      <c r="BO64" s="27" t="s">
        <v>779</v>
      </c>
      <c r="BP64" s="27" t="s">
        <v>779</v>
      </c>
      <c r="BQ64" s="27" t="s">
        <v>779</v>
      </c>
      <c r="BR64" s="27" t="s">
        <v>779</v>
      </c>
      <c r="BS64" s="27" t="s">
        <v>779</v>
      </c>
      <c r="BT64" s="27" t="s">
        <v>779</v>
      </c>
      <c r="BU64" s="27" t="s">
        <v>779</v>
      </c>
      <c r="BV64" s="27" t="s">
        <v>779</v>
      </c>
      <c r="BW64" s="27" t="s">
        <v>779</v>
      </c>
      <c r="BX64" s="27" t="s">
        <v>779</v>
      </c>
      <c r="CA64" s="294">
        <v>23</v>
      </c>
      <c r="CB64" s="27" t="str">
        <f t="shared" si="0"/>
        <v>NÃO</v>
      </c>
      <c r="CC64" s="27" t="str">
        <f t="shared" ref="CC64:CE64" si="135">IF(R64="Não",R64,IF(AND(CB64="Não",R64&lt;&gt;"Não"),R64,CB64*(1+$E32)))</f>
        <v>NÃO</v>
      </c>
      <c r="CD64" s="27" t="str">
        <f t="shared" si="135"/>
        <v>NÃO</v>
      </c>
      <c r="CE64" s="27" t="str">
        <f t="shared" si="135"/>
        <v>NÃO</v>
      </c>
      <c r="CF64" s="27" t="str">
        <f t="shared" si="60"/>
        <v>NÃO</v>
      </c>
      <c r="CG64" s="27" t="str">
        <f t="shared" si="61"/>
        <v>NÃO</v>
      </c>
      <c r="CH64" s="27" t="str">
        <f t="shared" si="62"/>
        <v>NÃO</v>
      </c>
      <c r="CI64" s="27" t="str">
        <f t="shared" si="63"/>
        <v>NÃO</v>
      </c>
      <c r="CJ64" s="27" t="str">
        <f t="shared" si="64"/>
        <v>NÃO</v>
      </c>
      <c r="CK64" s="27" t="str">
        <f t="shared" si="65"/>
        <v>NÃO</v>
      </c>
      <c r="CL64" s="27" t="str">
        <f t="shared" si="66"/>
        <v>NÃO</v>
      </c>
      <c r="CM64" s="27" t="str">
        <f t="shared" si="67"/>
        <v>NÃO</v>
      </c>
      <c r="CN64" s="100" t="str">
        <f t="shared" si="68"/>
        <v>NÃO</v>
      </c>
      <c r="CO64" s="100" t="str">
        <f t="shared" si="69"/>
        <v>NÃO</v>
      </c>
      <c r="CP64" s="100" t="str">
        <f t="shared" si="70"/>
        <v>NÃO</v>
      </c>
      <c r="CQ64" s="100" t="str">
        <f t="shared" si="71"/>
        <v>NÃO</v>
      </c>
      <c r="CR64" s="100" t="str">
        <f t="shared" si="72"/>
        <v>NÃO</v>
      </c>
      <c r="CS64" s="100" t="str">
        <f t="shared" si="73"/>
        <v>NÃO</v>
      </c>
      <c r="CT64" s="100" t="str">
        <f t="shared" si="74"/>
        <v>NÃO</v>
      </c>
      <c r="CU64" s="100" t="str">
        <f t="shared" si="75"/>
        <v>NÃO</v>
      </c>
      <c r="CV64" s="100" t="str">
        <f t="shared" si="76"/>
        <v>NÃO</v>
      </c>
      <c r="CW64" s="100" t="str">
        <f t="shared" si="77"/>
        <v>NÃO</v>
      </c>
      <c r="CX64" s="100" t="str">
        <f t="shared" si="78"/>
        <v>NÃO</v>
      </c>
      <c r="CY64" s="100" t="str">
        <f t="shared" si="79"/>
        <v>NÃO</v>
      </c>
      <c r="CZ64" s="100" t="str">
        <f t="shared" si="80"/>
        <v>NÃO</v>
      </c>
      <c r="DA64" s="100" t="str">
        <f t="shared" si="81"/>
        <v>NÃO</v>
      </c>
      <c r="DB64" s="100" t="str">
        <f t="shared" si="82"/>
        <v>NÃO</v>
      </c>
      <c r="DC64" s="100" t="str">
        <f t="shared" si="83"/>
        <v>NÃO</v>
      </c>
      <c r="DD64" s="100" t="str">
        <f t="shared" si="84"/>
        <v>NÃO</v>
      </c>
      <c r="DE64" s="100" t="str">
        <f t="shared" si="85"/>
        <v>NÃO</v>
      </c>
      <c r="DF64" s="100" t="str">
        <f t="shared" si="86"/>
        <v>NÃO</v>
      </c>
      <c r="DG64" s="100" t="str">
        <f t="shared" si="87"/>
        <v>NÃO</v>
      </c>
      <c r="DH64" s="100" t="str">
        <f t="shared" si="88"/>
        <v>NÃO</v>
      </c>
      <c r="DI64" s="100" t="str">
        <f t="shared" si="89"/>
        <v>NÃO</v>
      </c>
      <c r="DJ64" s="100" t="str">
        <f t="shared" si="90"/>
        <v>NÃO</v>
      </c>
      <c r="DK64" s="100" t="str">
        <f t="shared" si="91"/>
        <v>NÃO</v>
      </c>
      <c r="DL64" s="100" t="str">
        <f t="shared" si="92"/>
        <v>NÃO</v>
      </c>
      <c r="DM64" s="100" t="str">
        <f t="shared" si="93"/>
        <v>NÃO</v>
      </c>
      <c r="DN64" s="100" t="str">
        <f t="shared" si="94"/>
        <v>NÃO</v>
      </c>
      <c r="DO64" s="100" t="str">
        <f t="shared" si="95"/>
        <v>NÃO</v>
      </c>
      <c r="DP64" s="100" t="str">
        <f t="shared" si="96"/>
        <v>NÃO</v>
      </c>
      <c r="DQ64" s="100" t="str">
        <f t="shared" si="97"/>
        <v>NÃO</v>
      </c>
      <c r="DR64" s="100" t="str">
        <f t="shared" si="98"/>
        <v>NÃO</v>
      </c>
      <c r="DS64" s="100" t="str">
        <f t="shared" si="99"/>
        <v>NÃO</v>
      </c>
      <c r="DT64" s="100" t="str">
        <f t="shared" si="100"/>
        <v>NÃO</v>
      </c>
      <c r="DU64" s="100" t="str">
        <f t="shared" si="101"/>
        <v>NÃO</v>
      </c>
      <c r="DV64" s="100" t="str">
        <f t="shared" si="102"/>
        <v>NÃO</v>
      </c>
      <c r="DW64" s="100" t="str">
        <f t="shared" si="103"/>
        <v>NÃO</v>
      </c>
      <c r="DX64" s="100" t="str">
        <f t="shared" si="104"/>
        <v>NÃO</v>
      </c>
      <c r="DY64" s="100" t="str">
        <f t="shared" si="105"/>
        <v>NÃO</v>
      </c>
      <c r="DZ64" s="100" t="str">
        <f t="shared" si="106"/>
        <v>NÃO</v>
      </c>
      <c r="EA64" s="100" t="str">
        <f t="shared" si="107"/>
        <v>NÃO</v>
      </c>
      <c r="EB64" s="100" t="str">
        <f t="shared" si="108"/>
        <v>NÃO</v>
      </c>
      <c r="EC64" s="100" t="str">
        <f t="shared" si="109"/>
        <v>NÃO</v>
      </c>
      <c r="ED64" s="100" t="str">
        <f t="shared" si="110"/>
        <v>NÃO</v>
      </c>
      <c r="EE64" s="100" t="str">
        <f t="shared" si="111"/>
        <v>NÃO</v>
      </c>
      <c r="EF64" s="100" t="str">
        <f t="shared" si="112"/>
        <v>NÃO</v>
      </c>
      <c r="EG64" s="100" t="str">
        <f t="shared" si="113"/>
        <v>NÃO</v>
      </c>
      <c r="EH64" s="100" t="str">
        <f t="shared" si="114"/>
        <v>NÃO</v>
      </c>
      <c r="EI64" s="100" t="str">
        <f t="shared" si="115"/>
        <v>NÃO</v>
      </c>
      <c r="EJ64" s="100"/>
    </row>
    <row r="65" spans="3:140" ht="30" customHeight="1">
      <c r="C65" s="20"/>
      <c r="D65" s="20"/>
      <c r="E65" s="20"/>
      <c r="F65" s="106"/>
      <c r="G65" s="106"/>
      <c r="H65" s="106"/>
      <c r="I65" s="106"/>
      <c r="J65" s="106"/>
      <c r="K65" s="20"/>
      <c r="L65" s="106"/>
      <c r="M65" s="106"/>
      <c r="N65" s="106"/>
      <c r="O65" s="106"/>
      <c r="P65" s="294">
        <v>24</v>
      </c>
      <c r="Q65" s="27" t="s">
        <v>779</v>
      </c>
      <c r="R65" s="27" t="s">
        <v>779</v>
      </c>
      <c r="S65" s="27" t="s">
        <v>779</v>
      </c>
      <c r="T65" s="27" t="s">
        <v>779</v>
      </c>
      <c r="U65" s="27" t="s">
        <v>779</v>
      </c>
      <c r="V65" s="27" t="s">
        <v>779</v>
      </c>
      <c r="W65" s="27" t="s">
        <v>779</v>
      </c>
      <c r="X65" s="27" t="s">
        <v>779</v>
      </c>
      <c r="Y65" s="27" t="s">
        <v>779</v>
      </c>
      <c r="Z65" s="27" t="s">
        <v>779</v>
      </c>
      <c r="AA65" s="27" t="s">
        <v>779</v>
      </c>
      <c r="AB65" s="27" t="s">
        <v>779</v>
      </c>
      <c r="AC65" s="27" t="s">
        <v>779</v>
      </c>
      <c r="AD65" s="27" t="s">
        <v>779</v>
      </c>
      <c r="AE65" s="27" t="s">
        <v>779</v>
      </c>
      <c r="AF65" s="27" t="s">
        <v>779</v>
      </c>
      <c r="AG65" s="27" t="s">
        <v>779</v>
      </c>
      <c r="AH65" s="27" t="s">
        <v>779</v>
      </c>
      <c r="AI65" s="27" t="s">
        <v>779</v>
      </c>
      <c r="AJ65" s="27" t="s">
        <v>779</v>
      </c>
      <c r="AK65" s="27" t="s">
        <v>779</v>
      </c>
      <c r="AL65" s="27" t="s">
        <v>779</v>
      </c>
      <c r="AM65" s="27" t="s">
        <v>779</v>
      </c>
      <c r="AN65" s="27" t="s">
        <v>779</v>
      </c>
      <c r="AO65" s="27" t="s">
        <v>779</v>
      </c>
      <c r="AP65" s="27" t="s">
        <v>779</v>
      </c>
      <c r="AQ65" s="27" t="s">
        <v>779</v>
      </c>
      <c r="AR65" s="27" t="s">
        <v>779</v>
      </c>
      <c r="AS65" s="27" t="s">
        <v>779</v>
      </c>
      <c r="AT65" s="27" t="s">
        <v>779</v>
      </c>
      <c r="AU65" s="27" t="s">
        <v>779</v>
      </c>
      <c r="AV65" s="27" t="s">
        <v>779</v>
      </c>
      <c r="AW65" s="27" t="s">
        <v>779</v>
      </c>
      <c r="AX65" s="27" t="s">
        <v>779</v>
      </c>
      <c r="AY65" s="27" t="s">
        <v>779</v>
      </c>
      <c r="AZ65" s="27" t="s">
        <v>779</v>
      </c>
      <c r="BA65" s="27" t="s">
        <v>779</v>
      </c>
      <c r="BB65" s="27" t="s">
        <v>779</v>
      </c>
      <c r="BC65" s="27" t="s">
        <v>779</v>
      </c>
      <c r="BD65" s="27" t="s">
        <v>779</v>
      </c>
      <c r="BE65" s="27" t="s">
        <v>779</v>
      </c>
      <c r="BF65" s="27" t="s">
        <v>779</v>
      </c>
      <c r="BG65" s="27" t="s">
        <v>779</v>
      </c>
      <c r="BH65" s="27" t="s">
        <v>779</v>
      </c>
      <c r="BI65" s="27" t="s">
        <v>779</v>
      </c>
      <c r="BJ65" s="27" t="s">
        <v>779</v>
      </c>
      <c r="BK65" s="27" t="s">
        <v>779</v>
      </c>
      <c r="BL65" s="27" t="s">
        <v>779</v>
      </c>
      <c r="BM65" s="27" t="s">
        <v>779</v>
      </c>
      <c r="BN65" s="27" t="s">
        <v>779</v>
      </c>
      <c r="BO65" s="27" t="s">
        <v>779</v>
      </c>
      <c r="BP65" s="27" t="s">
        <v>779</v>
      </c>
      <c r="BQ65" s="27" t="s">
        <v>779</v>
      </c>
      <c r="BR65" s="27" t="s">
        <v>779</v>
      </c>
      <c r="BS65" s="27" t="s">
        <v>779</v>
      </c>
      <c r="BT65" s="27" t="s">
        <v>779</v>
      </c>
      <c r="BU65" s="27" t="s">
        <v>779</v>
      </c>
      <c r="BV65" s="27" t="s">
        <v>779</v>
      </c>
      <c r="BW65" s="27" t="s">
        <v>779</v>
      </c>
      <c r="BX65" s="27" t="s">
        <v>779</v>
      </c>
      <c r="CA65" s="294">
        <v>24</v>
      </c>
      <c r="CB65" s="27" t="str">
        <f t="shared" si="0"/>
        <v>NÃO</v>
      </c>
      <c r="CC65" s="27" t="str">
        <f t="shared" ref="CC65:CE65" si="136">IF(R65="Não",R65,IF(AND(CB65="Não",R65&lt;&gt;"Não"),R65,CB65*(1+$E33)))</f>
        <v>NÃO</v>
      </c>
      <c r="CD65" s="27" t="str">
        <f t="shared" si="136"/>
        <v>NÃO</v>
      </c>
      <c r="CE65" s="27" t="str">
        <f t="shared" si="136"/>
        <v>NÃO</v>
      </c>
      <c r="CF65" s="27" t="str">
        <f t="shared" si="60"/>
        <v>NÃO</v>
      </c>
      <c r="CG65" s="27" t="str">
        <f t="shared" si="61"/>
        <v>NÃO</v>
      </c>
      <c r="CH65" s="27" t="str">
        <f t="shared" si="62"/>
        <v>NÃO</v>
      </c>
      <c r="CI65" s="27" t="str">
        <f t="shared" si="63"/>
        <v>NÃO</v>
      </c>
      <c r="CJ65" s="27" t="str">
        <f t="shared" si="64"/>
        <v>NÃO</v>
      </c>
      <c r="CK65" s="27" t="str">
        <f t="shared" si="65"/>
        <v>NÃO</v>
      </c>
      <c r="CL65" s="27" t="str">
        <f t="shared" si="66"/>
        <v>NÃO</v>
      </c>
      <c r="CM65" s="27" t="str">
        <f t="shared" si="67"/>
        <v>NÃO</v>
      </c>
      <c r="CN65" s="100" t="str">
        <f t="shared" si="68"/>
        <v>NÃO</v>
      </c>
      <c r="CO65" s="100" t="str">
        <f t="shared" si="69"/>
        <v>NÃO</v>
      </c>
      <c r="CP65" s="100" t="str">
        <f t="shared" si="70"/>
        <v>NÃO</v>
      </c>
      <c r="CQ65" s="100" t="str">
        <f t="shared" si="71"/>
        <v>NÃO</v>
      </c>
      <c r="CR65" s="100" t="str">
        <f t="shared" si="72"/>
        <v>NÃO</v>
      </c>
      <c r="CS65" s="100" t="str">
        <f t="shared" si="73"/>
        <v>NÃO</v>
      </c>
      <c r="CT65" s="100" t="str">
        <f t="shared" si="74"/>
        <v>NÃO</v>
      </c>
      <c r="CU65" s="100" t="str">
        <f t="shared" si="75"/>
        <v>NÃO</v>
      </c>
      <c r="CV65" s="100" t="str">
        <f t="shared" si="76"/>
        <v>NÃO</v>
      </c>
      <c r="CW65" s="100" t="str">
        <f t="shared" si="77"/>
        <v>NÃO</v>
      </c>
      <c r="CX65" s="100" t="str">
        <f t="shared" si="78"/>
        <v>NÃO</v>
      </c>
      <c r="CY65" s="100" t="str">
        <f t="shared" si="79"/>
        <v>NÃO</v>
      </c>
      <c r="CZ65" s="100" t="str">
        <f t="shared" si="80"/>
        <v>NÃO</v>
      </c>
      <c r="DA65" s="100" t="str">
        <f t="shared" si="81"/>
        <v>NÃO</v>
      </c>
      <c r="DB65" s="100" t="str">
        <f t="shared" si="82"/>
        <v>NÃO</v>
      </c>
      <c r="DC65" s="100" t="str">
        <f t="shared" si="83"/>
        <v>NÃO</v>
      </c>
      <c r="DD65" s="100" t="str">
        <f t="shared" si="84"/>
        <v>NÃO</v>
      </c>
      <c r="DE65" s="100" t="str">
        <f t="shared" si="85"/>
        <v>NÃO</v>
      </c>
      <c r="DF65" s="100" t="str">
        <f t="shared" si="86"/>
        <v>NÃO</v>
      </c>
      <c r="DG65" s="100" t="str">
        <f t="shared" si="87"/>
        <v>NÃO</v>
      </c>
      <c r="DH65" s="100" t="str">
        <f t="shared" si="88"/>
        <v>NÃO</v>
      </c>
      <c r="DI65" s="100" t="str">
        <f t="shared" si="89"/>
        <v>NÃO</v>
      </c>
      <c r="DJ65" s="100" t="str">
        <f t="shared" si="90"/>
        <v>NÃO</v>
      </c>
      <c r="DK65" s="100" t="str">
        <f t="shared" si="91"/>
        <v>NÃO</v>
      </c>
      <c r="DL65" s="100" t="str">
        <f t="shared" si="92"/>
        <v>NÃO</v>
      </c>
      <c r="DM65" s="100" t="str">
        <f t="shared" si="93"/>
        <v>NÃO</v>
      </c>
      <c r="DN65" s="100" t="str">
        <f t="shared" si="94"/>
        <v>NÃO</v>
      </c>
      <c r="DO65" s="100" t="str">
        <f t="shared" si="95"/>
        <v>NÃO</v>
      </c>
      <c r="DP65" s="100" t="str">
        <f t="shared" si="96"/>
        <v>NÃO</v>
      </c>
      <c r="DQ65" s="100" t="str">
        <f t="shared" si="97"/>
        <v>NÃO</v>
      </c>
      <c r="DR65" s="100" t="str">
        <f t="shared" si="98"/>
        <v>NÃO</v>
      </c>
      <c r="DS65" s="100" t="str">
        <f t="shared" si="99"/>
        <v>NÃO</v>
      </c>
      <c r="DT65" s="100" t="str">
        <f t="shared" si="100"/>
        <v>NÃO</v>
      </c>
      <c r="DU65" s="100" t="str">
        <f t="shared" si="101"/>
        <v>NÃO</v>
      </c>
      <c r="DV65" s="100" t="str">
        <f t="shared" si="102"/>
        <v>NÃO</v>
      </c>
      <c r="DW65" s="100" t="str">
        <f t="shared" si="103"/>
        <v>NÃO</v>
      </c>
      <c r="DX65" s="100" t="str">
        <f t="shared" si="104"/>
        <v>NÃO</v>
      </c>
      <c r="DY65" s="100" t="str">
        <f t="shared" si="105"/>
        <v>NÃO</v>
      </c>
      <c r="DZ65" s="100" t="str">
        <f t="shared" si="106"/>
        <v>NÃO</v>
      </c>
      <c r="EA65" s="100" t="str">
        <f t="shared" si="107"/>
        <v>NÃO</v>
      </c>
      <c r="EB65" s="100" t="str">
        <f t="shared" si="108"/>
        <v>NÃO</v>
      </c>
      <c r="EC65" s="100" t="str">
        <f t="shared" si="109"/>
        <v>NÃO</v>
      </c>
      <c r="ED65" s="100" t="str">
        <f t="shared" si="110"/>
        <v>NÃO</v>
      </c>
      <c r="EE65" s="100" t="str">
        <f t="shared" si="111"/>
        <v>NÃO</v>
      </c>
      <c r="EF65" s="100" t="str">
        <f t="shared" si="112"/>
        <v>NÃO</v>
      </c>
      <c r="EG65" s="100" t="str">
        <f t="shared" si="113"/>
        <v>NÃO</v>
      </c>
      <c r="EH65" s="100" t="str">
        <f t="shared" si="114"/>
        <v>NÃO</v>
      </c>
      <c r="EI65" s="100" t="str">
        <f t="shared" si="115"/>
        <v>NÃO</v>
      </c>
      <c r="EJ65" s="100"/>
    </row>
    <row r="66" spans="3:140" ht="30" customHeight="1">
      <c r="C66" s="20"/>
      <c r="D66" s="20"/>
      <c r="E66" s="20"/>
      <c r="F66" s="106"/>
      <c r="G66" s="106"/>
      <c r="H66" s="106"/>
      <c r="I66" s="106"/>
      <c r="J66" s="106"/>
      <c r="K66" s="20"/>
      <c r="L66" s="106"/>
      <c r="M66" s="106"/>
      <c r="N66" s="106"/>
      <c r="O66" s="106"/>
      <c r="P66" s="294">
        <v>25</v>
      </c>
      <c r="Q66" s="27" t="s">
        <v>779</v>
      </c>
      <c r="R66" s="27" t="s">
        <v>779</v>
      </c>
      <c r="S66" s="27" t="s">
        <v>779</v>
      </c>
      <c r="T66" s="27" t="s">
        <v>779</v>
      </c>
      <c r="U66" s="27" t="s">
        <v>779</v>
      </c>
      <c r="V66" s="27" t="s">
        <v>779</v>
      </c>
      <c r="W66" s="27" t="s">
        <v>779</v>
      </c>
      <c r="X66" s="27" t="s">
        <v>779</v>
      </c>
      <c r="Y66" s="27" t="s">
        <v>779</v>
      </c>
      <c r="Z66" s="27" t="s">
        <v>779</v>
      </c>
      <c r="AA66" s="27" t="s">
        <v>779</v>
      </c>
      <c r="AB66" s="27" t="s">
        <v>779</v>
      </c>
      <c r="AC66" s="27" t="s">
        <v>779</v>
      </c>
      <c r="AD66" s="27" t="s">
        <v>779</v>
      </c>
      <c r="AE66" s="27" t="s">
        <v>779</v>
      </c>
      <c r="AF66" s="27" t="s">
        <v>779</v>
      </c>
      <c r="AG66" s="27" t="s">
        <v>779</v>
      </c>
      <c r="AH66" s="27" t="s">
        <v>779</v>
      </c>
      <c r="AI66" s="27" t="s">
        <v>779</v>
      </c>
      <c r="AJ66" s="27" t="s">
        <v>779</v>
      </c>
      <c r="AK66" s="27" t="s">
        <v>779</v>
      </c>
      <c r="AL66" s="27" t="s">
        <v>779</v>
      </c>
      <c r="AM66" s="27" t="s">
        <v>779</v>
      </c>
      <c r="AN66" s="27" t="s">
        <v>779</v>
      </c>
      <c r="AO66" s="27" t="s">
        <v>779</v>
      </c>
      <c r="AP66" s="27" t="s">
        <v>779</v>
      </c>
      <c r="AQ66" s="27" t="s">
        <v>779</v>
      </c>
      <c r="AR66" s="27" t="s">
        <v>779</v>
      </c>
      <c r="AS66" s="27" t="s">
        <v>779</v>
      </c>
      <c r="AT66" s="27" t="s">
        <v>779</v>
      </c>
      <c r="AU66" s="27" t="s">
        <v>779</v>
      </c>
      <c r="AV66" s="27" t="s">
        <v>779</v>
      </c>
      <c r="AW66" s="27" t="s">
        <v>779</v>
      </c>
      <c r="AX66" s="27" t="s">
        <v>779</v>
      </c>
      <c r="AY66" s="27" t="s">
        <v>779</v>
      </c>
      <c r="AZ66" s="27" t="s">
        <v>779</v>
      </c>
      <c r="BA66" s="27" t="s">
        <v>779</v>
      </c>
      <c r="BB66" s="27" t="s">
        <v>779</v>
      </c>
      <c r="BC66" s="27" t="s">
        <v>779</v>
      </c>
      <c r="BD66" s="27" t="s">
        <v>779</v>
      </c>
      <c r="BE66" s="27" t="s">
        <v>779</v>
      </c>
      <c r="BF66" s="27" t="s">
        <v>779</v>
      </c>
      <c r="BG66" s="27" t="s">
        <v>779</v>
      </c>
      <c r="BH66" s="27" t="s">
        <v>779</v>
      </c>
      <c r="BI66" s="27" t="s">
        <v>779</v>
      </c>
      <c r="BJ66" s="27" t="s">
        <v>779</v>
      </c>
      <c r="BK66" s="27" t="s">
        <v>779</v>
      </c>
      <c r="BL66" s="27" t="s">
        <v>779</v>
      </c>
      <c r="BM66" s="27" t="s">
        <v>779</v>
      </c>
      <c r="BN66" s="27" t="s">
        <v>779</v>
      </c>
      <c r="BO66" s="27" t="s">
        <v>779</v>
      </c>
      <c r="BP66" s="27" t="s">
        <v>779</v>
      </c>
      <c r="BQ66" s="27" t="s">
        <v>779</v>
      </c>
      <c r="BR66" s="27" t="s">
        <v>779</v>
      </c>
      <c r="BS66" s="27" t="s">
        <v>779</v>
      </c>
      <c r="BT66" s="27" t="s">
        <v>779</v>
      </c>
      <c r="BU66" s="27" t="s">
        <v>779</v>
      </c>
      <c r="BV66" s="27" t="s">
        <v>779</v>
      </c>
      <c r="BW66" s="27" t="s">
        <v>779</v>
      </c>
      <c r="BX66" s="27" t="s">
        <v>779</v>
      </c>
      <c r="CA66" s="294">
        <v>25</v>
      </c>
      <c r="CB66" s="27" t="str">
        <f t="shared" si="0"/>
        <v>NÃO</v>
      </c>
      <c r="CC66" s="27" t="str">
        <f t="shared" ref="CC66:CE66" si="137">IF(R66="Não",R66,IF(AND(CB66="Não",R66&lt;&gt;"Não"),R66,CB66*(1+$E34)))</f>
        <v>NÃO</v>
      </c>
      <c r="CD66" s="27" t="str">
        <f t="shared" si="137"/>
        <v>NÃO</v>
      </c>
      <c r="CE66" s="27" t="str">
        <f t="shared" si="137"/>
        <v>NÃO</v>
      </c>
      <c r="CF66" s="27" t="str">
        <f t="shared" si="60"/>
        <v>NÃO</v>
      </c>
      <c r="CG66" s="27" t="str">
        <f t="shared" si="61"/>
        <v>NÃO</v>
      </c>
      <c r="CH66" s="27" t="str">
        <f t="shared" si="62"/>
        <v>NÃO</v>
      </c>
      <c r="CI66" s="27" t="str">
        <f t="shared" si="63"/>
        <v>NÃO</v>
      </c>
      <c r="CJ66" s="27" t="str">
        <f t="shared" si="64"/>
        <v>NÃO</v>
      </c>
      <c r="CK66" s="27" t="str">
        <f t="shared" si="65"/>
        <v>NÃO</v>
      </c>
      <c r="CL66" s="27" t="str">
        <f t="shared" si="66"/>
        <v>NÃO</v>
      </c>
      <c r="CM66" s="27" t="str">
        <f t="shared" si="67"/>
        <v>NÃO</v>
      </c>
      <c r="CN66" s="100" t="str">
        <f t="shared" si="68"/>
        <v>NÃO</v>
      </c>
      <c r="CO66" s="100" t="str">
        <f t="shared" si="69"/>
        <v>NÃO</v>
      </c>
      <c r="CP66" s="100" t="str">
        <f t="shared" si="70"/>
        <v>NÃO</v>
      </c>
      <c r="CQ66" s="100" t="str">
        <f t="shared" si="71"/>
        <v>NÃO</v>
      </c>
      <c r="CR66" s="100" t="str">
        <f t="shared" si="72"/>
        <v>NÃO</v>
      </c>
      <c r="CS66" s="100" t="str">
        <f t="shared" si="73"/>
        <v>NÃO</v>
      </c>
      <c r="CT66" s="100" t="str">
        <f t="shared" si="74"/>
        <v>NÃO</v>
      </c>
      <c r="CU66" s="100" t="str">
        <f t="shared" si="75"/>
        <v>NÃO</v>
      </c>
      <c r="CV66" s="100" t="str">
        <f t="shared" si="76"/>
        <v>NÃO</v>
      </c>
      <c r="CW66" s="100" t="str">
        <f t="shared" si="77"/>
        <v>NÃO</v>
      </c>
      <c r="CX66" s="100" t="str">
        <f t="shared" si="78"/>
        <v>NÃO</v>
      </c>
      <c r="CY66" s="100" t="str">
        <f t="shared" si="79"/>
        <v>NÃO</v>
      </c>
      <c r="CZ66" s="100" t="str">
        <f t="shared" si="80"/>
        <v>NÃO</v>
      </c>
      <c r="DA66" s="100" t="str">
        <f t="shared" si="81"/>
        <v>NÃO</v>
      </c>
      <c r="DB66" s="100" t="str">
        <f t="shared" si="82"/>
        <v>NÃO</v>
      </c>
      <c r="DC66" s="100" t="str">
        <f t="shared" si="83"/>
        <v>NÃO</v>
      </c>
      <c r="DD66" s="100" t="str">
        <f t="shared" si="84"/>
        <v>NÃO</v>
      </c>
      <c r="DE66" s="100" t="str">
        <f t="shared" si="85"/>
        <v>NÃO</v>
      </c>
      <c r="DF66" s="100" t="str">
        <f t="shared" si="86"/>
        <v>NÃO</v>
      </c>
      <c r="DG66" s="100" t="str">
        <f t="shared" si="87"/>
        <v>NÃO</v>
      </c>
      <c r="DH66" s="100" t="str">
        <f t="shared" si="88"/>
        <v>NÃO</v>
      </c>
      <c r="DI66" s="100" t="str">
        <f t="shared" si="89"/>
        <v>NÃO</v>
      </c>
      <c r="DJ66" s="100" t="str">
        <f t="shared" si="90"/>
        <v>NÃO</v>
      </c>
      <c r="DK66" s="100" t="str">
        <f t="shared" si="91"/>
        <v>NÃO</v>
      </c>
      <c r="DL66" s="100" t="str">
        <f t="shared" si="92"/>
        <v>NÃO</v>
      </c>
      <c r="DM66" s="100" t="str">
        <f t="shared" si="93"/>
        <v>NÃO</v>
      </c>
      <c r="DN66" s="100" t="str">
        <f t="shared" si="94"/>
        <v>NÃO</v>
      </c>
      <c r="DO66" s="100" t="str">
        <f t="shared" si="95"/>
        <v>NÃO</v>
      </c>
      <c r="DP66" s="100" t="str">
        <f t="shared" si="96"/>
        <v>NÃO</v>
      </c>
      <c r="DQ66" s="100" t="str">
        <f t="shared" si="97"/>
        <v>NÃO</v>
      </c>
      <c r="DR66" s="100" t="str">
        <f t="shared" si="98"/>
        <v>NÃO</v>
      </c>
      <c r="DS66" s="100" t="str">
        <f t="shared" si="99"/>
        <v>NÃO</v>
      </c>
      <c r="DT66" s="100" t="str">
        <f t="shared" si="100"/>
        <v>NÃO</v>
      </c>
      <c r="DU66" s="100" t="str">
        <f t="shared" si="101"/>
        <v>NÃO</v>
      </c>
      <c r="DV66" s="100" t="str">
        <f t="shared" si="102"/>
        <v>NÃO</v>
      </c>
      <c r="DW66" s="100" t="str">
        <f t="shared" si="103"/>
        <v>NÃO</v>
      </c>
      <c r="DX66" s="100" t="str">
        <f t="shared" si="104"/>
        <v>NÃO</v>
      </c>
      <c r="DY66" s="100" t="str">
        <f t="shared" si="105"/>
        <v>NÃO</v>
      </c>
      <c r="DZ66" s="100" t="str">
        <f t="shared" si="106"/>
        <v>NÃO</v>
      </c>
      <c r="EA66" s="100" t="str">
        <f t="shared" si="107"/>
        <v>NÃO</v>
      </c>
      <c r="EB66" s="100" t="str">
        <f t="shared" si="108"/>
        <v>NÃO</v>
      </c>
      <c r="EC66" s="100" t="str">
        <f t="shared" si="109"/>
        <v>NÃO</v>
      </c>
      <c r="ED66" s="100" t="str">
        <f t="shared" si="110"/>
        <v>NÃO</v>
      </c>
      <c r="EE66" s="100" t="str">
        <f t="shared" si="111"/>
        <v>NÃO</v>
      </c>
      <c r="EF66" s="100" t="str">
        <f t="shared" si="112"/>
        <v>NÃO</v>
      </c>
      <c r="EG66" s="100" t="str">
        <f t="shared" si="113"/>
        <v>NÃO</v>
      </c>
      <c r="EH66" s="100" t="str">
        <f t="shared" si="114"/>
        <v>NÃO</v>
      </c>
      <c r="EI66" s="100" t="str">
        <f t="shared" si="115"/>
        <v>NÃO</v>
      </c>
      <c r="EJ66" s="100"/>
    </row>
    <row r="67" spans="3:140" ht="30" customHeight="1">
      <c r="C67" s="20"/>
      <c r="D67" s="20"/>
      <c r="E67" s="20"/>
      <c r="F67" s="106"/>
      <c r="G67" s="106"/>
      <c r="H67" s="106"/>
      <c r="I67" s="106"/>
      <c r="J67" s="106"/>
      <c r="K67" s="20"/>
      <c r="L67" s="106"/>
      <c r="M67" s="106"/>
      <c r="N67" s="106"/>
      <c r="O67" s="106"/>
      <c r="P67" s="294">
        <v>26</v>
      </c>
      <c r="Q67" s="27" t="s">
        <v>779</v>
      </c>
      <c r="R67" s="27" t="s">
        <v>779</v>
      </c>
      <c r="S67" s="27" t="s">
        <v>779</v>
      </c>
      <c r="T67" s="27" t="s">
        <v>779</v>
      </c>
      <c r="U67" s="27" t="s">
        <v>779</v>
      </c>
      <c r="V67" s="27" t="s">
        <v>779</v>
      </c>
      <c r="W67" s="27" t="s">
        <v>779</v>
      </c>
      <c r="X67" s="27" t="s">
        <v>779</v>
      </c>
      <c r="Y67" s="27" t="s">
        <v>779</v>
      </c>
      <c r="Z67" s="27" t="s">
        <v>779</v>
      </c>
      <c r="AA67" s="27" t="s">
        <v>779</v>
      </c>
      <c r="AB67" s="27" t="s">
        <v>779</v>
      </c>
      <c r="AC67" s="27" t="s">
        <v>779</v>
      </c>
      <c r="AD67" s="27" t="s">
        <v>779</v>
      </c>
      <c r="AE67" s="27" t="s">
        <v>779</v>
      </c>
      <c r="AF67" s="27" t="s">
        <v>779</v>
      </c>
      <c r="AG67" s="27" t="s">
        <v>779</v>
      </c>
      <c r="AH67" s="27" t="s">
        <v>779</v>
      </c>
      <c r="AI67" s="27" t="s">
        <v>779</v>
      </c>
      <c r="AJ67" s="27" t="s">
        <v>779</v>
      </c>
      <c r="AK67" s="27" t="s">
        <v>779</v>
      </c>
      <c r="AL67" s="27" t="s">
        <v>779</v>
      </c>
      <c r="AM67" s="27" t="s">
        <v>779</v>
      </c>
      <c r="AN67" s="27" t="s">
        <v>779</v>
      </c>
      <c r="AO67" s="27" t="s">
        <v>779</v>
      </c>
      <c r="AP67" s="27" t="s">
        <v>779</v>
      </c>
      <c r="AQ67" s="27" t="s">
        <v>779</v>
      </c>
      <c r="AR67" s="27" t="s">
        <v>779</v>
      </c>
      <c r="AS67" s="27" t="s">
        <v>779</v>
      </c>
      <c r="AT67" s="27" t="s">
        <v>779</v>
      </c>
      <c r="AU67" s="27" t="s">
        <v>779</v>
      </c>
      <c r="AV67" s="27" t="s">
        <v>779</v>
      </c>
      <c r="AW67" s="27" t="s">
        <v>779</v>
      </c>
      <c r="AX67" s="27" t="s">
        <v>779</v>
      </c>
      <c r="AY67" s="27" t="s">
        <v>779</v>
      </c>
      <c r="AZ67" s="27" t="s">
        <v>779</v>
      </c>
      <c r="BA67" s="27" t="s">
        <v>779</v>
      </c>
      <c r="BB67" s="27" t="s">
        <v>779</v>
      </c>
      <c r="BC67" s="27" t="s">
        <v>779</v>
      </c>
      <c r="BD67" s="27" t="s">
        <v>779</v>
      </c>
      <c r="BE67" s="27" t="s">
        <v>779</v>
      </c>
      <c r="BF67" s="27" t="s">
        <v>779</v>
      </c>
      <c r="BG67" s="27" t="s">
        <v>779</v>
      </c>
      <c r="BH67" s="27" t="s">
        <v>779</v>
      </c>
      <c r="BI67" s="27" t="s">
        <v>779</v>
      </c>
      <c r="BJ67" s="27" t="s">
        <v>779</v>
      </c>
      <c r="BK67" s="27" t="s">
        <v>779</v>
      </c>
      <c r="BL67" s="27" t="s">
        <v>779</v>
      </c>
      <c r="BM67" s="27" t="s">
        <v>779</v>
      </c>
      <c r="BN67" s="27" t="s">
        <v>779</v>
      </c>
      <c r="BO67" s="27" t="s">
        <v>779</v>
      </c>
      <c r="BP67" s="27" t="s">
        <v>779</v>
      </c>
      <c r="BQ67" s="27" t="s">
        <v>779</v>
      </c>
      <c r="BR67" s="27" t="s">
        <v>779</v>
      </c>
      <c r="BS67" s="27" t="s">
        <v>779</v>
      </c>
      <c r="BT67" s="27" t="s">
        <v>779</v>
      </c>
      <c r="BU67" s="27" t="s">
        <v>779</v>
      </c>
      <c r="BV67" s="27" t="s">
        <v>779</v>
      </c>
      <c r="BW67" s="27" t="s">
        <v>779</v>
      </c>
      <c r="BX67" s="27" t="s">
        <v>779</v>
      </c>
      <c r="CA67" s="294">
        <v>26</v>
      </c>
      <c r="CB67" s="27" t="str">
        <f t="shared" si="0"/>
        <v>NÃO</v>
      </c>
      <c r="CC67" s="27" t="str">
        <f t="shared" ref="CC67:CE67" si="138">IF(R67="Não",R67,IF(AND(CB67="Não",R67&lt;&gt;"Não"),R67,CB67*(1+$E35)))</f>
        <v>NÃO</v>
      </c>
      <c r="CD67" s="27" t="str">
        <f t="shared" si="138"/>
        <v>NÃO</v>
      </c>
      <c r="CE67" s="27" t="str">
        <f t="shared" si="138"/>
        <v>NÃO</v>
      </c>
      <c r="CF67" s="27" t="str">
        <f t="shared" si="60"/>
        <v>NÃO</v>
      </c>
      <c r="CG67" s="27" t="str">
        <f t="shared" si="61"/>
        <v>NÃO</v>
      </c>
      <c r="CH67" s="27" t="str">
        <f t="shared" si="62"/>
        <v>NÃO</v>
      </c>
      <c r="CI67" s="27" t="str">
        <f t="shared" si="63"/>
        <v>NÃO</v>
      </c>
      <c r="CJ67" s="27" t="str">
        <f t="shared" si="64"/>
        <v>NÃO</v>
      </c>
      <c r="CK67" s="27" t="str">
        <f t="shared" si="65"/>
        <v>NÃO</v>
      </c>
      <c r="CL67" s="27" t="str">
        <f t="shared" si="66"/>
        <v>NÃO</v>
      </c>
      <c r="CM67" s="27" t="str">
        <f t="shared" si="67"/>
        <v>NÃO</v>
      </c>
      <c r="CN67" s="100" t="str">
        <f t="shared" si="68"/>
        <v>NÃO</v>
      </c>
      <c r="CO67" s="100" t="str">
        <f t="shared" si="69"/>
        <v>NÃO</v>
      </c>
      <c r="CP67" s="100" t="str">
        <f t="shared" si="70"/>
        <v>NÃO</v>
      </c>
      <c r="CQ67" s="100" t="str">
        <f t="shared" si="71"/>
        <v>NÃO</v>
      </c>
      <c r="CR67" s="100" t="str">
        <f t="shared" si="72"/>
        <v>NÃO</v>
      </c>
      <c r="CS67" s="100" t="str">
        <f t="shared" si="73"/>
        <v>NÃO</v>
      </c>
      <c r="CT67" s="100" t="str">
        <f t="shared" si="74"/>
        <v>NÃO</v>
      </c>
      <c r="CU67" s="100" t="str">
        <f t="shared" si="75"/>
        <v>NÃO</v>
      </c>
      <c r="CV67" s="100" t="str">
        <f t="shared" si="76"/>
        <v>NÃO</v>
      </c>
      <c r="CW67" s="100" t="str">
        <f t="shared" si="77"/>
        <v>NÃO</v>
      </c>
      <c r="CX67" s="100" t="str">
        <f t="shared" si="78"/>
        <v>NÃO</v>
      </c>
      <c r="CY67" s="100" t="str">
        <f t="shared" si="79"/>
        <v>NÃO</v>
      </c>
      <c r="CZ67" s="100" t="str">
        <f t="shared" si="80"/>
        <v>NÃO</v>
      </c>
      <c r="DA67" s="100" t="str">
        <f t="shared" si="81"/>
        <v>NÃO</v>
      </c>
      <c r="DB67" s="100" t="str">
        <f t="shared" si="82"/>
        <v>NÃO</v>
      </c>
      <c r="DC67" s="100" t="str">
        <f t="shared" si="83"/>
        <v>NÃO</v>
      </c>
      <c r="DD67" s="100" t="str">
        <f t="shared" si="84"/>
        <v>NÃO</v>
      </c>
      <c r="DE67" s="100" t="str">
        <f t="shared" si="85"/>
        <v>NÃO</v>
      </c>
      <c r="DF67" s="100" t="str">
        <f t="shared" si="86"/>
        <v>NÃO</v>
      </c>
      <c r="DG67" s="100" t="str">
        <f t="shared" si="87"/>
        <v>NÃO</v>
      </c>
      <c r="DH67" s="100" t="str">
        <f t="shared" si="88"/>
        <v>NÃO</v>
      </c>
      <c r="DI67" s="100" t="str">
        <f t="shared" si="89"/>
        <v>NÃO</v>
      </c>
      <c r="DJ67" s="100" t="str">
        <f t="shared" si="90"/>
        <v>NÃO</v>
      </c>
      <c r="DK67" s="100" t="str">
        <f t="shared" si="91"/>
        <v>NÃO</v>
      </c>
      <c r="DL67" s="100" t="str">
        <f t="shared" si="92"/>
        <v>NÃO</v>
      </c>
      <c r="DM67" s="100" t="str">
        <f t="shared" si="93"/>
        <v>NÃO</v>
      </c>
      <c r="DN67" s="100" t="str">
        <f t="shared" si="94"/>
        <v>NÃO</v>
      </c>
      <c r="DO67" s="100" t="str">
        <f t="shared" si="95"/>
        <v>NÃO</v>
      </c>
      <c r="DP67" s="100" t="str">
        <f t="shared" si="96"/>
        <v>NÃO</v>
      </c>
      <c r="DQ67" s="100" t="str">
        <f t="shared" si="97"/>
        <v>NÃO</v>
      </c>
      <c r="DR67" s="100" t="str">
        <f t="shared" si="98"/>
        <v>NÃO</v>
      </c>
      <c r="DS67" s="100" t="str">
        <f t="shared" si="99"/>
        <v>NÃO</v>
      </c>
      <c r="DT67" s="100" t="str">
        <f t="shared" si="100"/>
        <v>NÃO</v>
      </c>
      <c r="DU67" s="100" t="str">
        <f t="shared" si="101"/>
        <v>NÃO</v>
      </c>
      <c r="DV67" s="100" t="str">
        <f t="shared" si="102"/>
        <v>NÃO</v>
      </c>
      <c r="DW67" s="100" t="str">
        <f t="shared" si="103"/>
        <v>NÃO</v>
      </c>
      <c r="DX67" s="100" t="str">
        <f t="shared" si="104"/>
        <v>NÃO</v>
      </c>
      <c r="DY67" s="100" t="str">
        <f t="shared" si="105"/>
        <v>NÃO</v>
      </c>
      <c r="DZ67" s="100" t="str">
        <f t="shared" si="106"/>
        <v>NÃO</v>
      </c>
      <c r="EA67" s="100" t="str">
        <f t="shared" si="107"/>
        <v>NÃO</v>
      </c>
      <c r="EB67" s="100" t="str">
        <f t="shared" si="108"/>
        <v>NÃO</v>
      </c>
      <c r="EC67" s="100" t="str">
        <f t="shared" si="109"/>
        <v>NÃO</v>
      </c>
      <c r="ED67" s="100" t="str">
        <f t="shared" si="110"/>
        <v>NÃO</v>
      </c>
      <c r="EE67" s="100" t="str">
        <f t="shared" si="111"/>
        <v>NÃO</v>
      </c>
      <c r="EF67" s="100" t="str">
        <f t="shared" si="112"/>
        <v>NÃO</v>
      </c>
      <c r="EG67" s="100" t="str">
        <f t="shared" si="113"/>
        <v>NÃO</v>
      </c>
      <c r="EH67" s="100" t="str">
        <f t="shared" si="114"/>
        <v>NÃO</v>
      </c>
      <c r="EI67" s="100" t="str">
        <f t="shared" si="115"/>
        <v>NÃO</v>
      </c>
      <c r="EJ67" s="100"/>
    </row>
    <row r="68" spans="3:140" ht="30" customHeight="1">
      <c r="C68" s="20"/>
      <c r="D68" s="20"/>
      <c r="E68" s="20"/>
      <c r="F68" s="106"/>
      <c r="G68" s="106"/>
      <c r="H68" s="106"/>
      <c r="I68" s="106"/>
      <c r="J68" s="106"/>
      <c r="K68" s="20"/>
      <c r="L68" s="106"/>
      <c r="M68" s="106"/>
      <c r="N68" s="106"/>
      <c r="O68" s="106"/>
      <c r="P68" s="294">
        <v>27</v>
      </c>
      <c r="Q68" s="27" t="s">
        <v>779</v>
      </c>
      <c r="R68" s="27" t="s">
        <v>779</v>
      </c>
      <c r="S68" s="27" t="s">
        <v>779</v>
      </c>
      <c r="T68" s="27" t="s">
        <v>779</v>
      </c>
      <c r="U68" s="27" t="s">
        <v>779</v>
      </c>
      <c r="V68" s="27" t="s">
        <v>779</v>
      </c>
      <c r="W68" s="27" t="s">
        <v>779</v>
      </c>
      <c r="X68" s="27" t="s">
        <v>779</v>
      </c>
      <c r="Y68" s="27" t="s">
        <v>779</v>
      </c>
      <c r="Z68" s="27" t="s">
        <v>779</v>
      </c>
      <c r="AA68" s="27" t="s">
        <v>779</v>
      </c>
      <c r="AB68" s="27" t="s">
        <v>779</v>
      </c>
      <c r="AC68" s="27" t="s">
        <v>779</v>
      </c>
      <c r="AD68" s="27" t="s">
        <v>779</v>
      </c>
      <c r="AE68" s="27" t="s">
        <v>779</v>
      </c>
      <c r="AF68" s="27" t="s">
        <v>779</v>
      </c>
      <c r="AG68" s="27" t="s">
        <v>779</v>
      </c>
      <c r="AH68" s="27" t="s">
        <v>779</v>
      </c>
      <c r="AI68" s="27" t="s">
        <v>779</v>
      </c>
      <c r="AJ68" s="27" t="s">
        <v>779</v>
      </c>
      <c r="AK68" s="27" t="s">
        <v>779</v>
      </c>
      <c r="AL68" s="27" t="s">
        <v>779</v>
      </c>
      <c r="AM68" s="27" t="s">
        <v>779</v>
      </c>
      <c r="AN68" s="27" t="s">
        <v>779</v>
      </c>
      <c r="AO68" s="27" t="s">
        <v>779</v>
      </c>
      <c r="AP68" s="27" t="s">
        <v>779</v>
      </c>
      <c r="AQ68" s="27" t="s">
        <v>779</v>
      </c>
      <c r="AR68" s="27" t="s">
        <v>779</v>
      </c>
      <c r="AS68" s="27" t="s">
        <v>779</v>
      </c>
      <c r="AT68" s="27" t="s">
        <v>779</v>
      </c>
      <c r="AU68" s="27" t="s">
        <v>779</v>
      </c>
      <c r="AV68" s="27" t="s">
        <v>779</v>
      </c>
      <c r="AW68" s="27" t="s">
        <v>779</v>
      </c>
      <c r="AX68" s="27" t="s">
        <v>779</v>
      </c>
      <c r="AY68" s="27" t="s">
        <v>779</v>
      </c>
      <c r="AZ68" s="27" t="s">
        <v>779</v>
      </c>
      <c r="BA68" s="27" t="s">
        <v>779</v>
      </c>
      <c r="BB68" s="27" t="s">
        <v>779</v>
      </c>
      <c r="BC68" s="27" t="s">
        <v>779</v>
      </c>
      <c r="BD68" s="27" t="s">
        <v>779</v>
      </c>
      <c r="BE68" s="27" t="s">
        <v>779</v>
      </c>
      <c r="BF68" s="27" t="s">
        <v>779</v>
      </c>
      <c r="BG68" s="27" t="s">
        <v>779</v>
      </c>
      <c r="BH68" s="27" t="s">
        <v>779</v>
      </c>
      <c r="BI68" s="27" t="s">
        <v>779</v>
      </c>
      <c r="BJ68" s="27" t="s">
        <v>779</v>
      </c>
      <c r="BK68" s="27" t="s">
        <v>779</v>
      </c>
      <c r="BL68" s="27" t="s">
        <v>779</v>
      </c>
      <c r="BM68" s="27" t="s">
        <v>779</v>
      </c>
      <c r="BN68" s="27" t="s">
        <v>779</v>
      </c>
      <c r="BO68" s="27" t="s">
        <v>779</v>
      </c>
      <c r="BP68" s="27" t="s">
        <v>779</v>
      </c>
      <c r="BQ68" s="27" t="s">
        <v>779</v>
      </c>
      <c r="BR68" s="27" t="s">
        <v>779</v>
      </c>
      <c r="BS68" s="27" t="s">
        <v>779</v>
      </c>
      <c r="BT68" s="27" t="s">
        <v>779</v>
      </c>
      <c r="BU68" s="27" t="s">
        <v>779</v>
      </c>
      <c r="BV68" s="27" t="s">
        <v>779</v>
      </c>
      <c r="BW68" s="27" t="s">
        <v>779</v>
      </c>
      <c r="BX68" s="27" t="s">
        <v>779</v>
      </c>
      <c r="CA68" s="294">
        <v>27</v>
      </c>
      <c r="CB68" s="27" t="str">
        <f t="shared" si="0"/>
        <v>NÃO</v>
      </c>
      <c r="CC68" s="27" t="str">
        <f t="shared" ref="CC68:CE68" si="139">IF(R68="Não",R68,IF(AND(CB68="Não",R68&lt;&gt;"Não"),R68,CB68*(1+$E36)))</f>
        <v>NÃO</v>
      </c>
      <c r="CD68" s="27" t="str">
        <f t="shared" si="139"/>
        <v>NÃO</v>
      </c>
      <c r="CE68" s="27" t="str">
        <f t="shared" si="139"/>
        <v>NÃO</v>
      </c>
      <c r="CF68" s="27" t="str">
        <f t="shared" si="60"/>
        <v>NÃO</v>
      </c>
      <c r="CG68" s="27" t="str">
        <f t="shared" si="61"/>
        <v>NÃO</v>
      </c>
      <c r="CH68" s="27" t="str">
        <f t="shared" si="62"/>
        <v>NÃO</v>
      </c>
      <c r="CI68" s="27" t="str">
        <f t="shared" si="63"/>
        <v>NÃO</v>
      </c>
      <c r="CJ68" s="27" t="str">
        <f t="shared" si="64"/>
        <v>NÃO</v>
      </c>
      <c r="CK68" s="27" t="str">
        <f t="shared" si="65"/>
        <v>NÃO</v>
      </c>
      <c r="CL68" s="27" t="str">
        <f t="shared" si="66"/>
        <v>NÃO</v>
      </c>
      <c r="CM68" s="27" t="str">
        <f t="shared" si="67"/>
        <v>NÃO</v>
      </c>
      <c r="CN68" s="100" t="str">
        <f t="shared" si="68"/>
        <v>NÃO</v>
      </c>
      <c r="CO68" s="100" t="str">
        <f t="shared" si="69"/>
        <v>NÃO</v>
      </c>
      <c r="CP68" s="100" t="str">
        <f t="shared" si="70"/>
        <v>NÃO</v>
      </c>
      <c r="CQ68" s="100" t="str">
        <f t="shared" si="71"/>
        <v>NÃO</v>
      </c>
      <c r="CR68" s="100" t="str">
        <f t="shared" si="72"/>
        <v>NÃO</v>
      </c>
      <c r="CS68" s="100" t="str">
        <f t="shared" si="73"/>
        <v>NÃO</v>
      </c>
      <c r="CT68" s="100" t="str">
        <f t="shared" si="74"/>
        <v>NÃO</v>
      </c>
      <c r="CU68" s="100" t="str">
        <f t="shared" si="75"/>
        <v>NÃO</v>
      </c>
      <c r="CV68" s="100" t="str">
        <f t="shared" si="76"/>
        <v>NÃO</v>
      </c>
      <c r="CW68" s="100" t="str">
        <f t="shared" si="77"/>
        <v>NÃO</v>
      </c>
      <c r="CX68" s="100" t="str">
        <f t="shared" si="78"/>
        <v>NÃO</v>
      </c>
      <c r="CY68" s="100" t="str">
        <f t="shared" si="79"/>
        <v>NÃO</v>
      </c>
      <c r="CZ68" s="100" t="str">
        <f t="shared" si="80"/>
        <v>NÃO</v>
      </c>
      <c r="DA68" s="100" t="str">
        <f t="shared" si="81"/>
        <v>NÃO</v>
      </c>
      <c r="DB68" s="100" t="str">
        <f t="shared" si="82"/>
        <v>NÃO</v>
      </c>
      <c r="DC68" s="100" t="str">
        <f t="shared" si="83"/>
        <v>NÃO</v>
      </c>
      <c r="DD68" s="100" t="str">
        <f t="shared" si="84"/>
        <v>NÃO</v>
      </c>
      <c r="DE68" s="100" t="str">
        <f t="shared" si="85"/>
        <v>NÃO</v>
      </c>
      <c r="DF68" s="100" t="str">
        <f t="shared" si="86"/>
        <v>NÃO</v>
      </c>
      <c r="DG68" s="100" t="str">
        <f t="shared" si="87"/>
        <v>NÃO</v>
      </c>
      <c r="DH68" s="100" t="str">
        <f t="shared" si="88"/>
        <v>NÃO</v>
      </c>
      <c r="DI68" s="100" t="str">
        <f t="shared" si="89"/>
        <v>NÃO</v>
      </c>
      <c r="DJ68" s="100" t="str">
        <f t="shared" si="90"/>
        <v>NÃO</v>
      </c>
      <c r="DK68" s="100" t="str">
        <f t="shared" si="91"/>
        <v>NÃO</v>
      </c>
      <c r="DL68" s="100" t="str">
        <f t="shared" si="92"/>
        <v>NÃO</v>
      </c>
      <c r="DM68" s="100" t="str">
        <f t="shared" si="93"/>
        <v>NÃO</v>
      </c>
      <c r="DN68" s="100" t="str">
        <f t="shared" si="94"/>
        <v>NÃO</v>
      </c>
      <c r="DO68" s="100" t="str">
        <f t="shared" si="95"/>
        <v>NÃO</v>
      </c>
      <c r="DP68" s="100" t="str">
        <f t="shared" si="96"/>
        <v>NÃO</v>
      </c>
      <c r="DQ68" s="100" t="str">
        <f t="shared" si="97"/>
        <v>NÃO</v>
      </c>
      <c r="DR68" s="100" t="str">
        <f t="shared" si="98"/>
        <v>NÃO</v>
      </c>
      <c r="DS68" s="100" t="str">
        <f t="shared" si="99"/>
        <v>NÃO</v>
      </c>
      <c r="DT68" s="100" t="str">
        <f t="shared" si="100"/>
        <v>NÃO</v>
      </c>
      <c r="DU68" s="100" t="str">
        <f t="shared" si="101"/>
        <v>NÃO</v>
      </c>
      <c r="DV68" s="100" t="str">
        <f t="shared" si="102"/>
        <v>NÃO</v>
      </c>
      <c r="DW68" s="100" t="str">
        <f t="shared" si="103"/>
        <v>NÃO</v>
      </c>
      <c r="DX68" s="100" t="str">
        <f t="shared" si="104"/>
        <v>NÃO</v>
      </c>
      <c r="DY68" s="100" t="str">
        <f t="shared" si="105"/>
        <v>NÃO</v>
      </c>
      <c r="DZ68" s="100" t="str">
        <f t="shared" si="106"/>
        <v>NÃO</v>
      </c>
      <c r="EA68" s="100" t="str">
        <f t="shared" si="107"/>
        <v>NÃO</v>
      </c>
      <c r="EB68" s="100" t="str">
        <f t="shared" si="108"/>
        <v>NÃO</v>
      </c>
      <c r="EC68" s="100" t="str">
        <f t="shared" si="109"/>
        <v>NÃO</v>
      </c>
      <c r="ED68" s="100" t="str">
        <f t="shared" si="110"/>
        <v>NÃO</v>
      </c>
      <c r="EE68" s="100" t="str">
        <f t="shared" si="111"/>
        <v>NÃO</v>
      </c>
      <c r="EF68" s="100" t="str">
        <f t="shared" si="112"/>
        <v>NÃO</v>
      </c>
      <c r="EG68" s="100" t="str">
        <f t="shared" si="113"/>
        <v>NÃO</v>
      </c>
      <c r="EH68" s="100" t="str">
        <f t="shared" si="114"/>
        <v>NÃO</v>
      </c>
      <c r="EI68" s="100" t="str">
        <f t="shared" si="115"/>
        <v>NÃO</v>
      </c>
      <c r="EJ68" s="100"/>
    </row>
    <row r="69" spans="3:140" ht="30" customHeight="1">
      <c r="C69" s="20"/>
      <c r="D69" s="20"/>
      <c r="E69" s="20"/>
      <c r="F69" s="106"/>
      <c r="G69" s="106"/>
      <c r="H69" s="106"/>
      <c r="I69" s="106"/>
      <c r="J69" s="106"/>
      <c r="K69" s="20"/>
      <c r="L69" s="106"/>
      <c r="M69" s="106"/>
      <c r="N69" s="106"/>
      <c r="O69" s="106"/>
      <c r="P69" s="294">
        <v>28</v>
      </c>
      <c r="Q69" s="27" t="s">
        <v>779</v>
      </c>
      <c r="R69" s="27" t="s">
        <v>779</v>
      </c>
      <c r="S69" s="27" t="s">
        <v>779</v>
      </c>
      <c r="T69" s="27" t="s">
        <v>779</v>
      </c>
      <c r="U69" s="27" t="s">
        <v>779</v>
      </c>
      <c r="V69" s="27" t="s">
        <v>779</v>
      </c>
      <c r="W69" s="27" t="s">
        <v>779</v>
      </c>
      <c r="X69" s="27" t="s">
        <v>779</v>
      </c>
      <c r="Y69" s="27" t="s">
        <v>779</v>
      </c>
      <c r="Z69" s="27" t="s">
        <v>779</v>
      </c>
      <c r="AA69" s="27" t="s">
        <v>779</v>
      </c>
      <c r="AB69" s="27" t="s">
        <v>779</v>
      </c>
      <c r="AC69" s="27" t="s">
        <v>779</v>
      </c>
      <c r="AD69" s="27" t="s">
        <v>779</v>
      </c>
      <c r="AE69" s="27" t="s">
        <v>779</v>
      </c>
      <c r="AF69" s="27" t="s">
        <v>779</v>
      </c>
      <c r="AG69" s="27" t="s">
        <v>779</v>
      </c>
      <c r="AH69" s="27" t="s">
        <v>779</v>
      </c>
      <c r="AI69" s="27" t="s">
        <v>779</v>
      </c>
      <c r="AJ69" s="27" t="s">
        <v>779</v>
      </c>
      <c r="AK69" s="27" t="s">
        <v>779</v>
      </c>
      <c r="AL69" s="27" t="s">
        <v>779</v>
      </c>
      <c r="AM69" s="27" t="s">
        <v>779</v>
      </c>
      <c r="AN69" s="27" t="s">
        <v>779</v>
      </c>
      <c r="AO69" s="27" t="s">
        <v>779</v>
      </c>
      <c r="AP69" s="27" t="s">
        <v>779</v>
      </c>
      <c r="AQ69" s="27" t="s">
        <v>779</v>
      </c>
      <c r="AR69" s="27" t="s">
        <v>779</v>
      </c>
      <c r="AS69" s="27" t="s">
        <v>779</v>
      </c>
      <c r="AT69" s="27" t="s">
        <v>779</v>
      </c>
      <c r="AU69" s="27" t="s">
        <v>779</v>
      </c>
      <c r="AV69" s="27" t="s">
        <v>779</v>
      </c>
      <c r="AW69" s="27" t="s">
        <v>779</v>
      </c>
      <c r="AX69" s="27" t="s">
        <v>779</v>
      </c>
      <c r="AY69" s="27" t="s">
        <v>779</v>
      </c>
      <c r="AZ69" s="27" t="s">
        <v>779</v>
      </c>
      <c r="BA69" s="27" t="s">
        <v>779</v>
      </c>
      <c r="BB69" s="27" t="s">
        <v>779</v>
      </c>
      <c r="BC69" s="27" t="s">
        <v>779</v>
      </c>
      <c r="BD69" s="27" t="s">
        <v>779</v>
      </c>
      <c r="BE69" s="27" t="s">
        <v>779</v>
      </c>
      <c r="BF69" s="27" t="s">
        <v>779</v>
      </c>
      <c r="BG69" s="27" t="s">
        <v>779</v>
      </c>
      <c r="BH69" s="27" t="s">
        <v>779</v>
      </c>
      <c r="BI69" s="27" t="s">
        <v>779</v>
      </c>
      <c r="BJ69" s="27" t="s">
        <v>779</v>
      </c>
      <c r="BK69" s="27" t="s">
        <v>779</v>
      </c>
      <c r="BL69" s="27" t="s">
        <v>779</v>
      </c>
      <c r="BM69" s="27" t="s">
        <v>779</v>
      </c>
      <c r="BN69" s="27" t="s">
        <v>779</v>
      </c>
      <c r="BO69" s="27" t="s">
        <v>779</v>
      </c>
      <c r="BP69" s="27" t="s">
        <v>779</v>
      </c>
      <c r="BQ69" s="27" t="s">
        <v>779</v>
      </c>
      <c r="BR69" s="27" t="s">
        <v>779</v>
      </c>
      <c r="BS69" s="27" t="s">
        <v>779</v>
      </c>
      <c r="BT69" s="27" t="s">
        <v>779</v>
      </c>
      <c r="BU69" s="27" t="s">
        <v>779</v>
      </c>
      <c r="BV69" s="27" t="s">
        <v>779</v>
      </c>
      <c r="BW69" s="27" t="s">
        <v>779</v>
      </c>
      <c r="BX69" s="27" t="s">
        <v>779</v>
      </c>
      <c r="CA69" s="294">
        <v>28</v>
      </c>
      <c r="CB69" s="27" t="str">
        <f t="shared" si="0"/>
        <v>NÃO</v>
      </c>
      <c r="CC69" s="27" t="str">
        <f t="shared" ref="CC69:CE69" si="140">IF(R69="Não",R69,IF(AND(CB69="Não",R69&lt;&gt;"Não"),R69,CB69*(1+$E37)))</f>
        <v>NÃO</v>
      </c>
      <c r="CD69" s="27" t="str">
        <f t="shared" si="140"/>
        <v>NÃO</v>
      </c>
      <c r="CE69" s="27" t="str">
        <f t="shared" si="140"/>
        <v>NÃO</v>
      </c>
      <c r="CF69" s="27" t="str">
        <f t="shared" si="60"/>
        <v>NÃO</v>
      </c>
      <c r="CG69" s="27" t="str">
        <f t="shared" si="61"/>
        <v>NÃO</v>
      </c>
      <c r="CH69" s="27" t="str">
        <f t="shared" si="62"/>
        <v>NÃO</v>
      </c>
      <c r="CI69" s="27" t="str">
        <f t="shared" si="63"/>
        <v>NÃO</v>
      </c>
      <c r="CJ69" s="27" t="str">
        <f t="shared" si="64"/>
        <v>NÃO</v>
      </c>
      <c r="CK69" s="27" t="str">
        <f t="shared" si="65"/>
        <v>NÃO</v>
      </c>
      <c r="CL69" s="27" t="str">
        <f t="shared" si="66"/>
        <v>NÃO</v>
      </c>
      <c r="CM69" s="27" t="str">
        <f t="shared" si="67"/>
        <v>NÃO</v>
      </c>
      <c r="CN69" s="100" t="str">
        <f t="shared" si="68"/>
        <v>NÃO</v>
      </c>
      <c r="CO69" s="100" t="str">
        <f t="shared" si="69"/>
        <v>NÃO</v>
      </c>
      <c r="CP69" s="100" t="str">
        <f t="shared" si="70"/>
        <v>NÃO</v>
      </c>
      <c r="CQ69" s="100" t="str">
        <f t="shared" si="71"/>
        <v>NÃO</v>
      </c>
      <c r="CR69" s="100" t="str">
        <f t="shared" si="72"/>
        <v>NÃO</v>
      </c>
      <c r="CS69" s="100" t="str">
        <f t="shared" si="73"/>
        <v>NÃO</v>
      </c>
      <c r="CT69" s="100" t="str">
        <f t="shared" si="74"/>
        <v>NÃO</v>
      </c>
      <c r="CU69" s="100" t="str">
        <f t="shared" si="75"/>
        <v>NÃO</v>
      </c>
      <c r="CV69" s="100" t="str">
        <f t="shared" si="76"/>
        <v>NÃO</v>
      </c>
      <c r="CW69" s="100" t="str">
        <f t="shared" si="77"/>
        <v>NÃO</v>
      </c>
      <c r="CX69" s="100" t="str">
        <f t="shared" si="78"/>
        <v>NÃO</v>
      </c>
      <c r="CY69" s="100" t="str">
        <f t="shared" si="79"/>
        <v>NÃO</v>
      </c>
      <c r="CZ69" s="100" t="str">
        <f t="shared" si="80"/>
        <v>NÃO</v>
      </c>
      <c r="DA69" s="100" t="str">
        <f t="shared" si="81"/>
        <v>NÃO</v>
      </c>
      <c r="DB69" s="100" t="str">
        <f t="shared" si="82"/>
        <v>NÃO</v>
      </c>
      <c r="DC69" s="100" t="str">
        <f t="shared" si="83"/>
        <v>NÃO</v>
      </c>
      <c r="DD69" s="100" t="str">
        <f t="shared" si="84"/>
        <v>NÃO</v>
      </c>
      <c r="DE69" s="100" t="str">
        <f t="shared" si="85"/>
        <v>NÃO</v>
      </c>
      <c r="DF69" s="100" t="str">
        <f t="shared" si="86"/>
        <v>NÃO</v>
      </c>
      <c r="DG69" s="100" t="str">
        <f t="shared" si="87"/>
        <v>NÃO</v>
      </c>
      <c r="DH69" s="100" t="str">
        <f t="shared" si="88"/>
        <v>NÃO</v>
      </c>
      <c r="DI69" s="100" t="str">
        <f t="shared" si="89"/>
        <v>NÃO</v>
      </c>
      <c r="DJ69" s="100" t="str">
        <f t="shared" si="90"/>
        <v>NÃO</v>
      </c>
      <c r="DK69" s="100" t="str">
        <f t="shared" si="91"/>
        <v>NÃO</v>
      </c>
      <c r="DL69" s="100" t="str">
        <f t="shared" si="92"/>
        <v>NÃO</v>
      </c>
      <c r="DM69" s="100" t="str">
        <f t="shared" si="93"/>
        <v>NÃO</v>
      </c>
      <c r="DN69" s="100" t="str">
        <f t="shared" si="94"/>
        <v>NÃO</v>
      </c>
      <c r="DO69" s="100" t="str">
        <f t="shared" si="95"/>
        <v>NÃO</v>
      </c>
      <c r="DP69" s="100" t="str">
        <f t="shared" si="96"/>
        <v>NÃO</v>
      </c>
      <c r="DQ69" s="100" t="str">
        <f t="shared" si="97"/>
        <v>NÃO</v>
      </c>
      <c r="DR69" s="100" t="str">
        <f t="shared" si="98"/>
        <v>NÃO</v>
      </c>
      <c r="DS69" s="100" t="str">
        <f t="shared" si="99"/>
        <v>NÃO</v>
      </c>
      <c r="DT69" s="100" t="str">
        <f t="shared" si="100"/>
        <v>NÃO</v>
      </c>
      <c r="DU69" s="100" t="str">
        <f t="shared" si="101"/>
        <v>NÃO</v>
      </c>
      <c r="DV69" s="100" t="str">
        <f t="shared" si="102"/>
        <v>NÃO</v>
      </c>
      <c r="DW69" s="100" t="str">
        <f t="shared" si="103"/>
        <v>NÃO</v>
      </c>
      <c r="DX69" s="100" t="str">
        <f t="shared" si="104"/>
        <v>NÃO</v>
      </c>
      <c r="DY69" s="100" t="str">
        <f t="shared" si="105"/>
        <v>NÃO</v>
      </c>
      <c r="DZ69" s="100" t="str">
        <f t="shared" si="106"/>
        <v>NÃO</v>
      </c>
      <c r="EA69" s="100" t="str">
        <f t="shared" si="107"/>
        <v>NÃO</v>
      </c>
      <c r="EB69" s="100" t="str">
        <f t="shared" si="108"/>
        <v>NÃO</v>
      </c>
      <c r="EC69" s="100" t="str">
        <f t="shared" si="109"/>
        <v>NÃO</v>
      </c>
      <c r="ED69" s="100" t="str">
        <f t="shared" si="110"/>
        <v>NÃO</v>
      </c>
      <c r="EE69" s="100" t="str">
        <f t="shared" si="111"/>
        <v>NÃO</v>
      </c>
      <c r="EF69" s="100" t="str">
        <f t="shared" si="112"/>
        <v>NÃO</v>
      </c>
      <c r="EG69" s="100" t="str">
        <f t="shared" si="113"/>
        <v>NÃO</v>
      </c>
      <c r="EH69" s="100" t="str">
        <f t="shared" si="114"/>
        <v>NÃO</v>
      </c>
      <c r="EI69" s="100" t="str">
        <f t="shared" si="115"/>
        <v>NÃO</v>
      </c>
      <c r="EJ69" s="100"/>
    </row>
    <row r="70" spans="3:140" ht="30" customHeight="1">
      <c r="C70" s="20"/>
      <c r="D70" s="20"/>
      <c r="E70" s="20"/>
      <c r="F70" s="106"/>
      <c r="G70" s="106"/>
      <c r="H70" s="106"/>
      <c r="I70" s="106"/>
      <c r="J70" s="106"/>
      <c r="K70" s="20"/>
      <c r="L70" s="106"/>
      <c r="M70" s="106"/>
      <c r="N70" s="106"/>
      <c r="O70" s="106"/>
      <c r="P70" s="294">
        <v>29</v>
      </c>
      <c r="Q70" s="27" t="s">
        <v>779</v>
      </c>
      <c r="R70" s="27" t="s">
        <v>779</v>
      </c>
      <c r="S70" s="27" t="s">
        <v>779</v>
      </c>
      <c r="T70" s="27" t="s">
        <v>779</v>
      </c>
      <c r="U70" s="27" t="s">
        <v>779</v>
      </c>
      <c r="V70" s="27" t="s">
        <v>779</v>
      </c>
      <c r="W70" s="27" t="s">
        <v>779</v>
      </c>
      <c r="X70" s="27" t="s">
        <v>779</v>
      </c>
      <c r="Y70" s="27" t="s">
        <v>779</v>
      </c>
      <c r="Z70" s="27" t="s">
        <v>779</v>
      </c>
      <c r="AA70" s="27" t="s">
        <v>779</v>
      </c>
      <c r="AB70" s="27" t="s">
        <v>779</v>
      </c>
      <c r="AC70" s="27" t="s">
        <v>779</v>
      </c>
      <c r="AD70" s="27" t="s">
        <v>779</v>
      </c>
      <c r="AE70" s="27" t="s">
        <v>779</v>
      </c>
      <c r="AF70" s="27" t="s">
        <v>779</v>
      </c>
      <c r="AG70" s="27" t="s">
        <v>779</v>
      </c>
      <c r="AH70" s="27" t="s">
        <v>779</v>
      </c>
      <c r="AI70" s="27" t="s">
        <v>779</v>
      </c>
      <c r="AJ70" s="27" t="s">
        <v>779</v>
      </c>
      <c r="AK70" s="27" t="s">
        <v>779</v>
      </c>
      <c r="AL70" s="27" t="s">
        <v>779</v>
      </c>
      <c r="AM70" s="27" t="s">
        <v>779</v>
      </c>
      <c r="AN70" s="27" t="s">
        <v>779</v>
      </c>
      <c r="AO70" s="27" t="s">
        <v>779</v>
      </c>
      <c r="AP70" s="27" t="s">
        <v>779</v>
      </c>
      <c r="AQ70" s="27" t="s">
        <v>779</v>
      </c>
      <c r="AR70" s="27" t="s">
        <v>779</v>
      </c>
      <c r="AS70" s="27" t="s">
        <v>779</v>
      </c>
      <c r="AT70" s="27" t="s">
        <v>779</v>
      </c>
      <c r="AU70" s="27" t="s">
        <v>779</v>
      </c>
      <c r="AV70" s="27" t="s">
        <v>779</v>
      </c>
      <c r="AW70" s="27" t="s">
        <v>779</v>
      </c>
      <c r="AX70" s="27" t="s">
        <v>779</v>
      </c>
      <c r="AY70" s="27" t="s">
        <v>779</v>
      </c>
      <c r="AZ70" s="27" t="s">
        <v>779</v>
      </c>
      <c r="BA70" s="27" t="s">
        <v>779</v>
      </c>
      <c r="BB70" s="27" t="s">
        <v>779</v>
      </c>
      <c r="BC70" s="27" t="s">
        <v>779</v>
      </c>
      <c r="BD70" s="27" t="s">
        <v>779</v>
      </c>
      <c r="BE70" s="27" t="s">
        <v>779</v>
      </c>
      <c r="BF70" s="27" t="s">
        <v>779</v>
      </c>
      <c r="BG70" s="27" t="s">
        <v>779</v>
      </c>
      <c r="BH70" s="27" t="s">
        <v>779</v>
      </c>
      <c r="BI70" s="27" t="s">
        <v>779</v>
      </c>
      <c r="BJ70" s="27" t="s">
        <v>779</v>
      </c>
      <c r="BK70" s="27" t="s">
        <v>779</v>
      </c>
      <c r="BL70" s="27" t="s">
        <v>779</v>
      </c>
      <c r="BM70" s="27" t="s">
        <v>779</v>
      </c>
      <c r="BN70" s="27" t="s">
        <v>779</v>
      </c>
      <c r="BO70" s="27" t="s">
        <v>779</v>
      </c>
      <c r="BP70" s="27" t="s">
        <v>779</v>
      </c>
      <c r="BQ70" s="27" t="s">
        <v>779</v>
      </c>
      <c r="BR70" s="27" t="s">
        <v>779</v>
      </c>
      <c r="BS70" s="27" t="s">
        <v>779</v>
      </c>
      <c r="BT70" s="27" t="s">
        <v>779</v>
      </c>
      <c r="BU70" s="27" t="s">
        <v>779</v>
      </c>
      <c r="BV70" s="27" t="s">
        <v>779</v>
      </c>
      <c r="BW70" s="27" t="s">
        <v>779</v>
      </c>
      <c r="BX70" s="27" t="s">
        <v>779</v>
      </c>
      <c r="CA70" s="294">
        <v>29</v>
      </c>
      <c r="CB70" s="27" t="str">
        <f t="shared" si="0"/>
        <v>NÃO</v>
      </c>
      <c r="CC70" s="27" t="str">
        <f t="shared" ref="CC70:CE70" si="141">IF(R70="Não",R70,IF(AND(CB70="Não",R70&lt;&gt;"Não"),R70,CB70*(1+$E38)))</f>
        <v>NÃO</v>
      </c>
      <c r="CD70" s="27" t="str">
        <f t="shared" si="141"/>
        <v>NÃO</v>
      </c>
      <c r="CE70" s="27" t="str">
        <f t="shared" si="141"/>
        <v>NÃO</v>
      </c>
      <c r="CF70" s="27" t="str">
        <f t="shared" si="60"/>
        <v>NÃO</v>
      </c>
      <c r="CG70" s="27" t="str">
        <f t="shared" si="61"/>
        <v>NÃO</v>
      </c>
      <c r="CH70" s="27" t="str">
        <f t="shared" si="62"/>
        <v>NÃO</v>
      </c>
      <c r="CI70" s="27" t="str">
        <f t="shared" si="63"/>
        <v>NÃO</v>
      </c>
      <c r="CJ70" s="27" t="str">
        <f t="shared" si="64"/>
        <v>NÃO</v>
      </c>
      <c r="CK70" s="27" t="str">
        <f t="shared" si="65"/>
        <v>NÃO</v>
      </c>
      <c r="CL70" s="27" t="str">
        <f t="shared" si="66"/>
        <v>NÃO</v>
      </c>
      <c r="CM70" s="27" t="str">
        <f t="shared" si="67"/>
        <v>NÃO</v>
      </c>
      <c r="CN70" s="100" t="str">
        <f t="shared" si="68"/>
        <v>NÃO</v>
      </c>
      <c r="CO70" s="100" t="str">
        <f t="shared" si="69"/>
        <v>NÃO</v>
      </c>
      <c r="CP70" s="100" t="str">
        <f t="shared" si="70"/>
        <v>NÃO</v>
      </c>
      <c r="CQ70" s="100" t="str">
        <f t="shared" si="71"/>
        <v>NÃO</v>
      </c>
      <c r="CR70" s="100" t="str">
        <f t="shared" si="72"/>
        <v>NÃO</v>
      </c>
      <c r="CS70" s="100" t="str">
        <f t="shared" si="73"/>
        <v>NÃO</v>
      </c>
      <c r="CT70" s="100" t="str">
        <f t="shared" si="74"/>
        <v>NÃO</v>
      </c>
      <c r="CU70" s="100" t="str">
        <f t="shared" si="75"/>
        <v>NÃO</v>
      </c>
      <c r="CV70" s="100" t="str">
        <f t="shared" si="76"/>
        <v>NÃO</v>
      </c>
      <c r="CW70" s="100" t="str">
        <f t="shared" si="77"/>
        <v>NÃO</v>
      </c>
      <c r="CX70" s="100" t="str">
        <f t="shared" si="78"/>
        <v>NÃO</v>
      </c>
      <c r="CY70" s="100" t="str">
        <f t="shared" si="79"/>
        <v>NÃO</v>
      </c>
      <c r="CZ70" s="100" t="str">
        <f t="shared" si="80"/>
        <v>NÃO</v>
      </c>
      <c r="DA70" s="100" t="str">
        <f t="shared" si="81"/>
        <v>NÃO</v>
      </c>
      <c r="DB70" s="100" t="str">
        <f t="shared" si="82"/>
        <v>NÃO</v>
      </c>
      <c r="DC70" s="100" t="str">
        <f t="shared" si="83"/>
        <v>NÃO</v>
      </c>
      <c r="DD70" s="100" t="str">
        <f t="shared" si="84"/>
        <v>NÃO</v>
      </c>
      <c r="DE70" s="100" t="str">
        <f t="shared" si="85"/>
        <v>NÃO</v>
      </c>
      <c r="DF70" s="100" t="str">
        <f t="shared" si="86"/>
        <v>NÃO</v>
      </c>
      <c r="DG70" s="100" t="str">
        <f t="shared" si="87"/>
        <v>NÃO</v>
      </c>
      <c r="DH70" s="100" t="str">
        <f t="shared" si="88"/>
        <v>NÃO</v>
      </c>
      <c r="DI70" s="100" t="str">
        <f t="shared" si="89"/>
        <v>NÃO</v>
      </c>
      <c r="DJ70" s="100" t="str">
        <f t="shared" si="90"/>
        <v>NÃO</v>
      </c>
      <c r="DK70" s="100" t="str">
        <f t="shared" si="91"/>
        <v>NÃO</v>
      </c>
      <c r="DL70" s="100" t="str">
        <f t="shared" si="92"/>
        <v>NÃO</v>
      </c>
      <c r="DM70" s="100" t="str">
        <f t="shared" si="93"/>
        <v>NÃO</v>
      </c>
      <c r="DN70" s="100" t="str">
        <f t="shared" si="94"/>
        <v>NÃO</v>
      </c>
      <c r="DO70" s="100" t="str">
        <f t="shared" si="95"/>
        <v>NÃO</v>
      </c>
      <c r="DP70" s="100" t="str">
        <f t="shared" si="96"/>
        <v>NÃO</v>
      </c>
      <c r="DQ70" s="100" t="str">
        <f t="shared" si="97"/>
        <v>NÃO</v>
      </c>
      <c r="DR70" s="100" t="str">
        <f t="shared" si="98"/>
        <v>NÃO</v>
      </c>
      <c r="DS70" s="100" t="str">
        <f t="shared" si="99"/>
        <v>NÃO</v>
      </c>
      <c r="DT70" s="100" t="str">
        <f t="shared" si="100"/>
        <v>NÃO</v>
      </c>
      <c r="DU70" s="100" t="str">
        <f t="shared" si="101"/>
        <v>NÃO</v>
      </c>
      <c r="DV70" s="100" t="str">
        <f t="shared" si="102"/>
        <v>NÃO</v>
      </c>
      <c r="DW70" s="100" t="str">
        <f t="shared" si="103"/>
        <v>NÃO</v>
      </c>
      <c r="DX70" s="100" t="str">
        <f t="shared" si="104"/>
        <v>NÃO</v>
      </c>
      <c r="DY70" s="100" t="str">
        <f t="shared" si="105"/>
        <v>NÃO</v>
      </c>
      <c r="DZ70" s="100" t="str">
        <f t="shared" si="106"/>
        <v>NÃO</v>
      </c>
      <c r="EA70" s="100" t="str">
        <f t="shared" si="107"/>
        <v>NÃO</v>
      </c>
      <c r="EB70" s="100" t="str">
        <f t="shared" si="108"/>
        <v>NÃO</v>
      </c>
      <c r="EC70" s="100" t="str">
        <f t="shared" si="109"/>
        <v>NÃO</v>
      </c>
      <c r="ED70" s="100" t="str">
        <f t="shared" si="110"/>
        <v>NÃO</v>
      </c>
      <c r="EE70" s="100" t="str">
        <f t="shared" si="111"/>
        <v>NÃO</v>
      </c>
      <c r="EF70" s="100" t="str">
        <f t="shared" si="112"/>
        <v>NÃO</v>
      </c>
      <c r="EG70" s="100" t="str">
        <f t="shared" si="113"/>
        <v>NÃO</v>
      </c>
      <c r="EH70" s="100" t="str">
        <f t="shared" si="114"/>
        <v>NÃO</v>
      </c>
      <c r="EI70" s="100" t="str">
        <f t="shared" si="115"/>
        <v>NÃO</v>
      </c>
      <c r="EJ70" s="100"/>
    </row>
    <row r="71" spans="3:140" ht="30" customHeight="1">
      <c r="C71" s="20"/>
      <c r="D71" s="20"/>
      <c r="E71" s="20"/>
      <c r="F71" s="106"/>
      <c r="G71" s="106"/>
      <c r="H71" s="106"/>
      <c r="I71" s="106"/>
      <c r="J71" s="106"/>
      <c r="K71" s="20"/>
      <c r="L71" s="106"/>
      <c r="M71" s="106"/>
      <c r="N71" s="106"/>
      <c r="O71" s="106"/>
      <c r="P71" s="294">
        <v>30</v>
      </c>
      <c r="Q71" s="27" t="s">
        <v>779</v>
      </c>
      <c r="R71" s="27" t="s">
        <v>779</v>
      </c>
      <c r="S71" s="27" t="s">
        <v>779</v>
      </c>
      <c r="T71" s="27" t="s">
        <v>779</v>
      </c>
      <c r="U71" s="27" t="s">
        <v>779</v>
      </c>
      <c r="V71" s="27" t="s">
        <v>779</v>
      </c>
      <c r="W71" s="27" t="s">
        <v>779</v>
      </c>
      <c r="X71" s="27" t="s">
        <v>779</v>
      </c>
      <c r="Y71" s="27" t="s">
        <v>779</v>
      </c>
      <c r="Z71" s="27" t="s">
        <v>779</v>
      </c>
      <c r="AA71" s="27" t="s">
        <v>779</v>
      </c>
      <c r="AB71" s="27" t="s">
        <v>779</v>
      </c>
      <c r="AC71" s="27" t="s">
        <v>779</v>
      </c>
      <c r="AD71" s="27" t="s">
        <v>779</v>
      </c>
      <c r="AE71" s="27" t="s">
        <v>779</v>
      </c>
      <c r="AF71" s="27" t="s">
        <v>779</v>
      </c>
      <c r="AG71" s="27" t="s">
        <v>779</v>
      </c>
      <c r="AH71" s="27" t="s">
        <v>779</v>
      </c>
      <c r="AI71" s="27" t="s">
        <v>779</v>
      </c>
      <c r="AJ71" s="27" t="s">
        <v>779</v>
      </c>
      <c r="AK71" s="27" t="s">
        <v>779</v>
      </c>
      <c r="AL71" s="27" t="s">
        <v>779</v>
      </c>
      <c r="AM71" s="27" t="s">
        <v>779</v>
      </c>
      <c r="AN71" s="27" t="s">
        <v>779</v>
      </c>
      <c r="AO71" s="27" t="s">
        <v>779</v>
      </c>
      <c r="AP71" s="27" t="s">
        <v>779</v>
      </c>
      <c r="AQ71" s="27" t="s">
        <v>779</v>
      </c>
      <c r="AR71" s="27" t="s">
        <v>779</v>
      </c>
      <c r="AS71" s="27" t="s">
        <v>779</v>
      </c>
      <c r="AT71" s="27" t="s">
        <v>779</v>
      </c>
      <c r="AU71" s="27" t="s">
        <v>779</v>
      </c>
      <c r="AV71" s="27" t="s">
        <v>779</v>
      </c>
      <c r="AW71" s="27" t="s">
        <v>779</v>
      </c>
      <c r="AX71" s="27" t="s">
        <v>779</v>
      </c>
      <c r="AY71" s="27" t="s">
        <v>779</v>
      </c>
      <c r="AZ71" s="27" t="s">
        <v>779</v>
      </c>
      <c r="BA71" s="27" t="s">
        <v>779</v>
      </c>
      <c r="BB71" s="27" t="s">
        <v>779</v>
      </c>
      <c r="BC71" s="27" t="s">
        <v>779</v>
      </c>
      <c r="BD71" s="27" t="s">
        <v>779</v>
      </c>
      <c r="BE71" s="27" t="s">
        <v>779</v>
      </c>
      <c r="BF71" s="27" t="s">
        <v>779</v>
      </c>
      <c r="BG71" s="27" t="s">
        <v>779</v>
      </c>
      <c r="BH71" s="27" t="s">
        <v>779</v>
      </c>
      <c r="BI71" s="27" t="s">
        <v>779</v>
      </c>
      <c r="BJ71" s="27" t="s">
        <v>779</v>
      </c>
      <c r="BK71" s="27" t="s">
        <v>779</v>
      </c>
      <c r="BL71" s="27" t="s">
        <v>779</v>
      </c>
      <c r="BM71" s="27" t="s">
        <v>779</v>
      </c>
      <c r="BN71" s="27" t="s">
        <v>779</v>
      </c>
      <c r="BO71" s="27" t="s">
        <v>779</v>
      </c>
      <c r="BP71" s="27" t="s">
        <v>779</v>
      </c>
      <c r="BQ71" s="27" t="s">
        <v>779</v>
      </c>
      <c r="BR71" s="27" t="s">
        <v>779</v>
      </c>
      <c r="BS71" s="27" t="s">
        <v>779</v>
      </c>
      <c r="BT71" s="27" t="s">
        <v>779</v>
      </c>
      <c r="BU71" s="27" t="s">
        <v>779</v>
      </c>
      <c r="BV71" s="27" t="s">
        <v>779</v>
      </c>
      <c r="BW71" s="27" t="s">
        <v>779</v>
      </c>
      <c r="BX71" s="27" t="s">
        <v>779</v>
      </c>
      <c r="CA71" s="294">
        <v>30</v>
      </c>
      <c r="CB71" s="27" t="str">
        <f t="shared" si="0"/>
        <v>NÃO</v>
      </c>
      <c r="CC71" s="27" t="str">
        <f t="shared" ref="CC71:CE71" si="142">IF(R71="Não",R71,IF(AND(CB71="Não",R71&lt;&gt;"Não"),R71,CB71*(1+$E39)))</f>
        <v>NÃO</v>
      </c>
      <c r="CD71" s="27" t="str">
        <f t="shared" si="142"/>
        <v>NÃO</v>
      </c>
      <c r="CE71" s="27" t="str">
        <f t="shared" si="142"/>
        <v>NÃO</v>
      </c>
      <c r="CF71" s="27" t="str">
        <f t="shared" si="60"/>
        <v>NÃO</v>
      </c>
      <c r="CG71" s="27" t="str">
        <f t="shared" si="61"/>
        <v>NÃO</v>
      </c>
      <c r="CH71" s="27" t="str">
        <f t="shared" si="62"/>
        <v>NÃO</v>
      </c>
      <c r="CI71" s="27" t="str">
        <f t="shared" si="63"/>
        <v>NÃO</v>
      </c>
      <c r="CJ71" s="27" t="str">
        <f t="shared" si="64"/>
        <v>NÃO</v>
      </c>
      <c r="CK71" s="27" t="str">
        <f t="shared" si="65"/>
        <v>NÃO</v>
      </c>
      <c r="CL71" s="27" t="str">
        <f t="shared" si="66"/>
        <v>NÃO</v>
      </c>
      <c r="CM71" s="27" t="str">
        <f t="shared" si="67"/>
        <v>NÃO</v>
      </c>
      <c r="CN71" s="100" t="str">
        <f t="shared" si="68"/>
        <v>NÃO</v>
      </c>
      <c r="CO71" s="100" t="str">
        <f t="shared" si="69"/>
        <v>NÃO</v>
      </c>
      <c r="CP71" s="100" t="str">
        <f t="shared" si="70"/>
        <v>NÃO</v>
      </c>
      <c r="CQ71" s="100" t="str">
        <f t="shared" si="71"/>
        <v>NÃO</v>
      </c>
      <c r="CR71" s="100" t="str">
        <f t="shared" si="72"/>
        <v>NÃO</v>
      </c>
      <c r="CS71" s="100" t="str">
        <f t="shared" si="73"/>
        <v>NÃO</v>
      </c>
      <c r="CT71" s="100" t="str">
        <f t="shared" si="74"/>
        <v>NÃO</v>
      </c>
      <c r="CU71" s="100" t="str">
        <f t="shared" si="75"/>
        <v>NÃO</v>
      </c>
      <c r="CV71" s="100" t="str">
        <f t="shared" si="76"/>
        <v>NÃO</v>
      </c>
      <c r="CW71" s="100" t="str">
        <f t="shared" si="77"/>
        <v>NÃO</v>
      </c>
      <c r="CX71" s="100" t="str">
        <f t="shared" si="78"/>
        <v>NÃO</v>
      </c>
      <c r="CY71" s="100" t="str">
        <f t="shared" si="79"/>
        <v>NÃO</v>
      </c>
      <c r="CZ71" s="100" t="str">
        <f t="shared" si="80"/>
        <v>NÃO</v>
      </c>
      <c r="DA71" s="100" t="str">
        <f t="shared" si="81"/>
        <v>NÃO</v>
      </c>
      <c r="DB71" s="100" t="str">
        <f t="shared" si="82"/>
        <v>NÃO</v>
      </c>
      <c r="DC71" s="100" t="str">
        <f t="shared" si="83"/>
        <v>NÃO</v>
      </c>
      <c r="DD71" s="100" t="str">
        <f t="shared" si="84"/>
        <v>NÃO</v>
      </c>
      <c r="DE71" s="100" t="str">
        <f t="shared" si="85"/>
        <v>NÃO</v>
      </c>
      <c r="DF71" s="100" t="str">
        <f t="shared" si="86"/>
        <v>NÃO</v>
      </c>
      <c r="DG71" s="100" t="str">
        <f t="shared" si="87"/>
        <v>NÃO</v>
      </c>
      <c r="DH71" s="100" t="str">
        <f t="shared" si="88"/>
        <v>NÃO</v>
      </c>
      <c r="DI71" s="100" t="str">
        <f t="shared" si="89"/>
        <v>NÃO</v>
      </c>
      <c r="DJ71" s="100" t="str">
        <f t="shared" si="90"/>
        <v>NÃO</v>
      </c>
      <c r="DK71" s="100" t="str">
        <f t="shared" si="91"/>
        <v>NÃO</v>
      </c>
      <c r="DL71" s="100" t="str">
        <f t="shared" si="92"/>
        <v>NÃO</v>
      </c>
      <c r="DM71" s="100" t="str">
        <f t="shared" si="93"/>
        <v>NÃO</v>
      </c>
      <c r="DN71" s="100" t="str">
        <f t="shared" si="94"/>
        <v>NÃO</v>
      </c>
      <c r="DO71" s="100" t="str">
        <f t="shared" si="95"/>
        <v>NÃO</v>
      </c>
      <c r="DP71" s="100" t="str">
        <f t="shared" si="96"/>
        <v>NÃO</v>
      </c>
      <c r="DQ71" s="100" t="str">
        <f t="shared" si="97"/>
        <v>NÃO</v>
      </c>
      <c r="DR71" s="100" t="str">
        <f t="shared" si="98"/>
        <v>NÃO</v>
      </c>
      <c r="DS71" s="100" t="str">
        <f t="shared" si="99"/>
        <v>NÃO</v>
      </c>
      <c r="DT71" s="100" t="str">
        <f t="shared" si="100"/>
        <v>NÃO</v>
      </c>
      <c r="DU71" s="100" t="str">
        <f t="shared" si="101"/>
        <v>NÃO</v>
      </c>
      <c r="DV71" s="100" t="str">
        <f t="shared" si="102"/>
        <v>NÃO</v>
      </c>
      <c r="DW71" s="100" t="str">
        <f t="shared" si="103"/>
        <v>NÃO</v>
      </c>
      <c r="DX71" s="100" t="str">
        <f t="shared" si="104"/>
        <v>NÃO</v>
      </c>
      <c r="DY71" s="100" t="str">
        <f t="shared" si="105"/>
        <v>NÃO</v>
      </c>
      <c r="DZ71" s="100" t="str">
        <f t="shared" si="106"/>
        <v>NÃO</v>
      </c>
      <c r="EA71" s="100" t="str">
        <f t="shared" si="107"/>
        <v>NÃO</v>
      </c>
      <c r="EB71" s="100" t="str">
        <f t="shared" si="108"/>
        <v>NÃO</v>
      </c>
      <c r="EC71" s="100" t="str">
        <f t="shared" si="109"/>
        <v>NÃO</v>
      </c>
      <c r="ED71" s="100" t="str">
        <f t="shared" si="110"/>
        <v>NÃO</v>
      </c>
      <c r="EE71" s="100" t="str">
        <f t="shared" si="111"/>
        <v>NÃO</v>
      </c>
      <c r="EF71" s="100" t="str">
        <f t="shared" si="112"/>
        <v>NÃO</v>
      </c>
      <c r="EG71" s="100" t="str">
        <f t="shared" si="113"/>
        <v>NÃO</v>
      </c>
      <c r="EH71" s="100" t="str">
        <f t="shared" si="114"/>
        <v>NÃO</v>
      </c>
      <c r="EI71" s="100" t="str">
        <f t="shared" si="115"/>
        <v>NÃO</v>
      </c>
      <c r="EJ71" s="100"/>
    </row>
    <row r="72" spans="3:140" ht="30" customHeight="1">
      <c r="C72" s="20"/>
      <c r="D72" s="20"/>
      <c r="E72" s="20"/>
      <c r="F72" s="106"/>
      <c r="G72" s="106"/>
      <c r="H72" s="106"/>
      <c r="I72" s="106"/>
      <c r="J72" s="106"/>
      <c r="K72" s="20"/>
      <c r="L72" s="106"/>
      <c r="M72" s="106"/>
      <c r="N72" s="106"/>
      <c r="O72" s="106"/>
      <c r="Q72" s="27" t="s">
        <v>392</v>
      </c>
      <c r="R72" s="27" t="s">
        <v>392</v>
      </c>
      <c r="S72" s="27" t="s">
        <v>392</v>
      </c>
      <c r="T72" s="27" t="s">
        <v>392</v>
      </c>
      <c r="U72" s="27" t="s">
        <v>392</v>
      </c>
      <c r="V72" s="27" t="s">
        <v>392</v>
      </c>
      <c r="W72" s="27" t="s">
        <v>392</v>
      </c>
      <c r="X72" s="27" t="s">
        <v>392</v>
      </c>
      <c r="Y72" s="27" t="s">
        <v>392</v>
      </c>
      <c r="Z72" s="27" t="s">
        <v>392</v>
      </c>
      <c r="AA72" s="27" t="s">
        <v>392</v>
      </c>
      <c r="AB72" s="27" t="s">
        <v>392</v>
      </c>
      <c r="AC72" s="27" t="s">
        <v>392</v>
      </c>
      <c r="AD72" s="27" t="s">
        <v>392</v>
      </c>
      <c r="AE72" s="27" t="s">
        <v>392</v>
      </c>
      <c r="AF72" s="27" t="s">
        <v>392</v>
      </c>
      <c r="AG72" s="27" t="s">
        <v>392</v>
      </c>
      <c r="AH72" s="27" t="s">
        <v>392</v>
      </c>
      <c r="AI72" s="27" t="s">
        <v>392</v>
      </c>
      <c r="AJ72" s="27" t="s">
        <v>392</v>
      </c>
      <c r="AK72" s="27" t="s">
        <v>392</v>
      </c>
      <c r="AL72" s="27" t="s">
        <v>392</v>
      </c>
      <c r="AM72" s="27" t="s">
        <v>392</v>
      </c>
      <c r="AN72" s="27" t="s">
        <v>392</v>
      </c>
      <c r="AO72" s="27" t="s">
        <v>392</v>
      </c>
      <c r="AP72" s="27" t="s">
        <v>392</v>
      </c>
      <c r="AQ72" s="27" t="s">
        <v>392</v>
      </c>
      <c r="AR72" s="27" t="s">
        <v>392</v>
      </c>
      <c r="AS72" s="27" t="s">
        <v>392</v>
      </c>
      <c r="AT72" s="27" t="s">
        <v>392</v>
      </c>
      <c r="AU72" s="27" t="s">
        <v>392</v>
      </c>
      <c r="AV72" s="27" t="s">
        <v>392</v>
      </c>
      <c r="AW72" s="27" t="s">
        <v>392</v>
      </c>
      <c r="AX72" s="27" t="s">
        <v>392</v>
      </c>
      <c r="AY72" s="27" t="s">
        <v>392</v>
      </c>
      <c r="AZ72" s="27" t="s">
        <v>392</v>
      </c>
      <c r="BA72" s="27" t="s">
        <v>392</v>
      </c>
      <c r="BB72" s="27" t="s">
        <v>392</v>
      </c>
      <c r="BC72" s="27" t="s">
        <v>392</v>
      </c>
      <c r="BD72" s="27" t="s">
        <v>392</v>
      </c>
      <c r="BE72" s="27" t="s">
        <v>392</v>
      </c>
      <c r="BF72" s="27" t="s">
        <v>392</v>
      </c>
      <c r="BG72" s="27" t="s">
        <v>392</v>
      </c>
      <c r="BH72" s="27" t="s">
        <v>392</v>
      </c>
      <c r="BI72" s="27" t="s">
        <v>392</v>
      </c>
      <c r="BJ72" s="27" t="s">
        <v>392</v>
      </c>
      <c r="BK72" s="27" t="s">
        <v>392</v>
      </c>
      <c r="BL72" s="27" t="s">
        <v>392</v>
      </c>
      <c r="BM72" s="27" t="s">
        <v>392</v>
      </c>
      <c r="BN72" s="27" t="s">
        <v>392</v>
      </c>
      <c r="BO72" s="27" t="s">
        <v>392</v>
      </c>
      <c r="BP72" s="27" t="s">
        <v>392</v>
      </c>
      <c r="BQ72" s="27" t="s">
        <v>392</v>
      </c>
      <c r="BR72" s="27" t="s">
        <v>392</v>
      </c>
      <c r="BS72" s="27" t="s">
        <v>392</v>
      </c>
      <c r="BT72" s="27" t="s">
        <v>392</v>
      </c>
      <c r="BU72" s="27" t="s">
        <v>392</v>
      </c>
      <c r="BV72" s="27" t="s">
        <v>392</v>
      </c>
      <c r="BW72" s="27" t="s">
        <v>392</v>
      </c>
      <c r="BX72" s="27" t="s">
        <v>392</v>
      </c>
    </row>
    <row r="73" spans="3:140" ht="30" customHeight="1">
      <c r="C73" s="20"/>
      <c r="D73" s="20"/>
      <c r="E73" s="20"/>
      <c r="F73" s="106"/>
      <c r="G73" s="106"/>
      <c r="H73" s="106"/>
      <c r="I73" s="106"/>
      <c r="J73" s="106"/>
      <c r="K73" s="20"/>
      <c r="L73" s="106"/>
      <c r="M73" s="106"/>
      <c r="N73" s="106"/>
      <c r="O73" s="106"/>
      <c r="P73" s="27" t="s">
        <v>394</v>
      </c>
      <c r="Q73" s="271">
        <v>1</v>
      </c>
      <c r="R73" s="271">
        <v>2</v>
      </c>
      <c r="S73" s="271">
        <v>3</v>
      </c>
      <c r="T73" s="271">
        <v>4</v>
      </c>
      <c r="U73" s="271">
        <v>5</v>
      </c>
      <c r="V73" s="271">
        <v>6</v>
      </c>
      <c r="W73" s="271">
        <v>7</v>
      </c>
      <c r="X73" s="271">
        <v>8</v>
      </c>
      <c r="Y73" s="271">
        <v>9</v>
      </c>
      <c r="Z73" s="271">
        <v>10</v>
      </c>
      <c r="AA73" s="271">
        <v>11</v>
      </c>
      <c r="AB73" s="271">
        <v>12</v>
      </c>
      <c r="AC73" s="271">
        <v>13</v>
      </c>
      <c r="AD73" s="271">
        <v>14</v>
      </c>
      <c r="AE73" s="271">
        <v>15</v>
      </c>
      <c r="AF73" s="271">
        <v>16</v>
      </c>
      <c r="AG73" s="271">
        <v>17</v>
      </c>
      <c r="AH73" s="271">
        <v>18</v>
      </c>
      <c r="AI73" s="271">
        <v>19</v>
      </c>
      <c r="AJ73" s="271">
        <v>20</v>
      </c>
      <c r="AK73" s="271">
        <v>21</v>
      </c>
      <c r="AL73" s="271">
        <v>22</v>
      </c>
      <c r="AM73" s="271">
        <v>23</v>
      </c>
      <c r="AN73" s="271">
        <v>24</v>
      </c>
      <c r="AO73" s="271">
        <v>25</v>
      </c>
      <c r="AP73" s="271">
        <v>26</v>
      </c>
      <c r="AQ73" s="271">
        <v>27</v>
      </c>
      <c r="AR73" s="271">
        <v>28</v>
      </c>
      <c r="AS73" s="271">
        <v>29</v>
      </c>
      <c r="AT73" s="271">
        <v>30</v>
      </c>
      <c r="AU73" s="271">
        <v>31</v>
      </c>
      <c r="AV73" s="271">
        <v>32</v>
      </c>
      <c r="AW73" s="271">
        <v>33</v>
      </c>
      <c r="AX73" s="271">
        <v>34</v>
      </c>
      <c r="AY73" s="271">
        <v>35</v>
      </c>
      <c r="AZ73" s="271">
        <v>36</v>
      </c>
      <c r="BA73" s="271">
        <v>37</v>
      </c>
      <c r="BB73" s="271">
        <v>38</v>
      </c>
      <c r="BC73" s="271">
        <v>39</v>
      </c>
      <c r="BD73" s="271">
        <v>40</v>
      </c>
      <c r="BE73" s="271">
        <v>41</v>
      </c>
      <c r="BF73" s="271">
        <v>42</v>
      </c>
      <c r="BG73" s="271">
        <v>43</v>
      </c>
      <c r="BH73" s="271">
        <v>44</v>
      </c>
      <c r="BI73" s="271">
        <v>45</v>
      </c>
      <c r="BJ73" s="271">
        <v>46</v>
      </c>
      <c r="BK73" s="271">
        <v>47</v>
      </c>
      <c r="BL73" s="271">
        <v>48</v>
      </c>
      <c r="BM73" s="271">
        <v>49</v>
      </c>
      <c r="BN73" s="271">
        <v>50</v>
      </c>
      <c r="BO73" s="271">
        <v>51</v>
      </c>
      <c r="BP73" s="271">
        <v>52</v>
      </c>
      <c r="BQ73" s="271">
        <v>53</v>
      </c>
      <c r="BR73" s="271">
        <v>54</v>
      </c>
      <c r="BS73" s="271">
        <v>55</v>
      </c>
      <c r="BT73" s="271">
        <v>56</v>
      </c>
      <c r="BU73" s="271">
        <v>57</v>
      </c>
      <c r="BV73" s="271">
        <v>58</v>
      </c>
      <c r="BW73" s="271">
        <v>59</v>
      </c>
      <c r="BX73" s="271">
        <v>60</v>
      </c>
      <c r="BY73" s="271"/>
      <c r="BZ73" s="271" t="s">
        <v>398</v>
      </c>
      <c r="CA73" s="27" t="s">
        <v>394</v>
      </c>
      <c r="CB73" s="271">
        <v>1</v>
      </c>
      <c r="CC73" s="271">
        <v>2</v>
      </c>
      <c r="CD73" s="271">
        <v>3</v>
      </c>
      <c r="CE73" s="271">
        <v>4</v>
      </c>
      <c r="CF73" s="271">
        <v>5</v>
      </c>
      <c r="CG73" s="271">
        <v>6</v>
      </c>
      <c r="CH73" s="271">
        <v>7</v>
      </c>
      <c r="CI73" s="271">
        <v>8</v>
      </c>
      <c r="CJ73" s="271">
        <v>9</v>
      </c>
      <c r="CK73" s="271">
        <v>10</v>
      </c>
      <c r="CL73" s="271">
        <v>11</v>
      </c>
      <c r="CM73" s="271">
        <v>12</v>
      </c>
      <c r="CN73" s="143">
        <v>13</v>
      </c>
      <c r="CO73" s="143">
        <v>14</v>
      </c>
      <c r="CP73" s="143">
        <v>15</v>
      </c>
      <c r="CQ73" s="143">
        <v>16</v>
      </c>
      <c r="CR73" s="143">
        <v>17</v>
      </c>
      <c r="CS73" s="143">
        <v>18</v>
      </c>
      <c r="CT73" s="143">
        <v>19</v>
      </c>
      <c r="CU73" s="143">
        <v>20</v>
      </c>
      <c r="CV73" s="143">
        <v>21</v>
      </c>
      <c r="CW73" s="143">
        <v>22</v>
      </c>
      <c r="CX73" s="143">
        <v>23</v>
      </c>
      <c r="CY73" s="143">
        <v>24</v>
      </c>
      <c r="CZ73" s="143">
        <v>25</v>
      </c>
      <c r="DA73" s="143">
        <v>26</v>
      </c>
      <c r="DB73" s="143">
        <v>27</v>
      </c>
      <c r="DC73" s="143">
        <v>28</v>
      </c>
      <c r="DD73" s="143">
        <v>29</v>
      </c>
      <c r="DE73" s="143">
        <v>30</v>
      </c>
      <c r="DF73" s="143">
        <v>31</v>
      </c>
      <c r="DG73" s="143">
        <v>32</v>
      </c>
      <c r="DH73" s="143">
        <v>33</v>
      </c>
      <c r="DI73" s="143">
        <v>34</v>
      </c>
      <c r="DJ73" s="143">
        <v>35</v>
      </c>
      <c r="DK73" s="143">
        <v>36</v>
      </c>
      <c r="DL73" s="143">
        <v>37</v>
      </c>
      <c r="DM73" s="143">
        <v>38</v>
      </c>
      <c r="DN73" s="143">
        <v>39</v>
      </c>
      <c r="DO73" s="143">
        <v>40</v>
      </c>
      <c r="DP73" s="143">
        <v>41</v>
      </c>
      <c r="DQ73" s="143">
        <v>42</v>
      </c>
      <c r="DR73" s="143">
        <v>43</v>
      </c>
      <c r="DS73" s="143">
        <v>44</v>
      </c>
      <c r="DT73" s="143">
        <v>45</v>
      </c>
      <c r="DU73" s="143">
        <v>46</v>
      </c>
      <c r="DV73" s="143">
        <v>47</v>
      </c>
      <c r="DW73" s="143">
        <v>48</v>
      </c>
      <c r="DX73" s="143">
        <v>49</v>
      </c>
      <c r="DY73" s="143">
        <v>50</v>
      </c>
      <c r="DZ73" s="143">
        <v>51</v>
      </c>
      <c r="EA73" s="143">
        <v>52</v>
      </c>
      <c r="EB73" s="143">
        <v>53</v>
      </c>
      <c r="EC73" s="143">
        <v>54</v>
      </c>
      <c r="ED73" s="143">
        <v>55</v>
      </c>
      <c r="EE73" s="143">
        <v>56</v>
      </c>
      <c r="EF73" s="143">
        <v>57</v>
      </c>
      <c r="EG73" s="143">
        <v>58</v>
      </c>
      <c r="EH73" s="143">
        <v>59</v>
      </c>
      <c r="EI73" s="143">
        <v>60</v>
      </c>
    </row>
    <row r="74" spans="3:140" ht="30" customHeight="1">
      <c r="C74" s="20"/>
      <c r="D74" s="20"/>
      <c r="E74" s="20"/>
      <c r="F74" s="106"/>
      <c r="G74" s="106"/>
      <c r="H74" s="106"/>
      <c r="I74" s="106"/>
      <c r="J74" s="106"/>
      <c r="K74" s="20"/>
      <c r="L74" s="106"/>
      <c r="M74" s="106"/>
      <c r="N74" s="106"/>
      <c r="O74" s="106"/>
      <c r="P74" s="294">
        <v>1</v>
      </c>
      <c r="Q74" s="27" t="s">
        <v>779</v>
      </c>
      <c r="R74" s="27" t="s">
        <v>779</v>
      </c>
      <c r="S74" s="27" t="s">
        <v>779</v>
      </c>
      <c r="T74" s="27" t="s">
        <v>779</v>
      </c>
      <c r="U74" s="27" t="s">
        <v>779</v>
      </c>
      <c r="V74" s="27" t="s">
        <v>779</v>
      </c>
      <c r="W74" s="27" t="s">
        <v>779</v>
      </c>
      <c r="X74" s="27" t="s">
        <v>779</v>
      </c>
      <c r="Y74" s="27" t="s">
        <v>779</v>
      </c>
      <c r="Z74" s="27" t="s">
        <v>779</v>
      </c>
      <c r="AA74" s="27" t="s">
        <v>779</v>
      </c>
      <c r="AB74" s="27" t="s">
        <v>779</v>
      </c>
      <c r="AC74" s="27" t="s">
        <v>779</v>
      </c>
      <c r="AD74" s="27" t="s">
        <v>779</v>
      </c>
      <c r="AE74" s="27" t="s">
        <v>779</v>
      </c>
      <c r="AF74" s="27" t="s">
        <v>779</v>
      </c>
      <c r="AG74" s="27" t="s">
        <v>779</v>
      </c>
      <c r="AH74" s="27" t="s">
        <v>779</v>
      </c>
      <c r="AI74" s="27" t="s">
        <v>779</v>
      </c>
      <c r="AJ74" s="27" t="s">
        <v>779</v>
      </c>
      <c r="AK74" s="27" t="s">
        <v>779</v>
      </c>
      <c r="AL74" s="27" t="s">
        <v>779</v>
      </c>
      <c r="AM74" s="27" t="s">
        <v>779</v>
      </c>
      <c r="AN74" s="27" t="s">
        <v>779</v>
      </c>
      <c r="AO74" s="27" t="s">
        <v>779</v>
      </c>
      <c r="AP74" s="27" t="s">
        <v>779</v>
      </c>
      <c r="AQ74" s="27" t="s">
        <v>779</v>
      </c>
      <c r="AR74" s="27" t="s">
        <v>779</v>
      </c>
      <c r="AS74" s="27" t="s">
        <v>779</v>
      </c>
      <c r="AT74" s="27" t="s">
        <v>779</v>
      </c>
      <c r="AU74" s="27" t="s">
        <v>779</v>
      </c>
      <c r="AV74" s="27" t="s">
        <v>779</v>
      </c>
      <c r="AW74" s="27" t="s">
        <v>779</v>
      </c>
      <c r="AX74" s="27" t="s">
        <v>779</v>
      </c>
      <c r="AY74" s="27" t="s">
        <v>779</v>
      </c>
      <c r="AZ74" s="27" t="s">
        <v>779</v>
      </c>
      <c r="BA74" s="27" t="s">
        <v>779</v>
      </c>
      <c r="BB74" s="27" t="s">
        <v>779</v>
      </c>
      <c r="BC74" s="27" t="s">
        <v>779</v>
      </c>
      <c r="BD74" s="27" t="s">
        <v>779</v>
      </c>
      <c r="BE74" s="27" t="s">
        <v>779</v>
      </c>
      <c r="BF74" s="27" t="s">
        <v>779</v>
      </c>
      <c r="BG74" s="27" t="s">
        <v>779</v>
      </c>
      <c r="BH74" s="27" t="s">
        <v>779</v>
      </c>
      <c r="BI74" s="27" t="s">
        <v>779</v>
      </c>
      <c r="BJ74" s="27" t="s">
        <v>779</v>
      </c>
      <c r="BK74" s="27" t="s">
        <v>779</v>
      </c>
      <c r="BL74" s="27" t="s">
        <v>779</v>
      </c>
      <c r="BM74" s="27" t="s">
        <v>779</v>
      </c>
      <c r="BN74" s="27" t="s">
        <v>779</v>
      </c>
      <c r="BO74" s="27" t="s">
        <v>779</v>
      </c>
      <c r="BP74" s="27" t="s">
        <v>779</v>
      </c>
      <c r="BQ74" s="27" t="s">
        <v>779</v>
      </c>
      <c r="BR74" s="27" t="s">
        <v>779</v>
      </c>
      <c r="BS74" s="27" t="s">
        <v>779</v>
      </c>
      <c r="BT74" s="27" t="s">
        <v>779</v>
      </c>
      <c r="BU74" s="27" t="s">
        <v>779</v>
      </c>
      <c r="BV74" s="27" t="s">
        <v>779</v>
      </c>
      <c r="BW74" s="27" t="s">
        <v>779</v>
      </c>
      <c r="BX74" s="27" t="s">
        <v>779</v>
      </c>
      <c r="CA74" s="294">
        <v>1</v>
      </c>
    </row>
    <row r="75" spans="3:140" ht="30" customHeight="1">
      <c r="C75" s="20"/>
      <c r="D75" s="20"/>
      <c r="E75" s="20"/>
      <c r="F75" s="106"/>
      <c r="G75" s="106"/>
      <c r="H75" s="106"/>
      <c r="I75" s="106"/>
      <c r="J75" s="106"/>
      <c r="K75" s="20"/>
      <c r="L75" s="106"/>
      <c r="M75" s="106"/>
      <c r="N75" s="106"/>
      <c r="O75" s="106"/>
      <c r="P75" s="294">
        <v>2</v>
      </c>
      <c r="Q75" s="27" t="s">
        <v>779</v>
      </c>
      <c r="R75" s="27" t="s">
        <v>779</v>
      </c>
      <c r="S75" s="27" t="s">
        <v>779</v>
      </c>
      <c r="T75" s="27" t="s">
        <v>779</v>
      </c>
      <c r="U75" s="27" t="s">
        <v>779</v>
      </c>
      <c r="V75" s="27" t="s">
        <v>779</v>
      </c>
      <c r="W75" s="27" t="s">
        <v>779</v>
      </c>
      <c r="X75" s="27" t="s">
        <v>779</v>
      </c>
      <c r="Y75" s="27" t="s">
        <v>779</v>
      </c>
      <c r="Z75" s="27" t="s">
        <v>779</v>
      </c>
      <c r="AA75" s="27" t="s">
        <v>779</v>
      </c>
      <c r="AB75" s="27" t="s">
        <v>779</v>
      </c>
      <c r="AC75" s="27" t="s">
        <v>779</v>
      </c>
      <c r="AD75" s="27" t="s">
        <v>779</v>
      </c>
      <c r="AE75" s="27" t="s">
        <v>779</v>
      </c>
      <c r="AF75" s="27" t="s">
        <v>779</v>
      </c>
      <c r="AG75" s="27" t="s">
        <v>779</v>
      </c>
      <c r="AH75" s="27" t="s">
        <v>779</v>
      </c>
      <c r="AI75" s="27" t="s">
        <v>779</v>
      </c>
      <c r="AJ75" s="27" t="s">
        <v>779</v>
      </c>
      <c r="AK75" s="27" t="s">
        <v>779</v>
      </c>
      <c r="AL75" s="27" t="s">
        <v>779</v>
      </c>
      <c r="AM75" s="27" t="s">
        <v>779</v>
      </c>
      <c r="AN75" s="27" t="s">
        <v>779</v>
      </c>
      <c r="AO75" s="27" t="s">
        <v>779</v>
      </c>
      <c r="AP75" s="27" t="s">
        <v>779</v>
      </c>
      <c r="AQ75" s="27" t="s">
        <v>779</v>
      </c>
      <c r="AR75" s="27" t="s">
        <v>779</v>
      </c>
      <c r="AS75" s="27" t="s">
        <v>779</v>
      </c>
      <c r="AT75" s="27" t="s">
        <v>779</v>
      </c>
      <c r="AU75" s="27" t="s">
        <v>779</v>
      </c>
      <c r="AV75" s="27" t="s">
        <v>779</v>
      </c>
      <c r="AW75" s="27" t="s">
        <v>779</v>
      </c>
      <c r="AX75" s="27" t="s">
        <v>779</v>
      </c>
      <c r="AY75" s="27" t="s">
        <v>779</v>
      </c>
      <c r="AZ75" s="27" t="s">
        <v>779</v>
      </c>
      <c r="BA75" s="27" t="s">
        <v>779</v>
      </c>
      <c r="BB75" s="27" t="s">
        <v>779</v>
      </c>
      <c r="BC75" s="27" t="s">
        <v>779</v>
      </c>
      <c r="BD75" s="27" t="s">
        <v>779</v>
      </c>
      <c r="BE75" s="27" t="s">
        <v>779</v>
      </c>
      <c r="BF75" s="27" t="s">
        <v>779</v>
      </c>
      <c r="BG75" s="27" t="s">
        <v>779</v>
      </c>
      <c r="BH75" s="27" t="s">
        <v>779</v>
      </c>
      <c r="BI75" s="27" t="s">
        <v>779</v>
      </c>
      <c r="BJ75" s="27" t="s">
        <v>779</v>
      </c>
      <c r="BK75" s="27" t="s">
        <v>779</v>
      </c>
      <c r="BL75" s="27" t="s">
        <v>779</v>
      </c>
      <c r="BM75" s="27" t="s">
        <v>779</v>
      </c>
      <c r="BN75" s="27" t="s">
        <v>779</v>
      </c>
      <c r="BO75" s="27" t="s">
        <v>779</v>
      </c>
      <c r="BP75" s="27" t="s">
        <v>779</v>
      </c>
      <c r="BQ75" s="27" t="s">
        <v>779</v>
      </c>
      <c r="BR75" s="27" t="s">
        <v>779</v>
      </c>
      <c r="BS75" s="27" t="s">
        <v>779</v>
      </c>
      <c r="BT75" s="27" t="s">
        <v>779</v>
      </c>
      <c r="BU75" s="27" t="s">
        <v>779</v>
      </c>
      <c r="BV75" s="27" t="s">
        <v>779</v>
      </c>
      <c r="BW75" s="27" t="s">
        <v>779</v>
      </c>
      <c r="BX75" s="27" t="s">
        <v>779</v>
      </c>
      <c r="CA75" s="294">
        <v>2</v>
      </c>
    </row>
    <row r="76" spans="3:140" ht="30" customHeight="1">
      <c r="C76" s="20"/>
      <c r="D76" s="20"/>
      <c r="E76" s="20"/>
      <c r="F76" s="106"/>
      <c r="G76" s="106"/>
      <c r="H76" s="106"/>
      <c r="I76" s="106"/>
      <c r="J76" s="106"/>
      <c r="K76" s="20"/>
      <c r="L76" s="106"/>
      <c r="M76" s="106"/>
      <c r="N76" s="106"/>
      <c r="O76" s="106"/>
      <c r="P76" s="294">
        <v>3</v>
      </c>
      <c r="Q76" s="27" t="s">
        <v>779</v>
      </c>
      <c r="R76" s="27" t="s">
        <v>779</v>
      </c>
      <c r="S76" s="27" t="s">
        <v>779</v>
      </c>
      <c r="T76" s="27" t="s">
        <v>779</v>
      </c>
      <c r="U76" s="27" t="s">
        <v>779</v>
      </c>
      <c r="V76" s="27" t="s">
        <v>779</v>
      </c>
      <c r="W76" s="27" t="s">
        <v>779</v>
      </c>
      <c r="X76" s="27" t="s">
        <v>779</v>
      </c>
      <c r="Y76" s="27" t="s">
        <v>779</v>
      </c>
      <c r="Z76" s="27" t="s">
        <v>779</v>
      </c>
      <c r="AA76" s="27" t="s">
        <v>779</v>
      </c>
      <c r="AB76" s="27" t="s">
        <v>779</v>
      </c>
      <c r="AC76" s="27" t="s">
        <v>779</v>
      </c>
      <c r="AD76" s="27" t="s">
        <v>779</v>
      </c>
      <c r="AE76" s="27" t="s">
        <v>779</v>
      </c>
      <c r="AF76" s="27" t="s">
        <v>779</v>
      </c>
      <c r="AG76" s="27" t="s">
        <v>779</v>
      </c>
      <c r="AH76" s="27" t="s">
        <v>779</v>
      </c>
      <c r="AI76" s="27" t="s">
        <v>779</v>
      </c>
      <c r="AJ76" s="27" t="s">
        <v>779</v>
      </c>
      <c r="AK76" s="27" t="s">
        <v>779</v>
      </c>
      <c r="AL76" s="27" t="s">
        <v>779</v>
      </c>
      <c r="AM76" s="27" t="s">
        <v>779</v>
      </c>
      <c r="AN76" s="27" t="s">
        <v>779</v>
      </c>
      <c r="AO76" s="27" t="s">
        <v>779</v>
      </c>
      <c r="AP76" s="27" t="s">
        <v>779</v>
      </c>
      <c r="AQ76" s="27" t="s">
        <v>779</v>
      </c>
      <c r="AR76" s="27" t="s">
        <v>779</v>
      </c>
      <c r="AS76" s="27" t="s">
        <v>779</v>
      </c>
      <c r="AT76" s="27" t="s">
        <v>779</v>
      </c>
      <c r="AU76" s="27" t="s">
        <v>779</v>
      </c>
      <c r="AV76" s="27" t="s">
        <v>779</v>
      </c>
      <c r="AW76" s="27" t="s">
        <v>779</v>
      </c>
      <c r="AX76" s="27" t="s">
        <v>779</v>
      </c>
      <c r="AY76" s="27" t="s">
        <v>779</v>
      </c>
      <c r="AZ76" s="27" t="s">
        <v>779</v>
      </c>
      <c r="BA76" s="27" t="s">
        <v>779</v>
      </c>
      <c r="BB76" s="27" t="s">
        <v>779</v>
      </c>
      <c r="BC76" s="27" t="s">
        <v>779</v>
      </c>
      <c r="BD76" s="27" t="s">
        <v>779</v>
      </c>
      <c r="BE76" s="27" t="s">
        <v>779</v>
      </c>
      <c r="BF76" s="27" t="s">
        <v>779</v>
      </c>
      <c r="BG76" s="27" t="s">
        <v>779</v>
      </c>
      <c r="BH76" s="27" t="s">
        <v>779</v>
      </c>
      <c r="BI76" s="27" t="s">
        <v>779</v>
      </c>
      <c r="BJ76" s="27" t="s">
        <v>779</v>
      </c>
      <c r="BK76" s="27" t="s">
        <v>779</v>
      </c>
      <c r="BL76" s="27" t="s">
        <v>779</v>
      </c>
      <c r="BM76" s="27" t="s">
        <v>779</v>
      </c>
      <c r="BN76" s="27" t="s">
        <v>779</v>
      </c>
      <c r="BO76" s="27" t="s">
        <v>779</v>
      </c>
      <c r="BP76" s="27" t="s">
        <v>779</v>
      </c>
      <c r="BQ76" s="27" t="s">
        <v>779</v>
      </c>
      <c r="BR76" s="27" t="s">
        <v>779</v>
      </c>
      <c r="BS76" s="27" t="s">
        <v>779</v>
      </c>
      <c r="BT76" s="27" t="s">
        <v>779</v>
      </c>
      <c r="BU76" s="27" t="s">
        <v>779</v>
      </c>
      <c r="BV76" s="27" t="s">
        <v>779</v>
      </c>
      <c r="BW76" s="27" t="s">
        <v>779</v>
      </c>
      <c r="BX76" s="27" t="s">
        <v>779</v>
      </c>
      <c r="CA76" s="294">
        <v>3</v>
      </c>
    </row>
    <row r="77" spans="3:140" ht="30" customHeight="1">
      <c r="C77" s="20"/>
      <c r="D77" s="20"/>
      <c r="E77" s="20"/>
      <c r="F77" s="106"/>
      <c r="G77" s="106"/>
      <c r="H77" s="106"/>
      <c r="I77" s="106"/>
      <c r="J77" s="106"/>
      <c r="K77" s="20"/>
      <c r="L77" s="106"/>
      <c r="M77" s="106"/>
      <c r="N77" s="106"/>
      <c r="O77" s="106"/>
      <c r="P77" s="294">
        <v>4</v>
      </c>
      <c r="Q77" s="27" t="s">
        <v>779</v>
      </c>
      <c r="R77" s="27" t="s">
        <v>779</v>
      </c>
      <c r="S77" s="27" t="s">
        <v>779</v>
      </c>
      <c r="T77" s="27" t="s">
        <v>779</v>
      </c>
      <c r="U77" s="27" t="s">
        <v>779</v>
      </c>
      <c r="V77" s="27" t="s">
        <v>779</v>
      </c>
      <c r="W77" s="27" t="s">
        <v>779</v>
      </c>
      <c r="X77" s="27" t="s">
        <v>779</v>
      </c>
      <c r="Y77" s="27" t="s">
        <v>779</v>
      </c>
      <c r="Z77" s="27" t="s">
        <v>779</v>
      </c>
      <c r="AA77" s="27" t="s">
        <v>779</v>
      </c>
      <c r="AB77" s="27" t="s">
        <v>779</v>
      </c>
      <c r="AC77" s="27" t="s">
        <v>779</v>
      </c>
      <c r="AD77" s="27" t="s">
        <v>779</v>
      </c>
      <c r="AE77" s="27" t="s">
        <v>779</v>
      </c>
      <c r="AF77" s="27" t="s">
        <v>779</v>
      </c>
      <c r="AG77" s="27" t="s">
        <v>779</v>
      </c>
      <c r="AH77" s="27" t="s">
        <v>779</v>
      </c>
      <c r="AI77" s="27" t="s">
        <v>779</v>
      </c>
      <c r="AJ77" s="27" t="s">
        <v>779</v>
      </c>
      <c r="AK77" s="27" t="s">
        <v>779</v>
      </c>
      <c r="AL77" s="27" t="s">
        <v>779</v>
      </c>
      <c r="AM77" s="27" t="s">
        <v>779</v>
      </c>
      <c r="AN77" s="27" t="s">
        <v>779</v>
      </c>
      <c r="AO77" s="27" t="s">
        <v>779</v>
      </c>
      <c r="AP77" s="27" t="s">
        <v>779</v>
      </c>
      <c r="AQ77" s="27" t="s">
        <v>779</v>
      </c>
      <c r="AR77" s="27" t="s">
        <v>779</v>
      </c>
      <c r="AS77" s="27" t="s">
        <v>779</v>
      </c>
      <c r="AT77" s="27" t="s">
        <v>779</v>
      </c>
      <c r="AU77" s="27" t="s">
        <v>779</v>
      </c>
      <c r="AV77" s="27" t="s">
        <v>779</v>
      </c>
      <c r="AW77" s="27" t="s">
        <v>779</v>
      </c>
      <c r="AX77" s="27" t="s">
        <v>779</v>
      </c>
      <c r="AY77" s="27" t="s">
        <v>779</v>
      </c>
      <c r="AZ77" s="27" t="s">
        <v>779</v>
      </c>
      <c r="BA77" s="27" t="s">
        <v>779</v>
      </c>
      <c r="BB77" s="27" t="s">
        <v>779</v>
      </c>
      <c r="BC77" s="27" t="s">
        <v>779</v>
      </c>
      <c r="BD77" s="27" t="s">
        <v>779</v>
      </c>
      <c r="BE77" s="27" t="s">
        <v>779</v>
      </c>
      <c r="BF77" s="27" t="s">
        <v>779</v>
      </c>
      <c r="BG77" s="27" t="s">
        <v>779</v>
      </c>
      <c r="BH77" s="27" t="s">
        <v>779</v>
      </c>
      <c r="BI77" s="27" t="s">
        <v>779</v>
      </c>
      <c r="BJ77" s="27" t="s">
        <v>779</v>
      </c>
      <c r="BK77" s="27" t="s">
        <v>779</v>
      </c>
      <c r="BL77" s="27" t="s">
        <v>779</v>
      </c>
      <c r="BM77" s="27" t="s">
        <v>779</v>
      </c>
      <c r="BN77" s="27" t="s">
        <v>779</v>
      </c>
      <c r="BO77" s="27" t="s">
        <v>779</v>
      </c>
      <c r="BP77" s="27" t="s">
        <v>779</v>
      </c>
      <c r="BQ77" s="27" t="s">
        <v>779</v>
      </c>
      <c r="BR77" s="27" t="s">
        <v>779</v>
      </c>
      <c r="BS77" s="27" t="s">
        <v>779</v>
      </c>
      <c r="BT77" s="27" t="s">
        <v>779</v>
      </c>
      <c r="BU77" s="27" t="s">
        <v>779</v>
      </c>
      <c r="BV77" s="27" t="s">
        <v>779</v>
      </c>
      <c r="BW77" s="27" t="s">
        <v>779</v>
      </c>
      <c r="BX77" s="27" t="s">
        <v>779</v>
      </c>
      <c r="CA77" s="294">
        <v>4</v>
      </c>
    </row>
    <row r="78" spans="3:140" ht="30" customHeight="1">
      <c r="C78" s="20"/>
      <c r="D78" s="20"/>
      <c r="E78" s="20"/>
      <c r="F78" s="106"/>
      <c r="G78" s="106"/>
      <c r="H78" s="106"/>
      <c r="I78" s="106"/>
      <c r="J78" s="106"/>
      <c r="K78" s="20"/>
      <c r="L78" s="106"/>
      <c r="M78" s="106"/>
      <c r="N78" s="106"/>
      <c r="O78" s="106"/>
      <c r="P78" s="294">
        <v>5</v>
      </c>
      <c r="Q78" s="27" t="s">
        <v>779</v>
      </c>
      <c r="R78" s="27" t="s">
        <v>779</v>
      </c>
      <c r="S78" s="27" t="s">
        <v>779</v>
      </c>
      <c r="T78" s="27" t="s">
        <v>779</v>
      </c>
      <c r="U78" s="27" t="s">
        <v>779</v>
      </c>
      <c r="V78" s="27" t="s">
        <v>779</v>
      </c>
      <c r="W78" s="27" t="s">
        <v>779</v>
      </c>
      <c r="X78" s="27" t="s">
        <v>779</v>
      </c>
      <c r="Y78" s="27" t="s">
        <v>779</v>
      </c>
      <c r="Z78" s="27" t="s">
        <v>779</v>
      </c>
      <c r="AA78" s="27" t="s">
        <v>779</v>
      </c>
      <c r="AB78" s="27" t="s">
        <v>779</v>
      </c>
      <c r="AC78" s="27" t="s">
        <v>779</v>
      </c>
      <c r="AD78" s="27" t="s">
        <v>779</v>
      </c>
      <c r="AE78" s="27" t="s">
        <v>779</v>
      </c>
      <c r="AF78" s="27" t="s">
        <v>779</v>
      </c>
      <c r="AG78" s="27" t="s">
        <v>779</v>
      </c>
      <c r="AH78" s="27" t="s">
        <v>779</v>
      </c>
      <c r="AI78" s="27" t="s">
        <v>779</v>
      </c>
      <c r="AJ78" s="27" t="s">
        <v>779</v>
      </c>
      <c r="AK78" s="27" t="s">
        <v>779</v>
      </c>
      <c r="AL78" s="27" t="s">
        <v>779</v>
      </c>
      <c r="AM78" s="27" t="s">
        <v>779</v>
      </c>
      <c r="AN78" s="27" t="s">
        <v>779</v>
      </c>
      <c r="AO78" s="27" t="s">
        <v>779</v>
      </c>
      <c r="AP78" s="27" t="s">
        <v>779</v>
      </c>
      <c r="AQ78" s="27" t="s">
        <v>779</v>
      </c>
      <c r="AR78" s="27" t="s">
        <v>779</v>
      </c>
      <c r="AS78" s="27" t="s">
        <v>779</v>
      </c>
      <c r="AT78" s="27" t="s">
        <v>779</v>
      </c>
      <c r="AU78" s="27" t="s">
        <v>779</v>
      </c>
      <c r="AV78" s="27" t="s">
        <v>779</v>
      </c>
      <c r="AW78" s="27" t="s">
        <v>779</v>
      </c>
      <c r="AX78" s="27" t="s">
        <v>779</v>
      </c>
      <c r="AY78" s="27" t="s">
        <v>779</v>
      </c>
      <c r="AZ78" s="27" t="s">
        <v>779</v>
      </c>
      <c r="BA78" s="27" t="s">
        <v>779</v>
      </c>
      <c r="BB78" s="27" t="s">
        <v>779</v>
      </c>
      <c r="BC78" s="27" t="s">
        <v>779</v>
      </c>
      <c r="BD78" s="27" t="s">
        <v>779</v>
      </c>
      <c r="BE78" s="27" t="s">
        <v>779</v>
      </c>
      <c r="BF78" s="27" t="s">
        <v>779</v>
      </c>
      <c r="BG78" s="27" t="s">
        <v>779</v>
      </c>
      <c r="BH78" s="27" t="s">
        <v>779</v>
      </c>
      <c r="BI78" s="27" t="s">
        <v>779</v>
      </c>
      <c r="BJ78" s="27" t="s">
        <v>779</v>
      </c>
      <c r="BK78" s="27" t="s">
        <v>779</v>
      </c>
      <c r="BL78" s="27" t="s">
        <v>779</v>
      </c>
      <c r="BM78" s="27" t="s">
        <v>779</v>
      </c>
      <c r="BN78" s="27" t="s">
        <v>779</v>
      </c>
      <c r="BO78" s="27" t="s">
        <v>779</v>
      </c>
      <c r="BP78" s="27" t="s">
        <v>779</v>
      </c>
      <c r="BQ78" s="27" t="s">
        <v>779</v>
      </c>
      <c r="BR78" s="27" t="s">
        <v>779</v>
      </c>
      <c r="BS78" s="27" t="s">
        <v>779</v>
      </c>
      <c r="BT78" s="27" t="s">
        <v>779</v>
      </c>
      <c r="BU78" s="27" t="s">
        <v>779</v>
      </c>
      <c r="BV78" s="27" t="s">
        <v>779</v>
      </c>
      <c r="BW78" s="27" t="s">
        <v>779</v>
      </c>
      <c r="BX78" s="27" t="s">
        <v>779</v>
      </c>
      <c r="CA78" s="294">
        <v>5</v>
      </c>
    </row>
    <row r="79" spans="3:140" ht="30" customHeight="1">
      <c r="C79" s="20"/>
      <c r="D79" s="20"/>
      <c r="E79" s="20"/>
      <c r="F79" s="106"/>
      <c r="G79" s="106"/>
      <c r="H79" s="106"/>
      <c r="I79" s="106"/>
      <c r="J79" s="106"/>
      <c r="K79" s="20"/>
      <c r="L79" s="106"/>
      <c r="M79" s="106"/>
      <c r="N79" s="106"/>
      <c r="O79" s="106"/>
      <c r="P79" s="294">
        <v>6</v>
      </c>
      <c r="Q79" s="27" t="s">
        <v>779</v>
      </c>
      <c r="R79" s="27" t="s">
        <v>779</v>
      </c>
      <c r="S79" s="27" t="s">
        <v>779</v>
      </c>
      <c r="T79" s="27" t="s">
        <v>779</v>
      </c>
      <c r="U79" s="27" t="s">
        <v>779</v>
      </c>
      <c r="V79" s="27" t="s">
        <v>779</v>
      </c>
      <c r="W79" s="27" t="s">
        <v>779</v>
      </c>
      <c r="X79" s="27" t="s">
        <v>779</v>
      </c>
      <c r="Y79" s="27" t="s">
        <v>779</v>
      </c>
      <c r="Z79" s="27" t="s">
        <v>779</v>
      </c>
      <c r="AA79" s="27" t="s">
        <v>779</v>
      </c>
      <c r="AB79" s="27" t="s">
        <v>779</v>
      </c>
      <c r="AC79" s="27" t="s">
        <v>779</v>
      </c>
      <c r="AD79" s="27" t="s">
        <v>779</v>
      </c>
      <c r="AE79" s="27" t="s">
        <v>779</v>
      </c>
      <c r="AF79" s="27" t="s">
        <v>779</v>
      </c>
      <c r="AG79" s="27" t="s">
        <v>779</v>
      </c>
      <c r="AH79" s="27" t="s">
        <v>779</v>
      </c>
      <c r="AI79" s="27" t="s">
        <v>779</v>
      </c>
      <c r="AJ79" s="27" t="s">
        <v>779</v>
      </c>
      <c r="AK79" s="27" t="s">
        <v>779</v>
      </c>
      <c r="AL79" s="27" t="s">
        <v>779</v>
      </c>
      <c r="AM79" s="27" t="s">
        <v>779</v>
      </c>
      <c r="AN79" s="27" t="s">
        <v>779</v>
      </c>
      <c r="AO79" s="27" t="s">
        <v>779</v>
      </c>
      <c r="AP79" s="27" t="s">
        <v>779</v>
      </c>
      <c r="AQ79" s="27" t="s">
        <v>779</v>
      </c>
      <c r="AR79" s="27" t="s">
        <v>779</v>
      </c>
      <c r="AS79" s="27" t="s">
        <v>779</v>
      </c>
      <c r="AT79" s="27" t="s">
        <v>779</v>
      </c>
      <c r="AU79" s="27" t="s">
        <v>779</v>
      </c>
      <c r="AV79" s="27" t="s">
        <v>779</v>
      </c>
      <c r="AW79" s="27" t="s">
        <v>779</v>
      </c>
      <c r="AX79" s="27" t="s">
        <v>779</v>
      </c>
      <c r="AY79" s="27" t="s">
        <v>779</v>
      </c>
      <c r="AZ79" s="27" t="s">
        <v>779</v>
      </c>
      <c r="BA79" s="27" t="s">
        <v>779</v>
      </c>
      <c r="BB79" s="27" t="s">
        <v>779</v>
      </c>
      <c r="BC79" s="27" t="s">
        <v>779</v>
      </c>
      <c r="BD79" s="27" t="s">
        <v>779</v>
      </c>
      <c r="BE79" s="27" t="s">
        <v>779</v>
      </c>
      <c r="BF79" s="27" t="s">
        <v>779</v>
      </c>
      <c r="BG79" s="27" t="s">
        <v>779</v>
      </c>
      <c r="BH79" s="27" t="s">
        <v>779</v>
      </c>
      <c r="BI79" s="27" t="s">
        <v>779</v>
      </c>
      <c r="BJ79" s="27" t="s">
        <v>779</v>
      </c>
      <c r="BK79" s="27" t="s">
        <v>779</v>
      </c>
      <c r="BL79" s="27" t="s">
        <v>779</v>
      </c>
      <c r="BM79" s="27" t="s">
        <v>779</v>
      </c>
      <c r="BN79" s="27" t="s">
        <v>779</v>
      </c>
      <c r="BO79" s="27" t="s">
        <v>779</v>
      </c>
      <c r="BP79" s="27" t="s">
        <v>779</v>
      </c>
      <c r="BQ79" s="27" t="s">
        <v>779</v>
      </c>
      <c r="BR79" s="27" t="s">
        <v>779</v>
      </c>
      <c r="BS79" s="27" t="s">
        <v>779</v>
      </c>
      <c r="BT79" s="27" t="s">
        <v>779</v>
      </c>
      <c r="BU79" s="27" t="s">
        <v>779</v>
      </c>
      <c r="BV79" s="27" t="s">
        <v>779</v>
      </c>
      <c r="BW79" s="27" t="s">
        <v>779</v>
      </c>
      <c r="BX79" s="27" t="s">
        <v>779</v>
      </c>
      <c r="CA79" s="294">
        <v>6</v>
      </c>
    </row>
    <row r="80" spans="3:140" ht="30" customHeight="1">
      <c r="C80" s="20"/>
      <c r="D80" s="20"/>
      <c r="E80" s="20"/>
      <c r="F80" s="106"/>
      <c r="G80" s="106"/>
      <c r="H80" s="106"/>
      <c r="I80" s="106"/>
      <c r="J80" s="106"/>
      <c r="K80" s="20"/>
      <c r="L80" s="106"/>
      <c r="M80" s="106"/>
      <c r="N80" s="106"/>
      <c r="O80" s="106"/>
      <c r="P80" s="294">
        <v>7</v>
      </c>
      <c r="Q80" s="27" t="s">
        <v>779</v>
      </c>
      <c r="R80" s="27" t="s">
        <v>779</v>
      </c>
      <c r="S80" s="27" t="s">
        <v>779</v>
      </c>
      <c r="T80" s="27" t="s">
        <v>779</v>
      </c>
      <c r="U80" s="27" t="s">
        <v>779</v>
      </c>
      <c r="V80" s="27" t="s">
        <v>779</v>
      </c>
      <c r="W80" s="27" t="s">
        <v>779</v>
      </c>
      <c r="X80" s="27" t="s">
        <v>779</v>
      </c>
      <c r="Y80" s="27" t="s">
        <v>779</v>
      </c>
      <c r="Z80" s="27" t="s">
        <v>779</v>
      </c>
      <c r="AA80" s="27" t="s">
        <v>779</v>
      </c>
      <c r="AB80" s="27" t="s">
        <v>779</v>
      </c>
      <c r="AC80" s="27" t="s">
        <v>779</v>
      </c>
      <c r="AD80" s="27" t="s">
        <v>779</v>
      </c>
      <c r="AE80" s="27" t="s">
        <v>779</v>
      </c>
      <c r="AF80" s="27" t="s">
        <v>779</v>
      </c>
      <c r="AG80" s="27" t="s">
        <v>779</v>
      </c>
      <c r="AH80" s="27" t="s">
        <v>779</v>
      </c>
      <c r="AI80" s="27" t="s">
        <v>779</v>
      </c>
      <c r="AJ80" s="27" t="s">
        <v>779</v>
      </c>
      <c r="AK80" s="27" t="s">
        <v>779</v>
      </c>
      <c r="AL80" s="27" t="s">
        <v>779</v>
      </c>
      <c r="AM80" s="27" t="s">
        <v>779</v>
      </c>
      <c r="AN80" s="27" t="s">
        <v>779</v>
      </c>
      <c r="AO80" s="27" t="s">
        <v>779</v>
      </c>
      <c r="AP80" s="27" t="s">
        <v>779</v>
      </c>
      <c r="AQ80" s="27" t="s">
        <v>779</v>
      </c>
      <c r="AR80" s="27" t="s">
        <v>779</v>
      </c>
      <c r="AS80" s="27" t="s">
        <v>779</v>
      </c>
      <c r="AT80" s="27" t="s">
        <v>779</v>
      </c>
      <c r="AU80" s="27" t="s">
        <v>779</v>
      </c>
      <c r="AV80" s="27" t="s">
        <v>779</v>
      </c>
      <c r="AW80" s="27" t="s">
        <v>779</v>
      </c>
      <c r="AX80" s="27" t="s">
        <v>779</v>
      </c>
      <c r="AY80" s="27" t="s">
        <v>779</v>
      </c>
      <c r="AZ80" s="27" t="s">
        <v>779</v>
      </c>
      <c r="BA80" s="27" t="s">
        <v>779</v>
      </c>
      <c r="BB80" s="27" t="s">
        <v>779</v>
      </c>
      <c r="BC80" s="27" t="s">
        <v>779</v>
      </c>
      <c r="BD80" s="27" t="s">
        <v>779</v>
      </c>
      <c r="BE80" s="27" t="s">
        <v>779</v>
      </c>
      <c r="BF80" s="27" t="s">
        <v>779</v>
      </c>
      <c r="BG80" s="27" t="s">
        <v>779</v>
      </c>
      <c r="BH80" s="27" t="s">
        <v>779</v>
      </c>
      <c r="BI80" s="27" t="s">
        <v>779</v>
      </c>
      <c r="BJ80" s="27" t="s">
        <v>779</v>
      </c>
      <c r="BK80" s="27" t="s">
        <v>779</v>
      </c>
      <c r="BL80" s="27" t="s">
        <v>779</v>
      </c>
      <c r="BM80" s="27" t="s">
        <v>779</v>
      </c>
      <c r="BN80" s="27" t="s">
        <v>779</v>
      </c>
      <c r="BO80" s="27" t="s">
        <v>779</v>
      </c>
      <c r="BP80" s="27" t="s">
        <v>779</v>
      </c>
      <c r="BQ80" s="27" t="s">
        <v>779</v>
      </c>
      <c r="BR80" s="27" t="s">
        <v>779</v>
      </c>
      <c r="BS80" s="27" t="s">
        <v>779</v>
      </c>
      <c r="BT80" s="27" t="s">
        <v>779</v>
      </c>
      <c r="BU80" s="27" t="s">
        <v>779</v>
      </c>
      <c r="BV80" s="27" t="s">
        <v>779</v>
      </c>
      <c r="BW80" s="27" t="s">
        <v>779</v>
      </c>
      <c r="BX80" s="27" t="s">
        <v>779</v>
      </c>
      <c r="CA80" s="294">
        <v>7</v>
      </c>
    </row>
    <row r="81" spans="3:79" ht="30" customHeight="1">
      <c r="C81" s="20"/>
      <c r="D81" s="20"/>
      <c r="E81" s="20"/>
      <c r="F81" s="106"/>
      <c r="G81" s="106"/>
      <c r="H81" s="106"/>
      <c r="I81" s="106"/>
      <c r="J81" s="106"/>
      <c r="K81" s="20"/>
      <c r="L81" s="106"/>
      <c r="M81" s="106"/>
      <c r="N81" s="106"/>
      <c r="O81" s="106"/>
      <c r="P81" s="294">
        <v>8</v>
      </c>
      <c r="Q81" s="27" t="s">
        <v>779</v>
      </c>
      <c r="R81" s="27" t="s">
        <v>779</v>
      </c>
      <c r="S81" s="27" t="s">
        <v>779</v>
      </c>
      <c r="T81" s="27" t="s">
        <v>779</v>
      </c>
      <c r="U81" s="27" t="s">
        <v>779</v>
      </c>
      <c r="V81" s="27" t="s">
        <v>779</v>
      </c>
      <c r="W81" s="27" t="s">
        <v>779</v>
      </c>
      <c r="X81" s="27" t="s">
        <v>779</v>
      </c>
      <c r="Y81" s="27" t="s">
        <v>779</v>
      </c>
      <c r="Z81" s="27" t="s">
        <v>779</v>
      </c>
      <c r="AA81" s="27" t="s">
        <v>779</v>
      </c>
      <c r="AB81" s="27" t="s">
        <v>779</v>
      </c>
      <c r="AC81" s="27" t="s">
        <v>779</v>
      </c>
      <c r="AD81" s="27" t="s">
        <v>779</v>
      </c>
      <c r="AE81" s="27" t="s">
        <v>779</v>
      </c>
      <c r="AF81" s="27" t="s">
        <v>779</v>
      </c>
      <c r="AG81" s="27" t="s">
        <v>779</v>
      </c>
      <c r="AH81" s="27" t="s">
        <v>779</v>
      </c>
      <c r="AI81" s="27" t="s">
        <v>779</v>
      </c>
      <c r="AJ81" s="27" t="s">
        <v>779</v>
      </c>
      <c r="AK81" s="27" t="s">
        <v>779</v>
      </c>
      <c r="AL81" s="27" t="s">
        <v>779</v>
      </c>
      <c r="AM81" s="27" t="s">
        <v>779</v>
      </c>
      <c r="AN81" s="27" t="s">
        <v>779</v>
      </c>
      <c r="AO81" s="27" t="s">
        <v>779</v>
      </c>
      <c r="AP81" s="27" t="s">
        <v>779</v>
      </c>
      <c r="AQ81" s="27" t="s">
        <v>779</v>
      </c>
      <c r="AR81" s="27" t="s">
        <v>779</v>
      </c>
      <c r="AS81" s="27" t="s">
        <v>779</v>
      </c>
      <c r="AT81" s="27" t="s">
        <v>779</v>
      </c>
      <c r="AU81" s="27" t="s">
        <v>779</v>
      </c>
      <c r="AV81" s="27" t="s">
        <v>779</v>
      </c>
      <c r="AW81" s="27" t="s">
        <v>779</v>
      </c>
      <c r="AX81" s="27" t="s">
        <v>779</v>
      </c>
      <c r="AY81" s="27" t="s">
        <v>779</v>
      </c>
      <c r="AZ81" s="27" t="s">
        <v>779</v>
      </c>
      <c r="BA81" s="27" t="s">
        <v>779</v>
      </c>
      <c r="BB81" s="27" t="s">
        <v>779</v>
      </c>
      <c r="BC81" s="27" t="s">
        <v>779</v>
      </c>
      <c r="BD81" s="27" t="s">
        <v>779</v>
      </c>
      <c r="BE81" s="27" t="s">
        <v>779</v>
      </c>
      <c r="BF81" s="27" t="s">
        <v>779</v>
      </c>
      <c r="BG81" s="27" t="s">
        <v>779</v>
      </c>
      <c r="BH81" s="27" t="s">
        <v>779</v>
      </c>
      <c r="BI81" s="27" t="s">
        <v>779</v>
      </c>
      <c r="BJ81" s="27" t="s">
        <v>779</v>
      </c>
      <c r="BK81" s="27" t="s">
        <v>779</v>
      </c>
      <c r="BL81" s="27" t="s">
        <v>779</v>
      </c>
      <c r="BM81" s="27" t="s">
        <v>779</v>
      </c>
      <c r="BN81" s="27" t="s">
        <v>779</v>
      </c>
      <c r="BO81" s="27" t="s">
        <v>779</v>
      </c>
      <c r="BP81" s="27" t="s">
        <v>779</v>
      </c>
      <c r="BQ81" s="27" t="s">
        <v>779</v>
      </c>
      <c r="BR81" s="27" t="s">
        <v>779</v>
      </c>
      <c r="BS81" s="27" t="s">
        <v>779</v>
      </c>
      <c r="BT81" s="27" t="s">
        <v>779</v>
      </c>
      <c r="BU81" s="27" t="s">
        <v>779</v>
      </c>
      <c r="BV81" s="27" t="s">
        <v>779</v>
      </c>
      <c r="BW81" s="27" t="s">
        <v>779</v>
      </c>
      <c r="BX81" s="27" t="s">
        <v>779</v>
      </c>
      <c r="CA81" s="294">
        <v>8</v>
      </c>
    </row>
    <row r="82" spans="3:79" ht="30" customHeight="1">
      <c r="C82" s="20"/>
      <c r="D82" s="20"/>
      <c r="E82" s="20"/>
      <c r="F82" s="106"/>
      <c r="G82" s="106"/>
      <c r="H82" s="106"/>
      <c r="I82" s="106"/>
      <c r="J82" s="106"/>
      <c r="K82" s="20"/>
      <c r="L82" s="106"/>
      <c r="M82" s="106"/>
      <c r="N82" s="106"/>
      <c r="O82" s="106"/>
      <c r="P82" s="294">
        <v>9</v>
      </c>
      <c r="Q82" s="27" t="s">
        <v>779</v>
      </c>
      <c r="R82" s="27" t="s">
        <v>779</v>
      </c>
      <c r="S82" s="27" t="s">
        <v>779</v>
      </c>
      <c r="T82" s="27" t="s">
        <v>779</v>
      </c>
      <c r="U82" s="27" t="s">
        <v>779</v>
      </c>
      <c r="V82" s="27" t="s">
        <v>779</v>
      </c>
      <c r="W82" s="27" t="s">
        <v>779</v>
      </c>
      <c r="X82" s="27" t="s">
        <v>779</v>
      </c>
      <c r="Y82" s="27" t="s">
        <v>779</v>
      </c>
      <c r="Z82" s="27" t="s">
        <v>779</v>
      </c>
      <c r="AA82" s="27" t="s">
        <v>779</v>
      </c>
      <c r="AB82" s="27" t="s">
        <v>779</v>
      </c>
      <c r="AC82" s="27" t="s">
        <v>779</v>
      </c>
      <c r="AD82" s="27" t="s">
        <v>779</v>
      </c>
      <c r="AE82" s="27" t="s">
        <v>779</v>
      </c>
      <c r="AF82" s="27" t="s">
        <v>779</v>
      </c>
      <c r="AG82" s="27" t="s">
        <v>779</v>
      </c>
      <c r="AH82" s="27" t="s">
        <v>779</v>
      </c>
      <c r="AI82" s="27" t="s">
        <v>779</v>
      </c>
      <c r="AJ82" s="27" t="s">
        <v>779</v>
      </c>
      <c r="AK82" s="27" t="s">
        <v>779</v>
      </c>
      <c r="AL82" s="27" t="s">
        <v>779</v>
      </c>
      <c r="AM82" s="27" t="s">
        <v>779</v>
      </c>
      <c r="AN82" s="27" t="s">
        <v>779</v>
      </c>
      <c r="AO82" s="27" t="s">
        <v>779</v>
      </c>
      <c r="AP82" s="27" t="s">
        <v>779</v>
      </c>
      <c r="AQ82" s="27" t="s">
        <v>779</v>
      </c>
      <c r="AR82" s="27" t="s">
        <v>779</v>
      </c>
      <c r="AS82" s="27" t="s">
        <v>779</v>
      </c>
      <c r="AT82" s="27" t="s">
        <v>779</v>
      </c>
      <c r="AU82" s="27" t="s">
        <v>779</v>
      </c>
      <c r="AV82" s="27" t="s">
        <v>779</v>
      </c>
      <c r="AW82" s="27" t="s">
        <v>779</v>
      </c>
      <c r="AX82" s="27" t="s">
        <v>779</v>
      </c>
      <c r="AY82" s="27" t="s">
        <v>779</v>
      </c>
      <c r="AZ82" s="27" t="s">
        <v>779</v>
      </c>
      <c r="BA82" s="27" t="s">
        <v>779</v>
      </c>
      <c r="BB82" s="27" t="s">
        <v>779</v>
      </c>
      <c r="BC82" s="27" t="s">
        <v>779</v>
      </c>
      <c r="BD82" s="27" t="s">
        <v>779</v>
      </c>
      <c r="BE82" s="27" t="s">
        <v>779</v>
      </c>
      <c r="BF82" s="27" t="s">
        <v>779</v>
      </c>
      <c r="BG82" s="27" t="s">
        <v>779</v>
      </c>
      <c r="BH82" s="27" t="s">
        <v>779</v>
      </c>
      <c r="BI82" s="27" t="s">
        <v>779</v>
      </c>
      <c r="BJ82" s="27" t="s">
        <v>779</v>
      </c>
      <c r="BK82" s="27" t="s">
        <v>779</v>
      </c>
      <c r="BL82" s="27" t="s">
        <v>779</v>
      </c>
      <c r="BM82" s="27" t="s">
        <v>779</v>
      </c>
      <c r="BN82" s="27" t="s">
        <v>779</v>
      </c>
      <c r="BO82" s="27" t="s">
        <v>779</v>
      </c>
      <c r="BP82" s="27" t="s">
        <v>779</v>
      </c>
      <c r="BQ82" s="27" t="s">
        <v>779</v>
      </c>
      <c r="BR82" s="27" t="s">
        <v>779</v>
      </c>
      <c r="BS82" s="27" t="s">
        <v>779</v>
      </c>
      <c r="BT82" s="27" t="s">
        <v>779</v>
      </c>
      <c r="BU82" s="27" t="s">
        <v>779</v>
      </c>
      <c r="BV82" s="27" t="s">
        <v>779</v>
      </c>
      <c r="BW82" s="27" t="s">
        <v>779</v>
      </c>
      <c r="BX82" s="27" t="s">
        <v>779</v>
      </c>
      <c r="CA82" s="294">
        <v>9</v>
      </c>
    </row>
    <row r="83" spans="3:79" ht="30" customHeight="1">
      <c r="C83" s="20"/>
      <c r="D83" s="20"/>
      <c r="E83" s="20"/>
      <c r="F83" s="106"/>
      <c r="G83" s="106"/>
      <c r="H83" s="106"/>
      <c r="I83" s="106"/>
      <c r="J83" s="106"/>
      <c r="K83" s="20"/>
      <c r="L83" s="106"/>
      <c r="M83" s="106"/>
      <c r="N83" s="106"/>
      <c r="O83" s="106"/>
      <c r="P83" s="294">
        <v>10</v>
      </c>
      <c r="Q83" s="27" t="s">
        <v>779</v>
      </c>
      <c r="R83" s="27" t="s">
        <v>779</v>
      </c>
      <c r="S83" s="27" t="s">
        <v>779</v>
      </c>
      <c r="T83" s="27" t="s">
        <v>779</v>
      </c>
      <c r="U83" s="27" t="s">
        <v>779</v>
      </c>
      <c r="V83" s="27" t="s">
        <v>779</v>
      </c>
      <c r="W83" s="27" t="s">
        <v>779</v>
      </c>
      <c r="X83" s="27" t="s">
        <v>779</v>
      </c>
      <c r="Y83" s="27" t="s">
        <v>779</v>
      </c>
      <c r="Z83" s="27" t="s">
        <v>779</v>
      </c>
      <c r="AA83" s="27" t="s">
        <v>779</v>
      </c>
      <c r="AB83" s="27" t="s">
        <v>779</v>
      </c>
      <c r="AC83" s="27" t="s">
        <v>779</v>
      </c>
      <c r="AD83" s="27" t="s">
        <v>779</v>
      </c>
      <c r="AE83" s="27" t="s">
        <v>779</v>
      </c>
      <c r="AF83" s="27" t="s">
        <v>779</v>
      </c>
      <c r="AG83" s="27" t="s">
        <v>779</v>
      </c>
      <c r="AH83" s="27" t="s">
        <v>779</v>
      </c>
      <c r="AI83" s="27" t="s">
        <v>779</v>
      </c>
      <c r="AJ83" s="27" t="s">
        <v>779</v>
      </c>
      <c r="AK83" s="27" t="s">
        <v>779</v>
      </c>
      <c r="AL83" s="27" t="s">
        <v>779</v>
      </c>
      <c r="AM83" s="27" t="s">
        <v>779</v>
      </c>
      <c r="AN83" s="27" t="s">
        <v>779</v>
      </c>
      <c r="AO83" s="27" t="s">
        <v>779</v>
      </c>
      <c r="AP83" s="27" t="s">
        <v>779</v>
      </c>
      <c r="AQ83" s="27" t="s">
        <v>779</v>
      </c>
      <c r="AR83" s="27" t="s">
        <v>779</v>
      </c>
      <c r="AS83" s="27" t="s">
        <v>779</v>
      </c>
      <c r="AT83" s="27" t="s">
        <v>779</v>
      </c>
      <c r="AU83" s="27" t="s">
        <v>779</v>
      </c>
      <c r="AV83" s="27" t="s">
        <v>779</v>
      </c>
      <c r="AW83" s="27" t="s">
        <v>779</v>
      </c>
      <c r="AX83" s="27" t="s">
        <v>779</v>
      </c>
      <c r="AY83" s="27" t="s">
        <v>779</v>
      </c>
      <c r="AZ83" s="27" t="s">
        <v>779</v>
      </c>
      <c r="BA83" s="27" t="s">
        <v>779</v>
      </c>
      <c r="BB83" s="27" t="s">
        <v>779</v>
      </c>
      <c r="BC83" s="27" t="s">
        <v>779</v>
      </c>
      <c r="BD83" s="27" t="s">
        <v>779</v>
      </c>
      <c r="BE83" s="27" t="s">
        <v>779</v>
      </c>
      <c r="BF83" s="27" t="s">
        <v>779</v>
      </c>
      <c r="BG83" s="27" t="s">
        <v>779</v>
      </c>
      <c r="BH83" s="27" t="s">
        <v>779</v>
      </c>
      <c r="BI83" s="27" t="s">
        <v>779</v>
      </c>
      <c r="BJ83" s="27" t="s">
        <v>779</v>
      </c>
      <c r="BK83" s="27" t="s">
        <v>779</v>
      </c>
      <c r="BL83" s="27" t="s">
        <v>779</v>
      </c>
      <c r="BM83" s="27" t="s">
        <v>779</v>
      </c>
      <c r="BN83" s="27" t="s">
        <v>779</v>
      </c>
      <c r="BO83" s="27" t="s">
        <v>779</v>
      </c>
      <c r="BP83" s="27" t="s">
        <v>779</v>
      </c>
      <c r="BQ83" s="27" t="s">
        <v>779</v>
      </c>
      <c r="BR83" s="27" t="s">
        <v>779</v>
      </c>
      <c r="BS83" s="27" t="s">
        <v>779</v>
      </c>
      <c r="BT83" s="27" t="s">
        <v>779</v>
      </c>
      <c r="BU83" s="27" t="s">
        <v>779</v>
      </c>
      <c r="BV83" s="27" t="s">
        <v>779</v>
      </c>
      <c r="BW83" s="27" t="s">
        <v>779</v>
      </c>
      <c r="BX83" s="27" t="s">
        <v>779</v>
      </c>
      <c r="CA83" s="294">
        <v>10</v>
      </c>
    </row>
    <row r="84" spans="3:79" ht="30" customHeight="1">
      <c r="C84" s="20"/>
      <c r="D84" s="20"/>
      <c r="E84" s="20"/>
      <c r="F84" s="106"/>
      <c r="G84" s="106"/>
      <c r="H84" s="106"/>
      <c r="I84" s="106"/>
      <c r="J84" s="106"/>
      <c r="K84" s="20"/>
      <c r="L84" s="106"/>
      <c r="M84" s="106"/>
      <c r="N84" s="106"/>
      <c r="O84" s="106"/>
      <c r="P84" s="294">
        <v>11</v>
      </c>
      <c r="Q84" s="27" t="s">
        <v>779</v>
      </c>
      <c r="R84" s="27" t="s">
        <v>779</v>
      </c>
      <c r="S84" s="27" t="s">
        <v>779</v>
      </c>
      <c r="T84" s="27" t="s">
        <v>779</v>
      </c>
      <c r="U84" s="27" t="s">
        <v>779</v>
      </c>
      <c r="V84" s="27" t="s">
        <v>779</v>
      </c>
      <c r="W84" s="27" t="s">
        <v>779</v>
      </c>
      <c r="X84" s="27" t="s">
        <v>779</v>
      </c>
      <c r="Y84" s="27" t="s">
        <v>779</v>
      </c>
      <c r="Z84" s="27" t="s">
        <v>779</v>
      </c>
      <c r="AA84" s="27" t="s">
        <v>779</v>
      </c>
      <c r="AB84" s="27" t="s">
        <v>779</v>
      </c>
      <c r="AC84" s="27" t="s">
        <v>779</v>
      </c>
      <c r="AD84" s="27" t="s">
        <v>779</v>
      </c>
      <c r="AE84" s="27" t="s">
        <v>779</v>
      </c>
      <c r="AF84" s="27" t="s">
        <v>779</v>
      </c>
      <c r="AG84" s="27" t="s">
        <v>779</v>
      </c>
      <c r="AH84" s="27" t="s">
        <v>779</v>
      </c>
      <c r="AI84" s="27" t="s">
        <v>779</v>
      </c>
      <c r="AJ84" s="27" t="s">
        <v>779</v>
      </c>
      <c r="AK84" s="27" t="s">
        <v>779</v>
      </c>
      <c r="AL84" s="27" t="s">
        <v>779</v>
      </c>
      <c r="AM84" s="27" t="s">
        <v>779</v>
      </c>
      <c r="AN84" s="27" t="s">
        <v>779</v>
      </c>
      <c r="AO84" s="27" t="s">
        <v>779</v>
      </c>
      <c r="AP84" s="27" t="s">
        <v>779</v>
      </c>
      <c r="AQ84" s="27" t="s">
        <v>779</v>
      </c>
      <c r="AR84" s="27" t="s">
        <v>779</v>
      </c>
      <c r="AS84" s="27" t="s">
        <v>779</v>
      </c>
      <c r="AT84" s="27" t="s">
        <v>779</v>
      </c>
      <c r="AU84" s="27" t="s">
        <v>779</v>
      </c>
      <c r="AV84" s="27" t="s">
        <v>779</v>
      </c>
      <c r="AW84" s="27" t="s">
        <v>779</v>
      </c>
      <c r="AX84" s="27" t="s">
        <v>779</v>
      </c>
      <c r="AY84" s="27" t="s">
        <v>779</v>
      </c>
      <c r="AZ84" s="27" t="s">
        <v>779</v>
      </c>
      <c r="BA84" s="27" t="s">
        <v>779</v>
      </c>
      <c r="BB84" s="27" t="s">
        <v>779</v>
      </c>
      <c r="BC84" s="27" t="s">
        <v>779</v>
      </c>
      <c r="BD84" s="27" t="s">
        <v>779</v>
      </c>
      <c r="BE84" s="27" t="s">
        <v>779</v>
      </c>
      <c r="BF84" s="27" t="s">
        <v>779</v>
      </c>
      <c r="BG84" s="27" t="s">
        <v>779</v>
      </c>
      <c r="BH84" s="27" t="s">
        <v>779</v>
      </c>
      <c r="BI84" s="27" t="s">
        <v>779</v>
      </c>
      <c r="BJ84" s="27" t="s">
        <v>779</v>
      </c>
      <c r="BK84" s="27" t="s">
        <v>779</v>
      </c>
      <c r="BL84" s="27" t="s">
        <v>779</v>
      </c>
      <c r="BM84" s="27" t="s">
        <v>779</v>
      </c>
      <c r="BN84" s="27" t="s">
        <v>779</v>
      </c>
      <c r="BO84" s="27" t="s">
        <v>779</v>
      </c>
      <c r="BP84" s="27" t="s">
        <v>779</v>
      </c>
      <c r="BQ84" s="27" t="s">
        <v>779</v>
      </c>
      <c r="BR84" s="27" t="s">
        <v>779</v>
      </c>
      <c r="BS84" s="27" t="s">
        <v>779</v>
      </c>
      <c r="BT84" s="27" t="s">
        <v>779</v>
      </c>
      <c r="BU84" s="27" t="s">
        <v>779</v>
      </c>
      <c r="BV84" s="27" t="s">
        <v>779</v>
      </c>
      <c r="BW84" s="27" t="s">
        <v>779</v>
      </c>
      <c r="BX84" s="27" t="s">
        <v>779</v>
      </c>
      <c r="CA84" s="294">
        <v>11</v>
      </c>
    </row>
    <row r="85" spans="3:79" ht="30" customHeight="1">
      <c r="C85" s="20"/>
      <c r="D85" s="20"/>
      <c r="E85" s="20"/>
      <c r="F85" s="106"/>
      <c r="G85" s="106"/>
      <c r="H85" s="106"/>
      <c r="I85" s="106"/>
      <c r="J85" s="106"/>
      <c r="K85" s="20"/>
      <c r="L85" s="106"/>
      <c r="M85" s="106"/>
      <c r="N85" s="106"/>
      <c r="O85" s="106"/>
      <c r="P85" s="294">
        <v>12</v>
      </c>
      <c r="Q85" s="27" t="s">
        <v>779</v>
      </c>
      <c r="R85" s="27" t="s">
        <v>779</v>
      </c>
      <c r="S85" s="27" t="s">
        <v>779</v>
      </c>
      <c r="T85" s="27" t="s">
        <v>779</v>
      </c>
      <c r="U85" s="27" t="s">
        <v>779</v>
      </c>
      <c r="V85" s="27" t="s">
        <v>779</v>
      </c>
      <c r="W85" s="27" t="s">
        <v>779</v>
      </c>
      <c r="X85" s="27" t="s">
        <v>779</v>
      </c>
      <c r="Y85" s="27" t="s">
        <v>779</v>
      </c>
      <c r="Z85" s="27" t="s">
        <v>779</v>
      </c>
      <c r="AA85" s="27" t="s">
        <v>779</v>
      </c>
      <c r="AB85" s="27" t="s">
        <v>779</v>
      </c>
      <c r="AC85" s="27" t="s">
        <v>779</v>
      </c>
      <c r="AD85" s="27" t="s">
        <v>779</v>
      </c>
      <c r="AE85" s="27" t="s">
        <v>779</v>
      </c>
      <c r="AF85" s="27" t="s">
        <v>779</v>
      </c>
      <c r="AG85" s="27" t="s">
        <v>779</v>
      </c>
      <c r="AH85" s="27" t="s">
        <v>779</v>
      </c>
      <c r="AI85" s="27" t="s">
        <v>779</v>
      </c>
      <c r="AJ85" s="27" t="s">
        <v>779</v>
      </c>
      <c r="AK85" s="27" t="s">
        <v>779</v>
      </c>
      <c r="AL85" s="27" t="s">
        <v>779</v>
      </c>
      <c r="AM85" s="27" t="s">
        <v>779</v>
      </c>
      <c r="AN85" s="27" t="s">
        <v>779</v>
      </c>
      <c r="AO85" s="27" t="s">
        <v>779</v>
      </c>
      <c r="AP85" s="27" t="s">
        <v>779</v>
      </c>
      <c r="AQ85" s="27" t="s">
        <v>779</v>
      </c>
      <c r="AR85" s="27" t="s">
        <v>779</v>
      </c>
      <c r="AS85" s="27" t="s">
        <v>779</v>
      </c>
      <c r="AT85" s="27" t="s">
        <v>779</v>
      </c>
      <c r="AU85" s="27" t="s">
        <v>779</v>
      </c>
      <c r="AV85" s="27" t="s">
        <v>779</v>
      </c>
      <c r="AW85" s="27" t="s">
        <v>779</v>
      </c>
      <c r="AX85" s="27" t="s">
        <v>779</v>
      </c>
      <c r="AY85" s="27" t="s">
        <v>779</v>
      </c>
      <c r="AZ85" s="27" t="s">
        <v>779</v>
      </c>
      <c r="BA85" s="27" t="s">
        <v>779</v>
      </c>
      <c r="BB85" s="27" t="s">
        <v>779</v>
      </c>
      <c r="BC85" s="27" t="s">
        <v>779</v>
      </c>
      <c r="BD85" s="27" t="s">
        <v>779</v>
      </c>
      <c r="BE85" s="27" t="s">
        <v>779</v>
      </c>
      <c r="BF85" s="27" t="s">
        <v>779</v>
      </c>
      <c r="BG85" s="27" t="s">
        <v>779</v>
      </c>
      <c r="BH85" s="27" t="s">
        <v>779</v>
      </c>
      <c r="BI85" s="27" t="s">
        <v>779</v>
      </c>
      <c r="BJ85" s="27" t="s">
        <v>779</v>
      </c>
      <c r="BK85" s="27" t="s">
        <v>779</v>
      </c>
      <c r="BL85" s="27" t="s">
        <v>779</v>
      </c>
      <c r="BM85" s="27" t="s">
        <v>779</v>
      </c>
      <c r="BN85" s="27" t="s">
        <v>779</v>
      </c>
      <c r="BO85" s="27" t="s">
        <v>779</v>
      </c>
      <c r="BP85" s="27" t="s">
        <v>779</v>
      </c>
      <c r="BQ85" s="27" t="s">
        <v>779</v>
      </c>
      <c r="BR85" s="27" t="s">
        <v>779</v>
      </c>
      <c r="BS85" s="27" t="s">
        <v>779</v>
      </c>
      <c r="BT85" s="27" t="s">
        <v>779</v>
      </c>
      <c r="BU85" s="27" t="s">
        <v>779</v>
      </c>
      <c r="BV85" s="27" t="s">
        <v>779</v>
      </c>
      <c r="BW85" s="27" t="s">
        <v>779</v>
      </c>
      <c r="BX85" s="27" t="s">
        <v>779</v>
      </c>
      <c r="CA85" s="294">
        <v>12</v>
      </c>
    </row>
    <row r="86" spans="3:79" ht="30" customHeight="1">
      <c r="C86" s="20"/>
      <c r="D86" s="20"/>
      <c r="E86" s="20"/>
      <c r="F86" s="106"/>
      <c r="G86" s="106"/>
      <c r="H86" s="106"/>
      <c r="I86" s="106"/>
      <c r="J86" s="106"/>
      <c r="K86" s="20"/>
      <c r="L86" s="106"/>
      <c r="M86" s="106"/>
      <c r="N86" s="106"/>
      <c r="O86" s="106"/>
      <c r="P86" s="294">
        <v>13</v>
      </c>
      <c r="Q86" s="27" t="s">
        <v>779</v>
      </c>
      <c r="R86" s="27" t="s">
        <v>779</v>
      </c>
      <c r="S86" s="27" t="s">
        <v>779</v>
      </c>
      <c r="T86" s="27" t="s">
        <v>779</v>
      </c>
      <c r="U86" s="27" t="s">
        <v>779</v>
      </c>
      <c r="V86" s="27" t="s">
        <v>779</v>
      </c>
      <c r="W86" s="27" t="s">
        <v>779</v>
      </c>
      <c r="X86" s="27" t="s">
        <v>779</v>
      </c>
      <c r="Y86" s="27" t="s">
        <v>779</v>
      </c>
      <c r="Z86" s="27" t="s">
        <v>779</v>
      </c>
      <c r="AA86" s="27" t="s">
        <v>779</v>
      </c>
      <c r="AB86" s="27" t="s">
        <v>779</v>
      </c>
      <c r="AC86" s="27" t="s">
        <v>779</v>
      </c>
      <c r="AD86" s="27" t="s">
        <v>779</v>
      </c>
      <c r="AE86" s="27" t="s">
        <v>779</v>
      </c>
      <c r="AF86" s="27" t="s">
        <v>779</v>
      </c>
      <c r="AG86" s="27" t="s">
        <v>779</v>
      </c>
      <c r="AH86" s="27" t="s">
        <v>779</v>
      </c>
      <c r="AI86" s="27" t="s">
        <v>779</v>
      </c>
      <c r="AJ86" s="27" t="s">
        <v>779</v>
      </c>
      <c r="AK86" s="27" t="s">
        <v>779</v>
      </c>
      <c r="AL86" s="27" t="s">
        <v>779</v>
      </c>
      <c r="AM86" s="27" t="s">
        <v>779</v>
      </c>
      <c r="AN86" s="27" t="s">
        <v>779</v>
      </c>
      <c r="AO86" s="27" t="s">
        <v>779</v>
      </c>
      <c r="AP86" s="27" t="s">
        <v>779</v>
      </c>
      <c r="AQ86" s="27" t="s">
        <v>779</v>
      </c>
      <c r="AR86" s="27" t="s">
        <v>779</v>
      </c>
      <c r="AS86" s="27" t="s">
        <v>779</v>
      </c>
      <c r="AT86" s="27" t="s">
        <v>779</v>
      </c>
      <c r="AU86" s="27" t="s">
        <v>779</v>
      </c>
      <c r="AV86" s="27" t="s">
        <v>779</v>
      </c>
      <c r="AW86" s="27" t="s">
        <v>779</v>
      </c>
      <c r="AX86" s="27" t="s">
        <v>779</v>
      </c>
      <c r="AY86" s="27" t="s">
        <v>779</v>
      </c>
      <c r="AZ86" s="27" t="s">
        <v>779</v>
      </c>
      <c r="BA86" s="27" t="s">
        <v>779</v>
      </c>
      <c r="BB86" s="27" t="s">
        <v>779</v>
      </c>
      <c r="BC86" s="27" t="s">
        <v>779</v>
      </c>
      <c r="BD86" s="27" t="s">
        <v>779</v>
      </c>
      <c r="BE86" s="27" t="s">
        <v>779</v>
      </c>
      <c r="BF86" s="27" t="s">
        <v>779</v>
      </c>
      <c r="BG86" s="27" t="s">
        <v>779</v>
      </c>
      <c r="BH86" s="27" t="s">
        <v>779</v>
      </c>
      <c r="BI86" s="27" t="s">
        <v>779</v>
      </c>
      <c r="BJ86" s="27" t="s">
        <v>779</v>
      </c>
      <c r="BK86" s="27" t="s">
        <v>779</v>
      </c>
      <c r="BL86" s="27" t="s">
        <v>779</v>
      </c>
      <c r="BM86" s="27" t="s">
        <v>779</v>
      </c>
      <c r="BN86" s="27" t="s">
        <v>779</v>
      </c>
      <c r="BO86" s="27" t="s">
        <v>779</v>
      </c>
      <c r="BP86" s="27" t="s">
        <v>779</v>
      </c>
      <c r="BQ86" s="27" t="s">
        <v>779</v>
      </c>
      <c r="BR86" s="27" t="s">
        <v>779</v>
      </c>
      <c r="BS86" s="27" t="s">
        <v>779</v>
      </c>
      <c r="BT86" s="27" t="s">
        <v>779</v>
      </c>
      <c r="BU86" s="27" t="s">
        <v>779</v>
      </c>
      <c r="BV86" s="27" t="s">
        <v>779</v>
      </c>
      <c r="BW86" s="27" t="s">
        <v>779</v>
      </c>
      <c r="BX86" s="27" t="s">
        <v>779</v>
      </c>
      <c r="CA86" s="294">
        <v>13</v>
      </c>
    </row>
    <row r="87" spans="3:79" ht="30" customHeight="1">
      <c r="C87" s="20"/>
      <c r="D87" s="20"/>
      <c r="E87" s="20"/>
      <c r="F87" s="106"/>
      <c r="G87" s="106"/>
      <c r="H87" s="106"/>
      <c r="I87" s="106"/>
      <c r="J87" s="106"/>
      <c r="K87" s="20"/>
      <c r="L87" s="106"/>
      <c r="M87" s="106"/>
      <c r="N87" s="106"/>
      <c r="O87" s="106"/>
      <c r="P87" s="294">
        <v>14</v>
      </c>
      <c r="Q87" s="27" t="s">
        <v>779</v>
      </c>
      <c r="R87" s="27" t="s">
        <v>779</v>
      </c>
      <c r="S87" s="27" t="s">
        <v>779</v>
      </c>
      <c r="T87" s="27" t="s">
        <v>779</v>
      </c>
      <c r="U87" s="27" t="s">
        <v>779</v>
      </c>
      <c r="V87" s="27" t="s">
        <v>779</v>
      </c>
      <c r="W87" s="27" t="s">
        <v>779</v>
      </c>
      <c r="X87" s="27" t="s">
        <v>779</v>
      </c>
      <c r="Y87" s="27" t="s">
        <v>779</v>
      </c>
      <c r="Z87" s="27" t="s">
        <v>779</v>
      </c>
      <c r="AA87" s="27" t="s">
        <v>779</v>
      </c>
      <c r="AB87" s="27" t="s">
        <v>779</v>
      </c>
      <c r="AC87" s="27" t="s">
        <v>779</v>
      </c>
      <c r="AD87" s="27" t="s">
        <v>779</v>
      </c>
      <c r="AE87" s="27" t="s">
        <v>779</v>
      </c>
      <c r="AF87" s="27" t="s">
        <v>779</v>
      </c>
      <c r="AG87" s="27" t="s">
        <v>779</v>
      </c>
      <c r="AH87" s="27" t="s">
        <v>779</v>
      </c>
      <c r="AI87" s="27" t="s">
        <v>779</v>
      </c>
      <c r="AJ87" s="27" t="s">
        <v>779</v>
      </c>
      <c r="AK87" s="27" t="s">
        <v>779</v>
      </c>
      <c r="AL87" s="27" t="s">
        <v>779</v>
      </c>
      <c r="AM87" s="27" t="s">
        <v>779</v>
      </c>
      <c r="AN87" s="27" t="s">
        <v>779</v>
      </c>
      <c r="AO87" s="27" t="s">
        <v>779</v>
      </c>
      <c r="AP87" s="27" t="s">
        <v>779</v>
      </c>
      <c r="AQ87" s="27" t="s">
        <v>779</v>
      </c>
      <c r="AR87" s="27" t="s">
        <v>779</v>
      </c>
      <c r="AS87" s="27" t="s">
        <v>779</v>
      </c>
      <c r="AT87" s="27" t="s">
        <v>779</v>
      </c>
      <c r="AU87" s="27" t="s">
        <v>779</v>
      </c>
      <c r="AV87" s="27" t="s">
        <v>779</v>
      </c>
      <c r="AW87" s="27" t="s">
        <v>779</v>
      </c>
      <c r="AX87" s="27" t="s">
        <v>779</v>
      </c>
      <c r="AY87" s="27" t="s">
        <v>779</v>
      </c>
      <c r="AZ87" s="27" t="s">
        <v>779</v>
      </c>
      <c r="BA87" s="27" t="s">
        <v>779</v>
      </c>
      <c r="BB87" s="27" t="s">
        <v>779</v>
      </c>
      <c r="BC87" s="27" t="s">
        <v>779</v>
      </c>
      <c r="BD87" s="27" t="s">
        <v>779</v>
      </c>
      <c r="BE87" s="27" t="s">
        <v>779</v>
      </c>
      <c r="BF87" s="27" t="s">
        <v>779</v>
      </c>
      <c r="BG87" s="27" t="s">
        <v>779</v>
      </c>
      <c r="BH87" s="27" t="s">
        <v>779</v>
      </c>
      <c r="BI87" s="27" t="s">
        <v>779</v>
      </c>
      <c r="BJ87" s="27" t="s">
        <v>779</v>
      </c>
      <c r="BK87" s="27" t="s">
        <v>779</v>
      </c>
      <c r="BL87" s="27" t="s">
        <v>779</v>
      </c>
      <c r="BM87" s="27" t="s">
        <v>779</v>
      </c>
      <c r="BN87" s="27" t="s">
        <v>779</v>
      </c>
      <c r="BO87" s="27" t="s">
        <v>779</v>
      </c>
      <c r="BP87" s="27" t="s">
        <v>779</v>
      </c>
      <c r="BQ87" s="27" t="s">
        <v>779</v>
      </c>
      <c r="BR87" s="27" t="s">
        <v>779</v>
      </c>
      <c r="BS87" s="27" t="s">
        <v>779</v>
      </c>
      <c r="BT87" s="27" t="s">
        <v>779</v>
      </c>
      <c r="BU87" s="27" t="s">
        <v>779</v>
      </c>
      <c r="BV87" s="27" t="s">
        <v>779</v>
      </c>
      <c r="BW87" s="27" t="s">
        <v>779</v>
      </c>
      <c r="BX87" s="27" t="s">
        <v>779</v>
      </c>
      <c r="CA87" s="294">
        <v>14</v>
      </c>
    </row>
    <row r="88" spans="3:79" ht="30" customHeight="1">
      <c r="C88" s="20"/>
      <c r="D88" s="20"/>
      <c r="E88" s="20"/>
      <c r="F88" s="106"/>
      <c r="G88" s="106"/>
      <c r="H88" s="106"/>
      <c r="I88" s="106"/>
      <c r="J88" s="106"/>
      <c r="K88" s="20"/>
      <c r="L88" s="106"/>
      <c r="M88" s="106"/>
      <c r="N88" s="106"/>
      <c r="O88" s="106"/>
      <c r="P88" s="294">
        <v>15</v>
      </c>
      <c r="Q88" s="27" t="s">
        <v>779</v>
      </c>
      <c r="R88" s="27" t="s">
        <v>779</v>
      </c>
      <c r="S88" s="27" t="s">
        <v>779</v>
      </c>
      <c r="T88" s="27" t="s">
        <v>779</v>
      </c>
      <c r="U88" s="27" t="s">
        <v>779</v>
      </c>
      <c r="V88" s="27" t="s">
        <v>779</v>
      </c>
      <c r="W88" s="27" t="s">
        <v>779</v>
      </c>
      <c r="X88" s="27" t="s">
        <v>779</v>
      </c>
      <c r="Y88" s="27" t="s">
        <v>779</v>
      </c>
      <c r="Z88" s="27" t="s">
        <v>779</v>
      </c>
      <c r="AA88" s="27" t="s">
        <v>779</v>
      </c>
      <c r="AB88" s="27" t="s">
        <v>779</v>
      </c>
      <c r="AC88" s="27" t="s">
        <v>779</v>
      </c>
      <c r="AD88" s="27" t="s">
        <v>779</v>
      </c>
      <c r="AE88" s="27" t="s">
        <v>779</v>
      </c>
      <c r="AF88" s="27" t="s">
        <v>779</v>
      </c>
      <c r="AG88" s="27" t="s">
        <v>779</v>
      </c>
      <c r="AH88" s="27" t="s">
        <v>779</v>
      </c>
      <c r="AI88" s="27" t="s">
        <v>779</v>
      </c>
      <c r="AJ88" s="27" t="s">
        <v>779</v>
      </c>
      <c r="AK88" s="27" t="s">
        <v>779</v>
      </c>
      <c r="AL88" s="27" t="s">
        <v>779</v>
      </c>
      <c r="AM88" s="27" t="s">
        <v>779</v>
      </c>
      <c r="AN88" s="27" t="s">
        <v>779</v>
      </c>
      <c r="AO88" s="27" t="s">
        <v>779</v>
      </c>
      <c r="AP88" s="27" t="s">
        <v>779</v>
      </c>
      <c r="AQ88" s="27" t="s">
        <v>779</v>
      </c>
      <c r="AR88" s="27" t="s">
        <v>779</v>
      </c>
      <c r="AS88" s="27" t="s">
        <v>779</v>
      </c>
      <c r="AT88" s="27" t="s">
        <v>779</v>
      </c>
      <c r="AU88" s="27" t="s">
        <v>779</v>
      </c>
      <c r="AV88" s="27" t="s">
        <v>779</v>
      </c>
      <c r="AW88" s="27" t="s">
        <v>779</v>
      </c>
      <c r="AX88" s="27" t="s">
        <v>779</v>
      </c>
      <c r="AY88" s="27" t="s">
        <v>779</v>
      </c>
      <c r="AZ88" s="27" t="s">
        <v>779</v>
      </c>
      <c r="BA88" s="27" t="s">
        <v>779</v>
      </c>
      <c r="BB88" s="27" t="s">
        <v>779</v>
      </c>
      <c r="BC88" s="27" t="s">
        <v>779</v>
      </c>
      <c r="BD88" s="27" t="s">
        <v>779</v>
      </c>
      <c r="BE88" s="27" t="s">
        <v>779</v>
      </c>
      <c r="BF88" s="27" t="s">
        <v>779</v>
      </c>
      <c r="BG88" s="27" t="s">
        <v>779</v>
      </c>
      <c r="BH88" s="27" t="s">
        <v>779</v>
      </c>
      <c r="BI88" s="27" t="s">
        <v>779</v>
      </c>
      <c r="BJ88" s="27" t="s">
        <v>779</v>
      </c>
      <c r="BK88" s="27" t="s">
        <v>779</v>
      </c>
      <c r="BL88" s="27" t="s">
        <v>779</v>
      </c>
      <c r="BM88" s="27" t="s">
        <v>779</v>
      </c>
      <c r="BN88" s="27" t="s">
        <v>779</v>
      </c>
      <c r="BO88" s="27" t="s">
        <v>779</v>
      </c>
      <c r="BP88" s="27" t="s">
        <v>779</v>
      </c>
      <c r="BQ88" s="27" t="s">
        <v>779</v>
      </c>
      <c r="BR88" s="27" t="s">
        <v>779</v>
      </c>
      <c r="BS88" s="27" t="s">
        <v>779</v>
      </c>
      <c r="BT88" s="27" t="s">
        <v>779</v>
      </c>
      <c r="BU88" s="27" t="s">
        <v>779</v>
      </c>
      <c r="BV88" s="27" t="s">
        <v>779</v>
      </c>
      <c r="BW88" s="27" t="s">
        <v>779</v>
      </c>
      <c r="BX88" s="27" t="s">
        <v>779</v>
      </c>
      <c r="CA88" s="294">
        <v>15</v>
      </c>
    </row>
    <row r="89" spans="3:79" ht="30" customHeight="1">
      <c r="C89" s="20"/>
      <c r="D89" s="20"/>
      <c r="E89" s="20"/>
      <c r="F89" s="106"/>
      <c r="G89" s="106"/>
      <c r="H89" s="106"/>
      <c r="I89" s="106"/>
      <c r="J89" s="106"/>
      <c r="K89" s="20"/>
      <c r="L89" s="106"/>
      <c r="M89" s="106"/>
      <c r="N89" s="106"/>
      <c r="O89" s="106"/>
      <c r="P89" s="294">
        <v>16</v>
      </c>
      <c r="Q89" s="27" t="s">
        <v>779</v>
      </c>
      <c r="R89" s="27" t="s">
        <v>779</v>
      </c>
      <c r="S89" s="27" t="s">
        <v>779</v>
      </c>
      <c r="T89" s="27" t="s">
        <v>779</v>
      </c>
      <c r="U89" s="27" t="s">
        <v>779</v>
      </c>
      <c r="V89" s="27" t="s">
        <v>779</v>
      </c>
      <c r="W89" s="27" t="s">
        <v>779</v>
      </c>
      <c r="X89" s="27" t="s">
        <v>779</v>
      </c>
      <c r="Y89" s="27" t="s">
        <v>779</v>
      </c>
      <c r="Z89" s="27" t="s">
        <v>779</v>
      </c>
      <c r="AA89" s="27" t="s">
        <v>779</v>
      </c>
      <c r="AB89" s="27" t="s">
        <v>779</v>
      </c>
      <c r="AC89" s="27" t="s">
        <v>779</v>
      </c>
      <c r="AD89" s="27" t="s">
        <v>779</v>
      </c>
      <c r="AE89" s="27" t="s">
        <v>779</v>
      </c>
      <c r="AF89" s="27" t="s">
        <v>779</v>
      </c>
      <c r="AG89" s="27" t="s">
        <v>779</v>
      </c>
      <c r="AH89" s="27" t="s">
        <v>779</v>
      </c>
      <c r="AI89" s="27" t="s">
        <v>779</v>
      </c>
      <c r="AJ89" s="27" t="s">
        <v>779</v>
      </c>
      <c r="AK89" s="27" t="s">
        <v>779</v>
      </c>
      <c r="AL89" s="27" t="s">
        <v>779</v>
      </c>
      <c r="AM89" s="27" t="s">
        <v>779</v>
      </c>
      <c r="AN89" s="27" t="s">
        <v>779</v>
      </c>
      <c r="AO89" s="27" t="s">
        <v>779</v>
      </c>
      <c r="AP89" s="27" t="s">
        <v>779</v>
      </c>
      <c r="AQ89" s="27" t="s">
        <v>779</v>
      </c>
      <c r="AR89" s="27" t="s">
        <v>779</v>
      </c>
      <c r="AS89" s="27" t="s">
        <v>779</v>
      </c>
      <c r="AT89" s="27" t="s">
        <v>779</v>
      </c>
      <c r="AU89" s="27" t="s">
        <v>779</v>
      </c>
      <c r="AV89" s="27" t="s">
        <v>779</v>
      </c>
      <c r="AW89" s="27" t="s">
        <v>779</v>
      </c>
      <c r="AX89" s="27" t="s">
        <v>779</v>
      </c>
      <c r="AY89" s="27" t="s">
        <v>779</v>
      </c>
      <c r="AZ89" s="27" t="s">
        <v>779</v>
      </c>
      <c r="BA89" s="27" t="s">
        <v>779</v>
      </c>
      <c r="BB89" s="27" t="s">
        <v>779</v>
      </c>
      <c r="BC89" s="27" t="s">
        <v>779</v>
      </c>
      <c r="BD89" s="27" t="s">
        <v>779</v>
      </c>
      <c r="BE89" s="27" t="s">
        <v>779</v>
      </c>
      <c r="BF89" s="27" t="s">
        <v>779</v>
      </c>
      <c r="BG89" s="27" t="s">
        <v>779</v>
      </c>
      <c r="BH89" s="27" t="s">
        <v>779</v>
      </c>
      <c r="BI89" s="27" t="s">
        <v>779</v>
      </c>
      <c r="BJ89" s="27" t="s">
        <v>779</v>
      </c>
      <c r="BK89" s="27" t="s">
        <v>779</v>
      </c>
      <c r="BL89" s="27" t="s">
        <v>779</v>
      </c>
      <c r="BM89" s="27" t="s">
        <v>779</v>
      </c>
      <c r="BN89" s="27" t="s">
        <v>779</v>
      </c>
      <c r="BO89" s="27" t="s">
        <v>779</v>
      </c>
      <c r="BP89" s="27" t="s">
        <v>779</v>
      </c>
      <c r="BQ89" s="27" t="s">
        <v>779</v>
      </c>
      <c r="BR89" s="27" t="s">
        <v>779</v>
      </c>
      <c r="BS89" s="27" t="s">
        <v>779</v>
      </c>
      <c r="BT89" s="27" t="s">
        <v>779</v>
      </c>
      <c r="BU89" s="27" t="s">
        <v>779</v>
      </c>
      <c r="BV89" s="27" t="s">
        <v>779</v>
      </c>
      <c r="BW89" s="27" t="s">
        <v>779</v>
      </c>
      <c r="BX89" s="27" t="s">
        <v>779</v>
      </c>
      <c r="CA89" s="294">
        <v>16</v>
      </c>
    </row>
    <row r="90" spans="3:79" ht="30" customHeight="1">
      <c r="C90" s="20"/>
      <c r="D90" s="20"/>
      <c r="E90" s="20"/>
      <c r="F90" s="106"/>
      <c r="G90" s="106"/>
      <c r="H90" s="106"/>
      <c r="I90" s="106"/>
      <c r="J90" s="106"/>
      <c r="K90" s="20"/>
      <c r="L90" s="106"/>
      <c r="M90" s="106"/>
      <c r="N90" s="106"/>
      <c r="O90" s="106"/>
      <c r="P90" s="294">
        <v>17</v>
      </c>
      <c r="Q90" s="27" t="s">
        <v>779</v>
      </c>
      <c r="R90" s="27" t="s">
        <v>779</v>
      </c>
      <c r="S90" s="27" t="s">
        <v>779</v>
      </c>
      <c r="T90" s="27" t="s">
        <v>779</v>
      </c>
      <c r="U90" s="27" t="s">
        <v>779</v>
      </c>
      <c r="V90" s="27" t="s">
        <v>779</v>
      </c>
      <c r="W90" s="27" t="s">
        <v>779</v>
      </c>
      <c r="X90" s="27" t="s">
        <v>779</v>
      </c>
      <c r="Y90" s="27" t="s">
        <v>779</v>
      </c>
      <c r="Z90" s="27" t="s">
        <v>779</v>
      </c>
      <c r="AA90" s="27" t="s">
        <v>779</v>
      </c>
      <c r="AB90" s="27" t="s">
        <v>779</v>
      </c>
      <c r="AC90" s="27" t="s">
        <v>779</v>
      </c>
      <c r="AD90" s="27" t="s">
        <v>779</v>
      </c>
      <c r="AE90" s="27" t="s">
        <v>779</v>
      </c>
      <c r="AF90" s="27" t="s">
        <v>779</v>
      </c>
      <c r="AG90" s="27" t="s">
        <v>779</v>
      </c>
      <c r="AH90" s="27" t="s">
        <v>779</v>
      </c>
      <c r="AI90" s="27" t="s">
        <v>779</v>
      </c>
      <c r="AJ90" s="27" t="s">
        <v>779</v>
      </c>
      <c r="AK90" s="27" t="s">
        <v>779</v>
      </c>
      <c r="AL90" s="27" t="s">
        <v>779</v>
      </c>
      <c r="AM90" s="27" t="s">
        <v>779</v>
      </c>
      <c r="AN90" s="27" t="s">
        <v>779</v>
      </c>
      <c r="AO90" s="27" t="s">
        <v>779</v>
      </c>
      <c r="AP90" s="27" t="s">
        <v>779</v>
      </c>
      <c r="AQ90" s="27" t="s">
        <v>779</v>
      </c>
      <c r="AR90" s="27" t="s">
        <v>779</v>
      </c>
      <c r="AS90" s="27" t="s">
        <v>779</v>
      </c>
      <c r="AT90" s="27" t="s">
        <v>779</v>
      </c>
      <c r="AU90" s="27" t="s">
        <v>779</v>
      </c>
      <c r="AV90" s="27" t="s">
        <v>779</v>
      </c>
      <c r="AW90" s="27" t="s">
        <v>779</v>
      </c>
      <c r="AX90" s="27" t="s">
        <v>779</v>
      </c>
      <c r="AY90" s="27" t="s">
        <v>779</v>
      </c>
      <c r="AZ90" s="27" t="s">
        <v>779</v>
      </c>
      <c r="BA90" s="27" t="s">
        <v>779</v>
      </c>
      <c r="BB90" s="27" t="s">
        <v>779</v>
      </c>
      <c r="BC90" s="27" t="s">
        <v>779</v>
      </c>
      <c r="BD90" s="27" t="s">
        <v>779</v>
      </c>
      <c r="BE90" s="27" t="s">
        <v>779</v>
      </c>
      <c r="BF90" s="27" t="s">
        <v>779</v>
      </c>
      <c r="BG90" s="27" t="s">
        <v>779</v>
      </c>
      <c r="BH90" s="27" t="s">
        <v>779</v>
      </c>
      <c r="BI90" s="27" t="s">
        <v>779</v>
      </c>
      <c r="BJ90" s="27" t="s">
        <v>779</v>
      </c>
      <c r="BK90" s="27" t="s">
        <v>779</v>
      </c>
      <c r="BL90" s="27" t="s">
        <v>779</v>
      </c>
      <c r="BM90" s="27" t="s">
        <v>779</v>
      </c>
      <c r="BN90" s="27" t="s">
        <v>779</v>
      </c>
      <c r="BO90" s="27" t="s">
        <v>779</v>
      </c>
      <c r="BP90" s="27" t="s">
        <v>779</v>
      </c>
      <c r="BQ90" s="27" t="s">
        <v>779</v>
      </c>
      <c r="BR90" s="27" t="s">
        <v>779</v>
      </c>
      <c r="BS90" s="27" t="s">
        <v>779</v>
      </c>
      <c r="BT90" s="27" t="s">
        <v>779</v>
      </c>
      <c r="BU90" s="27" t="s">
        <v>779</v>
      </c>
      <c r="BV90" s="27" t="s">
        <v>779</v>
      </c>
      <c r="BW90" s="27" t="s">
        <v>779</v>
      </c>
      <c r="BX90" s="27" t="s">
        <v>779</v>
      </c>
      <c r="CA90" s="294">
        <v>17</v>
      </c>
    </row>
    <row r="91" spans="3:79" ht="30" customHeight="1">
      <c r="C91" s="20"/>
      <c r="D91" s="20"/>
      <c r="E91" s="20"/>
      <c r="F91" s="106"/>
      <c r="G91" s="106"/>
      <c r="H91" s="106"/>
      <c r="I91" s="106"/>
      <c r="J91" s="106"/>
      <c r="K91" s="20"/>
      <c r="L91" s="106"/>
      <c r="M91" s="106"/>
      <c r="N91" s="106"/>
      <c r="O91" s="106"/>
      <c r="P91" s="294">
        <v>18</v>
      </c>
      <c r="Q91" s="27" t="s">
        <v>779</v>
      </c>
      <c r="R91" s="27" t="s">
        <v>779</v>
      </c>
      <c r="S91" s="27" t="s">
        <v>779</v>
      </c>
      <c r="T91" s="27" t="s">
        <v>779</v>
      </c>
      <c r="U91" s="27" t="s">
        <v>779</v>
      </c>
      <c r="V91" s="27" t="s">
        <v>779</v>
      </c>
      <c r="W91" s="27" t="s">
        <v>779</v>
      </c>
      <c r="X91" s="27" t="s">
        <v>779</v>
      </c>
      <c r="Y91" s="27" t="s">
        <v>779</v>
      </c>
      <c r="Z91" s="27" t="s">
        <v>779</v>
      </c>
      <c r="AA91" s="27" t="s">
        <v>779</v>
      </c>
      <c r="AB91" s="27" t="s">
        <v>779</v>
      </c>
      <c r="AC91" s="27" t="s">
        <v>779</v>
      </c>
      <c r="AD91" s="27" t="s">
        <v>779</v>
      </c>
      <c r="AE91" s="27" t="s">
        <v>779</v>
      </c>
      <c r="AF91" s="27" t="s">
        <v>779</v>
      </c>
      <c r="AG91" s="27" t="s">
        <v>779</v>
      </c>
      <c r="AH91" s="27" t="s">
        <v>779</v>
      </c>
      <c r="AI91" s="27" t="s">
        <v>779</v>
      </c>
      <c r="AJ91" s="27" t="s">
        <v>779</v>
      </c>
      <c r="AK91" s="27" t="s">
        <v>779</v>
      </c>
      <c r="AL91" s="27" t="s">
        <v>779</v>
      </c>
      <c r="AM91" s="27" t="s">
        <v>779</v>
      </c>
      <c r="AN91" s="27" t="s">
        <v>779</v>
      </c>
      <c r="AO91" s="27" t="s">
        <v>779</v>
      </c>
      <c r="AP91" s="27" t="s">
        <v>779</v>
      </c>
      <c r="AQ91" s="27" t="s">
        <v>779</v>
      </c>
      <c r="AR91" s="27" t="s">
        <v>779</v>
      </c>
      <c r="AS91" s="27" t="s">
        <v>779</v>
      </c>
      <c r="AT91" s="27" t="s">
        <v>779</v>
      </c>
      <c r="AU91" s="27" t="s">
        <v>779</v>
      </c>
      <c r="AV91" s="27" t="s">
        <v>779</v>
      </c>
      <c r="AW91" s="27" t="s">
        <v>779</v>
      </c>
      <c r="AX91" s="27" t="s">
        <v>779</v>
      </c>
      <c r="AY91" s="27" t="s">
        <v>779</v>
      </c>
      <c r="AZ91" s="27" t="s">
        <v>779</v>
      </c>
      <c r="BA91" s="27" t="s">
        <v>779</v>
      </c>
      <c r="BB91" s="27" t="s">
        <v>779</v>
      </c>
      <c r="BC91" s="27" t="s">
        <v>779</v>
      </c>
      <c r="BD91" s="27" t="s">
        <v>779</v>
      </c>
      <c r="BE91" s="27" t="s">
        <v>779</v>
      </c>
      <c r="BF91" s="27" t="s">
        <v>779</v>
      </c>
      <c r="BG91" s="27" t="s">
        <v>779</v>
      </c>
      <c r="BH91" s="27" t="s">
        <v>779</v>
      </c>
      <c r="BI91" s="27" t="s">
        <v>779</v>
      </c>
      <c r="BJ91" s="27" t="s">
        <v>779</v>
      </c>
      <c r="BK91" s="27" t="s">
        <v>779</v>
      </c>
      <c r="BL91" s="27" t="s">
        <v>779</v>
      </c>
      <c r="BM91" s="27" t="s">
        <v>779</v>
      </c>
      <c r="BN91" s="27" t="s">
        <v>779</v>
      </c>
      <c r="BO91" s="27" t="s">
        <v>779</v>
      </c>
      <c r="BP91" s="27" t="s">
        <v>779</v>
      </c>
      <c r="BQ91" s="27" t="s">
        <v>779</v>
      </c>
      <c r="BR91" s="27" t="s">
        <v>779</v>
      </c>
      <c r="BS91" s="27" t="s">
        <v>779</v>
      </c>
      <c r="BT91" s="27" t="s">
        <v>779</v>
      </c>
      <c r="BU91" s="27" t="s">
        <v>779</v>
      </c>
      <c r="BV91" s="27" t="s">
        <v>779</v>
      </c>
      <c r="BW91" s="27" t="s">
        <v>779</v>
      </c>
      <c r="BX91" s="27" t="s">
        <v>779</v>
      </c>
      <c r="CA91" s="294">
        <v>18</v>
      </c>
    </row>
    <row r="92" spans="3:79" ht="30" customHeight="1">
      <c r="C92" s="20"/>
      <c r="D92" s="20"/>
      <c r="E92" s="20"/>
      <c r="F92" s="106"/>
      <c r="G92" s="106"/>
      <c r="H92" s="106"/>
      <c r="I92" s="106"/>
      <c r="J92" s="106"/>
      <c r="K92" s="20"/>
      <c r="L92" s="106"/>
      <c r="M92" s="106"/>
      <c r="N92" s="106"/>
      <c r="O92" s="106"/>
      <c r="P92" s="294">
        <v>19</v>
      </c>
      <c r="Q92" s="27" t="s">
        <v>779</v>
      </c>
      <c r="R92" s="27" t="s">
        <v>779</v>
      </c>
      <c r="S92" s="27" t="s">
        <v>779</v>
      </c>
      <c r="T92" s="27" t="s">
        <v>779</v>
      </c>
      <c r="U92" s="27" t="s">
        <v>779</v>
      </c>
      <c r="V92" s="27" t="s">
        <v>779</v>
      </c>
      <c r="W92" s="27" t="s">
        <v>779</v>
      </c>
      <c r="X92" s="27" t="s">
        <v>779</v>
      </c>
      <c r="Y92" s="27" t="s">
        <v>779</v>
      </c>
      <c r="Z92" s="27" t="s">
        <v>779</v>
      </c>
      <c r="AA92" s="27" t="s">
        <v>779</v>
      </c>
      <c r="AB92" s="27" t="s">
        <v>779</v>
      </c>
      <c r="AC92" s="27" t="s">
        <v>779</v>
      </c>
      <c r="AD92" s="27" t="s">
        <v>779</v>
      </c>
      <c r="AE92" s="27" t="s">
        <v>779</v>
      </c>
      <c r="AF92" s="27" t="s">
        <v>779</v>
      </c>
      <c r="AG92" s="27" t="s">
        <v>779</v>
      </c>
      <c r="AH92" s="27" t="s">
        <v>779</v>
      </c>
      <c r="AI92" s="27" t="s">
        <v>779</v>
      </c>
      <c r="AJ92" s="27" t="s">
        <v>779</v>
      </c>
      <c r="AK92" s="27" t="s">
        <v>779</v>
      </c>
      <c r="AL92" s="27" t="s">
        <v>779</v>
      </c>
      <c r="AM92" s="27" t="s">
        <v>779</v>
      </c>
      <c r="AN92" s="27" t="s">
        <v>779</v>
      </c>
      <c r="AO92" s="27" t="s">
        <v>779</v>
      </c>
      <c r="AP92" s="27" t="s">
        <v>779</v>
      </c>
      <c r="AQ92" s="27" t="s">
        <v>779</v>
      </c>
      <c r="AR92" s="27" t="s">
        <v>779</v>
      </c>
      <c r="AS92" s="27" t="s">
        <v>779</v>
      </c>
      <c r="AT92" s="27" t="s">
        <v>779</v>
      </c>
      <c r="AU92" s="27" t="s">
        <v>779</v>
      </c>
      <c r="AV92" s="27" t="s">
        <v>779</v>
      </c>
      <c r="AW92" s="27" t="s">
        <v>779</v>
      </c>
      <c r="AX92" s="27" t="s">
        <v>779</v>
      </c>
      <c r="AY92" s="27" t="s">
        <v>779</v>
      </c>
      <c r="AZ92" s="27" t="s">
        <v>779</v>
      </c>
      <c r="BA92" s="27" t="s">
        <v>779</v>
      </c>
      <c r="BB92" s="27" t="s">
        <v>779</v>
      </c>
      <c r="BC92" s="27" t="s">
        <v>779</v>
      </c>
      <c r="BD92" s="27" t="s">
        <v>779</v>
      </c>
      <c r="BE92" s="27" t="s">
        <v>779</v>
      </c>
      <c r="BF92" s="27" t="s">
        <v>779</v>
      </c>
      <c r="BG92" s="27" t="s">
        <v>779</v>
      </c>
      <c r="BH92" s="27" t="s">
        <v>779</v>
      </c>
      <c r="BI92" s="27" t="s">
        <v>779</v>
      </c>
      <c r="BJ92" s="27" t="s">
        <v>779</v>
      </c>
      <c r="BK92" s="27" t="s">
        <v>779</v>
      </c>
      <c r="BL92" s="27" t="s">
        <v>779</v>
      </c>
      <c r="BM92" s="27" t="s">
        <v>779</v>
      </c>
      <c r="BN92" s="27" t="s">
        <v>779</v>
      </c>
      <c r="BO92" s="27" t="s">
        <v>779</v>
      </c>
      <c r="BP92" s="27" t="s">
        <v>779</v>
      </c>
      <c r="BQ92" s="27" t="s">
        <v>779</v>
      </c>
      <c r="BR92" s="27" t="s">
        <v>779</v>
      </c>
      <c r="BS92" s="27" t="s">
        <v>779</v>
      </c>
      <c r="BT92" s="27" t="s">
        <v>779</v>
      </c>
      <c r="BU92" s="27" t="s">
        <v>779</v>
      </c>
      <c r="BV92" s="27" t="s">
        <v>779</v>
      </c>
      <c r="BW92" s="27" t="s">
        <v>779</v>
      </c>
      <c r="BX92" s="27" t="s">
        <v>779</v>
      </c>
      <c r="CA92" s="294">
        <v>19</v>
      </c>
    </row>
    <row r="93" spans="3:79" ht="30" customHeight="1">
      <c r="C93" s="20"/>
      <c r="D93" s="20"/>
      <c r="E93" s="20"/>
      <c r="F93" s="106"/>
      <c r="G93" s="106"/>
      <c r="H93" s="106"/>
      <c r="I93" s="106"/>
      <c r="J93" s="106"/>
      <c r="K93" s="20"/>
      <c r="L93" s="106"/>
      <c r="M93" s="106"/>
      <c r="N93" s="106"/>
      <c r="O93" s="106"/>
      <c r="P93" s="294">
        <v>20</v>
      </c>
      <c r="Q93" s="27" t="s">
        <v>779</v>
      </c>
      <c r="R93" s="27" t="s">
        <v>779</v>
      </c>
      <c r="S93" s="27" t="s">
        <v>779</v>
      </c>
      <c r="T93" s="27" t="s">
        <v>779</v>
      </c>
      <c r="U93" s="27" t="s">
        <v>779</v>
      </c>
      <c r="V93" s="27" t="s">
        <v>779</v>
      </c>
      <c r="W93" s="27" t="s">
        <v>779</v>
      </c>
      <c r="X93" s="27" t="s">
        <v>779</v>
      </c>
      <c r="Y93" s="27" t="s">
        <v>779</v>
      </c>
      <c r="Z93" s="27" t="s">
        <v>779</v>
      </c>
      <c r="AA93" s="27" t="s">
        <v>779</v>
      </c>
      <c r="AB93" s="27" t="s">
        <v>779</v>
      </c>
      <c r="AC93" s="27" t="s">
        <v>779</v>
      </c>
      <c r="AD93" s="27" t="s">
        <v>779</v>
      </c>
      <c r="AE93" s="27" t="s">
        <v>779</v>
      </c>
      <c r="AF93" s="27" t="s">
        <v>779</v>
      </c>
      <c r="AG93" s="27" t="s">
        <v>779</v>
      </c>
      <c r="AH93" s="27" t="s">
        <v>779</v>
      </c>
      <c r="AI93" s="27" t="s">
        <v>779</v>
      </c>
      <c r="AJ93" s="27" t="s">
        <v>779</v>
      </c>
      <c r="AK93" s="27" t="s">
        <v>779</v>
      </c>
      <c r="AL93" s="27" t="s">
        <v>779</v>
      </c>
      <c r="AM93" s="27" t="s">
        <v>779</v>
      </c>
      <c r="AN93" s="27" t="s">
        <v>779</v>
      </c>
      <c r="AO93" s="27" t="s">
        <v>779</v>
      </c>
      <c r="AP93" s="27" t="s">
        <v>779</v>
      </c>
      <c r="AQ93" s="27" t="s">
        <v>779</v>
      </c>
      <c r="AR93" s="27" t="s">
        <v>779</v>
      </c>
      <c r="AS93" s="27" t="s">
        <v>779</v>
      </c>
      <c r="AT93" s="27" t="s">
        <v>779</v>
      </c>
      <c r="AU93" s="27" t="s">
        <v>779</v>
      </c>
      <c r="AV93" s="27" t="s">
        <v>779</v>
      </c>
      <c r="AW93" s="27" t="s">
        <v>779</v>
      </c>
      <c r="AX93" s="27" t="s">
        <v>779</v>
      </c>
      <c r="AY93" s="27" t="s">
        <v>779</v>
      </c>
      <c r="AZ93" s="27" t="s">
        <v>779</v>
      </c>
      <c r="BA93" s="27" t="s">
        <v>779</v>
      </c>
      <c r="BB93" s="27" t="s">
        <v>779</v>
      </c>
      <c r="BC93" s="27" t="s">
        <v>779</v>
      </c>
      <c r="BD93" s="27" t="s">
        <v>779</v>
      </c>
      <c r="BE93" s="27" t="s">
        <v>779</v>
      </c>
      <c r="BF93" s="27" t="s">
        <v>779</v>
      </c>
      <c r="BG93" s="27" t="s">
        <v>779</v>
      </c>
      <c r="BH93" s="27" t="s">
        <v>779</v>
      </c>
      <c r="BI93" s="27" t="s">
        <v>779</v>
      </c>
      <c r="BJ93" s="27" t="s">
        <v>779</v>
      </c>
      <c r="BK93" s="27" t="s">
        <v>779</v>
      </c>
      <c r="BL93" s="27" t="s">
        <v>779</v>
      </c>
      <c r="BM93" s="27" t="s">
        <v>779</v>
      </c>
      <c r="BN93" s="27" t="s">
        <v>779</v>
      </c>
      <c r="BO93" s="27" t="s">
        <v>779</v>
      </c>
      <c r="BP93" s="27" t="s">
        <v>779</v>
      </c>
      <c r="BQ93" s="27" t="s">
        <v>779</v>
      </c>
      <c r="BR93" s="27" t="s">
        <v>779</v>
      </c>
      <c r="BS93" s="27" t="s">
        <v>779</v>
      </c>
      <c r="BT93" s="27" t="s">
        <v>779</v>
      </c>
      <c r="BU93" s="27" t="s">
        <v>779</v>
      </c>
      <c r="BV93" s="27" t="s">
        <v>779</v>
      </c>
      <c r="BW93" s="27" t="s">
        <v>779</v>
      </c>
      <c r="BX93" s="27" t="s">
        <v>779</v>
      </c>
      <c r="CA93" s="294">
        <v>20</v>
      </c>
    </row>
    <row r="94" spans="3:79" ht="30" customHeight="1">
      <c r="C94" s="20"/>
      <c r="D94" s="20"/>
      <c r="E94" s="20"/>
      <c r="F94" s="106"/>
      <c r="G94" s="106"/>
      <c r="H94" s="106"/>
      <c r="I94" s="106"/>
      <c r="J94" s="106"/>
      <c r="K94" s="20"/>
      <c r="L94" s="106"/>
      <c r="M94" s="106"/>
      <c r="N94" s="106"/>
      <c r="O94" s="106"/>
      <c r="P94" s="294">
        <v>21</v>
      </c>
      <c r="Q94" s="27" t="s">
        <v>779</v>
      </c>
      <c r="R94" s="27" t="s">
        <v>779</v>
      </c>
      <c r="S94" s="27" t="s">
        <v>779</v>
      </c>
      <c r="T94" s="27" t="s">
        <v>779</v>
      </c>
      <c r="U94" s="27" t="s">
        <v>779</v>
      </c>
      <c r="V94" s="27" t="s">
        <v>779</v>
      </c>
      <c r="W94" s="27" t="s">
        <v>779</v>
      </c>
      <c r="X94" s="27" t="s">
        <v>779</v>
      </c>
      <c r="Y94" s="27" t="s">
        <v>779</v>
      </c>
      <c r="Z94" s="27" t="s">
        <v>779</v>
      </c>
      <c r="AA94" s="27" t="s">
        <v>779</v>
      </c>
      <c r="AB94" s="27" t="s">
        <v>779</v>
      </c>
      <c r="AC94" s="27" t="s">
        <v>779</v>
      </c>
      <c r="AD94" s="27" t="s">
        <v>779</v>
      </c>
      <c r="AE94" s="27" t="s">
        <v>779</v>
      </c>
      <c r="AF94" s="27" t="s">
        <v>779</v>
      </c>
      <c r="AG94" s="27" t="s">
        <v>779</v>
      </c>
      <c r="AH94" s="27" t="s">
        <v>779</v>
      </c>
      <c r="AI94" s="27" t="s">
        <v>779</v>
      </c>
      <c r="AJ94" s="27" t="s">
        <v>779</v>
      </c>
      <c r="AK94" s="27" t="s">
        <v>779</v>
      </c>
      <c r="AL94" s="27" t="s">
        <v>779</v>
      </c>
      <c r="AM94" s="27" t="s">
        <v>779</v>
      </c>
      <c r="AN94" s="27" t="s">
        <v>779</v>
      </c>
      <c r="AO94" s="27" t="s">
        <v>779</v>
      </c>
      <c r="AP94" s="27" t="s">
        <v>779</v>
      </c>
      <c r="AQ94" s="27" t="s">
        <v>779</v>
      </c>
      <c r="AR94" s="27" t="s">
        <v>779</v>
      </c>
      <c r="AS94" s="27" t="s">
        <v>779</v>
      </c>
      <c r="AT94" s="27" t="s">
        <v>779</v>
      </c>
      <c r="AU94" s="27" t="s">
        <v>779</v>
      </c>
      <c r="AV94" s="27" t="s">
        <v>779</v>
      </c>
      <c r="AW94" s="27" t="s">
        <v>779</v>
      </c>
      <c r="AX94" s="27" t="s">
        <v>779</v>
      </c>
      <c r="AY94" s="27" t="s">
        <v>779</v>
      </c>
      <c r="AZ94" s="27" t="s">
        <v>779</v>
      </c>
      <c r="BA94" s="27" t="s">
        <v>779</v>
      </c>
      <c r="BB94" s="27" t="s">
        <v>779</v>
      </c>
      <c r="BC94" s="27" t="s">
        <v>779</v>
      </c>
      <c r="BD94" s="27" t="s">
        <v>779</v>
      </c>
      <c r="BE94" s="27" t="s">
        <v>779</v>
      </c>
      <c r="BF94" s="27" t="s">
        <v>779</v>
      </c>
      <c r="BG94" s="27" t="s">
        <v>779</v>
      </c>
      <c r="BH94" s="27" t="s">
        <v>779</v>
      </c>
      <c r="BI94" s="27" t="s">
        <v>779</v>
      </c>
      <c r="BJ94" s="27" t="s">
        <v>779</v>
      </c>
      <c r="BK94" s="27" t="s">
        <v>779</v>
      </c>
      <c r="BL94" s="27" t="s">
        <v>779</v>
      </c>
      <c r="BM94" s="27" t="s">
        <v>779</v>
      </c>
      <c r="BN94" s="27" t="s">
        <v>779</v>
      </c>
      <c r="BO94" s="27" t="s">
        <v>779</v>
      </c>
      <c r="BP94" s="27" t="s">
        <v>779</v>
      </c>
      <c r="BQ94" s="27" t="s">
        <v>779</v>
      </c>
      <c r="BR94" s="27" t="s">
        <v>779</v>
      </c>
      <c r="BS94" s="27" t="s">
        <v>779</v>
      </c>
      <c r="BT94" s="27" t="s">
        <v>779</v>
      </c>
      <c r="BU94" s="27" t="s">
        <v>779</v>
      </c>
      <c r="BV94" s="27" t="s">
        <v>779</v>
      </c>
      <c r="BW94" s="27" t="s">
        <v>779</v>
      </c>
      <c r="BX94" s="27" t="s">
        <v>779</v>
      </c>
      <c r="CA94" s="294">
        <v>21</v>
      </c>
    </row>
    <row r="95" spans="3:79" ht="30" customHeight="1">
      <c r="C95" s="20"/>
      <c r="D95" s="20"/>
      <c r="E95" s="20"/>
      <c r="F95" s="106"/>
      <c r="G95" s="106"/>
      <c r="H95" s="106"/>
      <c r="I95" s="106"/>
      <c r="J95" s="106"/>
      <c r="K95" s="20"/>
      <c r="L95" s="106"/>
      <c r="M95" s="106"/>
      <c r="N95" s="106"/>
      <c r="O95" s="106"/>
      <c r="P95" s="294">
        <v>22</v>
      </c>
      <c r="Q95" s="27" t="s">
        <v>779</v>
      </c>
      <c r="R95" s="27" t="s">
        <v>779</v>
      </c>
      <c r="S95" s="27" t="s">
        <v>779</v>
      </c>
      <c r="T95" s="27" t="s">
        <v>779</v>
      </c>
      <c r="U95" s="27" t="s">
        <v>779</v>
      </c>
      <c r="V95" s="27" t="s">
        <v>779</v>
      </c>
      <c r="W95" s="27" t="s">
        <v>779</v>
      </c>
      <c r="X95" s="27" t="s">
        <v>779</v>
      </c>
      <c r="Y95" s="27" t="s">
        <v>779</v>
      </c>
      <c r="Z95" s="27" t="s">
        <v>779</v>
      </c>
      <c r="AA95" s="27" t="s">
        <v>779</v>
      </c>
      <c r="AB95" s="27" t="s">
        <v>779</v>
      </c>
      <c r="AC95" s="27" t="s">
        <v>779</v>
      </c>
      <c r="AD95" s="27" t="s">
        <v>779</v>
      </c>
      <c r="AE95" s="27" t="s">
        <v>779</v>
      </c>
      <c r="AF95" s="27" t="s">
        <v>779</v>
      </c>
      <c r="AG95" s="27" t="s">
        <v>779</v>
      </c>
      <c r="AH95" s="27" t="s">
        <v>779</v>
      </c>
      <c r="AI95" s="27" t="s">
        <v>779</v>
      </c>
      <c r="AJ95" s="27" t="s">
        <v>779</v>
      </c>
      <c r="AK95" s="27" t="s">
        <v>779</v>
      </c>
      <c r="AL95" s="27" t="s">
        <v>779</v>
      </c>
      <c r="AM95" s="27" t="s">
        <v>779</v>
      </c>
      <c r="AN95" s="27" t="s">
        <v>779</v>
      </c>
      <c r="AO95" s="27" t="s">
        <v>779</v>
      </c>
      <c r="AP95" s="27" t="s">
        <v>779</v>
      </c>
      <c r="AQ95" s="27" t="s">
        <v>779</v>
      </c>
      <c r="AR95" s="27" t="s">
        <v>779</v>
      </c>
      <c r="AS95" s="27" t="s">
        <v>779</v>
      </c>
      <c r="AT95" s="27" t="s">
        <v>779</v>
      </c>
      <c r="AU95" s="27" t="s">
        <v>779</v>
      </c>
      <c r="AV95" s="27" t="s">
        <v>779</v>
      </c>
      <c r="AW95" s="27" t="s">
        <v>779</v>
      </c>
      <c r="AX95" s="27" t="s">
        <v>779</v>
      </c>
      <c r="AY95" s="27" t="s">
        <v>779</v>
      </c>
      <c r="AZ95" s="27" t="s">
        <v>779</v>
      </c>
      <c r="BA95" s="27" t="s">
        <v>779</v>
      </c>
      <c r="BB95" s="27" t="s">
        <v>779</v>
      </c>
      <c r="BC95" s="27" t="s">
        <v>779</v>
      </c>
      <c r="BD95" s="27" t="s">
        <v>779</v>
      </c>
      <c r="BE95" s="27" t="s">
        <v>779</v>
      </c>
      <c r="BF95" s="27" t="s">
        <v>779</v>
      </c>
      <c r="BG95" s="27" t="s">
        <v>779</v>
      </c>
      <c r="BH95" s="27" t="s">
        <v>779</v>
      </c>
      <c r="BI95" s="27" t="s">
        <v>779</v>
      </c>
      <c r="BJ95" s="27" t="s">
        <v>779</v>
      </c>
      <c r="BK95" s="27" t="s">
        <v>779</v>
      </c>
      <c r="BL95" s="27" t="s">
        <v>779</v>
      </c>
      <c r="BM95" s="27" t="s">
        <v>779</v>
      </c>
      <c r="BN95" s="27" t="s">
        <v>779</v>
      </c>
      <c r="BO95" s="27" t="s">
        <v>779</v>
      </c>
      <c r="BP95" s="27" t="s">
        <v>779</v>
      </c>
      <c r="BQ95" s="27" t="s">
        <v>779</v>
      </c>
      <c r="BR95" s="27" t="s">
        <v>779</v>
      </c>
      <c r="BS95" s="27" t="s">
        <v>779</v>
      </c>
      <c r="BT95" s="27" t="s">
        <v>779</v>
      </c>
      <c r="BU95" s="27" t="s">
        <v>779</v>
      </c>
      <c r="BV95" s="27" t="s">
        <v>779</v>
      </c>
      <c r="BW95" s="27" t="s">
        <v>779</v>
      </c>
      <c r="BX95" s="27" t="s">
        <v>779</v>
      </c>
      <c r="CA95" s="294">
        <v>22</v>
      </c>
    </row>
    <row r="96" spans="3:79" ht="30" customHeight="1">
      <c r="C96" s="20"/>
      <c r="D96" s="20"/>
      <c r="E96" s="20"/>
      <c r="F96" s="106"/>
      <c r="G96" s="106"/>
      <c r="H96" s="106"/>
      <c r="I96" s="106"/>
      <c r="J96" s="106"/>
      <c r="K96" s="20"/>
      <c r="L96" s="106"/>
      <c r="M96" s="106"/>
      <c r="N96" s="106"/>
      <c r="O96" s="106"/>
      <c r="P96" s="294">
        <v>23</v>
      </c>
      <c r="Q96" s="27" t="s">
        <v>779</v>
      </c>
      <c r="R96" s="27" t="s">
        <v>779</v>
      </c>
      <c r="S96" s="27" t="s">
        <v>779</v>
      </c>
      <c r="T96" s="27" t="s">
        <v>779</v>
      </c>
      <c r="U96" s="27" t="s">
        <v>779</v>
      </c>
      <c r="V96" s="27" t="s">
        <v>779</v>
      </c>
      <c r="W96" s="27" t="s">
        <v>779</v>
      </c>
      <c r="X96" s="27" t="s">
        <v>779</v>
      </c>
      <c r="Y96" s="27" t="s">
        <v>779</v>
      </c>
      <c r="Z96" s="27" t="s">
        <v>779</v>
      </c>
      <c r="AA96" s="27" t="s">
        <v>779</v>
      </c>
      <c r="AB96" s="27" t="s">
        <v>779</v>
      </c>
      <c r="AC96" s="27" t="s">
        <v>779</v>
      </c>
      <c r="AD96" s="27" t="s">
        <v>779</v>
      </c>
      <c r="AE96" s="27" t="s">
        <v>779</v>
      </c>
      <c r="AF96" s="27" t="s">
        <v>779</v>
      </c>
      <c r="AG96" s="27" t="s">
        <v>779</v>
      </c>
      <c r="AH96" s="27" t="s">
        <v>779</v>
      </c>
      <c r="AI96" s="27" t="s">
        <v>779</v>
      </c>
      <c r="AJ96" s="27" t="s">
        <v>779</v>
      </c>
      <c r="AK96" s="27" t="s">
        <v>779</v>
      </c>
      <c r="AL96" s="27" t="s">
        <v>779</v>
      </c>
      <c r="AM96" s="27" t="s">
        <v>779</v>
      </c>
      <c r="AN96" s="27" t="s">
        <v>779</v>
      </c>
      <c r="AO96" s="27" t="s">
        <v>779</v>
      </c>
      <c r="AP96" s="27" t="s">
        <v>779</v>
      </c>
      <c r="AQ96" s="27" t="s">
        <v>779</v>
      </c>
      <c r="AR96" s="27" t="s">
        <v>779</v>
      </c>
      <c r="AS96" s="27" t="s">
        <v>779</v>
      </c>
      <c r="AT96" s="27" t="s">
        <v>779</v>
      </c>
      <c r="AU96" s="27" t="s">
        <v>779</v>
      </c>
      <c r="AV96" s="27" t="s">
        <v>779</v>
      </c>
      <c r="AW96" s="27" t="s">
        <v>779</v>
      </c>
      <c r="AX96" s="27" t="s">
        <v>779</v>
      </c>
      <c r="AY96" s="27" t="s">
        <v>779</v>
      </c>
      <c r="AZ96" s="27" t="s">
        <v>779</v>
      </c>
      <c r="BA96" s="27" t="s">
        <v>779</v>
      </c>
      <c r="BB96" s="27" t="s">
        <v>779</v>
      </c>
      <c r="BC96" s="27" t="s">
        <v>779</v>
      </c>
      <c r="BD96" s="27" t="s">
        <v>779</v>
      </c>
      <c r="BE96" s="27" t="s">
        <v>779</v>
      </c>
      <c r="BF96" s="27" t="s">
        <v>779</v>
      </c>
      <c r="BG96" s="27" t="s">
        <v>779</v>
      </c>
      <c r="BH96" s="27" t="s">
        <v>779</v>
      </c>
      <c r="BI96" s="27" t="s">
        <v>779</v>
      </c>
      <c r="BJ96" s="27" t="s">
        <v>779</v>
      </c>
      <c r="BK96" s="27" t="s">
        <v>779</v>
      </c>
      <c r="BL96" s="27" t="s">
        <v>779</v>
      </c>
      <c r="BM96" s="27" t="s">
        <v>779</v>
      </c>
      <c r="BN96" s="27" t="s">
        <v>779</v>
      </c>
      <c r="BO96" s="27" t="s">
        <v>779</v>
      </c>
      <c r="BP96" s="27" t="s">
        <v>779</v>
      </c>
      <c r="BQ96" s="27" t="s">
        <v>779</v>
      </c>
      <c r="BR96" s="27" t="s">
        <v>779</v>
      </c>
      <c r="BS96" s="27" t="s">
        <v>779</v>
      </c>
      <c r="BT96" s="27" t="s">
        <v>779</v>
      </c>
      <c r="BU96" s="27" t="s">
        <v>779</v>
      </c>
      <c r="BV96" s="27" t="s">
        <v>779</v>
      </c>
      <c r="BW96" s="27" t="s">
        <v>779</v>
      </c>
      <c r="BX96" s="27" t="s">
        <v>779</v>
      </c>
      <c r="CA96" s="294">
        <v>23</v>
      </c>
    </row>
    <row r="97" spans="3:79" ht="30" customHeight="1">
      <c r="C97" s="20"/>
      <c r="D97" s="20"/>
      <c r="E97" s="20"/>
      <c r="F97" s="106"/>
      <c r="G97" s="106"/>
      <c r="H97" s="106"/>
      <c r="I97" s="106"/>
      <c r="J97" s="106"/>
      <c r="K97" s="20"/>
      <c r="L97" s="106"/>
      <c r="M97" s="106"/>
      <c r="N97" s="106"/>
      <c r="O97" s="106"/>
      <c r="P97" s="294">
        <v>24</v>
      </c>
      <c r="Q97" s="27" t="s">
        <v>779</v>
      </c>
      <c r="R97" s="27" t="s">
        <v>779</v>
      </c>
      <c r="S97" s="27" t="s">
        <v>779</v>
      </c>
      <c r="T97" s="27" t="s">
        <v>779</v>
      </c>
      <c r="U97" s="27" t="s">
        <v>779</v>
      </c>
      <c r="V97" s="27" t="s">
        <v>779</v>
      </c>
      <c r="W97" s="27" t="s">
        <v>779</v>
      </c>
      <c r="X97" s="27" t="s">
        <v>779</v>
      </c>
      <c r="Y97" s="27" t="s">
        <v>779</v>
      </c>
      <c r="Z97" s="27" t="s">
        <v>779</v>
      </c>
      <c r="AA97" s="27" t="s">
        <v>779</v>
      </c>
      <c r="AB97" s="27" t="s">
        <v>779</v>
      </c>
      <c r="AC97" s="27" t="s">
        <v>779</v>
      </c>
      <c r="AD97" s="27" t="s">
        <v>779</v>
      </c>
      <c r="AE97" s="27" t="s">
        <v>779</v>
      </c>
      <c r="AF97" s="27" t="s">
        <v>779</v>
      </c>
      <c r="AG97" s="27" t="s">
        <v>779</v>
      </c>
      <c r="AH97" s="27" t="s">
        <v>779</v>
      </c>
      <c r="AI97" s="27" t="s">
        <v>779</v>
      </c>
      <c r="AJ97" s="27" t="s">
        <v>779</v>
      </c>
      <c r="AK97" s="27" t="s">
        <v>779</v>
      </c>
      <c r="AL97" s="27" t="s">
        <v>779</v>
      </c>
      <c r="AM97" s="27" t="s">
        <v>779</v>
      </c>
      <c r="AN97" s="27" t="s">
        <v>779</v>
      </c>
      <c r="AO97" s="27" t="s">
        <v>779</v>
      </c>
      <c r="AP97" s="27" t="s">
        <v>779</v>
      </c>
      <c r="AQ97" s="27" t="s">
        <v>779</v>
      </c>
      <c r="AR97" s="27" t="s">
        <v>779</v>
      </c>
      <c r="AS97" s="27" t="s">
        <v>779</v>
      </c>
      <c r="AT97" s="27" t="s">
        <v>779</v>
      </c>
      <c r="AU97" s="27" t="s">
        <v>779</v>
      </c>
      <c r="AV97" s="27" t="s">
        <v>779</v>
      </c>
      <c r="AW97" s="27" t="s">
        <v>779</v>
      </c>
      <c r="AX97" s="27" t="s">
        <v>779</v>
      </c>
      <c r="AY97" s="27" t="s">
        <v>779</v>
      </c>
      <c r="AZ97" s="27" t="s">
        <v>779</v>
      </c>
      <c r="BA97" s="27" t="s">
        <v>779</v>
      </c>
      <c r="BB97" s="27" t="s">
        <v>779</v>
      </c>
      <c r="BC97" s="27" t="s">
        <v>779</v>
      </c>
      <c r="BD97" s="27" t="s">
        <v>779</v>
      </c>
      <c r="BE97" s="27" t="s">
        <v>779</v>
      </c>
      <c r="BF97" s="27" t="s">
        <v>779</v>
      </c>
      <c r="BG97" s="27" t="s">
        <v>779</v>
      </c>
      <c r="BH97" s="27" t="s">
        <v>779</v>
      </c>
      <c r="BI97" s="27" t="s">
        <v>779</v>
      </c>
      <c r="BJ97" s="27" t="s">
        <v>779</v>
      </c>
      <c r="BK97" s="27" t="s">
        <v>779</v>
      </c>
      <c r="BL97" s="27" t="s">
        <v>779</v>
      </c>
      <c r="BM97" s="27" t="s">
        <v>779</v>
      </c>
      <c r="BN97" s="27" t="s">
        <v>779</v>
      </c>
      <c r="BO97" s="27" t="s">
        <v>779</v>
      </c>
      <c r="BP97" s="27" t="s">
        <v>779</v>
      </c>
      <c r="BQ97" s="27" t="s">
        <v>779</v>
      </c>
      <c r="BR97" s="27" t="s">
        <v>779</v>
      </c>
      <c r="BS97" s="27" t="s">
        <v>779</v>
      </c>
      <c r="BT97" s="27" t="s">
        <v>779</v>
      </c>
      <c r="BU97" s="27" t="s">
        <v>779</v>
      </c>
      <c r="BV97" s="27" t="s">
        <v>779</v>
      </c>
      <c r="BW97" s="27" t="s">
        <v>779</v>
      </c>
      <c r="BX97" s="27" t="s">
        <v>779</v>
      </c>
      <c r="CA97" s="294">
        <v>24</v>
      </c>
    </row>
    <row r="98" spans="3:79" ht="30" customHeight="1">
      <c r="C98" s="20"/>
      <c r="D98" s="20"/>
      <c r="E98" s="20"/>
      <c r="F98" s="106"/>
      <c r="G98" s="106"/>
      <c r="H98" s="106"/>
      <c r="I98" s="106"/>
      <c r="J98" s="106"/>
      <c r="K98" s="20"/>
      <c r="L98" s="106"/>
      <c r="M98" s="106"/>
      <c r="N98" s="106"/>
      <c r="O98" s="106"/>
      <c r="P98" s="294">
        <v>25</v>
      </c>
      <c r="Q98" s="27" t="s">
        <v>779</v>
      </c>
      <c r="R98" s="27" t="s">
        <v>779</v>
      </c>
      <c r="S98" s="27" t="s">
        <v>779</v>
      </c>
      <c r="T98" s="27" t="s">
        <v>779</v>
      </c>
      <c r="U98" s="27" t="s">
        <v>779</v>
      </c>
      <c r="V98" s="27" t="s">
        <v>779</v>
      </c>
      <c r="W98" s="27" t="s">
        <v>779</v>
      </c>
      <c r="X98" s="27" t="s">
        <v>779</v>
      </c>
      <c r="Y98" s="27" t="s">
        <v>779</v>
      </c>
      <c r="Z98" s="27" t="s">
        <v>779</v>
      </c>
      <c r="AA98" s="27" t="s">
        <v>779</v>
      </c>
      <c r="AB98" s="27" t="s">
        <v>779</v>
      </c>
      <c r="AC98" s="27" t="s">
        <v>779</v>
      </c>
      <c r="AD98" s="27" t="s">
        <v>779</v>
      </c>
      <c r="AE98" s="27" t="s">
        <v>779</v>
      </c>
      <c r="AF98" s="27" t="s">
        <v>779</v>
      </c>
      <c r="AG98" s="27" t="s">
        <v>779</v>
      </c>
      <c r="AH98" s="27" t="s">
        <v>779</v>
      </c>
      <c r="AI98" s="27" t="s">
        <v>779</v>
      </c>
      <c r="AJ98" s="27" t="s">
        <v>779</v>
      </c>
      <c r="AK98" s="27" t="s">
        <v>779</v>
      </c>
      <c r="AL98" s="27" t="s">
        <v>779</v>
      </c>
      <c r="AM98" s="27" t="s">
        <v>779</v>
      </c>
      <c r="AN98" s="27" t="s">
        <v>779</v>
      </c>
      <c r="AO98" s="27" t="s">
        <v>779</v>
      </c>
      <c r="AP98" s="27" t="s">
        <v>779</v>
      </c>
      <c r="AQ98" s="27" t="s">
        <v>779</v>
      </c>
      <c r="AR98" s="27" t="s">
        <v>779</v>
      </c>
      <c r="AS98" s="27" t="s">
        <v>779</v>
      </c>
      <c r="AT98" s="27" t="s">
        <v>779</v>
      </c>
      <c r="AU98" s="27" t="s">
        <v>779</v>
      </c>
      <c r="AV98" s="27" t="s">
        <v>779</v>
      </c>
      <c r="AW98" s="27" t="s">
        <v>779</v>
      </c>
      <c r="AX98" s="27" t="s">
        <v>779</v>
      </c>
      <c r="AY98" s="27" t="s">
        <v>779</v>
      </c>
      <c r="AZ98" s="27" t="s">
        <v>779</v>
      </c>
      <c r="BA98" s="27" t="s">
        <v>779</v>
      </c>
      <c r="BB98" s="27" t="s">
        <v>779</v>
      </c>
      <c r="BC98" s="27" t="s">
        <v>779</v>
      </c>
      <c r="BD98" s="27" t="s">
        <v>779</v>
      </c>
      <c r="BE98" s="27" t="s">
        <v>779</v>
      </c>
      <c r="BF98" s="27" t="s">
        <v>779</v>
      </c>
      <c r="BG98" s="27" t="s">
        <v>779</v>
      </c>
      <c r="BH98" s="27" t="s">
        <v>779</v>
      </c>
      <c r="BI98" s="27" t="s">
        <v>779</v>
      </c>
      <c r="BJ98" s="27" t="s">
        <v>779</v>
      </c>
      <c r="BK98" s="27" t="s">
        <v>779</v>
      </c>
      <c r="BL98" s="27" t="s">
        <v>779</v>
      </c>
      <c r="BM98" s="27" t="s">
        <v>779</v>
      </c>
      <c r="BN98" s="27" t="s">
        <v>779</v>
      </c>
      <c r="BO98" s="27" t="s">
        <v>779</v>
      </c>
      <c r="BP98" s="27" t="s">
        <v>779</v>
      </c>
      <c r="BQ98" s="27" t="s">
        <v>779</v>
      </c>
      <c r="BR98" s="27" t="s">
        <v>779</v>
      </c>
      <c r="BS98" s="27" t="s">
        <v>779</v>
      </c>
      <c r="BT98" s="27" t="s">
        <v>779</v>
      </c>
      <c r="BU98" s="27" t="s">
        <v>779</v>
      </c>
      <c r="BV98" s="27" t="s">
        <v>779</v>
      </c>
      <c r="BW98" s="27" t="s">
        <v>779</v>
      </c>
      <c r="BX98" s="27" t="s">
        <v>779</v>
      </c>
      <c r="CA98" s="294">
        <v>25</v>
      </c>
    </row>
    <row r="99" spans="3:79" ht="30" customHeight="1">
      <c r="C99" s="20"/>
      <c r="D99" s="20"/>
      <c r="E99" s="20"/>
      <c r="F99" s="106"/>
      <c r="G99" s="106"/>
      <c r="H99" s="106"/>
      <c r="I99" s="106"/>
      <c r="J99" s="106"/>
      <c r="K99" s="20"/>
      <c r="L99" s="106"/>
      <c r="M99" s="106"/>
      <c r="N99" s="106"/>
      <c r="O99" s="106"/>
      <c r="P99" s="294">
        <v>26</v>
      </c>
      <c r="Q99" s="27" t="s">
        <v>779</v>
      </c>
      <c r="R99" s="27" t="s">
        <v>779</v>
      </c>
      <c r="S99" s="27" t="s">
        <v>779</v>
      </c>
      <c r="T99" s="27" t="s">
        <v>779</v>
      </c>
      <c r="U99" s="27" t="s">
        <v>779</v>
      </c>
      <c r="V99" s="27" t="s">
        <v>779</v>
      </c>
      <c r="W99" s="27" t="s">
        <v>779</v>
      </c>
      <c r="X99" s="27" t="s">
        <v>779</v>
      </c>
      <c r="Y99" s="27" t="s">
        <v>779</v>
      </c>
      <c r="Z99" s="27" t="s">
        <v>779</v>
      </c>
      <c r="AA99" s="27" t="s">
        <v>779</v>
      </c>
      <c r="AB99" s="27" t="s">
        <v>779</v>
      </c>
      <c r="AC99" s="27" t="s">
        <v>779</v>
      </c>
      <c r="AD99" s="27" t="s">
        <v>779</v>
      </c>
      <c r="AE99" s="27" t="s">
        <v>779</v>
      </c>
      <c r="AF99" s="27" t="s">
        <v>779</v>
      </c>
      <c r="AG99" s="27" t="s">
        <v>779</v>
      </c>
      <c r="AH99" s="27" t="s">
        <v>779</v>
      </c>
      <c r="AI99" s="27" t="s">
        <v>779</v>
      </c>
      <c r="AJ99" s="27" t="s">
        <v>779</v>
      </c>
      <c r="AK99" s="27" t="s">
        <v>779</v>
      </c>
      <c r="AL99" s="27" t="s">
        <v>779</v>
      </c>
      <c r="AM99" s="27" t="s">
        <v>779</v>
      </c>
      <c r="AN99" s="27" t="s">
        <v>779</v>
      </c>
      <c r="AO99" s="27" t="s">
        <v>779</v>
      </c>
      <c r="AP99" s="27" t="s">
        <v>779</v>
      </c>
      <c r="AQ99" s="27" t="s">
        <v>779</v>
      </c>
      <c r="AR99" s="27" t="s">
        <v>779</v>
      </c>
      <c r="AS99" s="27" t="s">
        <v>779</v>
      </c>
      <c r="AT99" s="27" t="s">
        <v>779</v>
      </c>
      <c r="AU99" s="27" t="s">
        <v>779</v>
      </c>
      <c r="AV99" s="27" t="s">
        <v>779</v>
      </c>
      <c r="AW99" s="27" t="s">
        <v>779</v>
      </c>
      <c r="AX99" s="27" t="s">
        <v>779</v>
      </c>
      <c r="AY99" s="27" t="s">
        <v>779</v>
      </c>
      <c r="AZ99" s="27" t="s">
        <v>779</v>
      </c>
      <c r="BA99" s="27" t="s">
        <v>779</v>
      </c>
      <c r="BB99" s="27" t="s">
        <v>779</v>
      </c>
      <c r="BC99" s="27" t="s">
        <v>779</v>
      </c>
      <c r="BD99" s="27" t="s">
        <v>779</v>
      </c>
      <c r="BE99" s="27" t="s">
        <v>779</v>
      </c>
      <c r="BF99" s="27" t="s">
        <v>779</v>
      </c>
      <c r="BG99" s="27" t="s">
        <v>779</v>
      </c>
      <c r="BH99" s="27" t="s">
        <v>779</v>
      </c>
      <c r="BI99" s="27" t="s">
        <v>779</v>
      </c>
      <c r="BJ99" s="27" t="s">
        <v>779</v>
      </c>
      <c r="BK99" s="27" t="s">
        <v>779</v>
      </c>
      <c r="BL99" s="27" t="s">
        <v>779</v>
      </c>
      <c r="BM99" s="27" t="s">
        <v>779</v>
      </c>
      <c r="BN99" s="27" t="s">
        <v>779</v>
      </c>
      <c r="BO99" s="27" t="s">
        <v>779</v>
      </c>
      <c r="BP99" s="27" t="s">
        <v>779</v>
      </c>
      <c r="BQ99" s="27" t="s">
        <v>779</v>
      </c>
      <c r="BR99" s="27" t="s">
        <v>779</v>
      </c>
      <c r="BS99" s="27" t="s">
        <v>779</v>
      </c>
      <c r="BT99" s="27" t="s">
        <v>779</v>
      </c>
      <c r="BU99" s="27" t="s">
        <v>779</v>
      </c>
      <c r="BV99" s="27" t="s">
        <v>779</v>
      </c>
      <c r="BW99" s="27" t="s">
        <v>779</v>
      </c>
      <c r="BX99" s="27" t="s">
        <v>779</v>
      </c>
      <c r="CA99" s="294">
        <v>26</v>
      </c>
    </row>
    <row r="100" spans="3:79" ht="30" customHeight="1">
      <c r="C100" s="20"/>
      <c r="D100" s="20"/>
      <c r="E100" s="20"/>
      <c r="F100" s="106"/>
      <c r="G100" s="106"/>
      <c r="H100" s="106"/>
      <c r="I100" s="106"/>
      <c r="J100" s="106"/>
      <c r="K100" s="20"/>
      <c r="L100" s="106"/>
      <c r="M100" s="106"/>
      <c r="N100" s="106"/>
      <c r="O100" s="106"/>
      <c r="P100" s="294">
        <v>27</v>
      </c>
      <c r="Q100" s="27" t="s">
        <v>779</v>
      </c>
      <c r="R100" s="27" t="s">
        <v>779</v>
      </c>
      <c r="S100" s="27" t="s">
        <v>779</v>
      </c>
      <c r="T100" s="27" t="s">
        <v>779</v>
      </c>
      <c r="U100" s="27" t="s">
        <v>779</v>
      </c>
      <c r="V100" s="27" t="s">
        <v>779</v>
      </c>
      <c r="W100" s="27" t="s">
        <v>779</v>
      </c>
      <c r="X100" s="27" t="s">
        <v>779</v>
      </c>
      <c r="Y100" s="27" t="s">
        <v>779</v>
      </c>
      <c r="Z100" s="27" t="s">
        <v>779</v>
      </c>
      <c r="AA100" s="27" t="s">
        <v>779</v>
      </c>
      <c r="AB100" s="27" t="s">
        <v>779</v>
      </c>
      <c r="AC100" s="27" t="s">
        <v>779</v>
      </c>
      <c r="AD100" s="27" t="s">
        <v>779</v>
      </c>
      <c r="AE100" s="27" t="s">
        <v>779</v>
      </c>
      <c r="AF100" s="27" t="s">
        <v>779</v>
      </c>
      <c r="AG100" s="27" t="s">
        <v>779</v>
      </c>
      <c r="AH100" s="27" t="s">
        <v>779</v>
      </c>
      <c r="AI100" s="27" t="s">
        <v>779</v>
      </c>
      <c r="AJ100" s="27" t="s">
        <v>779</v>
      </c>
      <c r="AK100" s="27" t="s">
        <v>779</v>
      </c>
      <c r="AL100" s="27" t="s">
        <v>779</v>
      </c>
      <c r="AM100" s="27" t="s">
        <v>779</v>
      </c>
      <c r="AN100" s="27" t="s">
        <v>779</v>
      </c>
      <c r="AO100" s="27" t="s">
        <v>779</v>
      </c>
      <c r="AP100" s="27" t="s">
        <v>779</v>
      </c>
      <c r="AQ100" s="27" t="s">
        <v>779</v>
      </c>
      <c r="AR100" s="27" t="s">
        <v>779</v>
      </c>
      <c r="AS100" s="27" t="s">
        <v>779</v>
      </c>
      <c r="AT100" s="27" t="s">
        <v>779</v>
      </c>
      <c r="AU100" s="27" t="s">
        <v>779</v>
      </c>
      <c r="AV100" s="27" t="s">
        <v>779</v>
      </c>
      <c r="AW100" s="27" t="s">
        <v>779</v>
      </c>
      <c r="AX100" s="27" t="s">
        <v>779</v>
      </c>
      <c r="AY100" s="27" t="s">
        <v>779</v>
      </c>
      <c r="AZ100" s="27" t="s">
        <v>779</v>
      </c>
      <c r="BA100" s="27" t="s">
        <v>779</v>
      </c>
      <c r="BB100" s="27" t="s">
        <v>779</v>
      </c>
      <c r="BC100" s="27" t="s">
        <v>779</v>
      </c>
      <c r="BD100" s="27" t="s">
        <v>779</v>
      </c>
      <c r="BE100" s="27" t="s">
        <v>779</v>
      </c>
      <c r="BF100" s="27" t="s">
        <v>779</v>
      </c>
      <c r="BG100" s="27" t="s">
        <v>779</v>
      </c>
      <c r="BH100" s="27" t="s">
        <v>779</v>
      </c>
      <c r="BI100" s="27" t="s">
        <v>779</v>
      </c>
      <c r="BJ100" s="27" t="s">
        <v>779</v>
      </c>
      <c r="BK100" s="27" t="s">
        <v>779</v>
      </c>
      <c r="BL100" s="27" t="s">
        <v>779</v>
      </c>
      <c r="BM100" s="27" t="s">
        <v>779</v>
      </c>
      <c r="BN100" s="27" t="s">
        <v>779</v>
      </c>
      <c r="BO100" s="27" t="s">
        <v>779</v>
      </c>
      <c r="BP100" s="27" t="s">
        <v>779</v>
      </c>
      <c r="BQ100" s="27" t="s">
        <v>779</v>
      </c>
      <c r="BR100" s="27" t="s">
        <v>779</v>
      </c>
      <c r="BS100" s="27" t="s">
        <v>779</v>
      </c>
      <c r="BT100" s="27" t="s">
        <v>779</v>
      </c>
      <c r="BU100" s="27" t="s">
        <v>779</v>
      </c>
      <c r="BV100" s="27" t="s">
        <v>779</v>
      </c>
      <c r="BW100" s="27" t="s">
        <v>779</v>
      </c>
      <c r="BX100" s="27" t="s">
        <v>779</v>
      </c>
      <c r="CA100" s="294">
        <v>27</v>
      </c>
    </row>
    <row r="101" spans="3:79" ht="30" customHeight="1">
      <c r="C101" s="20"/>
      <c r="D101" s="20"/>
      <c r="E101" s="20"/>
      <c r="F101" s="106"/>
      <c r="G101" s="106"/>
      <c r="H101" s="106"/>
      <c r="I101" s="106"/>
      <c r="J101" s="106"/>
      <c r="K101" s="20"/>
      <c r="L101" s="106"/>
      <c r="M101" s="106"/>
      <c r="N101" s="106"/>
      <c r="O101" s="106"/>
      <c r="P101" s="294">
        <v>28</v>
      </c>
      <c r="Q101" s="27" t="s">
        <v>779</v>
      </c>
      <c r="R101" s="27" t="s">
        <v>779</v>
      </c>
      <c r="S101" s="27" t="s">
        <v>779</v>
      </c>
      <c r="T101" s="27" t="s">
        <v>779</v>
      </c>
      <c r="U101" s="27" t="s">
        <v>779</v>
      </c>
      <c r="V101" s="27" t="s">
        <v>779</v>
      </c>
      <c r="W101" s="27" t="s">
        <v>779</v>
      </c>
      <c r="X101" s="27" t="s">
        <v>779</v>
      </c>
      <c r="Y101" s="27" t="s">
        <v>779</v>
      </c>
      <c r="Z101" s="27" t="s">
        <v>779</v>
      </c>
      <c r="AA101" s="27" t="s">
        <v>779</v>
      </c>
      <c r="AB101" s="27" t="s">
        <v>779</v>
      </c>
      <c r="AC101" s="27" t="s">
        <v>779</v>
      </c>
      <c r="AD101" s="27" t="s">
        <v>779</v>
      </c>
      <c r="AE101" s="27" t="s">
        <v>779</v>
      </c>
      <c r="AF101" s="27" t="s">
        <v>779</v>
      </c>
      <c r="AG101" s="27" t="s">
        <v>779</v>
      </c>
      <c r="AH101" s="27" t="s">
        <v>779</v>
      </c>
      <c r="AI101" s="27" t="s">
        <v>779</v>
      </c>
      <c r="AJ101" s="27" t="s">
        <v>779</v>
      </c>
      <c r="AK101" s="27" t="s">
        <v>779</v>
      </c>
      <c r="AL101" s="27" t="s">
        <v>779</v>
      </c>
      <c r="AM101" s="27" t="s">
        <v>779</v>
      </c>
      <c r="AN101" s="27" t="s">
        <v>779</v>
      </c>
      <c r="AO101" s="27" t="s">
        <v>779</v>
      </c>
      <c r="AP101" s="27" t="s">
        <v>779</v>
      </c>
      <c r="AQ101" s="27" t="s">
        <v>779</v>
      </c>
      <c r="AR101" s="27" t="s">
        <v>779</v>
      </c>
      <c r="AS101" s="27" t="s">
        <v>779</v>
      </c>
      <c r="AT101" s="27" t="s">
        <v>779</v>
      </c>
      <c r="AU101" s="27" t="s">
        <v>779</v>
      </c>
      <c r="AV101" s="27" t="s">
        <v>779</v>
      </c>
      <c r="AW101" s="27" t="s">
        <v>779</v>
      </c>
      <c r="AX101" s="27" t="s">
        <v>779</v>
      </c>
      <c r="AY101" s="27" t="s">
        <v>779</v>
      </c>
      <c r="AZ101" s="27" t="s">
        <v>779</v>
      </c>
      <c r="BA101" s="27" t="s">
        <v>779</v>
      </c>
      <c r="BB101" s="27" t="s">
        <v>779</v>
      </c>
      <c r="BC101" s="27" t="s">
        <v>779</v>
      </c>
      <c r="BD101" s="27" t="s">
        <v>779</v>
      </c>
      <c r="BE101" s="27" t="s">
        <v>779</v>
      </c>
      <c r="BF101" s="27" t="s">
        <v>779</v>
      </c>
      <c r="BG101" s="27" t="s">
        <v>779</v>
      </c>
      <c r="BH101" s="27" t="s">
        <v>779</v>
      </c>
      <c r="BI101" s="27" t="s">
        <v>779</v>
      </c>
      <c r="BJ101" s="27" t="s">
        <v>779</v>
      </c>
      <c r="BK101" s="27" t="s">
        <v>779</v>
      </c>
      <c r="BL101" s="27" t="s">
        <v>779</v>
      </c>
      <c r="BM101" s="27" t="s">
        <v>779</v>
      </c>
      <c r="BN101" s="27" t="s">
        <v>779</v>
      </c>
      <c r="BO101" s="27" t="s">
        <v>779</v>
      </c>
      <c r="BP101" s="27" t="s">
        <v>779</v>
      </c>
      <c r="BQ101" s="27" t="s">
        <v>779</v>
      </c>
      <c r="BR101" s="27" t="s">
        <v>779</v>
      </c>
      <c r="BS101" s="27" t="s">
        <v>779</v>
      </c>
      <c r="BT101" s="27" t="s">
        <v>779</v>
      </c>
      <c r="BU101" s="27" t="s">
        <v>779</v>
      </c>
      <c r="BV101" s="27" t="s">
        <v>779</v>
      </c>
      <c r="BW101" s="27" t="s">
        <v>779</v>
      </c>
      <c r="BX101" s="27" t="s">
        <v>779</v>
      </c>
      <c r="CA101" s="294">
        <v>28</v>
      </c>
    </row>
    <row r="102" spans="3:79" ht="30" customHeight="1">
      <c r="C102" s="20"/>
      <c r="D102" s="20"/>
      <c r="E102" s="20"/>
      <c r="F102" s="106"/>
      <c r="G102" s="106"/>
      <c r="H102" s="106"/>
      <c r="I102" s="106"/>
      <c r="J102" s="106"/>
      <c r="K102" s="20"/>
      <c r="L102" s="106"/>
      <c r="M102" s="106"/>
      <c r="N102" s="106"/>
      <c r="O102" s="106"/>
      <c r="P102" s="294">
        <v>29</v>
      </c>
      <c r="Q102" s="27" t="s">
        <v>779</v>
      </c>
      <c r="R102" s="27" t="s">
        <v>779</v>
      </c>
      <c r="S102" s="27" t="s">
        <v>779</v>
      </c>
      <c r="T102" s="27" t="s">
        <v>779</v>
      </c>
      <c r="U102" s="27" t="s">
        <v>779</v>
      </c>
      <c r="V102" s="27" t="s">
        <v>779</v>
      </c>
      <c r="W102" s="27" t="s">
        <v>779</v>
      </c>
      <c r="X102" s="27" t="s">
        <v>779</v>
      </c>
      <c r="Y102" s="27" t="s">
        <v>779</v>
      </c>
      <c r="Z102" s="27" t="s">
        <v>779</v>
      </c>
      <c r="AA102" s="27" t="s">
        <v>779</v>
      </c>
      <c r="AB102" s="27" t="s">
        <v>779</v>
      </c>
      <c r="AC102" s="27" t="s">
        <v>779</v>
      </c>
      <c r="AD102" s="27" t="s">
        <v>779</v>
      </c>
      <c r="AE102" s="27" t="s">
        <v>779</v>
      </c>
      <c r="AF102" s="27" t="s">
        <v>779</v>
      </c>
      <c r="AG102" s="27" t="s">
        <v>779</v>
      </c>
      <c r="AH102" s="27" t="s">
        <v>779</v>
      </c>
      <c r="AI102" s="27" t="s">
        <v>779</v>
      </c>
      <c r="AJ102" s="27" t="s">
        <v>779</v>
      </c>
      <c r="AK102" s="27" t="s">
        <v>779</v>
      </c>
      <c r="AL102" s="27" t="s">
        <v>779</v>
      </c>
      <c r="AM102" s="27" t="s">
        <v>779</v>
      </c>
      <c r="AN102" s="27" t="s">
        <v>779</v>
      </c>
      <c r="AO102" s="27" t="s">
        <v>779</v>
      </c>
      <c r="AP102" s="27" t="s">
        <v>779</v>
      </c>
      <c r="AQ102" s="27" t="s">
        <v>779</v>
      </c>
      <c r="AR102" s="27" t="s">
        <v>779</v>
      </c>
      <c r="AS102" s="27" t="s">
        <v>779</v>
      </c>
      <c r="AT102" s="27" t="s">
        <v>779</v>
      </c>
      <c r="AU102" s="27" t="s">
        <v>779</v>
      </c>
      <c r="AV102" s="27" t="s">
        <v>779</v>
      </c>
      <c r="AW102" s="27" t="s">
        <v>779</v>
      </c>
      <c r="AX102" s="27" t="s">
        <v>779</v>
      </c>
      <c r="AY102" s="27" t="s">
        <v>779</v>
      </c>
      <c r="AZ102" s="27" t="s">
        <v>779</v>
      </c>
      <c r="BA102" s="27" t="s">
        <v>779</v>
      </c>
      <c r="BB102" s="27" t="s">
        <v>779</v>
      </c>
      <c r="BC102" s="27" t="s">
        <v>779</v>
      </c>
      <c r="BD102" s="27" t="s">
        <v>779</v>
      </c>
      <c r="BE102" s="27" t="s">
        <v>779</v>
      </c>
      <c r="BF102" s="27" t="s">
        <v>779</v>
      </c>
      <c r="BG102" s="27" t="s">
        <v>779</v>
      </c>
      <c r="BH102" s="27" t="s">
        <v>779</v>
      </c>
      <c r="BI102" s="27" t="s">
        <v>779</v>
      </c>
      <c r="BJ102" s="27" t="s">
        <v>779</v>
      </c>
      <c r="BK102" s="27" t="s">
        <v>779</v>
      </c>
      <c r="BL102" s="27" t="s">
        <v>779</v>
      </c>
      <c r="BM102" s="27" t="s">
        <v>779</v>
      </c>
      <c r="BN102" s="27" t="s">
        <v>779</v>
      </c>
      <c r="BO102" s="27" t="s">
        <v>779</v>
      </c>
      <c r="BP102" s="27" t="s">
        <v>779</v>
      </c>
      <c r="BQ102" s="27" t="s">
        <v>779</v>
      </c>
      <c r="BR102" s="27" t="s">
        <v>779</v>
      </c>
      <c r="BS102" s="27" t="s">
        <v>779</v>
      </c>
      <c r="BT102" s="27" t="s">
        <v>779</v>
      </c>
      <c r="BU102" s="27" t="s">
        <v>779</v>
      </c>
      <c r="BV102" s="27" t="s">
        <v>779</v>
      </c>
      <c r="BW102" s="27" t="s">
        <v>779</v>
      </c>
      <c r="BX102" s="27" t="s">
        <v>779</v>
      </c>
      <c r="CA102" s="294">
        <v>29</v>
      </c>
    </row>
    <row r="103" spans="3:79" ht="30" customHeight="1">
      <c r="C103" s="20"/>
      <c r="D103" s="20"/>
      <c r="E103" s="20"/>
      <c r="F103" s="106"/>
      <c r="G103" s="106"/>
      <c r="H103" s="106"/>
      <c r="I103" s="106"/>
      <c r="J103" s="106"/>
      <c r="K103" s="20"/>
      <c r="L103" s="106"/>
      <c r="M103" s="106"/>
      <c r="N103" s="106"/>
      <c r="O103" s="106"/>
      <c r="P103" s="294">
        <v>30</v>
      </c>
      <c r="Q103" s="27" t="s">
        <v>779</v>
      </c>
      <c r="R103" s="27" t="s">
        <v>779</v>
      </c>
      <c r="S103" s="27" t="s">
        <v>779</v>
      </c>
      <c r="T103" s="27" t="s">
        <v>779</v>
      </c>
      <c r="U103" s="27" t="s">
        <v>779</v>
      </c>
      <c r="V103" s="27" t="s">
        <v>779</v>
      </c>
      <c r="W103" s="27" t="s">
        <v>779</v>
      </c>
      <c r="X103" s="27" t="s">
        <v>779</v>
      </c>
      <c r="Y103" s="27" t="s">
        <v>779</v>
      </c>
      <c r="Z103" s="27" t="s">
        <v>779</v>
      </c>
      <c r="AA103" s="27" t="s">
        <v>779</v>
      </c>
      <c r="AB103" s="27" t="s">
        <v>779</v>
      </c>
      <c r="AC103" s="27" t="s">
        <v>779</v>
      </c>
      <c r="AD103" s="27" t="s">
        <v>779</v>
      </c>
      <c r="AE103" s="27" t="s">
        <v>779</v>
      </c>
      <c r="AF103" s="27" t="s">
        <v>779</v>
      </c>
      <c r="AG103" s="27" t="s">
        <v>779</v>
      </c>
      <c r="AH103" s="27" t="s">
        <v>779</v>
      </c>
      <c r="AI103" s="27" t="s">
        <v>779</v>
      </c>
      <c r="AJ103" s="27" t="s">
        <v>779</v>
      </c>
      <c r="AK103" s="27" t="s">
        <v>779</v>
      </c>
      <c r="AL103" s="27" t="s">
        <v>779</v>
      </c>
      <c r="AM103" s="27" t="s">
        <v>779</v>
      </c>
      <c r="AN103" s="27" t="s">
        <v>779</v>
      </c>
      <c r="AO103" s="27" t="s">
        <v>779</v>
      </c>
      <c r="AP103" s="27" t="s">
        <v>779</v>
      </c>
      <c r="AQ103" s="27" t="s">
        <v>779</v>
      </c>
      <c r="AR103" s="27" t="s">
        <v>779</v>
      </c>
      <c r="AS103" s="27" t="s">
        <v>779</v>
      </c>
      <c r="AT103" s="27" t="s">
        <v>779</v>
      </c>
      <c r="AU103" s="27" t="s">
        <v>779</v>
      </c>
      <c r="AV103" s="27" t="s">
        <v>779</v>
      </c>
      <c r="AW103" s="27" t="s">
        <v>779</v>
      </c>
      <c r="AX103" s="27" t="s">
        <v>779</v>
      </c>
      <c r="AY103" s="27" t="s">
        <v>779</v>
      </c>
      <c r="AZ103" s="27" t="s">
        <v>779</v>
      </c>
      <c r="BA103" s="27" t="s">
        <v>779</v>
      </c>
      <c r="BB103" s="27" t="s">
        <v>779</v>
      </c>
      <c r="BC103" s="27" t="s">
        <v>779</v>
      </c>
      <c r="BD103" s="27" t="s">
        <v>779</v>
      </c>
      <c r="BE103" s="27" t="s">
        <v>779</v>
      </c>
      <c r="BF103" s="27" t="s">
        <v>779</v>
      </c>
      <c r="BG103" s="27" t="s">
        <v>779</v>
      </c>
      <c r="BH103" s="27" t="s">
        <v>779</v>
      </c>
      <c r="BI103" s="27" t="s">
        <v>779</v>
      </c>
      <c r="BJ103" s="27" t="s">
        <v>779</v>
      </c>
      <c r="BK103" s="27" t="s">
        <v>779</v>
      </c>
      <c r="BL103" s="27" t="s">
        <v>779</v>
      </c>
      <c r="BM103" s="27" t="s">
        <v>779</v>
      </c>
      <c r="BN103" s="27" t="s">
        <v>779</v>
      </c>
      <c r="BO103" s="27" t="s">
        <v>779</v>
      </c>
      <c r="BP103" s="27" t="s">
        <v>779</v>
      </c>
      <c r="BQ103" s="27" t="s">
        <v>779</v>
      </c>
      <c r="BR103" s="27" t="s">
        <v>779</v>
      </c>
      <c r="BS103" s="27" t="s">
        <v>779</v>
      </c>
      <c r="BT103" s="27" t="s">
        <v>779</v>
      </c>
      <c r="BU103" s="27" t="s">
        <v>779</v>
      </c>
      <c r="BV103" s="27" t="s">
        <v>779</v>
      </c>
      <c r="BW103" s="27" t="s">
        <v>779</v>
      </c>
      <c r="BX103" s="27" t="s">
        <v>779</v>
      </c>
      <c r="CA103" s="294">
        <v>30</v>
      </c>
    </row>
    <row r="104" spans="3:79" ht="30" customHeight="1">
      <c r="C104" s="20"/>
      <c r="D104" s="20"/>
      <c r="E104" s="20"/>
      <c r="F104" s="106"/>
      <c r="G104" s="106"/>
      <c r="H104" s="106"/>
      <c r="I104" s="106"/>
      <c r="J104" s="106"/>
      <c r="K104" s="20"/>
      <c r="L104" s="106"/>
      <c r="M104" s="106"/>
      <c r="N104" s="106"/>
      <c r="O104" s="106"/>
      <c r="Q104" s="27" t="s">
        <v>392</v>
      </c>
      <c r="R104" s="27" t="s">
        <v>392</v>
      </c>
      <c r="S104" s="27" t="s">
        <v>392</v>
      </c>
      <c r="T104" s="27" t="s">
        <v>392</v>
      </c>
      <c r="U104" s="27" t="s">
        <v>392</v>
      </c>
      <c r="V104" s="27" t="s">
        <v>392</v>
      </c>
      <c r="W104" s="27" t="s">
        <v>392</v>
      </c>
      <c r="X104" s="27" t="s">
        <v>392</v>
      </c>
      <c r="Y104" s="27" t="s">
        <v>392</v>
      </c>
      <c r="Z104" s="27" t="s">
        <v>392</v>
      </c>
      <c r="AA104" s="27" t="s">
        <v>392</v>
      </c>
      <c r="AB104" s="27" t="s">
        <v>392</v>
      </c>
      <c r="AC104" s="27" t="s">
        <v>392</v>
      </c>
      <c r="AD104" s="27" t="s">
        <v>392</v>
      </c>
      <c r="AE104" s="27" t="s">
        <v>392</v>
      </c>
      <c r="AF104" s="27" t="s">
        <v>392</v>
      </c>
      <c r="AG104" s="27" t="s">
        <v>392</v>
      </c>
      <c r="AH104" s="27" t="s">
        <v>392</v>
      </c>
      <c r="AI104" s="27" t="s">
        <v>392</v>
      </c>
      <c r="AJ104" s="27" t="s">
        <v>392</v>
      </c>
      <c r="AK104" s="27" t="s">
        <v>392</v>
      </c>
      <c r="AL104" s="27" t="s">
        <v>392</v>
      </c>
      <c r="AM104" s="27" t="s">
        <v>392</v>
      </c>
      <c r="AN104" s="27" t="s">
        <v>392</v>
      </c>
      <c r="AO104" s="27" t="s">
        <v>392</v>
      </c>
      <c r="AP104" s="27" t="s">
        <v>392</v>
      </c>
      <c r="AQ104" s="27" t="s">
        <v>392</v>
      </c>
      <c r="AR104" s="27" t="s">
        <v>392</v>
      </c>
      <c r="AS104" s="27" t="s">
        <v>392</v>
      </c>
      <c r="AT104" s="27" t="s">
        <v>392</v>
      </c>
      <c r="AU104" s="27" t="s">
        <v>392</v>
      </c>
      <c r="AV104" s="27" t="s">
        <v>392</v>
      </c>
      <c r="AW104" s="27" t="s">
        <v>392</v>
      </c>
      <c r="AX104" s="27" t="s">
        <v>392</v>
      </c>
      <c r="AY104" s="27" t="s">
        <v>392</v>
      </c>
      <c r="AZ104" s="27" t="s">
        <v>392</v>
      </c>
      <c r="BA104" s="27" t="s">
        <v>392</v>
      </c>
      <c r="BB104" s="27" t="s">
        <v>392</v>
      </c>
      <c r="BC104" s="27" t="s">
        <v>392</v>
      </c>
      <c r="BD104" s="27" t="s">
        <v>392</v>
      </c>
      <c r="BE104" s="27" t="s">
        <v>392</v>
      </c>
      <c r="BF104" s="27" t="s">
        <v>392</v>
      </c>
      <c r="BG104" s="27" t="s">
        <v>392</v>
      </c>
      <c r="BH104" s="27" t="s">
        <v>392</v>
      </c>
      <c r="BI104" s="27" t="s">
        <v>392</v>
      </c>
      <c r="BJ104" s="27" t="s">
        <v>392</v>
      </c>
      <c r="BK104" s="27" t="s">
        <v>392</v>
      </c>
      <c r="BL104" s="27" t="s">
        <v>392</v>
      </c>
      <c r="BM104" s="27" t="s">
        <v>392</v>
      </c>
      <c r="BN104" s="27" t="s">
        <v>392</v>
      </c>
      <c r="BO104" s="27" t="s">
        <v>392</v>
      </c>
      <c r="BP104" s="27" t="s">
        <v>392</v>
      </c>
      <c r="BQ104" s="27" t="s">
        <v>392</v>
      </c>
      <c r="BR104" s="27" t="s">
        <v>392</v>
      </c>
      <c r="BS104" s="27" t="s">
        <v>392</v>
      </c>
      <c r="BT104" s="27" t="s">
        <v>392</v>
      </c>
      <c r="BU104" s="27" t="s">
        <v>392</v>
      </c>
      <c r="BV104" s="27" t="s">
        <v>392</v>
      </c>
      <c r="BW104" s="27" t="s">
        <v>392</v>
      </c>
      <c r="BX104" s="27" t="s">
        <v>392</v>
      </c>
    </row>
    <row r="105" spans="3:79" ht="30" customHeight="1">
      <c r="C105" s="20"/>
      <c r="D105" s="20"/>
      <c r="E105" s="20"/>
      <c r="F105" s="106"/>
      <c r="G105" s="106"/>
      <c r="H105" s="106"/>
      <c r="I105" s="106"/>
      <c r="J105" s="106"/>
      <c r="K105" s="20"/>
      <c r="L105" s="106"/>
      <c r="M105" s="106"/>
      <c r="N105" s="106"/>
      <c r="O105" s="106"/>
      <c r="P105" s="27" t="s">
        <v>395</v>
      </c>
      <c r="Q105" s="271">
        <v>1</v>
      </c>
      <c r="R105" s="271">
        <v>2</v>
      </c>
      <c r="S105" s="271">
        <v>3</v>
      </c>
      <c r="T105" s="271">
        <v>4</v>
      </c>
      <c r="U105" s="271">
        <v>5</v>
      </c>
      <c r="V105" s="271">
        <v>6</v>
      </c>
      <c r="W105" s="271">
        <v>7</v>
      </c>
      <c r="X105" s="271">
        <v>8</v>
      </c>
      <c r="Y105" s="271">
        <v>9</v>
      </c>
      <c r="Z105" s="271">
        <v>10</v>
      </c>
      <c r="AA105" s="271">
        <v>11</v>
      </c>
      <c r="AB105" s="271">
        <v>12</v>
      </c>
      <c r="AC105" s="271">
        <v>13</v>
      </c>
      <c r="AD105" s="271">
        <v>14</v>
      </c>
      <c r="AE105" s="271">
        <v>15</v>
      </c>
      <c r="AF105" s="271">
        <v>16</v>
      </c>
      <c r="AG105" s="271">
        <v>17</v>
      </c>
      <c r="AH105" s="271">
        <v>18</v>
      </c>
      <c r="AI105" s="271">
        <v>19</v>
      </c>
      <c r="AJ105" s="271">
        <v>20</v>
      </c>
      <c r="AK105" s="271">
        <v>21</v>
      </c>
      <c r="AL105" s="271">
        <v>22</v>
      </c>
      <c r="AM105" s="271">
        <v>23</v>
      </c>
      <c r="AN105" s="271">
        <v>24</v>
      </c>
      <c r="AO105" s="271">
        <v>25</v>
      </c>
      <c r="AP105" s="271">
        <v>26</v>
      </c>
      <c r="AQ105" s="271">
        <v>27</v>
      </c>
      <c r="AR105" s="271">
        <v>28</v>
      </c>
      <c r="AS105" s="271">
        <v>29</v>
      </c>
      <c r="AT105" s="271">
        <v>30</v>
      </c>
      <c r="AU105" s="271">
        <v>31</v>
      </c>
      <c r="AV105" s="271">
        <v>32</v>
      </c>
      <c r="AW105" s="271">
        <v>33</v>
      </c>
      <c r="AX105" s="271">
        <v>34</v>
      </c>
      <c r="AY105" s="271">
        <v>35</v>
      </c>
      <c r="AZ105" s="271">
        <v>36</v>
      </c>
      <c r="BA105" s="271">
        <v>37</v>
      </c>
      <c r="BB105" s="271">
        <v>38</v>
      </c>
      <c r="BC105" s="271">
        <v>39</v>
      </c>
      <c r="BD105" s="271">
        <v>40</v>
      </c>
      <c r="BE105" s="271">
        <v>41</v>
      </c>
      <c r="BF105" s="271">
        <v>42</v>
      </c>
      <c r="BG105" s="271">
        <v>43</v>
      </c>
      <c r="BH105" s="271">
        <v>44</v>
      </c>
      <c r="BI105" s="271">
        <v>45</v>
      </c>
      <c r="BJ105" s="271">
        <v>46</v>
      </c>
      <c r="BK105" s="271">
        <v>47</v>
      </c>
      <c r="BL105" s="271">
        <v>48</v>
      </c>
      <c r="BM105" s="271">
        <v>49</v>
      </c>
      <c r="BN105" s="271">
        <v>50</v>
      </c>
      <c r="BO105" s="271">
        <v>51</v>
      </c>
      <c r="BP105" s="271">
        <v>52</v>
      </c>
      <c r="BQ105" s="271">
        <v>53</v>
      </c>
      <c r="BR105" s="271">
        <v>54</v>
      </c>
      <c r="BS105" s="271">
        <v>55</v>
      </c>
      <c r="BT105" s="271">
        <v>56</v>
      </c>
      <c r="BU105" s="271">
        <v>57</v>
      </c>
      <c r="BV105" s="271">
        <v>58</v>
      </c>
      <c r="BW105" s="271">
        <v>59</v>
      </c>
      <c r="BX105" s="271">
        <v>60</v>
      </c>
      <c r="BY105" s="271"/>
      <c r="BZ105" s="271"/>
    </row>
    <row r="106" spans="3:79" ht="30" customHeight="1">
      <c r="C106" s="20"/>
      <c r="D106" s="20"/>
      <c r="E106" s="20"/>
      <c r="F106" s="106"/>
      <c r="G106" s="106"/>
      <c r="H106" s="106"/>
      <c r="I106" s="106"/>
      <c r="J106" s="106"/>
      <c r="K106" s="20"/>
      <c r="L106" s="106"/>
      <c r="M106" s="106"/>
      <c r="N106" s="106"/>
      <c r="O106" s="106"/>
      <c r="P106" s="294">
        <v>1</v>
      </c>
      <c r="Q106" s="27" t="s">
        <v>779</v>
      </c>
      <c r="R106" s="27" t="s">
        <v>779</v>
      </c>
      <c r="S106" s="27" t="s">
        <v>779</v>
      </c>
      <c r="T106" s="27" t="s">
        <v>779</v>
      </c>
      <c r="U106" s="27" t="s">
        <v>779</v>
      </c>
      <c r="V106" s="27" t="s">
        <v>779</v>
      </c>
      <c r="W106" s="27" t="s">
        <v>779</v>
      </c>
      <c r="X106" s="27" t="s">
        <v>779</v>
      </c>
      <c r="Y106" s="27" t="s">
        <v>779</v>
      </c>
      <c r="Z106" s="27" t="s">
        <v>779</v>
      </c>
      <c r="AA106" s="27" t="s">
        <v>779</v>
      </c>
      <c r="AB106" s="27" t="s">
        <v>779</v>
      </c>
      <c r="AC106" s="27" t="s">
        <v>779</v>
      </c>
      <c r="AD106" s="27" t="s">
        <v>779</v>
      </c>
      <c r="AE106" s="27" t="s">
        <v>779</v>
      </c>
      <c r="AF106" s="27" t="s">
        <v>779</v>
      </c>
      <c r="AG106" s="27" t="s">
        <v>779</v>
      </c>
      <c r="AH106" s="27" t="s">
        <v>779</v>
      </c>
      <c r="AI106" s="27" t="s">
        <v>779</v>
      </c>
      <c r="AJ106" s="27" t="s">
        <v>779</v>
      </c>
      <c r="AK106" s="27" t="s">
        <v>779</v>
      </c>
      <c r="AL106" s="27" t="s">
        <v>779</v>
      </c>
      <c r="AM106" s="27" t="s">
        <v>779</v>
      </c>
      <c r="AN106" s="27" t="s">
        <v>779</v>
      </c>
      <c r="AO106" s="27" t="s">
        <v>779</v>
      </c>
      <c r="AP106" s="27" t="s">
        <v>779</v>
      </c>
      <c r="AQ106" s="27" t="s">
        <v>779</v>
      </c>
      <c r="AR106" s="27" t="s">
        <v>779</v>
      </c>
      <c r="AS106" s="27" t="s">
        <v>779</v>
      </c>
      <c r="AT106" s="27" t="s">
        <v>779</v>
      </c>
      <c r="AU106" s="27" t="s">
        <v>779</v>
      </c>
      <c r="AV106" s="27" t="s">
        <v>779</v>
      </c>
      <c r="AW106" s="27" t="s">
        <v>779</v>
      </c>
      <c r="AX106" s="27" t="s">
        <v>779</v>
      </c>
      <c r="AY106" s="27" t="s">
        <v>779</v>
      </c>
      <c r="AZ106" s="27" t="s">
        <v>779</v>
      </c>
      <c r="BA106" s="27" t="s">
        <v>779</v>
      </c>
      <c r="BB106" s="27" t="s">
        <v>779</v>
      </c>
      <c r="BC106" s="27" t="s">
        <v>779</v>
      </c>
      <c r="BD106" s="27" t="s">
        <v>779</v>
      </c>
      <c r="BE106" s="27" t="s">
        <v>779</v>
      </c>
      <c r="BF106" s="27" t="s">
        <v>779</v>
      </c>
      <c r="BG106" s="27" t="s">
        <v>779</v>
      </c>
      <c r="BH106" s="27" t="s">
        <v>779</v>
      </c>
      <c r="BI106" s="27" t="s">
        <v>779</v>
      </c>
      <c r="BJ106" s="27" t="s">
        <v>779</v>
      </c>
      <c r="BK106" s="27" t="s">
        <v>779</v>
      </c>
      <c r="BL106" s="27" t="s">
        <v>779</v>
      </c>
      <c r="BM106" s="27" t="s">
        <v>779</v>
      </c>
      <c r="BN106" s="27" t="s">
        <v>779</v>
      </c>
      <c r="BO106" s="27" t="s">
        <v>779</v>
      </c>
      <c r="BP106" s="27" t="s">
        <v>779</v>
      </c>
      <c r="BQ106" s="27" t="s">
        <v>779</v>
      </c>
      <c r="BR106" s="27" t="s">
        <v>779</v>
      </c>
      <c r="BS106" s="27" t="s">
        <v>779</v>
      </c>
      <c r="BT106" s="27" t="s">
        <v>779</v>
      </c>
      <c r="BU106" s="27" t="s">
        <v>779</v>
      </c>
      <c r="BV106" s="27" t="s">
        <v>779</v>
      </c>
      <c r="BW106" s="27" t="s">
        <v>779</v>
      </c>
      <c r="BX106" s="27" t="s">
        <v>779</v>
      </c>
    </row>
    <row r="107" spans="3:79" ht="30" customHeight="1">
      <c r="C107" s="20"/>
      <c r="D107" s="20"/>
      <c r="E107" s="20"/>
      <c r="F107" s="106"/>
      <c r="G107" s="106"/>
      <c r="H107" s="106"/>
      <c r="I107" s="106"/>
      <c r="J107" s="106"/>
      <c r="K107" s="20"/>
      <c r="L107" s="106"/>
      <c r="M107" s="106"/>
      <c r="N107" s="106"/>
      <c r="O107" s="106"/>
      <c r="P107" s="294">
        <v>2</v>
      </c>
      <c r="Q107" s="27" t="s">
        <v>779</v>
      </c>
      <c r="R107" s="27" t="s">
        <v>779</v>
      </c>
      <c r="S107" s="27" t="s">
        <v>779</v>
      </c>
      <c r="T107" s="27" t="s">
        <v>779</v>
      </c>
      <c r="U107" s="27" t="s">
        <v>779</v>
      </c>
      <c r="V107" s="27" t="s">
        <v>779</v>
      </c>
      <c r="W107" s="27" t="s">
        <v>779</v>
      </c>
      <c r="X107" s="27" t="s">
        <v>779</v>
      </c>
      <c r="Y107" s="27" t="s">
        <v>779</v>
      </c>
      <c r="Z107" s="27" t="s">
        <v>779</v>
      </c>
      <c r="AA107" s="27" t="s">
        <v>779</v>
      </c>
      <c r="AB107" s="27" t="s">
        <v>779</v>
      </c>
      <c r="AC107" s="27" t="s">
        <v>779</v>
      </c>
      <c r="AD107" s="27" t="s">
        <v>779</v>
      </c>
      <c r="AE107" s="27" t="s">
        <v>779</v>
      </c>
      <c r="AF107" s="27" t="s">
        <v>779</v>
      </c>
      <c r="AG107" s="27" t="s">
        <v>779</v>
      </c>
      <c r="AH107" s="27" t="s">
        <v>779</v>
      </c>
      <c r="AI107" s="27" t="s">
        <v>779</v>
      </c>
      <c r="AJ107" s="27" t="s">
        <v>779</v>
      </c>
      <c r="AK107" s="27" t="s">
        <v>779</v>
      </c>
      <c r="AL107" s="27" t="s">
        <v>779</v>
      </c>
      <c r="AM107" s="27" t="s">
        <v>779</v>
      </c>
      <c r="AN107" s="27" t="s">
        <v>779</v>
      </c>
      <c r="AO107" s="27" t="s">
        <v>779</v>
      </c>
      <c r="AP107" s="27" t="s">
        <v>779</v>
      </c>
      <c r="AQ107" s="27" t="s">
        <v>779</v>
      </c>
      <c r="AR107" s="27" t="s">
        <v>779</v>
      </c>
      <c r="AS107" s="27" t="s">
        <v>779</v>
      </c>
      <c r="AT107" s="27" t="s">
        <v>779</v>
      </c>
      <c r="AU107" s="27" t="s">
        <v>779</v>
      </c>
      <c r="AV107" s="27" t="s">
        <v>779</v>
      </c>
      <c r="AW107" s="27" t="s">
        <v>779</v>
      </c>
      <c r="AX107" s="27" t="s">
        <v>779</v>
      </c>
      <c r="AY107" s="27" t="s">
        <v>779</v>
      </c>
      <c r="AZ107" s="27" t="s">
        <v>779</v>
      </c>
      <c r="BA107" s="27" t="s">
        <v>779</v>
      </c>
      <c r="BB107" s="27" t="s">
        <v>779</v>
      </c>
      <c r="BC107" s="27" t="s">
        <v>779</v>
      </c>
      <c r="BD107" s="27" t="s">
        <v>779</v>
      </c>
      <c r="BE107" s="27" t="s">
        <v>779</v>
      </c>
      <c r="BF107" s="27" t="s">
        <v>779</v>
      </c>
      <c r="BG107" s="27" t="s">
        <v>779</v>
      </c>
      <c r="BH107" s="27" t="s">
        <v>779</v>
      </c>
      <c r="BI107" s="27" t="s">
        <v>779</v>
      </c>
      <c r="BJ107" s="27" t="s">
        <v>779</v>
      </c>
      <c r="BK107" s="27" t="s">
        <v>779</v>
      </c>
      <c r="BL107" s="27" t="s">
        <v>779</v>
      </c>
      <c r="BM107" s="27" t="s">
        <v>779</v>
      </c>
      <c r="BN107" s="27" t="s">
        <v>779</v>
      </c>
      <c r="BO107" s="27" t="s">
        <v>779</v>
      </c>
      <c r="BP107" s="27" t="s">
        <v>779</v>
      </c>
      <c r="BQ107" s="27" t="s">
        <v>779</v>
      </c>
      <c r="BR107" s="27" t="s">
        <v>779</v>
      </c>
      <c r="BS107" s="27" t="s">
        <v>779</v>
      </c>
      <c r="BT107" s="27" t="s">
        <v>779</v>
      </c>
      <c r="BU107" s="27" t="s">
        <v>779</v>
      </c>
      <c r="BV107" s="27" t="s">
        <v>779</v>
      </c>
      <c r="BW107" s="27" t="s">
        <v>779</v>
      </c>
      <c r="BX107" s="27" t="s">
        <v>779</v>
      </c>
    </row>
    <row r="108" spans="3:79" ht="30" customHeight="1">
      <c r="C108" s="20"/>
      <c r="D108" s="20"/>
      <c r="E108" s="20"/>
      <c r="F108" s="106"/>
      <c r="G108" s="106"/>
      <c r="H108" s="106"/>
      <c r="I108" s="106"/>
      <c r="J108" s="106"/>
      <c r="K108" s="20"/>
      <c r="L108" s="106"/>
      <c r="M108" s="106"/>
      <c r="N108" s="106"/>
      <c r="O108" s="106"/>
      <c r="P108" s="294">
        <v>3</v>
      </c>
      <c r="Q108" s="27" t="s">
        <v>779</v>
      </c>
      <c r="R108" s="27" t="s">
        <v>779</v>
      </c>
      <c r="S108" s="27" t="s">
        <v>779</v>
      </c>
      <c r="T108" s="27" t="s">
        <v>779</v>
      </c>
      <c r="U108" s="27" t="s">
        <v>779</v>
      </c>
      <c r="V108" s="27" t="s">
        <v>779</v>
      </c>
      <c r="W108" s="27" t="s">
        <v>779</v>
      </c>
      <c r="X108" s="27" t="s">
        <v>779</v>
      </c>
      <c r="Y108" s="27" t="s">
        <v>779</v>
      </c>
      <c r="Z108" s="27" t="s">
        <v>779</v>
      </c>
      <c r="AA108" s="27" t="s">
        <v>779</v>
      </c>
      <c r="AB108" s="27" t="s">
        <v>779</v>
      </c>
      <c r="AC108" s="27" t="s">
        <v>779</v>
      </c>
      <c r="AD108" s="27" t="s">
        <v>779</v>
      </c>
      <c r="AE108" s="27" t="s">
        <v>779</v>
      </c>
      <c r="AF108" s="27" t="s">
        <v>779</v>
      </c>
      <c r="AG108" s="27" t="s">
        <v>779</v>
      </c>
      <c r="AH108" s="27" t="s">
        <v>779</v>
      </c>
      <c r="AI108" s="27" t="s">
        <v>779</v>
      </c>
      <c r="AJ108" s="27" t="s">
        <v>779</v>
      </c>
      <c r="AK108" s="27" t="s">
        <v>779</v>
      </c>
      <c r="AL108" s="27" t="s">
        <v>779</v>
      </c>
      <c r="AM108" s="27" t="s">
        <v>779</v>
      </c>
      <c r="AN108" s="27" t="s">
        <v>779</v>
      </c>
      <c r="AO108" s="27" t="s">
        <v>779</v>
      </c>
      <c r="AP108" s="27" t="s">
        <v>779</v>
      </c>
      <c r="AQ108" s="27" t="s">
        <v>779</v>
      </c>
      <c r="AR108" s="27" t="s">
        <v>779</v>
      </c>
      <c r="AS108" s="27" t="s">
        <v>779</v>
      </c>
      <c r="AT108" s="27" t="s">
        <v>779</v>
      </c>
      <c r="AU108" s="27" t="s">
        <v>779</v>
      </c>
      <c r="AV108" s="27" t="s">
        <v>779</v>
      </c>
      <c r="AW108" s="27" t="s">
        <v>779</v>
      </c>
      <c r="AX108" s="27" t="s">
        <v>779</v>
      </c>
      <c r="AY108" s="27" t="s">
        <v>779</v>
      </c>
      <c r="AZ108" s="27" t="s">
        <v>779</v>
      </c>
      <c r="BA108" s="27" t="s">
        <v>779</v>
      </c>
      <c r="BB108" s="27" t="s">
        <v>779</v>
      </c>
      <c r="BC108" s="27" t="s">
        <v>779</v>
      </c>
      <c r="BD108" s="27" t="s">
        <v>779</v>
      </c>
      <c r="BE108" s="27" t="s">
        <v>779</v>
      </c>
      <c r="BF108" s="27" t="s">
        <v>779</v>
      </c>
      <c r="BG108" s="27" t="s">
        <v>779</v>
      </c>
      <c r="BH108" s="27" t="s">
        <v>779</v>
      </c>
      <c r="BI108" s="27" t="s">
        <v>779</v>
      </c>
      <c r="BJ108" s="27" t="s">
        <v>779</v>
      </c>
      <c r="BK108" s="27" t="s">
        <v>779</v>
      </c>
      <c r="BL108" s="27" t="s">
        <v>779</v>
      </c>
      <c r="BM108" s="27" t="s">
        <v>779</v>
      </c>
      <c r="BN108" s="27" t="s">
        <v>779</v>
      </c>
      <c r="BO108" s="27" t="s">
        <v>779</v>
      </c>
      <c r="BP108" s="27" t="s">
        <v>779</v>
      </c>
      <c r="BQ108" s="27" t="s">
        <v>779</v>
      </c>
      <c r="BR108" s="27" t="s">
        <v>779</v>
      </c>
      <c r="BS108" s="27" t="s">
        <v>779</v>
      </c>
      <c r="BT108" s="27" t="s">
        <v>779</v>
      </c>
      <c r="BU108" s="27" t="s">
        <v>779</v>
      </c>
      <c r="BV108" s="27" t="s">
        <v>779</v>
      </c>
      <c r="BW108" s="27" t="s">
        <v>779</v>
      </c>
      <c r="BX108" s="27" t="s">
        <v>779</v>
      </c>
    </row>
    <row r="109" spans="3:79" ht="30" customHeight="1">
      <c r="C109" s="20"/>
      <c r="D109" s="20"/>
      <c r="E109" s="20"/>
      <c r="F109" s="106"/>
      <c r="G109" s="106"/>
      <c r="H109" s="106"/>
      <c r="I109" s="106"/>
      <c r="J109" s="106"/>
      <c r="K109" s="20"/>
      <c r="L109" s="106"/>
      <c r="M109" s="106"/>
      <c r="N109" s="106"/>
      <c r="O109" s="106"/>
      <c r="P109" s="294">
        <v>4</v>
      </c>
      <c r="Q109" s="27" t="s">
        <v>779</v>
      </c>
      <c r="R109" s="27" t="s">
        <v>779</v>
      </c>
      <c r="S109" s="27" t="s">
        <v>779</v>
      </c>
      <c r="T109" s="27" t="s">
        <v>779</v>
      </c>
      <c r="U109" s="27" t="s">
        <v>779</v>
      </c>
      <c r="V109" s="27" t="s">
        <v>779</v>
      </c>
      <c r="W109" s="27" t="s">
        <v>779</v>
      </c>
      <c r="X109" s="27" t="s">
        <v>779</v>
      </c>
      <c r="Y109" s="27" t="s">
        <v>779</v>
      </c>
      <c r="Z109" s="27" t="s">
        <v>779</v>
      </c>
      <c r="AA109" s="27" t="s">
        <v>779</v>
      </c>
      <c r="AB109" s="27" t="s">
        <v>779</v>
      </c>
      <c r="AC109" s="27" t="s">
        <v>779</v>
      </c>
      <c r="AD109" s="27" t="s">
        <v>779</v>
      </c>
      <c r="AE109" s="27" t="s">
        <v>779</v>
      </c>
      <c r="AF109" s="27" t="s">
        <v>779</v>
      </c>
      <c r="AG109" s="27" t="s">
        <v>779</v>
      </c>
      <c r="AH109" s="27" t="s">
        <v>779</v>
      </c>
      <c r="AI109" s="27" t="s">
        <v>779</v>
      </c>
      <c r="AJ109" s="27" t="s">
        <v>779</v>
      </c>
      <c r="AK109" s="27" t="s">
        <v>779</v>
      </c>
      <c r="AL109" s="27" t="s">
        <v>779</v>
      </c>
      <c r="AM109" s="27" t="s">
        <v>779</v>
      </c>
      <c r="AN109" s="27" t="s">
        <v>779</v>
      </c>
      <c r="AO109" s="27" t="s">
        <v>779</v>
      </c>
      <c r="AP109" s="27" t="s">
        <v>779</v>
      </c>
      <c r="AQ109" s="27" t="s">
        <v>779</v>
      </c>
      <c r="AR109" s="27" t="s">
        <v>779</v>
      </c>
      <c r="AS109" s="27" t="s">
        <v>779</v>
      </c>
      <c r="AT109" s="27" t="s">
        <v>779</v>
      </c>
      <c r="AU109" s="27" t="s">
        <v>779</v>
      </c>
      <c r="AV109" s="27" t="s">
        <v>779</v>
      </c>
      <c r="AW109" s="27" t="s">
        <v>779</v>
      </c>
      <c r="AX109" s="27" t="s">
        <v>779</v>
      </c>
      <c r="AY109" s="27" t="s">
        <v>779</v>
      </c>
      <c r="AZ109" s="27" t="s">
        <v>779</v>
      </c>
      <c r="BA109" s="27" t="s">
        <v>779</v>
      </c>
      <c r="BB109" s="27" t="s">
        <v>779</v>
      </c>
      <c r="BC109" s="27" t="s">
        <v>779</v>
      </c>
      <c r="BD109" s="27" t="s">
        <v>779</v>
      </c>
      <c r="BE109" s="27" t="s">
        <v>779</v>
      </c>
      <c r="BF109" s="27" t="s">
        <v>779</v>
      </c>
      <c r="BG109" s="27" t="s">
        <v>779</v>
      </c>
      <c r="BH109" s="27" t="s">
        <v>779</v>
      </c>
      <c r="BI109" s="27" t="s">
        <v>779</v>
      </c>
      <c r="BJ109" s="27" t="s">
        <v>779</v>
      </c>
      <c r="BK109" s="27" t="s">
        <v>779</v>
      </c>
      <c r="BL109" s="27" t="s">
        <v>779</v>
      </c>
      <c r="BM109" s="27" t="s">
        <v>779</v>
      </c>
      <c r="BN109" s="27" t="s">
        <v>779</v>
      </c>
      <c r="BO109" s="27" t="s">
        <v>779</v>
      </c>
      <c r="BP109" s="27" t="s">
        <v>779</v>
      </c>
      <c r="BQ109" s="27" t="s">
        <v>779</v>
      </c>
      <c r="BR109" s="27" t="s">
        <v>779</v>
      </c>
      <c r="BS109" s="27" t="s">
        <v>779</v>
      </c>
      <c r="BT109" s="27" t="s">
        <v>779</v>
      </c>
      <c r="BU109" s="27" t="s">
        <v>779</v>
      </c>
      <c r="BV109" s="27" t="s">
        <v>779</v>
      </c>
      <c r="BW109" s="27" t="s">
        <v>779</v>
      </c>
      <c r="BX109" s="27" t="s">
        <v>779</v>
      </c>
    </row>
    <row r="110" spans="3:79" ht="30" customHeight="1">
      <c r="C110" s="20"/>
      <c r="D110" s="20"/>
      <c r="E110" s="20"/>
      <c r="F110" s="106"/>
      <c r="G110" s="106"/>
      <c r="H110" s="106"/>
      <c r="I110" s="106"/>
      <c r="J110" s="106"/>
      <c r="K110" s="20"/>
      <c r="L110" s="106"/>
      <c r="M110" s="106"/>
      <c r="N110" s="106"/>
      <c r="O110" s="106"/>
      <c r="P110" s="294">
        <v>5</v>
      </c>
      <c r="Q110" s="27" t="s">
        <v>779</v>
      </c>
      <c r="R110" s="27" t="s">
        <v>779</v>
      </c>
      <c r="S110" s="27" t="s">
        <v>779</v>
      </c>
      <c r="T110" s="27" t="s">
        <v>779</v>
      </c>
      <c r="U110" s="27" t="s">
        <v>779</v>
      </c>
      <c r="V110" s="27" t="s">
        <v>779</v>
      </c>
      <c r="W110" s="27" t="s">
        <v>779</v>
      </c>
      <c r="X110" s="27" t="s">
        <v>779</v>
      </c>
      <c r="Y110" s="27" t="s">
        <v>779</v>
      </c>
      <c r="Z110" s="27" t="s">
        <v>779</v>
      </c>
      <c r="AA110" s="27" t="s">
        <v>779</v>
      </c>
      <c r="AB110" s="27" t="s">
        <v>779</v>
      </c>
      <c r="AC110" s="27" t="s">
        <v>779</v>
      </c>
      <c r="AD110" s="27" t="s">
        <v>779</v>
      </c>
      <c r="AE110" s="27" t="s">
        <v>779</v>
      </c>
      <c r="AF110" s="27" t="s">
        <v>779</v>
      </c>
      <c r="AG110" s="27" t="s">
        <v>779</v>
      </c>
      <c r="AH110" s="27" t="s">
        <v>779</v>
      </c>
      <c r="AI110" s="27" t="s">
        <v>779</v>
      </c>
      <c r="AJ110" s="27" t="s">
        <v>779</v>
      </c>
      <c r="AK110" s="27" t="s">
        <v>779</v>
      </c>
      <c r="AL110" s="27" t="s">
        <v>779</v>
      </c>
      <c r="AM110" s="27" t="s">
        <v>779</v>
      </c>
      <c r="AN110" s="27" t="s">
        <v>779</v>
      </c>
      <c r="AO110" s="27" t="s">
        <v>779</v>
      </c>
      <c r="AP110" s="27" t="s">
        <v>779</v>
      </c>
      <c r="AQ110" s="27" t="s">
        <v>779</v>
      </c>
      <c r="AR110" s="27" t="s">
        <v>779</v>
      </c>
      <c r="AS110" s="27" t="s">
        <v>779</v>
      </c>
      <c r="AT110" s="27" t="s">
        <v>779</v>
      </c>
      <c r="AU110" s="27" t="s">
        <v>779</v>
      </c>
      <c r="AV110" s="27" t="s">
        <v>779</v>
      </c>
      <c r="AW110" s="27" t="s">
        <v>779</v>
      </c>
      <c r="AX110" s="27" t="s">
        <v>779</v>
      </c>
      <c r="AY110" s="27" t="s">
        <v>779</v>
      </c>
      <c r="AZ110" s="27" t="s">
        <v>779</v>
      </c>
      <c r="BA110" s="27" t="s">
        <v>779</v>
      </c>
      <c r="BB110" s="27" t="s">
        <v>779</v>
      </c>
      <c r="BC110" s="27" t="s">
        <v>779</v>
      </c>
      <c r="BD110" s="27" t="s">
        <v>779</v>
      </c>
      <c r="BE110" s="27" t="s">
        <v>779</v>
      </c>
      <c r="BF110" s="27" t="s">
        <v>779</v>
      </c>
      <c r="BG110" s="27" t="s">
        <v>779</v>
      </c>
      <c r="BH110" s="27" t="s">
        <v>779</v>
      </c>
      <c r="BI110" s="27" t="s">
        <v>779</v>
      </c>
      <c r="BJ110" s="27" t="s">
        <v>779</v>
      </c>
      <c r="BK110" s="27" t="s">
        <v>779</v>
      </c>
      <c r="BL110" s="27" t="s">
        <v>779</v>
      </c>
      <c r="BM110" s="27" t="s">
        <v>779</v>
      </c>
      <c r="BN110" s="27" t="s">
        <v>779</v>
      </c>
      <c r="BO110" s="27" t="s">
        <v>779</v>
      </c>
      <c r="BP110" s="27" t="s">
        <v>779</v>
      </c>
      <c r="BQ110" s="27" t="s">
        <v>779</v>
      </c>
      <c r="BR110" s="27" t="s">
        <v>779</v>
      </c>
      <c r="BS110" s="27" t="s">
        <v>779</v>
      </c>
      <c r="BT110" s="27" t="s">
        <v>779</v>
      </c>
      <c r="BU110" s="27" t="s">
        <v>779</v>
      </c>
      <c r="BV110" s="27" t="s">
        <v>779</v>
      </c>
      <c r="BW110" s="27" t="s">
        <v>779</v>
      </c>
      <c r="BX110" s="27" t="s">
        <v>779</v>
      </c>
    </row>
    <row r="111" spans="3:79" ht="30" customHeight="1">
      <c r="C111" s="20"/>
      <c r="D111" s="20"/>
      <c r="E111" s="20"/>
      <c r="F111" s="106"/>
      <c r="G111" s="106"/>
      <c r="H111" s="106"/>
      <c r="I111" s="106"/>
      <c r="J111" s="106"/>
      <c r="K111" s="20"/>
      <c r="L111" s="106"/>
      <c r="M111" s="106"/>
      <c r="N111" s="106"/>
      <c r="O111" s="106"/>
      <c r="P111" s="294">
        <v>6</v>
      </c>
      <c r="Q111" s="27" t="s">
        <v>779</v>
      </c>
      <c r="R111" s="27" t="s">
        <v>779</v>
      </c>
      <c r="S111" s="27" t="s">
        <v>779</v>
      </c>
      <c r="T111" s="27" t="s">
        <v>779</v>
      </c>
      <c r="U111" s="27" t="s">
        <v>779</v>
      </c>
      <c r="V111" s="27" t="s">
        <v>779</v>
      </c>
      <c r="W111" s="27" t="s">
        <v>779</v>
      </c>
      <c r="X111" s="27" t="s">
        <v>779</v>
      </c>
      <c r="Y111" s="27" t="s">
        <v>779</v>
      </c>
      <c r="Z111" s="27" t="s">
        <v>779</v>
      </c>
      <c r="AA111" s="27" t="s">
        <v>779</v>
      </c>
      <c r="AB111" s="27" t="s">
        <v>779</v>
      </c>
      <c r="AC111" s="27" t="s">
        <v>779</v>
      </c>
      <c r="AD111" s="27" t="s">
        <v>779</v>
      </c>
      <c r="AE111" s="27" t="s">
        <v>779</v>
      </c>
      <c r="AF111" s="27" t="s">
        <v>779</v>
      </c>
      <c r="AG111" s="27" t="s">
        <v>779</v>
      </c>
      <c r="AH111" s="27" t="s">
        <v>779</v>
      </c>
      <c r="AI111" s="27" t="s">
        <v>779</v>
      </c>
      <c r="AJ111" s="27" t="s">
        <v>779</v>
      </c>
      <c r="AK111" s="27" t="s">
        <v>779</v>
      </c>
      <c r="AL111" s="27" t="s">
        <v>779</v>
      </c>
      <c r="AM111" s="27" t="s">
        <v>779</v>
      </c>
      <c r="AN111" s="27" t="s">
        <v>779</v>
      </c>
      <c r="AO111" s="27" t="s">
        <v>779</v>
      </c>
      <c r="AP111" s="27" t="s">
        <v>779</v>
      </c>
      <c r="AQ111" s="27" t="s">
        <v>779</v>
      </c>
      <c r="AR111" s="27" t="s">
        <v>779</v>
      </c>
      <c r="AS111" s="27" t="s">
        <v>779</v>
      </c>
      <c r="AT111" s="27" t="s">
        <v>779</v>
      </c>
      <c r="AU111" s="27" t="s">
        <v>779</v>
      </c>
      <c r="AV111" s="27" t="s">
        <v>779</v>
      </c>
      <c r="AW111" s="27" t="s">
        <v>779</v>
      </c>
      <c r="AX111" s="27" t="s">
        <v>779</v>
      </c>
      <c r="AY111" s="27" t="s">
        <v>779</v>
      </c>
      <c r="AZ111" s="27" t="s">
        <v>779</v>
      </c>
      <c r="BA111" s="27" t="s">
        <v>779</v>
      </c>
      <c r="BB111" s="27" t="s">
        <v>779</v>
      </c>
      <c r="BC111" s="27" t="s">
        <v>779</v>
      </c>
      <c r="BD111" s="27" t="s">
        <v>779</v>
      </c>
      <c r="BE111" s="27" t="s">
        <v>779</v>
      </c>
      <c r="BF111" s="27" t="s">
        <v>779</v>
      </c>
      <c r="BG111" s="27" t="s">
        <v>779</v>
      </c>
      <c r="BH111" s="27" t="s">
        <v>779</v>
      </c>
      <c r="BI111" s="27" t="s">
        <v>779</v>
      </c>
      <c r="BJ111" s="27" t="s">
        <v>779</v>
      </c>
      <c r="BK111" s="27" t="s">
        <v>779</v>
      </c>
      <c r="BL111" s="27" t="s">
        <v>779</v>
      </c>
      <c r="BM111" s="27" t="s">
        <v>779</v>
      </c>
      <c r="BN111" s="27" t="s">
        <v>779</v>
      </c>
      <c r="BO111" s="27" t="s">
        <v>779</v>
      </c>
      <c r="BP111" s="27" t="s">
        <v>779</v>
      </c>
      <c r="BQ111" s="27" t="s">
        <v>779</v>
      </c>
      <c r="BR111" s="27" t="s">
        <v>779</v>
      </c>
      <c r="BS111" s="27" t="s">
        <v>779</v>
      </c>
      <c r="BT111" s="27" t="s">
        <v>779</v>
      </c>
      <c r="BU111" s="27" t="s">
        <v>779</v>
      </c>
      <c r="BV111" s="27" t="s">
        <v>779</v>
      </c>
      <c r="BW111" s="27" t="s">
        <v>779</v>
      </c>
      <c r="BX111" s="27" t="s">
        <v>779</v>
      </c>
    </row>
    <row r="112" spans="3:79" ht="30" customHeight="1">
      <c r="P112" s="294">
        <v>7</v>
      </c>
      <c r="Q112" s="27" t="s">
        <v>779</v>
      </c>
      <c r="R112" s="27" t="s">
        <v>779</v>
      </c>
      <c r="S112" s="27" t="s">
        <v>779</v>
      </c>
      <c r="T112" s="27" t="s">
        <v>779</v>
      </c>
      <c r="U112" s="27" t="s">
        <v>779</v>
      </c>
      <c r="V112" s="27" t="s">
        <v>779</v>
      </c>
      <c r="W112" s="27" t="s">
        <v>779</v>
      </c>
      <c r="X112" s="27" t="s">
        <v>779</v>
      </c>
      <c r="Y112" s="27" t="s">
        <v>779</v>
      </c>
      <c r="Z112" s="27" t="s">
        <v>779</v>
      </c>
      <c r="AA112" s="27" t="s">
        <v>779</v>
      </c>
      <c r="AB112" s="27" t="s">
        <v>779</v>
      </c>
      <c r="AC112" s="27" t="s">
        <v>779</v>
      </c>
      <c r="AD112" s="27" t="s">
        <v>779</v>
      </c>
      <c r="AE112" s="27" t="s">
        <v>779</v>
      </c>
      <c r="AF112" s="27" t="s">
        <v>779</v>
      </c>
      <c r="AG112" s="27" t="s">
        <v>779</v>
      </c>
      <c r="AH112" s="27" t="s">
        <v>779</v>
      </c>
      <c r="AI112" s="27" t="s">
        <v>779</v>
      </c>
      <c r="AJ112" s="27" t="s">
        <v>779</v>
      </c>
      <c r="AK112" s="27" t="s">
        <v>779</v>
      </c>
      <c r="AL112" s="27" t="s">
        <v>779</v>
      </c>
      <c r="AM112" s="27" t="s">
        <v>779</v>
      </c>
      <c r="AN112" s="27" t="s">
        <v>779</v>
      </c>
      <c r="AO112" s="27" t="s">
        <v>779</v>
      </c>
      <c r="AP112" s="27" t="s">
        <v>779</v>
      </c>
      <c r="AQ112" s="27" t="s">
        <v>779</v>
      </c>
      <c r="AR112" s="27" t="s">
        <v>779</v>
      </c>
      <c r="AS112" s="27" t="s">
        <v>779</v>
      </c>
      <c r="AT112" s="27" t="s">
        <v>779</v>
      </c>
      <c r="AU112" s="27" t="s">
        <v>779</v>
      </c>
      <c r="AV112" s="27" t="s">
        <v>779</v>
      </c>
      <c r="AW112" s="27" t="s">
        <v>779</v>
      </c>
      <c r="AX112" s="27" t="s">
        <v>779</v>
      </c>
      <c r="AY112" s="27" t="s">
        <v>779</v>
      </c>
      <c r="AZ112" s="27" t="s">
        <v>779</v>
      </c>
      <c r="BA112" s="27" t="s">
        <v>779</v>
      </c>
      <c r="BB112" s="27" t="s">
        <v>779</v>
      </c>
      <c r="BC112" s="27" t="s">
        <v>779</v>
      </c>
      <c r="BD112" s="27" t="s">
        <v>779</v>
      </c>
      <c r="BE112" s="27" t="s">
        <v>779</v>
      </c>
      <c r="BF112" s="27" t="s">
        <v>779</v>
      </c>
      <c r="BG112" s="27" t="s">
        <v>779</v>
      </c>
      <c r="BH112" s="27" t="s">
        <v>779</v>
      </c>
      <c r="BI112" s="27" t="s">
        <v>779</v>
      </c>
      <c r="BJ112" s="27" t="s">
        <v>779</v>
      </c>
      <c r="BK112" s="27" t="s">
        <v>779</v>
      </c>
      <c r="BL112" s="27" t="s">
        <v>779</v>
      </c>
      <c r="BM112" s="27" t="s">
        <v>779</v>
      </c>
      <c r="BN112" s="27" t="s">
        <v>779</v>
      </c>
      <c r="BO112" s="27" t="s">
        <v>779</v>
      </c>
      <c r="BP112" s="27" t="s">
        <v>779</v>
      </c>
      <c r="BQ112" s="27" t="s">
        <v>779</v>
      </c>
      <c r="BR112" s="27" t="s">
        <v>779</v>
      </c>
      <c r="BS112" s="27" t="s">
        <v>779</v>
      </c>
      <c r="BT112" s="27" t="s">
        <v>779</v>
      </c>
      <c r="BU112" s="27" t="s">
        <v>779</v>
      </c>
      <c r="BV112" s="27" t="s">
        <v>779</v>
      </c>
      <c r="BW112" s="27" t="s">
        <v>779</v>
      </c>
      <c r="BX112" s="27" t="s">
        <v>779</v>
      </c>
    </row>
    <row r="113" spans="16:76" ht="30" customHeight="1">
      <c r="P113" s="294">
        <v>8</v>
      </c>
      <c r="Q113" s="27" t="s">
        <v>779</v>
      </c>
      <c r="R113" s="27" t="s">
        <v>779</v>
      </c>
      <c r="S113" s="27" t="s">
        <v>779</v>
      </c>
      <c r="T113" s="27" t="s">
        <v>779</v>
      </c>
      <c r="U113" s="27" t="s">
        <v>779</v>
      </c>
      <c r="V113" s="27" t="s">
        <v>779</v>
      </c>
      <c r="W113" s="27" t="s">
        <v>779</v>
      </c>
      <c r="X113" s="27" t="s">
        <v>779</v>
      </c>
      <c r="Y113" s="27" t="s">
        <v>779</v>
      </c>
      <c r="Z113" s="27" t="s">
        <v>779</v>
      </c>
      <c r="AA113" s="27" t="s">
        <v>779</v>
      </c>
      <c r="AB113" s="27" t="s">
        <v>779</v>
      </c>
      <c r="AC113" s="27" t="s">
        <v>779</v>
      </c>
      <c r="AD113" s="27" t="s">
        <v>779</v>
      </c>
      <c r="AE113" s="27" t="s">
        <v>779</v>
      </c>
      <c r="AF113" s="27" t="s">
        <v>779</v>
      </c>
      <c r="AG113" s="27" t="s">
        <v>779</v>
      </c>
      <c r="AH113" s="27" t="s">
        <v>779</v>
      </c>
      <c r="AI113" s="27" t="s">
        <v>779</v>
      </c>
      <c r="AJ113" s="27" t="s">
        <v>779</v>
      </c>
      <c r="AK113" s="27" t="s">
        <v>779</v>
      </c>
      <c r="AL113" s="27" t="s">
        <v>779</v>
      </c>
      <c r="AM113" s="27" t="s">
        <v>779</v>
      </c>
      <c r="AN113" s="27" t="s">
        <v>779</v>
      </c>
      <c r="AO113" s="27" t="s">
        <v>779</v>
      </c>
      <c r="AP113" s="27" t="s">
        <v>779</v>
      </c>
      <c r="AQ113" s="27" t="s">
        <v>779</v>
      </c>
      <c r="AR113" s="27" t="s">
        <v>779</v>
      </c>
      <c r="AS113" s="27" t="s">
        <v>779</v>
      </c>
      <c r="AT113" s="27" t="s">
        <v>779</v>
      </c>
      <c r="AU113" s="27" t="s">
        <v>779</v>
      </c>
      <c r="AV113" s="27" t="s">
        <v>779</v>
      </c>
      <c r="AW113" s="27" t="s">
        <v>779</v>
      </c>
      <c r="AX113" s="27" t="s">
        <v>779</v>
      </c>
      <c r="AY113" s="27" t="s">
        <v>779</v>
      </c>
      <c r="AZ113" s="27" t="s">
        <v>779</v>
      </c>
      <c r="BA113" s="27" t="s">
        <v>779</v>
      </c>
      <c r="BB113" s="27" t="s">
        <v>779</v>
      </c>
      <c r="BC113" s="27" t="s">
        <v>779</v>
      </c>
      <c r="BD113" s="27" t="s">
        <v>779</v>
      </c>
      <c r="BE113" s="27" t="s">
        <v>779</v>
      </c>
      <c r="BF113" s="27" t="s">
        <v>779</v>
      </c>
      <c r="BG113" s="27" t="s">
        <v>779</v>
      </c>
      <c r="BH113" s="27" t="s">
        <v>779</v>
      </c>
      <c r="BI113" s="27" t="s">
        <v>779</v>
      </c>
      <c r="BJ113" s="27" t="s">
        <v>779</v>
      </c>
      <c r="BK113" s="27" t="s">
        <v>779</v>
      </c>
      <c r="BL113" s="27" t="s">
        <v>779</v>
      </c>
      <c r="BM113" s="27" t="s">
        <v>779</v>
      </c>
      <c r="BN113" s="27" t="s">
        <v>779</v>
      </c>
      <c r="BO113" s="27" t="s">
        <v>779</v>
      </c>
      <c r="BP113" s="27" t="s">
        <v>779</v>
      </c>
      <c r="BQ113" s="27" t="s">
        <v>779</v>
      </c>
      <c r="BR113" s="27" t="s">
        <v>779</v>
      </c>
      <c r="BS113" s="27" t="s">
        <v>779</v>
      </c>
      <c r="BT113" s="27" t="s">
        <v>779</v>
      </c>
      <c r="BU113" s="27" t="s">
        <v>779</v>
      </c>
      <c r="BV113" s="27" t="s">
        <v>779</v>
      </c>
      <c r="BW113" s="27" t="s">
        <v>779</v>
      </c>
      <c r="BX113" s="27" t="s">
        <v>779</v>
      </c>
    </row>
    <row r="114" spans="16:76" ht="30" customHeight="1">
      <c r="P114" s="294">
        <v>9</v>
      </c>
      <c r="Q114" s="27" t="s">
        <v>779</v>
      </c>
      <c r="R114" s="27" t="s">
        <v>779</v>
      </c>
      <c r="S114" s="27" t="s">
        <v>779</v>
      </c>
      <c r="T114" s="27" t="s">
        <v>779</v>
      </c>
      <c r="U114" s="27" t="s">
        <v>779</v>
      </c>
      <c r="V114" s="27" t="s">
        <v>779</v>
      </c>
      <c r="W114" s="27" t="s">
        <v>779</v>
      </c>
      <c r="X114" s="27" t="s">
        <v>779</v>
      </c>
      <c r="Y114" s="27" t="s">
        <v>779</v>
      </c>
      <c r="Z114" s="27" t="s">
        <v>779</v>
      </c>
      <c r="AA114" s="27" t="s">
        <v>779</v>
      </c>
      <c r="AB114" s="27" t="s">
        <v>779</v>
      </c>
      <c r="AC114" s="27" t="s">
        <v>779</v>
      </c>
      <c r="AD114" s="27" t="s">
        <v>779</v>
      </c>
      <c r="AE114" s="27" t="s">
        <v>779</v>
      </c>
      <c r="AF114" s="27" t="s">
        <v>779</v>
      </c>
      <c r="AG114" s="27" t="s">
        <v>779</v>
      </c>
      <c r="AH114" s="27" t="s">
        <v>779</v>
      </c>
      <c r="AI114" s="27" t="s">
        <v>779</v>
      </c>
      <c r="AJ114" s="27" t="s">
        <v>779</v>
      </c>
      <c r="AK114" s="27" t="s">
        <v>779</v>
      </c>
      <c r="AL114" s="27" t="s">
        <v>779</v>
      </c>
      <c r="AM114" s="27" t="s">
        <v>779</v>
      </c>
      <c r="AN114" s="27" t="s">
        <v>779</v>
      </c>
      <c r="AO114" s="27" t="s">
        <v>779</v>
      </c>
      <c r="AP114" s="27" t="s">
        <v>779</v>
      </c>
      <c r="AQ114" s="27" t="s">
        <v>779</v>
      </c>
      <c r="AR114" s="27" t="s">
        <v>779</v>
      </c>
      <c r="AS114" s="27" t="s">
        <v>779</v>
      </c>
      <c r="AT114" s="27" t="s">
        <v>779</v>
      </c>
      <c r="AU114" s="27" t="s">
        <v>779</v>
      </c>
      <c r="AV114" s="27" t="s">
        <v>779</v>
      </c>
      <c r="AW114" s="27" t="s">
        <v>779</v>
      </c>
      <c r="AX114" s="27" t="s">
        <v>779</v>
      </c>
      <c r="AY114" s="27" t="s">
        <v>779</v>
      </c>
      <c r="AZ114" s="27" t="s">
        <v>779</v>
      </c>
      <c r="BA114" s="27" t="s">
        <v>779</v>
      </c>
      <c r="BB114" s="27" t="s">
        <v>779</v>
      </c>
      <c r="BC114" s="27" t="s">
        <v>779</v>
      </c>
      <c r="BD114" s="27" t="s">
        <v>779</v>
      </c>
      <c r="BE114" s="27" t="s">
        <v>779</v>
      </c>
      <c r="BF114" s="27" t="s">
        <v>779</v>
      </c>
      <c r="BG114" s="27" t="s">
        <v>779</v>
      </c>
      <c r="BH114" s="27" t="s">
        <v>779</v>
      </c>
      <c r="BI114" s="27" t="s">
        <v>779</v>
      </c>
      <c r="BJ114" s="27" t="s">
        <v>779</v>
      </c>
      <c r="BK114" s="27" t="s">
        <v>779</v>
      </c>
      <c r="BL114" s="27" t="s">
        <v>779</v>
      </c>
      <c r="BM114" s="27" t="s">
        <v>779</v>
      </c>
      <c r="BN114" s="27" t="s">
        <v>779</v>
      </c>
      <c r="BO114" s="27" t="s">
        <v>779</v>
      </c>
      <c r="BP114" s="27" t="s">
        <v>779</v>
      </c>
      <c r="BQ114" s="27" t="s">
        <v>779</v>
      </c>
      <c r="BR114" s="27" t="s">
        <v>779</v>
      </c>
      <c r="BS114" s="27" t="s">
        <v>779</v>
      </c>
      <c r="BT114" s="27" t="s">
        <v>779</v>
      </c>
      <c r="BU114" s="27" t="s">
        <v>779</v>
      </c>
      <c r="BV114" s="27" t="s">
        <v>779</v>
      </c>
      <c r="BW114" s="27" t="s">
        <v>779</v>
      </c>
      <c r="BX114" s="27" t="s">
        <v>779</v>
      </c>
    </row>
    <row r="115" spans="16:76" ht="30" customHeight="1">
      <c r="P115" s="294">
        <v>10</v>
      </c>
      <c r="Q115" s="27" t="s">
        <v>779</v>
      </c>
      <c r="R115" s="27" t="s">
        <v>779</v>
      </c>
      <c r="S115" s="27" t="s">
        <v>779</v>
      </c>
      <c r="T115" s="27" t="s">
        <v>779</v>
      </c>
      <c r="U115" s="27" t="s">
        <v>779</v>
      </c>
      <c r="V115" s="27" t="s">
        <v>779</v>
      </c>
      <c r="W115" s="27" t="s">
        <v>779</v>
      </c>
      <c r="X115" s="27" t="s">
        <v>779</v>
      </c>
      <c r="Y115" s="27" t="s">
        <v>779</v>
      </c>
      <c r="Z115" s="27" t="s">
        <v>779</v>
      </c>
      <c r="AA115" s="27" t="s">
        <v>779</v>
      </c>
      <c r="AB115" s="27" t="s">
        <v>779</v>
      </c>
      <c r="AC115" s="27" t="s">
        <v>779</v>
      </c>
      <c r="AD115" s="27" t="s">
        <v>779</v>
      </c>
      <c r="AE115" s="27" t="s">
        <v>779</v>
      </c>
      <c r="AF115" s="27" t="s">
        <v>779</v>
      </c>
      <c r="AG115" s="27" t="s">
        <v>779</v>
      </c>
      <c r="AH115" s="27" t="s">
        <v>779</v>
      </c>
      <c r="AI115" s="27" t="s">
        <v>779</v>
      </c>
      <c r="AJ115" s="27" t="s">
        <v>779</v>
      </c>
      <c r="AK115" s="27" t="s">
        <v>779</v>
      </c>
      <c r="AL115" s="27" t="s">
        <v>779</v>
      </c>
      <c r="AM115" s="27" t="s">
        <v>779</v>
      </c>
      <c r="AN115" s="27" t="s">
        <v>779</v>
      </c>
      <c r="AO115" s="27" t="s">
        <v>779</v>
      </c>
      <c r="AP115" s="27" t="s">
        <v>779</v>
      </c>
      <c r="AQ115" s="27" t="s">
        <v>779</v>
      </c>
      <c r="AR115" s="27" t="s">
        <v>779</v>
      </c>
      <c r="AS115" s="27" t="s">
        <v>779</v>
      </c>
      <c r="AT115" s="27" t="s">
        <v>779</v>
      </c>
      <c r="AU115" s="27" t="s">
        <v>779</v>
      </c>
      <c r="AV115" s="27" t="s">
        <v>779</v>
      </c>
      <c r="AW115" s="27" t="s">
        <v>779</v>
      </c>
      <c r="AX115" s="27" t="s">
        <v>779</v>
      </c>
      <c r="AY115" s="27" t="s">
        <v>779</v>
      </c>
      <c r="AZ115" s="27" t="s">
        <v>779</v>
      </c>
      <c r="BA115" s="27" t="s">
        <v>779</v>
      </c>
      <c r="BB115" s="27" t="s">
        <v>779</v>
      </c>
      <c r="BC115" s="27" t="s">
        <v>779</v>
      </c>
      <c r="BD115" s="27" t="s">
        <v>779</v>
      </c>
      <c r="BE115" s="27" t="s">
        <v>779</v>
      </c>
      <c r="BF115" s="27" t="s">
        <v>779</v>
      </c>
      <c r="BG115" s="27" t="s">
        <v>779</v>
      </c>
      <c r="BH115" s="27" t="s">
        <v>779</v>
      </c>
      <c r="BI115" s="27" t="s">
        <v>779</v>
      </c>
      <c r="BJ115" s="27" t="s">
        <v>779</v>
      </c>
      <c r="BK115" s="27" t="s">
        <v>779</v>
      </c>
      <c r="BL115" s="27" t="s">
        <v>779</v>
      </c>
      <c r="BM115" s="27" t="s">
        <v>779</v>
      </c>
      <c r="BN115" s="27" t="s">
        <v>779</v>
      </c>
      <c r="BO115" s="27" t="s">
        <v>779</v>
      </c>
      <c r="BP115" s="27" t="s">
        <v>779</v>
      </c>
      <c r="BQ115" s="27" t="s">
        <v>779</v>
      </c>
      <c r="BR115" s="27" t="s">
        <v>779</v>
      </c>
      <c r="BS115" s="27" t="s">
        <v>779</v>
      </c>
      <c r="BT115" s="27" t="s">
        <v>779</v>
      </c>
      <c r="BU115" s="27" t="s">
        <v>779</v>
      </c>
      <c r="BV115" s="27" t="s">
        <v>779</v>
      </c>
      <c r="BW115" s="27" t="s">
        <v>779</v>
      </c>
      <c r="BX115" s="27" t="s">
        <v>779</v>
      </c>
    </row>
    <row r="116" spans="16:76" ht="30" customHeight="1">
      <c r="P116" s="294">
        <v>11</v>
      </c>
      <c r="Q116" s="27" t="s">
        <v>779</v>
      </c>
      <c r="R116" s="27" t="s">
        <v>779</v>
      </c>
      <c r="S116" s="27" t="s">
        <v>779</v>
      </c>
      <c r="T116" s="27" t="s">
        <v>779</v>
      </c>
      <c r="U116" s="27" t="s">
        <v>779</v>
      </c>
      <c r="V116" s="27" t="s">
        <v>779</v>
      </c>
      <c r="W116" s="27" t="s">
        <v>779</v>
      </c>
      <c r="X116" s="27" t="s">
        <v>779</v>
      </c>
      <c r="Y116" s="27" t="s">
        <v>779</v>
      </c>
      <c r="Z116" s="27" t="s">
        <v>779</v>
      </c>
      <c r="AA116" s="27" t="s">
        <v>779</v>
      </c>
      <c r="AB116" s="27" t="s">
        <v>779</v>
      </c>
      <c r="AC116" s="27" t="s">
        <v>779</v>
      </c>
      <c r="AD116" s="27" t="s">
        <v>779</v>
      </c>
      <c r="AE116" s="27" t="s">
        <v>779</v>
      </c>
      <c r="AF116" s="27" t="s">
        <v>779</v>
      </c>
      <c r="AG116" s="27" t="s">
        <v>779</v>
      </c>
      <c r="AH116" s="27" t="s">
        <v>779</v>
      </c>
      <c r="AI116" s="27" t="s">
        <v>779</v>
      </c>
      <c r="AJ116" s="27" t="s">
        <v>779</v>
      </c>
      <c r="AK116" s="27" t="s">
        <v>779</v>
      </c>
      <c r="AL116" s="27" t="s">
        <v>779</v>
      </c>
      <c r="AM116" s="27" t="s">
        <v>779</v>
      </c>
      <c r="AN116" s="27" t="s">
        <v>779</v>
      </c>
      <c r="AO116" s="27" t="s">
        <v>779</v>
      </c>
      <c r="AP116" s="27" t="s">
        <v>779</v>
      </c>
      <c r="AQ116" s="27" t="s">
        <v>779</v>
      </c>
      <c r="AR116" s="27" t="s">
        <v>779</v>
      </c>
      <c r="AS116" s="27" t="s">
        <v>779</v>
      </c>
      <c r="AT116" s="27" t="s">
        <v>779</v>
      </c>
      <c r="AU116" s="27" t="s">
        <v>779</v>
      </c>
      <c r="AV116" s="27" t="s">
        <v>779</v>
      </c>
      <c r="AW116" s="27" t="s">
        <v>779</v>
      </c>
      <c r="AX116" s="27" t="s">
        <v>779</v>
      </c>
      <c r="AY116" s="27" t="s">
        <v>779</v>
      </c>
      <c r="AZ116" s="27" t="s">
        <v>779</v>
      </c>
      <c r="BA116" s="27" t="s">
        <v>779</v>
      </c>
      <c r="BB116" s="27" t="s">
        <v>779</v>
      </c>
      <c r="BC116" s="27" t="s">
        <v>779</v>
      </c>
      <c r="BD116" s="27" t="s">
        <v>779</v>
      </c>
      <c r="BE116" s="27" t="s">
        <v>779</v>
      </c>
      <c r="BF116" s="27" t="s">
        <v>779</v>
      </c>
      <c r="BG116" s="27" t="s">
        <v>779</v>
      </c>
      <c r="BH116" s="27" t="s">
        <v>779</v>
      </c>
      <c r="BI116" s="27" t="s">
        <v>779</v>
      </c>
      <c r="BJ116" s="27" t="s">
        <v>779</v>
      </c>
      <c r="BK116" s="27" t="s">
        <v>779</v>
      </c>
      <c r="BL116" s="27" t="s">
        <v>779</v>
      </c>
      <c r="BM116" s="27" t="s">
        <v>779</v>
      </c>
      <c r="BN116" s="27" t="s">
        <v>779</v>
      </c>
      <c r="BO116" s="27" t="s">
        <v>779</v>
      </c>
      <c r="BP116" s="27" t="s">
        <v>779</v>
      </c>
      <c r="BQ116" s="27" t="s">
        <v>779</v>
      </c>
      <c r="BR116" s="27" t="s">
        <v>779</v>
      </c>
      <c r="BS116" s="27" t="s">
        <v>779</v>
      </c>
      <c r="BT116" s="27" t="s">
        <v>779</v>
      </c>
      <c r="BU116" s="27" t="s">
        <v>779</v>
      </c>
      <c r="BV116" s="27" t="s">
        <v>779</v>
      </c>
      <c r="BW116" s="27" t="s">
        <v>779</v>
      </c>
      <c r="BX116" s="27" t="s">
        <v>779</v>
      </c>
    </row>
    <row r="117" spans="16:76" ht="30" customHeight="1">
      <c r="P117" s="294">
        <v>12</v>
      </c>
      <c r="Q117" s="27" t="s">
        <v>779</v>
      </c>
      <c r="R117" s="27" t="s">
        <v>779</v>
      </c>
      <c r="S117" s="27" t="s">
        <v>779</v>
      </c>
      <c r="T117" s="27" t="s">
        <v>779</v>
      </c>
      <c r="U117" s="27" t="s">
        <v>779</v>
      </c>
      <c r="V117" s="27" t="s">
        <v>779</v>
      </c>
      <c r="W117" s="27" t="s">
        <v>779</v>
      </c>
      <c r="X117" s="27" t="s">
        <v>779</v>
      </c>
      <c r="Y117" s="27" t="s">
        <v>779</v>
      </c>
      <c r="Z117" s="27" t="s">
        <v>779</v>
      </c>
      <c r="AA117" s="27" t="s">
        <v>779</v>
      </c>
      <c r="AB117" s="27" t="s">
        <v>779</v>
      </c>
      <c r="AC117" s="27" t="s">
        <v>779</v>
      </c>
      <c r="AD117" s="27" t="s">
        <v>779</v>
      </c>
      <c r="AE117" s="27" t="s">
        <v>779</v>
      </c>
      <c r="AF117" s="27" t="s">
        <v>779</v>
      </c>
      <c r="AG117" s="27" t="s">
        <v>779</v>
      </c>
      <c r="AH117" s="27" t="s">
        <v>779</v>
      </c>
      <c r="AI117" s="27" t="s">
        <v>779</v>
      </c>
      <c r="AJ117" s="27" t="s">
        <v>779</v>
      </c>
      <c r="AK117" s="27" t="s">
        <v>779</v>
      </c>
      <c r="AL117" s="27" t="s">
        <v>779</v>
      </c>
      <c r="AM117" s="27" t="s">
        <v>779</v>
      </c>
      <c r="AN117" s="27" t="s">
        <v>779</v>
      </c>
      <c r="AO117" s="27" t="s">
        <v>779</v>
      </c>
      <c r="AP117" s="27" t="s">
        <v>779</v>
      </c>
      <c r="AQ117" s="27" t="s">
        <v>779</v>
      </c>
      <c r="AR117" s="27" t="s">
        <v>779</v>
      </c>
      <c r="AS117" s="27" t="s">
        <v>779</v>
      </c>
      <c r="AT117" s="27" t="s">
        <v>779</v>
      </c>
      <c r="AU117" s="27" t="s">
        <v>779</v>
      </c>
      <c r="AV117" s="27" t="s">
        <v>779</v>
      </c>
      <c r="AW117" s="27" t="s">
        <v>779</v>
      </c>
      <c r="AX117" s="27" t="s">
        <v>779</v>
      </c>
      <c r="AY117" s="27" t="s">
        <v>779</v>
      </c>
      <c r="AZ117" s="27" t="s">
        <v>779</v>
      </c>
      <c r="BA117" s="27" t="s">
        <v>779</v>
      </c>
      <c r="BB117" s="27" t="s">
        <v>779</v>
      </c>
      <c r="BC117" s="27" t="s">
        <v>779</v>
      </c>
      <c r="BD117" s="27" t="s">
        <v>779</v>
      </c>
      <c r="BE117" s="27" t="s">
        <v>779</v>
      </c>
      <c r="BF117" s="27" t="s">
        <v>779</v>
      </c>
      <c r="BG117" s="27" t="s">
        <v>779</v>
      </c>
      <c r="BH117" s="27" t="s">
        <v>779</v>
      </c>
      <c r="BI117" s="27" t="s">
        <v>779</v>
      </c>
      <c r="BJ117" s="27" t="s">
        <v>779</v>
      </c>
      <c r="BK117" s="27" t="s">
        <v>779</v>
      </c>
      <c r="BL117" s="27" t="s">
        <v>779</v>
      </c>
      <c r="BM117" s="27" t="s">
        <v>779</v>
      </c>
      <c r="BN117" s="27" t="s">
        <v>779</v>
      </c>
      <c r="BO117" s="27" t="s">
        <v>779</v>
      </c>
      <c r="BP117" s="27" t="s">
        <v>779</v>
      </c>
      <c r="BQ117" s="27" t="s">
        <v>779</v>
      </c>
      <c r="BR117" s="27" t="s">
        <v>779</v>
      </c>
      <c r="BS117" s="27" t="s">
        <v>779</v>
      </c>
      <c r="BT117" s="27" t="s">
        <v>779</v>
      </c>
      <c r="BU117" s="27" t="s">
        <v>779</v>
      </c>
      <c r="BV117" s="27" t="s">
        <v>779</v>
      </c>
      <c r="BW117" s="27" t="s">
        <v>779</v>
      </c>
      <c r="BX117" s="27" t="s">
        <v>779</v>
      </c>
    </row>
    <row r="118" spans="16:76" ht="30" customHeight="1">
      <c r="P118" s="294">
        <v>13</v>
      </c>
      <c r="Q118" s="27" t="s">
        <v>779</v>
      </c>
      <c r="R118" s="27" t="s">
        <v>779</v>
      </c>
      <c r="S118" s="27" t="s">
        <v>779</v>
      </c>
      <c r="T118" s="27" t="s">
        <v>779</v>
      </c>
      <c r="U118" s="27" t="s">
        <v>779</v>
      </c>
      <c r="V118" s="27" t="s">
        <v>779</v>
      </c>
      <c r="W118" s="27" t="s">
        <v>779</v>
      </c>
      <c r="X118" s="27" t="s">
        <v>779</v>
      </c>
      <c r="Y118" s="27" t="s">
        <v>779</v>
      </c>
      <c r="Z118" s="27" t="s">
        <v>779</v>
      </c>
      <c r="AA118" s="27" t="s">
        <v>779</v>
      </c>
      <c r="AB118" s="27" t="s">
        <v>779</v>
      </c>
      <c r="AC118" s="27" t="s">
        <v>779</v>
      </c>
      <c r="AD118" s="27" t="s">
        <v>779</v>
      </c>
      <c r="AE118" s="27" t="s">
        <v>779</v>
      </c>
      <c r="AF118" s="27" t="s">
        <v>779</v>
      </c>
      <c r="AG118" s="27" t="s">
        <v>779</v>
      </c>
      <c r="AH118" s="27" t="s">
        <v>779</v>
      </c>
      <c r="AI118" s="27" t="s">
        <v>779</v>
      </c>
      <c r="AJ118" s="27" t="s">
        <v>779</v>
      </c>
      <c r="AK118" s="27" t="s">
        <v>779</v>
      </c>
      <c r="AL118" s="27" t="s">
        <v>779</v>
      </c>
      <c r="AM118" s="27" t="s">
        <v>779</v>
      </c>
      <c r="AN118" s="27" t="s">
        <v>779</v>
      </c>
      <c r="AO118" s="27" t="s">
        <v>779</v>
      </c>
      <c r="AP118" s="27" t="s">
        <v>779</v>
      </c>
      <c r="AQ118" s="27" t="s">
        <v>779</v>
      </c>
      <c r="AR118" s="27" t="s">
        <v>779</v>
      </c>
      <c r="AS118" s="27" t="s">
        <v>779</v>
      </c>
      <c r="AT118" s="27" t="s">
        <v>779</v>
      </c>
      <c r="AU118" s="27" t="s">
        <v>779</v>
      </c>
      <c r="AV118" s="27" t="s">
        <v>779</v>
      </c>
      <c r="AW118" s="27" t="s">
        <v>779</v>
      </c>
      <c r="AX118" s="27" t="s">
        <v>779</v>
      </c>
      <c r="AY118" s="27" t="s">
        <v>779</v>
      </c>
      <c r="AZ118" s="27" t="s">
        <v>779</v>
      </c>
      <c r="BA118" s="27" t="s">
        <v>779</v>
      </c>
      <c r="BB118" s="27" t="s">
        <v>779</v>
      </c>
      <c r="BC118" s="27" t="s">
        <v>779</v>
      </c>
      <c r="BD118" s="27" t="s">
        <v>779</v>
      </c>
      <c r="BE118" s="27" t="s">
        <v>779</v>
      </c>
      <c r="BF118" s="27" t="s">
        <v>779</v>
      </c>
      <c r="BG118" s="27" t="s">
        <v>779</v>
      </c>
      <c r="BH118" s="27" t="s">
        <v>779</v>
      </c>
      <c r="BI118" s="27" t="s">
        <v>779</v>
      </c>
      <c r="BJ118" s="27" t="s">
        <v>779</v>
      </c>
      <c r="BK118" s="27" t="s">
        <v>779</v>
      </c>
      <c r="BL118" s="27" t="s">
        <v>779</v>
      </c>
      <c r="BM118" s="27" t="s">
        <v>779</v>
      </c>
      <c r="BN118" s="27" t="s">
        <v>779</v>
      </c>
      <c r="BO118" s="27" t="s">
        <v>779</v>
      </c>
      <c r="BP118" s="27" t="s">
        <v>779</v>
      </c>
      <c r="BQ118" s="27" t="s">
        <v>779</v>
      </c>
      <c r="BR118" s="27" t="s">
        <v>779</v>
      </c>
      <c r="BS118" s="27" t="s">
        <v>779</v>
      </c>
      <c r="BT118" s="27" t="s">
        <v>779</v>
      </c>
      <c r="BU118" s="27" t="s">
        <v>779</v>
      </c>
      <c r="BV118" s="27" t="s">
        <v>779</v>
      </c>
      <c r="BW118" s="27" t="s">
        <v>779</v>
      </c>
      <c r="BX118" s="27" t="s">
        <v>779</v>
      </c>
    </row>
    <row r="119" spans="16:76" ht="30" customHeight="1">
      <c r="P119" s="294">
        <v>14</v>
      </c>
      <c r="Q119" s="27" t="s">
        <v>779</v>
      </c>
      <c r="R119" s="27" t="s">
        <v>779</v>
      </c>
      <c r="S119" s="27" t="s">
        <v>779</v>
      </c>
      <c r="T119" s="27" t="s">
        <v>779</v>
      </c>
      <c r="U119" s="27" t="s">
        <v>779</v>
      </c>
      <c r="V119" s="27" t="s">
        <v>779</v>
      </c>
      <c r="W119" s="27" t="s">
        <v>779</v>
      </c>
      <c r="X119" s="27" t="s">
        <v>779</v>
      </c>
      <c r="Y119" s="27" t="s">
        <v>779</v>
      </c>
      <c r="Z119" s="27" t="s">
        <v>779</v>
      </c>
      <c r="AA119" s="27" t="s">
        <v>779</v>
      </c>
      <c r="AB119" s="27" t="s">
        <v>779</v>
      </c>
      <c r="AC119" s="27" t="s">
        <v>779</v>
      </c>
      <c r="AD119" s="27" t="s">
        <v>779</v>
      </c>
      <c r="AE119" s="27" t="s">
        <v>779</v>
      </c>
      <c r="AF119" s="27" t="s">
        <v>779</v>
      </c>
      <c r="AG119" s="27" t="s">
        <v>779</v>
      </c>
      <c r="AH119" s="27" t="s">
        <v>779</v>
      </c>
      <c r="AI119" s="27" t="s">
        <v>779</v>
      </c>
      <c r="AJ119" s="27" t="s">
        <v>779</v>
      </c>
      <c r="AK119" s="27" t="s">
        <v>779</v>
      </c>
      <c r="AL119" s="27" t="s">
        <v>779</v>
      </c>
      <c r="AM119" s="27" t="s">
        <v>779</v>
      </c>
      <c r="AN119" s="27" t="s">
        <v>779</v>
      </c>
      <c r="AO119" s="27" t="s">
        <v>779</v>
      </c>
      <c r="AP119" s="27" t="s">
        <v>779</v>
      </c>
      <c r="AQ119" s="27" t="s">
        <v>779</v>
      </c>
      <c r="AR119" s="27" t="s">
        <v>779</v>
      </c>
      <c r="AS119" s="27" t="s">
        <v>779</v>
      </c>
      <c r="AT119" s="27" t="s">
        <v>779</v>
      </c>
      <c r="AU119" s="27" t="s">
        <v>779</v>
      </c>
      <c r="AV119" s="27" t="s">
        <v>779</v>
      </c>
      <c r="AW119" s="27" t="s">
        <v>779</v>
      </c>
      <c r="AX119" s="27" t="s">
        <v>779</v>
      </c>
      <c r="AY119" s="27" t="s">
        <v>779</v>
      </c>
      <c r="AZ119" s="27" t="s">
        <v>779</v>
      </c>
      <c r="BA119" s="27" t="s">
        <v>779</v>
      </c>
      <c r="BB119" s="27" t="s">
        <v>779</v>
      </c>
      <c r="BC119" s="27" t="s">
        <v>779</v>
      </c>
      <c r="BD119" s="27" t="s">
        <v>779</v>
      </c>
      <c r="BE119" s="27" t="s">
        <v>779</v>
      </c>
      <c r="BF119" s="27" t="s">
        <v>779</v>
      </c>
      <c r="BG119" s="27" t="s">
        <v>779</v>
      </c>
      <c r="BH119" s="27" t="s">
        <v>779</v>
      </c>
      <c r="BI119" s="27" t="s">
        <v>779</v>
      </c>
      <c r="BJ119" s="27" t="s">
        <v>779</v>
      </c>
      <c r="BK119" s="27" t="s">
        <v>779</v>
      </c>
      <c r="BL119" s="27" t="s">
        <v>779</v>
      </c>
      <c r="BM119" s="27" t="s">
        <v>779</v>
      </c>
      <c r="BN119" s="27" t="s">
        <v>779</v>
      </c>
      <c r="BO119" s="27" t="s">
        <v>779</v>
      </c>
      <c r="BP119" s="27" t="s">
        <v>779</v>
      </c>
      <c r="BQ119" s="27" t="s">
        <v>779</v>
      </c>
      <c r="BR119" s="27" t="s">
        <v>779</v>
      </c>
      <c r="BS119" s="27" t="s">
        <v>779</v>
      </c>
      <c r="BT119" s="27" t="s">
        <v>779</v>
      </c>
      <c r="BU119" s="27" t="s">
        <v>779</v>
      </c>
      <c r="BV119" s="27" t="s">
        <v>779</v>
      </c>
      <c r="BW119" s="27" t="s">
        <v>779</v>
      </c>
      <c r="BX119" s="27" t="s">
        <v>779</v>
      </c>
    </row>
    <row r="120" spans="16:76" ht="30" customHeight="1">
      <c r="P120" s="294">
        <v>15</v>
      </c>
      <c r="Q120" s="27" t="s">
        <v>779</v>
      </c>
      <c r="R120" s="27" t="s">
        <v>779</v>
      </c>
      <c r="S120" s="27" t="s">
        <v>779</v>
      </c>
      <c r="T120" s="27" t="s">
        <v>779</v>
      </c>
      <c r="U120" s="27" t="s">
        <v>779</v>
      </c>
      <c r="V120" s="27" t="s">
        <v>779</v>
      </c>
      <c r="W120" s="27" t="s">
        <v>779</v>
      </c>
      <c r="X120" s="27" t="s">
        <v>779</v>
      </c>
      <c r="Y120" s="27" t="s">
        <v>779</v>
      </c>
      <c r="Z120" s="27" t="s">
        <v>779</v>
      </c>
      <c r="AA120" s="27" t="s">
        <v>779</v>
      </c>
      <c r="AB120" s="27" t="s">
        <v>779</v>
      </c>
      <c r="AC120" s="27" t="s">
        <v>779</v>
      </c>
      <c r="AD120" s="27" t="s">
        <v>779</v>
      </c>
      <c r="AE120" s="27" t="s">
        <v>779</v>
      </c>
      <c r="AF120" s="27" t="s">
        <v>779</v>
      </c>
      <c r="AG120" s="27" t="s">
        <v>779</v>
      </c>
      <c r="AH120" s="27" t="s">
        <v>779</v>
      </c>
      <c r="AI120" s="27" t="s">
        <v>779</v>
      </c>
      <c r="AJ120" s="27" t="s">
        <v>779</v>
      </c>
      <c r="AK120" s="27" t="s">
        <v>779</v>
      </c>
      <c r="AL120" s="27" t="s">
        <v>779</v>
      </c>
      <c r="AM120" s="27" t="s">
        <v>779</v>
      </c>
      <c r="AN120" s="27" t="s">
        <v>779</v>
      </c>
      <c r="AO120" s="27" t="s">
        <v>779</v>
      </c>
      <c r="AP120" s="27" t="s">
        <v>779</v>
      </c>
      <c r="AQ120" s="27" t="s">
        <v>779</v>
      </c>
      <c r="AR120" s="27" t="s">
        <v>779</v>
      </c>
      <c r="AS120" s="27" t="s">
        <v>779</v>
      </c>
      <c r="AT120" s="27" t="s">
        <v>779</v>
      </c>
      <c r="AU120" s="27" t="s">
        <v>779</v>
      </c>
      <c r="AV120" s="27" t="s">
        <v>779</v>
      </c>
      <c r="AW120" s="27" t="s">
        <v>779</v>
      </c>
      <c r="AX120" s="27" t="s">
        <v>779</v>
      </c>
      <c r="AY120" s="27" t="s">
        <v>779</v>
      </c>
      <c r="AZ120" s="27" t="s">
        <v>779</v>
      </c>
      <c r="BA120" s="27" t="s">
        <v>779</v>
      </c>
      <c r="BB120" s="27" t="s">
        <v>779</v>
      </c>
      <c r="BC120" s="27" t="s">
        <v>779</v>
      </c>
      <c r="BD120" s="27" t="s">
        <v>779</v>
      </c>
      <c r="BE120" s="27" t="s">
        <v>779</v>
      </c>
      <c r="BF120" s="27" t="s">
        <v>779</v>
      </c>
      <c r="BG120" s="27" t="s">
        <v>779</v>
      </c>
      <c r="BH120" s="27" t="s">
        <v>779</v>
      </c>
      <c r="BI120" s="27" t="s">
        <v>779</v>
      </c>
      <c r="BJ120" s="27" t="s">
        <v>779</v>
      </c>
      <c r="BK120" s="27" t="s">
        <v>779</v>
      </c>
      <c r="BL120" s="27" t="s">
        <v>779</v>
      </c>
      <c r="BM120" s="27" t="s">
        <v>779</v>
      </c>
      <c r="BN120" s="27" t="s">
        <v>779</v>
      </c>
      <c r="BO120" s="27" t="s">
        <v>779</v>
      </c>
      <c r="BP120" s="27" t="s">
        <v>779</v>
      </c>
      <c r="BQ120" s="27" t="s">
        <v>779</v>
      </c>
      <c r="BR120" s="27" t="s">
        <v>779</v>
      </c>
      <c r="BS120" s="27" t="s">
        <v>779</v>
      </c>
      <c r="BT120" s="27" t="s">
        <v>779</v>
      </c>
      <c r="BU120" s="27" t="s">
        <v>779</v>
      </c>
      <c r="BV120" s="27" t="s">
        <v>779</v>
      </c>
      <c r="BW120" s="27" t="s">
        <v>779</v>
      </c>
      <c r="BX120" s="27" t="s">
        <v>779</v>
      </c>
    </row>
    <row r="121" spans="16:76" ht="30" customHeight="1">
      <c r="P121" s="294">
        <v>16</v>
      </c>
      <c r="Q121" s="27" t="s">
        <v>779</v>
      </c>
      <c r="R121" s="27" t="s">
        <v>779</v>
      </c>
      <c r="S121" s="27" t="s">
        <v>779</v>
      </c>
      <c r="T121" s="27" t="s">
        <v>779</v>
      </c>
      <c r="U121" s="27" t="s">
        <v>779</v>
      </c>
      <c r="V121" s="27" t="s">
        <v>779</v>
      </c>
      <c r="W121" s="27" t="s">
        <v>779</v>
      </c>
      <c r="X121" s="27" t="s">
        <v>779</v>
      </c>
      <c r="Y121" s="27" t="s">
        <v>779</v>
      </c>
      <c r="Z121" s="27" t="s">
        <v>779</v>
      </c>
      <c r="AA121" s="27" t="s">
        <v>779</v>
      </c>
      <c r="AB121" s="27" t="s">
        <v>779</v>
      </c>
      <c r="AC121" s="27" t="s">
        <v>779</v>
      </c>
      <c r="AD121" s="27" t="s">
        <v>779</v>
      </c>
      <c r="AE121" s="27" t="s">
        <v>779</v>
      </c>
      <c r="AF121" s="27" t="s">
        <v>779</v>
      </c>
      <c r="AG121" s="27" t="s">
        <v>779</v>
      </c>
      <c r="AH121" s="27" t="s">
        <v>779</v>
      </c>
      <c r="AI121" s="27" t="s">
        <v>779</v>
      </c>
      <c r="AJ121" s="27" t="s">
        <v>779</v>
      </c>
      <c r="AK121" s="27" t="s">
        <v>779</v>
      </c>
      <c r="AL121" s="27" t="s">
        <v>779</v>
      </c>
      <c r="AM121" s="27" t="s">
        <v>779</v>
      </c>
      <c r="AN121" s="27" t="s">
        <v>779</v>
      </c>
      <c r="AO121" s="27" t="s">
        <v>779</v>
      </c>
      <c r="AP121" s="27" t="s">
        <v>779</v>
      </c>
      <c r="AQ121" s="27" t="s">
        <v>779</v>
      </c>
      <c r="AR121" s="27" t="s">
        <v>779</v>
      </c>
      <c r="AS121" s="27" t="s">
        <v>779</v>
      </c>
      <c r="AT121" s="27" t="s">
        <v>779</v>
      </c>
      <c r="AU121" s="27" t="s">
        <v>779</v>
      </c>
      <c r="AV121" s="27" t="s">
        <v>779</v>
      </c>
      <c r="AW121" s="27" t="s">
        <v>779</v>
      </c>
      <c r="AX121" s="27" t="s">
        <v>779</v>
      </c>
      <c r="AY121" s="27" t="s">
        <v>779</v>
      </c>
      <c r="AZ121" s="27" t="s">
        <v>779</v>
      </c>
      <c r="BA121" s="27" t="s">
        <v>779</v>
      </c>
      <c r="BB121" s="27" t="s">
        <v>779</v>
      </c>
      <c r="BC121" s="27" t="s">
        <v>779</v>
      </c>
      <c r="BD121" s="27" t="s">
        <v>779</v>
      </c>
      <c r="BE121" s="27" t="s">
        <v>779</v>
      </c>
      <c r="BF121" s="27" t="s">
        <v>779</v>
      </c>
      <c r="BG121" s="27" t="s">
        <v>779</v>
      </c>
      <c r="BH121" s="27" t="s">
        <v>779</v>
      </c>
      <c r="BI121" s="27" t="s">
        <v>779</v>
      </c>
      <c r="BJ121" s="27" t="s">
        <v>779</v>
      </c>
      <c r="BK121" s="27" t="s">
        <v>779</v>
      </c>
      <c r="BL121" s="27" t="s">
        <v>779</v>
      </c>
      <c r="BM121" s="27" t="s">
        <v>779</v>
      </c>
      <c r="BN121" s="27" t="s">
        <v>779</v>
      </c>
      <c r="BO121" s="27" t="s">
        <v>779</v>
      </c>
      <c r="BP121" s="27" t="s">
        <v>779</v>
      </c>
      <c r="BQ121" s="27" t="s">
        <v>779</v>
      </c>
      <c r="BR121" s="27" t="s">
        <v>779</v>
      </c>
      <c r="BS121" s="27" t="s">
        <v>779</v>
      </c>
      <c r="BT121" s="27" t="s">
        <v>779</v>
      </c>
      <c r="BU121" s="27" t="s">
        <v>779</v>
      </c>
      <c r="BV121" s="27" t="s">
        <v>779</v>
      </c>
      <c r="BW121" s="27" t="s">
        <v>779</v>
      </c>
      <c r="BX121" s="27" t="s">
        <v>779</v>
      </c>
    </row>
    <row r="122" spans="16:76" ht="30" customHeight="1">
      <c r="P122" s="294">
        <v>17</v>
      </c>
      <c r="Q122" s="27" t="s">
        <v>779</v>
      </c>
      <c r="R122" s="27" t="s">
        <v>779</v>
      </c>
      <c r="S122" s="27" t="s">
        <v>779</v>
      </c>
      <c r="T122" s="27" t="s">
        <v>779</v>
      </c>
      <c r="U122" s="27" t="s">
        <v>779</v>
      </c>
      <c r="V122" s="27" t="s">
        <v>779</v>
      </c>
      <c r="W122" s="27" t="s">
        <v>779</v>
      </c>
      <c r="X122" s="27" t="s">
        <v>779</v>
      </c>
      <c r="Y122" s="27" t="s">
        <v>779</v>
      </c>
      <c r="Z122" s="27" t="s">
        <v>779</v>
      </c>
      <c r="AA122" s="27" t="s">
        <v>779</v>
      </c>
      <c r="AB122" s="27" t="s">
        <v>779</v>
      </c>
      <c r="AC122" s="27" t="s">
        <v>779</v>
      </c>
      <c r="AD122" s="27" t="s">
        <v>779</v>
      </c>
      <c r="AE122" s="27" t="s">
        <v>779</v>
      </c>
      <c r="AF122" s="27" t="s">
        <v>779</v>
      </c>
      <c r="AG122" s="27" t="s">
        <v>779</v>
      </c>
      <c r="AH122" s="27" t="s">
        <v>779</v>
      </c>
      <c r="AI122" s="27" t="s">
        <v>779</v>
      </c>
      <c r="AJ122" s="27" t="s">
        <v>779</v>
      </c>
      <c r="AK122" s="27" t="s">
        <v>779</v>
      </c>
      <c r="AL122" s="27" t="s">
        <v>779</v>
      </c>
      <c r="AM122" s="27" t="s">
        <v>779</v>
      </c>
      <c r="AN122" s="27" t="s">
        <v>779</v>
      </c>
      <c r="AO122" s="27" t="s">
        <v>779</v>
      </c>
      <c r="AP122" s="27" t="s">
        <v>779</v>
      </c>
      <c r="AQ122" s="27" t="s">
        <v>779</v>
      </c>
      <c r="AR122" s="27" t="s">
        <v>779</v>
      </c>
      <c r="AS122" s="27" t="s">
        <v>779</v>
      </c>
      <c r="AT122" s="27" t="s">
        <v>779</v>
      </c>
      <c r="AU122" s="27" t="s">
        <v>779</v>
      </c>
      <c r="AV122" s="27" t="s">
        <v>779</v>
      </c>
      <c r="AW122" s="27" t="s">
        <v>779</v>
      </c>
      <c r="AX122" s="27" t="s">
        <v>779</v>
      </c>
      <c r="AY122" s="27" t="s">
        <v>779</v>
      </c>
      <c r="AZ122" s="27" t="s">
        <v>779</v>
      </c>
      <c r="BA122" s="27" t="s">
        <v>779</v>
      </c>
      <c r="BB122" s="27" t="s">
        <v>779</v>
      </c>
      <c r="BC122" s="27" t="s">
        <v>779</v>
      </c>
      <c r="BD122" s="27" t="s">
        <v>779</v>
      </c>
      <c r="BE122" s="27" t="s">
        <v>779</v>
      </c>
      <c r="BF122" s="27" t="s">
        <v>779</v>
      </c>
      <c r="BG122" s="27" t="s">
        <v>779</v>
      </c>
      <c r="BH122" s="27" t="s">
        <v>779</v>
      </c>
      <c r="BI122" s="27" t="s">
        <v>779</v>
      </c>
      <c r="BJ122" s="27" t="s">
        <v>779</v>
      </c>
      <c r="BK122" s="27" t="s">
        <v>779</v>
      </c>
      <c r="BL122" s="27" t="s">
        <v>779</v>
      </c>
      <c r="BM122" s="27" t="s">
        <v>779</v>
      </c>
      <c r="BN122" s="27" t="s">
        <v>779</v>
      </c>
      <c r="BO122" s="27" t="s">
        <v>779</v>
      </c>
      <c r="BP122" s="27" t="s">
        <v>779</v>
      </c>
      <c r="BQ122" s="27" t="s">
        <v>779</v>
      </c>
      <c r="BR122" s="27" t="s">
        <v>779</v>
      </c>
      <c r="BS122" s="27" t="s">
        <v>779</v>
      </c>
      <c r="BT122" s="27" t="s">
        <v>779</v>
      </c>
      <c r="BU122" s="27" t="s">
        <v>779</v>
      </c>
      <c r="BV122" s="27" t="s">
        <v>779</v>
      </c>
      <c r="BW122" s="27" t="s">
        <v>779</v>
      </c>
      <c r="BX122" s="27" t="s">
        <v>779</v>
      </c>
    </row>
    <row r="123" spans="16:76" ht="30" customHeight="1">
      <c r="P123" s="294">
        <v>18</v>
      </c>
      <c r="Q123" s="27" t="s">
        <v>779</v>
      </c>
      <c r="R123" s="27" t="s">
        <v>779</v>
      </c>
      <c r="S123" s="27" t="s">
        <v>779</v>
      </c>
      <c r="T123" s="27" t="s">
        <v>779</v>
      </c>
      <c r="U123" s="27" t="s">
        <v>779</v>
      </c>
      <c r="V123" s="27" t="s">
        <v>779</v>
      </c>
      <c r="W123" s="27" t="s">
        <v>779</v>
      </c>
      <c r="X123" s="27" t="s">
        <v>779</v>
      </c>
      <c r="Y123" s="27" t="s">
        <v>779</v>
      </c>
      <c r="Z123" s="27" t="s">
        <v>779</v>
      </c>
      <c r="AA123" s="27" t="s">
        <v>779</v>
      </c>
      <c r="AB123" s="27" t="s">
        <v>779</v>
      </c>
      <c r="AC123" s="27" t="s">
        <v>779</v>
      </c>
      <c r="AD123" s="27" t="s">
        <v>779</v>
      </c>
      <c r="AE123" s="27" t="s">
        <v>779</v>
      </c>
      <c r="AF123" s="27" t="s">
        <v>779</v>
      </c>
      <c r="AG123" s="27" t="s">
        <v>779</v>
      </c>
      <c r="AH123" s="27" t="s">
        <v>779</v>
      </c>
      <c r="AI123" s="27" t="s">
        <v>779</v>
      </c>
      <c r="AJ123" s="27" t="s">
        <v>779</v>
      </c>
      <c r="AK123" s="27" t="s">
        <v>779</v>
      </c>
      <c r="AL123" s="27" t="s">
        <v>779</v>
      </c>
      <c r="AM123" s="27" t="s">
        <v>779</v>
      </c>
      <c r="AN123" s="27" t="s">
        <v>779</v>
      </c>
      <c r="AO123" s="27" t="s">
        <v>779</v>
      </c>
      <c r="AP123" s="27" t="s">
        <v>779</v>
      </c>
      <c r="AQ123" s="27" t="s">
        <v>779</v>
      </c>
      <c r="AR123" s="27" t="s">
        <v>779</v>
      </c>
      <c r="AS123" s="27" t="s">
        <v>779</v>
      </c>
      <c r="AT123" s="27" t="s">
        <v>779</v>
      </c>
      <c r="AU123" s="27" t="s">
        <v>779</v>
      </c>
      <c r="AV123" s="27" t="s">
        <v>779</v>
      </c>
      <c r="AW123" s="27" t="s">
        <v>779</v>
      </c>
      <c r="AX123" s="27" t="s">
        <v>779</v>
      </c>
      <c r="AY123" s="27" t="s">
        <v>779</v>
      </c>
      <c r="AZ123" s="27" t="s">
        <v>779</v>
      </c>
      <c r="BA123" s="27" t="s">
        <v>779</v>
      </c>
      <c r="BB123" s="27" t="s">
        <v>779</v>
      </c>
      <c r="BC123" s="27" t="s">
        <v>779</v>
      </c>
      <c r="BD123" s="27" t="s">
        <v>779</v>
      </c>
      <c r="BE123" s="27" t="s">
        <v>779</v>
      </c>
      <c r="BF123" s="27" t="s">
        <v>779</v>
      </c>
      <c r="BG123" s="27" t="s">
        <v>779</v>
      </c>
      <c r="BH123" s="27" t="s">
        <v>779</v>
      </c>
      <c r="BI123" s="27" t="s">
        <v>779</v>
      </c>
      <c r="BJ123" s="27" t="s">
        <v>779</v>
      </c>
      <c r="BK123" s="27" t="s">
        <v>779</v>
      </c>
      <c r="BL123" s="27" t="s">
        <v>779</v>
      </c>
      <c r="BM123" s="27" t="s">
        <v>779</v>
      </c>
      <c r="BN123" s="27" t="s">
        <v>779</v>
      </c>
      <c r="BO123" s="27" t="s">
        <v>779</v>
      </c>
      <c r="BP123" s="27" t="s">
        <v>779</v>
      </c>
      <c r="BQ123" s="27" t="s">
        <v>779</v>
      </c>
      <c r="BR123" s="27" t="s">
        <v>779</v>
      </c>
      <c r="BS123" s="27" t="s">
        <v>779</v>
      </c>
      <c r="BT123" s="27" t="s">
        <v>779</v>
      </c>
      <c r="BU123" s="27" t="s">
        <v>779</v>
      </c>
      <c r="BV123" s="27" t="s">
        <v>779</v>
      </c>
      <c r="BW123" s="27" t="s">
        <v>779</v>
      </c>
      <c r="BX123" s="27" t="s">
        <v>779</v>
      </c>
    </row>
    <row r="124" spans="16:76" ht="30" customHeight="1">
      <c r="P124" s="294">
        <v>19</v>
      </c>
      <c r="Q124" s="27" t="s">
        <v>779</v>
      </c>
      <c r="R124" s="27" t="s">
        <v>779</v>
      </c>
      <c r="S124" s="27" t="s">
        <v>779</v>
      </c>
      <c r="T124" s="27" t="s">
        <v>779</v>
      </c>
      <c r="U124" s="27" t="s">
        <v>779</v>
      </c>
      <c r="V124" s="27" t="s">
        <v>779</v>
      </c>
      <c r="W124" s="27" t="s">
        <v>779</v>
      </c>
      <c r="X124" s="27" t="s">
        <v>779</v>
      </c>
      <c r="Y124" s="27" t="s">
        <v>779</v>
      </c>
      <c r="Z124" s="27" t="s">
        <v>779</v>
      </c>
      <c r="AA124" s="27" t="s">
        <v>779</v>
      </c>
      <c r="AB124" s="27" t="s">
        <v>779</v>
      </c>
      <c r="AC124" s="27" t="s">
        <v>779</v>
      </c>
      <c r="AD124" s="27" t="s">
        <v>779</v>
      </c>
      <c r="AE124" s="27" t="s">
        <v>779</v>
      </c>
      <c r="AF124" s="27" t="s">
        <v>779</v>
      </c>
      <c r="AG124" s="27" t="s">
        <v>779</v>
      </c>
      <c r="AH124" s="27" t="s">
        <v>779</v>
      </c>
      <c r="AI124" s="27" t="s">
        <v>779</v>
      </c>
      <c r="AJ124" s="27" t="s">
        <v>779</v>
      </c>
      <c r="AK124" s="27" t="s">
        <v>779</v>
      </c>
      <c r="AL124" s="27" t="s">
        <v>779</v>
      </c>
      <c r="AM124" s="27" t="s">
        <v>779</v>
      </c>
      <c r="AN124" s="27" t="s">
        <v>779</v>
      </c>
      <c r="AO124" s="27" t="s">
        <v>779</v>
      </c>
      <c r="AP124" s="27" t="s">
        <v>779</v>
      </c>
      <c r="AQ124" s="27" t="s">
        <v>779</v>
      </c>
      <c r="AR124" s="27" t="s">
        <v>779</v>
      </c>
      <c r="AS124" s="27" t="s">
        <v>779</v>
      </c>
      <c r="AT124" s="27" t="s">
        <v>779</v>
      </c>
      <c r="AU124" s="27" t="s">
        <v>779</v>
      </c>
      <c r="AV124" s="27" t="s">
        <v>779</v>
      </c>
      <c r="AW124" s="27" t="s">
        <v>779</v>
      </c>
      <c r="AX124" s="27" t="s">
        <v>779</v>
      </c>
      <c r="AY124" s="27" t="s">
        <v>779</v>
      </c>
      <c r="AZ124" s="27" t="s">
        <v>779</v>
      </c>
      <c r="BA124" s="27" t="s">
        <v>779</v>
      </c>
      <c r="BB124" s="27" t="s">
        <v>779</v>
      </c>
      <c r="BC124" s="27" t="s">
        <v>779</v>
      </c>
      <c r="BD124" s="27" t="s">
        <v>779</v>
      </c>
      <c r="BE124" s="27" t="s">
        <v>779</v>
      </c>
      <c r="BF124" s="27" t="s">
        <v>779</v>
      </c>
      <c r="BG124" s="27" t="s">
        <v>779</v>
      </c>
      <c r="BH124" s="27" t="s">
        <v>779</v>
      </c>
      <c r="BI124" s="27" t="s">
        <v>779</v>
      </c>
      <c r="BJ124" s="27" t="s">
        <v>779</v>
      </c>
      <c r="BK124" s="27" t="s">
        <v>779</v>
      </c>
      <c r="BL124" s="27" t="s">
        <v>779</v>
      </c>
      <c r="BM124" s="27" t="s">
        <v>779</v>
      </c>
      <c r="BN124" s="27" t="s">
        <v>779</v>
      </c>
      <c r="BO124" s="27" t="s">
        <v>779</v>
      </c>
      <c r="BP124" s="27" t="s">
        <v>779</v>
      </c>
      <c r="BQ124" s="27" t="s">
        <v>779</v>
      </c>
      <c r="BR124" s="27" t="s">
        <v>779</v>
      </c>
      <c r="BS124" s="27" t="s">
        <v>779</v>
      </c>
      <c r="BT124" s="27" t="s">
        <v>779</v>
      </c>
      <c r="BU124" s="27" t="s">
        <v>779</v>
      </c>
      <c r="BV124" s="27" t="s">
        <v>779</v>
      </c>
      <c r="BW124" s="27" t="s">
        <v>779</v>
      </c>
      <c r="BX124" s="27" t="s">
        <v>779</v>
      </c>
    </row>
    <row r="125" spans="16:76" ht="30" customHeight="1">
      <c r="P125" s="294">
        <v>20</v>
      </c>
      <c r="Q125" s="27" t="s">
        <v>779</v>
      </c>
      <c r="R125" s="27" t="s">
        <v>779</v>
      </c>
      <c r="S125" s="27" t="s">
        <v>779</v>
      </c>
      <c r="T125" s="27" t="s">
        <v>779</v>
      </c>
      <c r="U125" s="27" t="s">
        <v>779</v>
      </c>
      <c r="V125" s="27" t="s">
        <v>779</v>
      </c>
      <c r="W125" s="27" t="s">
        <v>779</v>
      </c>
      <c r="X125" s="27" t="s">
        <v>779</v>
      </c>
      <c r="Y125" s="27" t="s">
        <v>779</v>
      </c>
      <c r="Z125" s="27" t="s">
        <v>779</v>
      </c>
      <c r="AA125" s="27" t="s">
        <v>779</v>
      </c>
      <c r="AB125" s="27" t="s">
        <v>779</v>
      </c>
      <c r="AC125" s="27" t="s">
        <v>779</v>
      </c>
      <c r="AD125" s="27" t="s">
        <v>779</v>
      </c>
      <c r="AE125" s="27" t="s">
        <v>779</v>
      </c>
      <c r="AF125" s="27" t="s">
        <v>779</v>
      </c>
      <c r="AG125" s="27" t="s">
        <v>779</v>
      </c>
      <c r="AH125" s="27" t="s">
        <v>779</v>
      </c>
      <c r="AI125" s="27" t="s">
        <v>779</v>
      </c>
      <c r="AJ125" s="27" t="s">
        <v>779</v>
      </c>
      <c r="AK125" s="27" t="s">
        <v>779</v>
      </c>
      <c r="AL125" s="27" t="s">
        <v>779</v>
      </c>
      <c r="AM125" s="27" t="s">
        <v>779</v>
      </c>
      <c r="AN125" s="27" t="s">
        <v>779</v>
      </c>
      <c r="AO125" s="27" t="s">
        <v>779</v>
      </c>
      <c r="AP125" s="27" t="s">
        <v>779</v>
      </c>
      <c r="AQ125" s="27" t="s">
        <v>779</v>
      </c>
      <c r="AR125" s="27" t="s">
        <v>779</v>
      </c>
      <c r="AS125" s="27" t="s">
        <v>779</v>
      </c>
      <c r="AT125" s="27" t="s">
        <v>779</v>
      </c>
      <c r="AU125" s="27" t="s">
        <v>779</v>
      </c>
      <c r="AV125" s="27" t="s">
        <v>779</v>
      </c>
      <c r="AW125" s="27" t="s">
        <v>779</v>
      </c>
      <c r="AX125" s="27" t="s">
        <v>779</v>
      </c>
      <c r="AY125" s="27" t="s">
        <v>779</v>
      </c>
      <c r="AZ125" s="27" t="s">
        <v>779</v>
      </c>
      <c r="BA125" s="27" t="s">
        <v>779</v>
      </c>
      <c r="BB125" s="27" t="s">
        <v>779</v>
      </c>
      <c r="BC125" s="27" t="s">
        <v>779</v>
      </c>
      <c r="BD125" s="27" t="s">
        <v>779</v>
      </c>
      <c r="BE125" s="27" t="s">
        <v>779</v>
      </c>
      <c r="BF125" s="27" t="s">
        <v>779</v>
      </c>
      <c r="BG125" s="27" t="s">
        <v>779</v>
      </c>
      <c r="BH125" s="27" t="s">
        <v>779</v>
      </c>
      <c r="BI125" s="27" t="s">
        <v>779</v>
      </c>
      <c r="BJ125" s="27" t="s">
        <v>779</v>
      </c>
      <c r="BK125" s="27" t="s">
        <v>779</v>
      </c>
      <c r="BL125" s="27" t="s">
        <v>779</v>
      </c>
      <c r="BM125" s="27" t="s">
        <v>779</v>
      </c>
      <c r="BN125" s="27" t="s">
        <v>779</v>
      </c>
      <c r="BO125" s="27" t="s">
        <v>779</v>
      </c>
      <c r="BP125" s="27" t="s">
        <v>779</v>
      </c>
      <c r="BQ125" s="27" t="s">
        <v>779</v>
      </c>
      <c r="BR125" s="27" t="s">
        <v>779</v>
      </c>
      <c r="BS125" s="27" t="s">
        <v>779</v>
      </c>
      <c r="BT125" s="27" t="s">
        <v>779</v>
      </c>
      <c r="BU125" s="27" t="s">
        <v>779</v>
      </c>
      <c r="BV125" s="27" t="s">
        <v>779</v>
      </c>
      <c r="BW125" s="27" t="s">
        <v>779</v>
      </c>
      <c r="BX125" s="27" t="s">
        <v>779</v>
      </c>
    </row>
    <row r="126" spans="16:76" ht="30" customHeight="1">
      <c r="P126" s="294">
        <v>21</v>
      </c>
      <c r="Q126" s="27" t="s">
        <v>779</v>
      </c>
      <c r="R126" s="27" t="s">
        <v>779</v>
      </c>
      <c r="S126" s="27" t="s">
        <v>779</v>
      </c>
      <c r="T126" s="27" t="s">
        <v>779</v>
      </c>
      <c r="U126" s="27" t="s">
        <v>779</v>
      </c>
      <c r="V126" s="27" t="s">
        <v>779</v>
      </c>
      <c r="W126" s="27" t="s">
        <v>779</v>
      </c>
      <c r="X126" s="27" t="s">
        <v>779</v>
      </c>
      <c r="Y126" s="27" t="s">
        <v>779</v>
      </c>
      <c r="Z126" s="27" t="s">
        <v>779</v>
      </c>
      <c r="AA126" s="27" t="s">
        <v>779</v>
      </c>
      <c r="AB126" s="27" t="s">
        <v>779</v>
      </c>
      <c r="AC126" s="27" t="s">
        <v>779</v>
      </c>
      <c r="AD126" s="27" t="s">
        <v>779</v>
      </c>
      <c r="AE126" s="27" t="s">
        <v>779</v>
      </c>
      <c r="AF126" s="27" t="s">
        <v>779</v>
      </c>
      <c r="AG126" s="27" t="s">
        <v>779</v>
      </c>
      <c r="AH126" s="27" t="s">
        <v>779</v>
      </c>
      <c r="AI126" s="27" t="s">
        <v>779</v>
      </c>
      <c r="AJ126" s="27" t="s">
        <v>779</v>
      </c>
      <c r="AK126" s="27" t="s">
        <v>779</v>
      </c>
      <c r="AL126" s="27" t="s">
        <v>779</v>
      </c>
      <c r="AM126" s="27" t="s">
        <v>779</v>
      </c>
      <c r="AN126" s="27" t="s">
        <v>779</v>
      </c>
      <c r="AO126" s="27" t="s">
        <v>779</v>
      </c>
      <c r="AP126" s="27" t="s">
        <v>779</v>
      </c>
      <c r="AQ126" s="27" t="s">
        <v>779</v>
      </c>
      <c r="AR126" s="27" t="s">
        <v>779</v>
      </c>
      <c r="AS126" s="27" t="s">
        <v>779</v>
      </c>
      <c r="AT126" s="27" t="s">
        <v>779</v>
      </c>
      <c r="AU126" s="27" t="s">
        <v>779</v>
      </c>
      <c r="AV126" s="27" t="s">
        <v>779</v>
      </c>
      <c r="AW126" s="27" t="s">
        <v>779</v>
      </c>
      <c r="AX126" s="27" t="s">
        <v>779</v>
      </c>
      <c r="AY126" s="27" t="s">
        <v>779</v>
      </c>
      <c r="AZ126" s="27" t="s">
        <v>779</v>
      </c>
      <c r="BA126" s="27" t="s">
        <v>779</v>
      </c>
      <c r="BB126" s="27" t="s">
        <v>779</v>
      </c>
      <c r="BC126" s="27" t="s">
        <v>779</v>
      </c>
      <c r="BD126" s="27" t="s">
        <v>779</v>
      </c>
      <c r="BE126" s="27" t="s">
        <v>779</v>
      </c>
      <c r="BF126" s="27" t="s">
        <v>779</v>
      </c>
      <c r="BG126" s="27" t="s">
        <v>779</v>
      </c>
      <c r="BH126" s="27" t="s">
        <v>779</v>
      </c>
      <c r="BI126" s="27" t="s">
        <v>779</v>
      </c>
      <c r="BJ126" s="27" t="s">
        <v>779</v>
      </c>
      <c r="BK126" s="27" t="s">
        <v>779</v>
      </c>
      <c r="BL126" s="27" t="s">
        <v>779</v>
      </c>
      <c r="BM126" s="27" t="s">
        <v>779</v>
      </c>
      <c r="BN126" s="27" t="s">
        <v>779</v>
      </c>
      <c r="BO126" s="27" t="s">
        <v>779</v>
      </c>
      <c r="BP126" s="27" t="s">
        <v>779</v>
      </c>
      <c r="BQ126" s="27" t="s">
        <v>779</v>
      </c>
      <c r="BR126" s="27" t="s">
        <v>779</v>
      </c>
      <c r="BS126" s="27" t="s">
        <v>779</v>
      </c>
      <c r="BT126" s="27" t="s">
        <v>779</v>
      </c>
      <c r="BU126" s="27" t="s">
        <v>779</v>
      </c>
      <c r="BV126" s="27" t="s">
        <v>779</v>
      </c>
      <c r="BW126" s="27" t="s">
        <v>779</v>
      </c>
      <c r="BX126" s="27" t="s">
        <v>779</v>
      </c>
    </row>
    <row r="127" spans="16:76" ht="30" customHeight="1">
      <c r="P127" s="294">
        <v>22</v>
      </c>
      <c r="Q127" s="27" t="s">
        <v>779</v>
      </c>
      <c r="R127" s="27" t="s">
        <v>779</v>
      </c>
      <c r="S127" s="27" t="s">
        <v>779</v>
      </c>
      <c r="T127" s="27" t="s">
        <v>779</v>
      </c>
      <c r="U127" s="27" t="s">
        <v>779</v>
      </c>
      <c r="V127" s="27" t="s">
        <v>779</v>
      </c>
      <c r="W127" s="27" t="s">
        <v>779</v>
      </c>
      <c r="X127" s="27" t="s">
        <v>779</v>
      </c>
      <c r="Y127" s="27" t="s">
        <v>779</v>
      </c>
      <c r="Z127" s="27" t="s">
        <v>779</v>
      </c>
      <c r="AA127" s="27" t="s">
        <v>779</v>
      </c>
      <c r="AB127" s="27" t="s">
        <v>779</v>
      </c>
      <c r="AC127" s="27" t="s">
        <v>779</v>
      </c>
      <c r="AD127" s="27" t="s">
        <v>779</v>
      </c>
      <c r="AE127" s="27" t="s">
        <v>779</v>
      </c>
      <c r="AF127" s="27" t="s">
        <v>779</v>
      </c>
      <c r="AG127" s="27" t="s">
        <v>779</v>
      </c>
      <c r="AH127" s="27" t="s">
        <v>779</v>
      </c>
      <c r="AI127" s="27" t="s">
        <v>779</v>
      </c>
      <c r="AJ127" s="27" t="s">
        <v>779</v>
      </c>
      <c r="AK127" s="27" t="s">
        <v>779</v>
      </c>
      <c r="AL127" s="27" t="s">
        <v>779</v>
      </c>
      <c r="AM127" s="27" t="s">
        <v>779</v>
      </c>
      <c r="AN127" s="27" t="s">
        <v>779</v>
      </c>
      <c r="AO127" s="27" t="s">
        <v>779</v>
      </c>
      <c r="AP127" s="27" t="s">
        <v>779</v>
      </c>
      <c r="AQ127" s="27" t="s">
        <v>779</v>
      </c>
      <c r="AR127" s="27" t="s">
        <v>779</v>
      </c>
      <c r="AS127" s="27" t="s">
        <v>779</v>
      </c>
      <c r="AT127" s="27" t="s">
        <v>779</v>
      </c>
      <c r="AU127" s="27" t="s">
        <v>779</v>
      </c>
      <c r="AV127" s="27" t="s">
        <v>779</v>
      </c>
      <c r="AW127" s="27" t="s">
        <v>779</v>
      </c>
      <c r="AX127" s="27" t="s">
        <v>779</v>
      </c>
      <c r="AY127" s="27" t="s">
        <v>779</v>
      </c>
      <c r="AZ127" s="27" t="s">
        <v>779</v>
      </c>
      <c r="BA127" s="27" t="s">
        <v>779</v>
      </c>
      <c r="BB127" s="27" t="s">
        <v>779</v>
      </c>
      <c r="BC127" s="27" t="s">
        <v>779</v>
      </c>
      <c r="BD127" s="27" t="s">
        <v>779</v>
      </c>
      <c r="BE127" s="27" t="s">
        <v>779</v>
      </c>
      <c r="BF127" s="27" t="s">
        <v>779</v>
      </c>
      <c r="BG127" s="27" t="s">
        <v>779</v>
      </c>
      <c r="BH127" s="27" t="s">
        <v>779</v>
      </c>
      <c r="BI127" s="27" t="s">
        <v>779</v>
      </c>
      <c r="BJ127" s="27" t="s">
        <v>779</v>
      </c>
      <c r="BK127" s="27" t="s">
        <v>779</v>
      </c>
      <c r="BL127" s="27" t="s">
        <v>779</v>
      </c>
      <c r="BM127" s="27" t="s">
        <v>779</v>
      </c>
      <c r="BN127" s="27" t="s">
        <v>779</v>
      </c>
      <c r="BO127" s="27" t="s">
        <v>779</v>
      </c>
      <c r="BP127" s="27" t="s">
        <v>779</v>
      </c>
      <c r="BQ127" s="27" t="s">
        <v>779</v>
      </c>
      <c r="BR127" s="27" t="s">
        <v>779</v>
      </c>
      <c r="BS127" s="27" t="s">
        <v>779</v>
      </c>
      <c r="BT127" s="27" t="s">
        <v>779</v>
      </c>
      <c r="BU127" s="27" t="s">
        <v>779</v>
      </c>
      <c r="BV127" s="27" t="s">
        <v>779</v>
      </c>
      <c r="BW127" s="27" t="s">
        <v>779</v>
      </c>
      <c r="BX127" s="27" t="s">
        <v>779</v>
      </c>
    </row>
    <row r="128" spans="16:76" ht="30" customHeight="1">
      <c r="P128" s="294">
        <v>23</v>
      </c>
      <c r="Q128" s="27" t="s">
        <v>779</v>
      </c>
      <c r="R128" s="27" t="s">
        <v>779</v>
      </c>
      <c r="S128" s="27" t="s">
        <v>779</v>
      </c>
      <c r="T128" s="27" t="s">
        <v>779</v>
      </c>
      <c r="U128" s="27" t="s">
        <v>779</v>
      </c>
      <c r="V128" s="27" t="s">
        <v>779</v>
      </c>
      <c r="W128" s="27" t="s">
        <v>779</v>
      </c>
      <c r="X128" s="27" t="s">
        <v>779</v>
      </c>
      <c r="Y128" s="27" t="s">
        <v>779</v>
      </c>
      <c r="Z128" s="27" t="s">
        <v>779</v>
      </c>
      <c r="AA128" s="27" t="s">
        <v>779</v>
      </c>
      <c r="AB128" s="27" t="s">
        <v>779</v>
      </c>
      <c r="AC128" s="27" t="s">
        <v>779</v>
      </c>
      <c r="AD128" s="27" t="s">
        <v>779</v>
      </c>
      <c r="AE128" s="27" t="s">
        <v>779</v>
      </c>
      <c r="AF128" s="27" t="s">
        <v>779</v>
      </c>
      <c r="AG128" s="27" t="s">
        <v>779</v>
      </c>
      <c r="AH128" s="27" t="s">
        <v>779</v>
      </c>
      <c r="AI128" s="27" t="s">
        <v>779</v>
      </c>
      <c r="AJ128" s="27" t="s">
        <v>779</v>
      </c>
      <c r="AK128" s="27" t="s">
        <v>779</v>
      </c>
      <c r="AL128" s="27" t="s">
        <v>779</v>
      </c>
      <c r="AM128" s="27" t="s">
        <v>779</v>
      </c>
      <c r="AN128" s="27" t="s">
        <v>779</v>
      </c>
      <c r="AO128" s="27" t="s">
        <v>779</v>
      </c>
      <c r="AP128" s="27" t="s">
        <v>779</v>
      </c>
      <c r="AQ128" s="27" t="s">
        <v>779</v>
      </c>
      <c r="AR128" s="27" t="s">
        <v>779</v>
      </c>
      <c r="AS128" s="27" t="s">
        <v>779</v>
      </c>
      <c r="AT128" s="27" t="s">
        <v>779</v>
      </c>
      <c r="AU128" s="27" t="s">
        <v>779</v>
      </c>
      <c r="AV128" s="27" t="s">
        <v>779</v>
      </c>
      <c r="AW128" s="27" t="s">
        <v>779</v>
      </c>
      <c r="AX128" s="27" t="s">
        <v>779</v>
      </c>
      <c r="AY128" s="27" t="s">
        <v>779</v>
      </c>
      <c r="AZ128" s="27" t="s">
        <v>779</v>
      </c>
      <c r="BA128" s="27" t="s">
        <v>779</v>
      </c>
      <c r="BB128" s="27" t="s">
        <v>779</v>
      </c>
      <c r="BC128" s="27" t="s">
        <v>779</v>
      </c>
      <c r="BD128" s="27" t="s">
        <v>779</v>
      </c>
      <c r="BE128" s="27" t="s">
        <v>779</v>
      </c>
      <c r="BF128" s="27" t="s">
        <v>779</v>
      </c>
      <c r="BG128" s="27" t="s">
        <v>779</v>
      </c>
      <c r="BH128" s="27" t="s">
        <v>779</v>
      </c>
      <c r="BI128" s="27" t="s">
        <v>779</v>
      </c>
      <c r="BJ128" s="27" t="s">
        <v>779</v>
      </c>
      <c r="BK128" s="27" t="s">
        <v>779</v>
      </c>
      <c r="BL128" s="27" t="s">
        <v>779</v>
      </c>
      <c r="BM128" s="27" t="s">
        <v>779</v>
      </c>
      <c r="BN128" s="27" t="s">
        <v>779</v>
      </c>
      <c r="BO128" s="27" t="s">
        <v>779</v>
      </c>
      <c r="BP128" s="27" t="s">
        <v>779</v>
      </c>
      <c r="BQ128" s="27" t="s">
        <v>779</v>
      </c>
      <c r="BR128" s="27" t="s">
        <v>779</v>
      </c>
      <c r="BS128" s="27" t="s">
        <v>779</v>
      </c>
      <c r="BT128" s="27" t="s">
        <v>779</v>
      </c>
      <c r="BU128" s="27" t="s">
        <v>779</v>
      </c>
      <c r="BV128" s="27" t="s">
        <v>779</v>
      </c>
      <c r="BW128" s="27" t="s">
        <v>779</v>
      </c>
      <c r="BX128" s="27" t="s">
        <v>779</v>
      </c>
    </row>
    <row r="129" spans="16:78" ht="30" customHeight="1">
      <c r="P129" s="294">
        <v>24</v>
      </c>
      <c r="Q129" s="27" t="s">
        <v>779</v>
      </c>
      <c r="R129" s="27" t="s">
        <v>779</v>
      </c>
      <c r="S129" s="27" t="s">
        <v>779</v>
      </c>
      <c r="T129" s="27" t="s">
        <v>779</v>
      </c>
      <c r="U129" s="27" t="s">
        <v>779</v>
      </c>
      <c r="V129" s="27" t="s">
        <v>779</v>
      </c>
      <c r="W129" s="27" t="s">
        <v>779</v>
      </c>
      <c r="X129" s="27" t="s">
        <v>779</v>
      </c>
      <c r="Y129" s="27" t="s">
        <v>779</v>
      </c>
      <c r="Z129" s="27" t="s">
        <v>779</v>
      </c>
      <c r="AA129" s="27" t="s">
        <v>779</v>
      </c>
      <c r="AB129" s="27" t="s">
        <v>779</v>
      </c>
      <c r="AC129" s="27" t="s">
        <v>779</v>
      </c>
      <c r="AD129" s="27" t="s">
        <v>779</v>
      </c>
      <c r="AE129" s="27" t="s">
        <v>779</v>
      </c>
      <c r="AF129" s="27" t="s">
        <v>779</v>
      </c>
      <c r="AG129" s="27" t="s">
        <v>779</v>
      </c>
      <c r="AH129" s="27" t="s">
        <v>779</v>
      </c>
      <c r="AI129" s="27" t="s">
        <v>779</v>
      </c>
      <c r="AJ129" s="27" t="s">
        <v>779</v>
      </c>
      <c r="AK129" s="27" t="s">
        <v>779</v>
      </c>
      <c r="AL129" s="27" t="s">
        <v>779</v>
      </c>
      <c r="AM129" s="27" t="s">
        <v>779</v>
      </c>
      <c r="AN129" s="27" t="s">
        <v>779</v>
      </c>
      <c r="AO129" s="27" t="s">
        <v>779</v>
      </c>
      <c r="AP129" s="27" t="s">
        <v>779</v>
      </c>
      <c r="AQ129" s="27" t="s">
        <v>779</v>
      </c>
      <c r="AR129" s="27" t="s">
        <v>779</v>
      </c>
      <c r="AS129" s="27" t="s">
        <v>779</v>
      </c>
      <c r="AT129" s="27" t="s">
        <v>779</v>
      </c>
      <c r="AU129" s="27" t="s">
        <v>779</v>
      </c>
      <c r="AV129" s="27" t="s">
        <v>779</v>
      </c>
      <c r="AW129" s="27" t="s">
        <v>779</v>
      </c>
      <c r="AX129" s="27" t="s">
        <v>779</v>
      </c>
      <c r="AY129" s="27" t="s">
        <v>779</v>
      </c>
      <c r="AZ129" s="27" t="s">
        <v>779</v>
      </c>
      <c r="BA129" s="27" t="s">
        <v>779</v>
      </c>
      <c r="BB129" s="27" t="s">
        <v>779</v>
      </c>
      <c r="BC129" s="27" t="s">
        <v>779</v>
      </c>
      <c r="BD129" s="27" t="s">
        <v>779</v>
      </c>
      <c r="BE129" s="27" t="s">
        <v>779</v>
      </c>
      <c r="BF129" s="27" t="s">
        <v>779</v>
      </c>
      <c r="BG129" s="27" t="s">
        <v>779</v>
      </c>
      <c r="BH129" s="27" t="s">
        <v>779</v>
      </c>
      <c r="BI129" s="27" t="s">
        <v>779</v>
      </c>
      <c r="BJ129" s="27" t="s">
        <v>779</v>
      </c>
      <c r="BK129" s="27" t="s">
        <v>779</v>
      </c>
      <c r="BL129" s="27" t="s">
        <v>779</v>
      </c>
      <c r="BM129" s="27" t="s">
        <v>779</v>
      </c>
      <c r="BN129" s="27" t="s">
        <v>779</v>
      </c>
      <c r="BO129" s="27" t="s">
        <v>779</v>
      </c>
      <c r="BP129" s="27" t="s">
        <v>779</v>
      </c>
      <c r="BQ129" s="27" t="s">
        <v>779</v>
      </c>
      <c r="BR129" s="27" t="s">
        <v>779</v>
      </c>
      <c r="BS129" s="27" t="s">
        <v>779</v>
      </c>
      <c r="BT129" s="27" t="s">
        <v>779</v>
      </c>
      <c r="BU129" s="27" t="s">
        <v>779</v>
      </c>
      <c r="BV129" s="27" t="s">
        <v>779</v>
      </c>
      <c r="BW129" s="27" t="s">
        <v>779</v>
      </c>
      <c r="BX129" s="27" t="s">
        <v>779</v>
      </c>
    </row>
    <row r="130" spans="16:78" ht="30" customHeight="1">
      <c r="P130" s="294">
        <v>25</v>
      </c>
      <c r="Q130" s="27" t="s">
        <v>779</v>
      </c>
      <c r="R130" s="27" t="s">
        <v>779</v>
      </c>
      <c r="S130" s="27" t="s">
        <v>779</v>
      </c>
      <c r="T130" s="27" t="s">
        <v>779</v>
      </c>
      <c r="U130" s="27" t="s">
        <v>779</v>
      </c>
      <c r="V130" s="27" t="s">
        <v>779</v>
      </c>
      <c r="W130" s="27" t="s">
        <v>779</v>
      </c>
      <c r="X130" s="27" t="s">
        <v>779</v>
      </c>
      <c r="Y130" s="27" t="s">
        <v>779</v>
      </c>
      <c r="Z130" s="27" t="s">
        <v>779</v>
      </c>
      <c r="AA130" s="27" t="s">
        <v>779</v>
      </c>
      <c r="AB130" s="27" t="s">
        <v>779</v>
      </c>
      <c r="AC130" s="27" t="s">
        <v>779</v>
      </c>
      <c r="AD130" s="27" t="s">
        <v>779</v>
      </c>
      <c r="AE130" s="27" t="s">
        <v>779</v>
      </c>
      <c r="AF130" s="27" t="s">
        <v>779</v>
      </c>
      <c r="AG130" s="27" t="s">
        <v>779</v>
      </c>
      <c r="AH130" s="27" t="s">
        <v>779</v>
      </c>
      <c r="AI130" s="27" t="s">
        <v>779</v>
      </c>
      <c r="AJ130" s="27" t="s">
        <v>779</v>
      </c>
      <c r="AK130" s="27" t="s">
        <v>779</v>
      </c>
      <c r="AL130" s="27" t="s">
        <v>779</v>
      </c>
      <c r="AM130" s="27" t="s">
        <v>779</v>
      </c>
      <c r="AN130" s="27" t="s">
        <v>779</v>
      </c>
      <c r="AO130" s="27" t="s">
        <v>779</v>
      </c>
      <c r="AP130" s="27" t="s">
        <v>779</v>
      </c>
      <c r="AQ130" s="27" t="s">
        <v>779</v>
      </c>
      <c r="AR130" s="27" t="s">
        <v>779</v>
      </c>
      <c r="AS130" s="27" t="s">
        <v>779</v>
      </c>
      <c r="AT130" s="27" t="s">
        <v>779</v>
      </c>
      <c r="AU130" s="27" t="s">
        <v>779</v>
      </c>
      <c r="AV130" s="27" t="s">
        <v>779</v>
      </c>
      <c r="AW130" s="27" t="s">
        <v>779</v>
      </c>
      <c r="AX130" s="27" t="s">
        <v>779</v>
      </c>
      <c r="AY130" s="27" t="s">
        <v>779</v>
      </c>
      <c r="AZ130" s="27" t="s">
        <v>779</v>
      </c>
      <c r="BA130" s="27" t="s">
        <v>779</v>
      </c>
      <c r="BB130" s="27" t="s">
        <v>779</v>
      </c>
      <c r="BC130" s="27" t="s">
        <v>779</v>
      </c>
      <c r="BD130" s="27" t="s">
        <v>779</v>
      </c>
      <c r="BE130" s="27" t="s">
        <v>779</v>
      </c>
      <c r="BF130" s="27" t="s">
        <v>779</v>
      </c>
      <c r="BG130" s="27" t="s">
        <v>779</v>
      </c>
      <c r="BH130" s="27" t="s">
        <v>779</v>
      </c>
      <c r="BI130" s="27" t="s">
        <v>779</v>
      </c>
      <c r="BJ130" s="27" t="s">
        <v>779</v>
      </c>
      <c r="BK130" s="27" t="s">
        <v>779</v>
      </c>
      <c r="BL130" s="27" t="s">
        <v>779</v>
      </c>
      <c r="BM130" s="27" t="s">
        <v>779</v>
      </c>
      <c r="BN130" s="27" t="s">
        <v>779</v>
      </c>
      <c r="BO130" s="27" t="s">
        <v>779</v>
      </c>
      <c r="BP130" s="27" t="s">
        <v>779</v>
      </c>
      <c r="BQ130" s="27" t="s">
        <v>779</v>
      </c>
      <c r="BR130" s="27" t="s">
        <v>779</v>
      </c>
      <c r="BS130" s="27" t="s">
        <v>779</v>
      </c>
      <c r="BT130" s="27" t="s">
        <v>779</v>
      </c>
      <c r="BU130" s="27" t="s">
        <v>779</v>
      </c>
      <c r="BV130" s="27" t="s">
        <v>779</v>
      </c>
      <c r="BW130" s="27" t="s">
        <v>779</v>
      </c>
      <c r="BX130" s="27" t="s">
        <v>779</v>
      </c>
    </row>
    <row r="131" spans="16:78" ht="30" customHeight="1">
      <c r="P131" s="294">
        <v>26</v>
      </c>
      <c r="Q131" s="27" t="s">
        <v>779</v>
      </c>
      <c r="R131" s="27" t="s">
        <v>779</v>
      </c>
      <c r="S131" s="27" t="s">
        <v>779</v>
      </c>
      <c r="T131" s="27" t="s">
        <v>779</v>
      </c>
      <c r="U131" s="27" t="s">
        <v>779</v>
      </c>
      <c r="V131" s="27" t="s">
        <v>779</v>
      </c>
      <c r="W131" s="27" t="s">
        <v>779</v>
      </c>
      <c r="X131" s="27" t="s">
        <v>779</v>
      </c>
      <c r="Y131" s="27" t="s">
        <v>779</v>
      </c>
      <c r="Z131" s="27" t="s">
        <v>779</v>
      </c>
      <c r="AA131" s="27" t="s">
        <v>779</v>
      </c>
      <c r="AB131" s="27" t="s">
        <v>779</v>
      </c>
      <c r="AC131" s="27" t="s">
        <v>779</v>
      </c>
      <c r="AD131" s="27" t="s">
        <v>779</v>
      </c>
      <c r="AE131" s="27" t="s">
        <v>779</v>
      </c>
      <c r="AF131" s="27" t="s">
        <v>779</v>
      </c>
      <c r="AG131" s="27" t="s">
        <v>779</v>
      </c>
      <c r="AH131" s="27" t="s">
        <v>779</v>
      </c>
      <c r="AI131" s="27" t="s">
        <v>779</v>
      </c>
      <c r="AJ131" s="27" t="s">
        <v>779</v>
      </c>
      <c r="AK131" s="27" t="s">
        <v>779</v>
      </c>
      <c r="AL131" s="27" t="s">
        <v>779</v>
      </c>
      <c r="AM131" s="27" t="s">
        <v>779</v>
      </c>
      <c r="AN131" s="27" t="s">
        <v>779</v>
      </c>
      <c r="AO131" s="27" t="s">
        <v>779</v>
      </c>
      <c r="AP131" s="27" t="s">
        <v>779</v>
      </c>
      <c r="AQ131" s="27" t="s">
        <v>779</v>
      </c>
      <c r="AR131" s="27" t="s">
        <v>779</v>
      </c>
      <c r="AS131" s="27" t="s">
        <v>779</v>
      </c>
      <c r="AT131" s="27" t="s">
        <v>779</v>
      </c>
      <c r="AU131" s="27" t="s">
        <v>779</v>
      </c>
      <c r="AV131" s="27" t="s">
        <v>779</v>
      </c>
      <c r="AW131" s="27" t="s">
        <v>779</v>
      </c>
      <c r="AX131" s="27" t="s">
        <v>779</v>
      </c>
      <c r="AY131" s="27" t="s">
        <v>779</v>
      </c>
      <c r="AZ131" s="27" t="s">
        <v>779</v>
      </c>
      <c r="BA131" s="27" t="s">
        <v>779</v>
      </c>
      <c r="BB131" s="27" t="s">
        <v>779</v>
      </c>
      <c r="BC131" s="27" t="s">
        <v>779</v>
      </c>
      <c r="BD131" s="27" t="s">
        <v>779</v>
      </c>
      <c r="BE131" s="27" t="s">
        <v>779</v>
      </c>
      <c r="BF131" s="27" t="s">
        <v>779</v>
      </c>
      <c r="BG131" s="27" t="s">
        <v>779</v>
      </c>
      <c r="BH131" s="27" t="s">
        <v>779</v>
      </c>
      <c r="BI131" s="27" t="s">
        <v>779</v>
      </c>
      <c r="BJ131" s="27" t="s">
        <v>779</v>
      </c>
      <c r="BK131" s="27" t="s">
        <v>779</v>
      </c>
      <c r="BL131" s="27" t="s">
        <v>779</v>
      </c>
      <c r="BM131" s="27" t="s">
        <v>779</v>
      </c>
      <c r="BN131" s="27" t="s">
        <v>779</v>
      </c>
      <c r="BO131" s="27" t="s">
        <v>779</v>
      </c>
      <c r="BP131" s="27" t="s">
        <v>779</v>
      </c>
      <c r="BQ131" s="27" t="s">
        <v>779</v>
      </c>
      <c r="BR131" s="27" t="s">
        <v>779</v>
      </c>
      <c r="BS131" s="27" t="s">
        <v>779</v>
      </c>
      <c r="BT131" s="27" t="s">
        <v>779</v>
      </c>
      <c r="BU131" s="27" t="s">
        <v>779</v>
      </c>
      <c r="BV131" s="27" t="s">
        <v>779</v>
      </c>
      <c r="BW131" s="27" t="s">
        <v>779</v>
      </c>
      <c r="BX131" s="27" t="s">
        <v>779</v>
      </c>
    </row>
    <row r="132" spans="16:78" ht="30" customHeight="1">
      <c r="P132" s="294">
        <v>27</v>
      </c>
      <c r="Q132" s="27" t="s">
        <v>779</v>
      </c>
      <c r="R132" s="27" t="s">
        <v>779</v>
      </c>
      <c r="S132" s="27" t="s">
        <v>779</v>
      </c>
      <c r="T132" s="27" t="s">
        <v>779</v>
      </c>
      <c r="U132" s="27" t="s">
        <v>779</v>
      </c>
      <c r="V132" s="27" t="s">
        <v>779</v>
      </c>
      <c r="W132" s="27" t="s">
        <v>779</v>
      </c>
      <c r="X132" s="27" t="s">
        <v>779</v>
      </c>
      <c r="Y132" s="27" t="s">
        <v>779</v>
      </c>
      <c r="Z132" s="27" t="s">
        <v>779</v>
      </c>
      <c r="AA132" s="27" t="s">
        <v>779</v>
      </c>
      <c r="AB132" s="27" t="s">
        <v>779</v>
      </c>
      <c r="AC132" s="27" t="s">
        <v>779</v>
      </c>
      <c r="AD132" s="27" t="s">
        <v>779</v>
      </c>
      <c r="AE132" s="27" t="s">
        <v>779</v>
      </c>
      <c r="AF132" s="27" t="s">
        <v>779</v>
      </c>
      <c r="AG132" s="27" t="s">
        <v>779</v>
      </c>
      <c r="AH132" s="27" t="s">
        <v>779</v>
      </c>
      <c r="AI132" s="27" t="s">
        <v>779</v>
      </c>
      <c r="AJ132" s="27" t="s">
        <v>779</v>
      </c>
      <c r="AK132" s="27" t="s">
        <v>779</v>
      </c>
      <c r="AL132" s="27" t="s">
        <v>779</v>
      </c>
      <c r="AM132" s="27" t="s">
        <v>779</v>
      </c>
      <c r="AN132" s="27" t="s">
        <v>779</v>
      </c>
      <c r="AO132" s="27" t="s">
        <v>779</v>
      </c>
      <c r="AP132" s="27" t="s">
        <v>779</v>
      </c>
      <c r="AQ132" s="27" t="s">
        <v>779</v>
      </c>
      <c r="AR132" s="27" t="s">
        <v>779</v>
      </c>
      <c r="AS132" s="27" t="s">
        <v>779</v>
      </c>
      <c r="AT132" s="27" t="s">
        <v>779</v>
      </c>
      <c r="AU132" s="27" t="s">
        <v>779</v>
      </c>
      <c r="AV132" s="27" t="s">
        <v>779</v>
      </c>
      <c r="AW132" s="27" t="s">
        <v>779</v>
      </c>
      <c r="AX132" s="27" t="s">
        <v>779</v>
      </c>
      <c r="AY132" s="27" t="s">
        <v>779</v>
      </c>
      <c r="AZ132" s="27" t="s">
        <v>779</v>
      </c>
      <c r="BA132" s="27" t="s">
        <v>779</v>
      </c>
      <c r="BB132" s="27" t="s">
        <v>779</v>
      </c>
      <c r="BC132" s="27" t="s">
        <v>779</v>
      </c>
      <c r="BD132" s="27" t="s">
        <v>779</v>
      </c>
      <c r="BE132" s="27" t="s">
        <v>779</v>
      </c>
      <c r="BF132" s="27" t="s">
        <v>779</v>
      </c>
      <c r="BG132" s="27" t="s">
        <v>779</v>
      </c>
      <c r="BH132" s="27" t="s">
        <v>779</v>
      </c>
      <c r="BI132" s="27" t="s">
        <v>779</v>
      </c>
      <c r="BJ132" s="27" t="s">
        <v>779</v>
      </c>
      <c r="BK132" s="27" t="s">
        <v>779</v>
      </c>
      <c r="BL132" s="27" t="s">
        <v>779</v>
      </c>
      <c r="BM132" s="27" t="s">
        <v>779</v>
      </c>
      <c r="BN132" s="27" t="s">
        <v>779</v>
      </c>
      <c r="BO132" s="27" t="s">
        <v>779</v>
      </c>
      <c r="BP132" s="27" t="s">
        <v>779</v>
      </c>
      <c r="BQ132" s="27" t="s">
        <v>779</v>
      </c>
      <c r="BR132" s="27" t="s">
        <v>779</v>
      </c>
      <c r="BS132" s="27" t="s">
        <v>779</v>
      </c>
      <c r="BT132" s="27" t="s">
        <v>779</v>
      </c>
      <c r="BU132" s="27" t="s">
        <v>779</v>
      </c>
      <c r="BV132" s="27" t="s">
        <v>779</v>
      </c>
      <c r="BW132" s="27" t="s">
        <v>779</v>
      </c>
      <c r="BX132" s="27" t="s">
        <v>779</v>
      </c>
    </row>
    <row r="133" spans="16:78" ht="30" customHeight="1">
      <c r="P133" s="294">
        <v>28</v>
      </c>
      <c r="Q133" s="27" t="s">
        <v>779</v>
      </c>
      <c r="R133" s="27" t="s">
        <v>779</v>
      </c>
      <c r="S133" s="27" t="s">
        <v>779</v>
      </c>
      <c r="T133" s="27" t="s">
        <v>779</v>
      </c>
      <c r="U133" s="27" t="s">
        <v>779</v>
      </c>
      <c r="V133" s="27" t="s">
        <v>779</v>
      </c>
      <c r="W133" s="27" t="s">
        <v>779</v>
      </c>
      <c r="X133" s="27" t="s">
        <v>779</v>
      </c>
      <c r="Y133" s="27" t="s">
        <v>779</v>
      </c>
      <c r="Z133" s="27" t="s">
        <v>779</v>
      </c>
      <c r="AA133" s="27" t="s">
        <v>779</v>
      </c>
      <c r="AB133" s="27" t="s">
        <v>779</v>
      </c>
      <c r="AC133" s="27" t="s">
        <v>779</v>
      </c>
      <c r="AD133" s="27" t="s">
        <v>779</v>
      </c>
      <c r="AE133" s="27" t="s">
        <v>779</v>
      </c>
      <c r="AF133" s="27" t="s">
        <v>779</v>
      </c>
      <c r="AG133" s="27" t="s">
        <v>779</v>
      </c>
      <c r="AH133" s="27" t="s">
        <v>779</v>
      </c>
      <c r="AI133" s="27" t="s">
        <v>779</v>
      </c>
      <c r="AJ133" s="27" t="s">
        <v>779</v>
      </c>
      <c r="AK133" s="27" t="s">
        <v>779</v>
      </c>
      <c r="AL133" s="27" t="s">
        <v>779</v>
      </c>
      <c r="AM133" s="27" t="s">
        <v>779</v>
      </c>
      <c r="AN133" s="27" t="s">
        <v>779</v>
      </c>
      <c r="AO133" s="27" t="s">
        <v>779</v>
      </c>
      <c r="AP133" s="27" t="s">
        <v>779</v>
      </c>
      <c r="AQ133" s="27" t="s">
        <v>779</v>
      </c>
      <c r="AR133" s="27" t="s">
        <v>779</v>
      </c>
      <c r="AS133" s="27" t="s">
        <v>779</v>
      </c>
      <c r="AT133" s="27" t="s">
        <v>779</v>
      </c>
      <c r="AU133" s="27" t="s">
        <v>779</v>
      </c>
      <c r="AV133" s="27" t="s">
        <v>779</v>
      </c>
      <c r="AW133" s="27" t="s">
        <v>779</v>
      </c>
      <c r="AX133" s="27" t="s">
        <v>779</v>
      </c>
      <c r="AY133" s="27" t="s">
        <v>779</v>
      </c>
      <c r="AZ133" s="27" t="s">
        <v>779</v>
      </c>
      <c r="BA133" s="27" t="s">
        <v>779</v>
      </c>
      <c r="BB133" s="27" t="s">
        <v>779</v>
      </c>
      <c r="BC133" s="27" t="s">
        <v>779</v>
      </c>
      <c r="BD133" s="27" t="s">
        <v>779</v>
      </c>
      <c r="BE133" s="27" t="s">
        <v>779</v>
      </c>
      <c r="BF133" s="27" t="s">
        <v>779</v>
      </c>
      <c r="BG133" s="27" t="s">
        <v>779</v>
      </c>
      <c r="BH133" s="27" t="s">
        <v>779</v>
      </c>
      <c r="BI133" s="27" t="s">
        <v>779</v>
      </c>
      <c r="BJ133" s="27" t="s">
        <v>779</v>
      </c>
      <c r="BK133" s="27" t="s">
        <v>779</v>
      </c>
      <c r="BL133" s="27" t="s">
        <v>779</v>
      </c>
      <c r="BM133" s="27" t="s">
        <v>779</v>
      </c>
      <c r="BN133" s="27" t="s">
        <v>779</v>
      </c>
      <c r="BO133" s="27" t="s">
        <v>779</v>
      </c>
      <c r="BP133" s="27" t="s">
        <v>779</v>
      </c>
      <c r="BQ133" s="27" t="s">
        <v>779</v>
      </c>
      <c r="BR133" s="27" t="s">
        <v>779</v>
      </c>
      <c r="BS133" s="27" t="s">
        <v>779</v>
      </c>
      <c r="BT133" s="27" t="s">
        <v>779</v>
      </c>
      <c r="BU133" s="27" t="s">
        <v>779</v>
      </c>
      <c r="BV133" s="27" t="s">
        <v>779</v>
      </c>
      <c r="BW133" s="27" t="s">
        <v>779</v>
      </c>
      <c r="BX133" s="27" t="s">
        <v>779</v>
      </c>
    </row>
    <row r="134" spans="16:78" ht="30" customHeight="1">
      <c r="P134" s="294">
        <v>29</v>
      </c>
      <c r="Q134" s="27" t="s">
        <v>779</v>
      </c>
      <c r="R134" s="27" t="s">
        <v>779</v>
      </c>
      <c r="S134" s="27" t="s">
        <v>779</v>
      </c>
      <c r="T134" s="27" t="s">
        <v>779</v>
      </c>
      <c r="U134" s="27" t="s">
        <v>779</v>
      </c>
      <c r="V134" s="27" t="s">
        <v>779</v>
      </c>
      <c r="W134" s="27" t="s">
        <v>779</v>
      </c>
      <c r="X134" s="27" t="s">
        <v>779</v>
      </c>
      <c r="Y134" s="27" t="s">
        <v>779</v>
      </c>
      <c r="Z134" s="27" t="s">
        <v>779</v>
      </c>
      <c r="AA134" s="27" t="s">
        <v>779</v>
      </c>
      <c r="AB134" s="27" t="s">
        <v>779</v>
      </c>
      <c r="AC134" s="27" t="s">
        <v>779</v>
      </c>
      <c r="AD134" s="27" t="s">
        <v>779</v>
      </c>
      <c r="AE134" s="27" t="s">
        <v>779</v>
      </c>
      <c r="AF134" s="27" t="s">
        <v>779</v>
      </c>
      <c r="AG134" s="27" t="s">
        <v>779</v>
      </c>
      <c r="AH134" s="27" t="s">
        <v>779</v>
      </c>
      <c r="AI134" s="27" t="s">
        <v>779</v>
      </c>
      <c r="AJ134" s="27" t="s">
        <v>779</v>
      </c>
      <c r="AK134" s="27" t="s">
        <v>779</v>
      </c>
      <c r="AL134" s="27" t="s">
        <v>779</v>
      </c>
      <c r="AM134" s="27" t="s">
        <v>779</v>
      </c>
      <c r="AN134" s="27" t="s">
        <v>779</v>
      </c>
      <c r="AO134" s="27" t="s">
        <v>779</v>
      </c>
      <c r="AP134" s="27" t="s">
        <v>779</v>
      </c>
      <c r="AQ134" s="27" t="s">
        <v>779</v>
      </c>
      <c r="AR134" s="27" t="s">
        <v>779</v>
      </c>
      <c r="AS134" s="27" t="s">
        <v>779</v>
      </c>
      <c r="AT134" s="27" t="s">
        <v>779</v>
      </c>
      <c r="AU134" s="27" t="s">
        <v>779</v>
      </c>
      <c r="AV134" s="27" t="s">
        <v>779</v>
      </c>
      <c r="AW134" s="27" t="s">
        <v>779</v>
      </c>
      <c r="AX134" s="27" t="s">
        <v>779</v>
      </c>
      <c r="AY134" s="27" t="s">
        <v>779</v>
      </c>
      <c r="AZ134" s="27" t="s">
        <v>779</v>
      </c>
      <c r="BA134" s="27" t="s">
        <v>779</v>
      </c>
      <c r="BB134" s="27" t="s">
        <v>779</v>
      </c>
      <c r="BC134" s="27" t="s">
        <v>779</v>
      </c>
      <c r="BD134" s="27" t="s">
        <v>779</v>
      </c>
      <c r="BE134" s="27" t="s">
        <v>779</v>
      </c>
      <c r="BF134" s="27" t="s">
        <v>779</v>
      </c>
      <c r="BG134" s="27" t="s">
        <v>779</v>
      </c>
      <c r="BH134" s="27" t="s">
        <v>779</v>
      </c>
      <c r="BI134" s="27" t="s">
        <v>779</v>
      </c>
      <c r="BJ134" s="27" t="s">
        <v>779</v>
      </c>
      <c r="BK134" s="27" t="s">
        <v>779</v>
      </c>
      <c r="BL134" s="27" t="s">
        <v>779</v>
      </c>
      <c r="BM134" s="27" t="s">
        <v>779</v>
      </c>
      <c r="BN134" s="27" t="s">
        <v>779</v>
      </c>
      <c r="BO134" s="27" t="s">
        <v>779</v>
      </c>
      <c r="BP134" s="27" t="s">
        <v>779</v>
      </c>
      <c r="BQ134" s="27" t="s">
        <v>779</v>
      </c>
      <c r="BR134" s="27" t="s">
        <v>779</v>
      </c>
      <c r="BS134" s="27" t="s">
        <v>779</v>
      </c>
      <c r="BT134" s="27" t="s">
        <v>779</v>
      </c>
      <c r="BU134" s="27" t="s">
        <v>779</v>
      </c>
      <c r="BV134" s="27" t="s">
        <v>779</v>
      </c>
      <c r="BW134" s="27" t="s">
        <v>779</v>
      </c>
      <c r="BX134" s="27" t="s">
        <v>779</v>
      </c>
    </row>
    <row r="135" spans="16:78" ht="30" customHeight="1">
      <c r="P135" s="294">
        <v>30</v>
      </c>
      <c r="Q135" s="27" t="s">
        <v>779</v>
      </c>
      <c r="R135" s="27" t="s">
        <v>779</v>
      </c>
      <c r="S135" s="27" t="s">
        <v>779</v>
      </c>
      <c r="T135" s="27" t="s">
        <v>779</v>
      </c>
      <c r="U135" s="27" t="s">
        <v>779</v>
      </c>
      <c r="V135" s="27" t="s">
        <v>779</v>
      </c>
      <c r="W135" s="27" t="s">
        <v>779</v>
      </c>
      <c r="X135" s="27" t="s">
        <v>779</v>
      </c>
      <c r="Y135" s="27" t="s">
        <v>779</v>
      </c>
      <c r="Z135" s="27" t="s">
        <v>779</v>
      </c>
      <c r="AA135" s="27" t="s">
        <v>779</v>
      </c>
      <c r="AB135" s="27" t="s">
        <v>779</v>
      </c>
      <c r="AC135" s="27" t="s">
        <v>779</v>
      </c>
      <c r="AD135" s="27" t="s">
        <v>779</v>
      </c>
      <c r="AE135" s="27" t="s">
        <v>779</v>
      </c>
      <c r="AF135" s="27" t="s">
        <v>779</v>
      </c>
      <c r="AG135" s="27" t="s">
        <v>779</v>
      </c>
      <c r="AH135" s="27" t="s">
        <v>779</v>
      </c>
      <c r="AI135" s="27" t="s">
        <v>779</v>
      </c>
      <c r="AJ135" s="27" t="s">
        <v>779</v>
      </c>
      <c r="AK135" s="27" t="s">
        <v>779</v>
      </c>
      <c r="AL135" s="27" t="s">
        <v>779</v>
      </c>
      <c r="AM135" s="27" t="s">
        <v>779</v>
      </c>
      <c r="AN135" s="27" t="s">
        <v>779</v>
      </c>
      <c r="AO135" s="27" t="s">
        <v>779</v>
      </c>
      <c r="AP135" s="27" t="s">
        <v>779</v>
      </c>
      <c r="AQ135" s="27" t="s">
        <v>779</v>
      </c>
      <c r="AR135" s="27" t="s">
        <v>779</v>
      </c>
      <c r="AS135" s="27" t="s">
        <v>779</v>
      </c>
      <c r="AT135" s="27" t="s">
        <v>779</v>
      </c>
      <c r="AU135" s="27" t="s">
        <v>779</v>
      </c>
      <c r="AV135" s="27" t="s">
        <v>779</v>
      </c>
      <c r="AW135" s="27" t="s">
        <v>779</v>
      </c>
      <c r="AX135" s="27" t="s">
        <v>779</v>
      </c>
      <c r="AY135" s="27" t="s">
        <v>779</v>
      </c>
      <c r="AZ135" s="27" t="s">
        <v>779</v>
      </c>
      <c r="BA135" s="27" t="s">
        <v>779</v>
      </c>
      <c r="BB135" s="27" t="s">
        <v>779</v>
      </c>
      <c r="BC135" s="27" t="s">
        <v>779</v>
      </c>
      <c r="BD135" s="27" t="s">
        <v>779</v>
      </c>
      <c r="BE135" s="27" t="s">
        <v>779</v>
      </c>
      <c r="BF135" s="27" t="s">
        <v>779</v>
      </c>
      <c r="BG135" s="27" t="s">
        <v>779</v>
      </c>
      <c r="BH135" s="27" t="s">
        <v>779</v>
      </c>
      <c r="BI135" s="27" t="s">
        <v>779</v>
      </c>
      <c r="BJ135" s="27" t="s">
        <v>779</v>
      </c>
      <c r="BK135" s="27" t="s">
        <v>779</v>
      </c>
      <c r="BL135" s="27" t="s">
        <v>779</v>
      </c>
      <c r="BM135" s="27" t="s">
        <v>779</v>
      </c>
      <c r="BN135" s="27" t="s">
        <v>779</v>
      </c>
      <c r="BO135" s="27" t="s">
        <v>779</v>
      </c>
      <c r="BP135" s="27" t="s">
        <v>779</v>
      </c>
      <c r="BQ135" s="27" t="s">
        <v>779</v>
      </c>
      <c r="BR135" s="27" t="s">
        <v>779</v>
      </c>
      <c r="BS135" s="27" t="s">
        <v>779</v>
      </c>
      <c r="BT135" s="27" t="s">
        <v>779</v>
      </c>
      <c r="BU135" s="27" t="s">
        <v>779</v>
      </c>
      <c r="BV135" s="27" t="s">
        <v>779</v>
      </c>
      <c r="BW135" s="27" t="s">
        <v>779</v>
      </c>
      <c r="BX135" s="27" t="s">
        <v>779</v>
      </c>
    </row>
    <row r="136" spans="16:78" ht="30" customHeight="1">
      <c r="Q136" s="27" t="s">
        <v>392</v>
      </c>
      <c r="R136" s="27" t="s">
        <v>392</v>
      </c>
      <c r="S136" s="27" t="s">
        <v>392</v>
      </c>
      <c r="T136" s="27" t="s">
        <v>392</v>
      </c>
      <c r="U136" s="27" t="s">
        <v>392</v>
      </c>
      <c r="V136" s="27" t="s">
        <v>392</v>
      </c>
      <c r="W136" s="27" t="s">
        <v>392</v>
      </c>
      <c r="X136" s="27" t="s">
        <v>392</v>
      </c>
      <c r="Y136" s="27" t="s">
        <v>392</v>
      </c>
      <c r="Z136" s="27" t="s">
        <v>392</v>
      </c>
      <c r="AA136" s="27" t="s">
        <v>392</v>
      </c>
      <c r="AB136" s="27" t="s">
        <v>392</v>
      </c>
      <c r="AC136" s="27" t="s">
        <v>392</v>
      </c>
      <c r="AD136" s="27" t="s">
        <v>392</v>
      </c>
      <c r="AE136" s="27" t="s">
        <v>392</v>
      </c>
      <c r="AF136" s="27" t="s">
        <v>392</v>
      </c>
      <c r="AG136" s="27" t="s">
        <v>392</v>
      </c>
      <c r="AH136" s="27" t="s">
        <v>392</v>
      </c>
      <c r="AI136" s="27" t="s">
        <v>392</v>
      </c>
      <c r="AJ136" s="27" t="s">
        <v>392</v>
      </c>
      <c r="AK136" s="27" t="s">
        <v>392</v>
      </c>
      <c r="AL136" s="27" t="s">
        <v>392</v>
      </c>
      <c r="AM136" s="27" t="s">
        <v>392</v>
      </c>
      <c r="AN136" s="27" t="s">
        <v>392</v>
      </c>
      <c r="AO136" s="27" t="s">
        <v>392</v>
      </c>
      <c r="AP136" s="27" t="s">
        <v>392</v>
      </c>
      <c r="AQ136" s="27" t="s">
        <v>392</v>
      </c>
      <c r="AR136" s="27" t="s">
        <v>392</v>
      </c>
      <c r="AS136" s="27" t="s">
        <v>392</v>
      </c>
      <c r="AT136" s="27" t="s">
        <v>392</v>
      </c>
      <c r="AU136" s="27" t="s">
        <v>392</v>
      </c>
      <c r="AV136" s="27" t="s">
        <v>392</v>
      </c>
      <c r="AW136" s="27" t="s">
        <v>392</v>
      </c>
      <c r="AX136" s="27" t="s">
        <v>392</v>
      </c>
      <c r="AY136" s="27" t="s">
        <v>392</v>
      </c>
      <c r="AZ136" s="27" t="s">
        <v>392</v>
      </c>
      <c r="BA136" s="27" t="s">
        <v>392</v>
      </c>
      <c r="BB136" s="27" t="s">
        <v>392</v>
      </c>
      <c r="BC136" s="27" t="s">
        <v>392</v>
      </c>
      <c r="BD136" s="27" t="s">
        <v>392</v>
      </c>
      <c r="BE136" s="27" t="s">
        <v>392</v>
      </c>
      <c r="BF136" s="27" t="s">
        <v>392</v>
      </c>
      <c r="BG136" s="27" t="s">
        <v>392</v>
      </c>
      <c r="BH136" s="27" t="s">
        <v>392</v>
      </c>
      <c r="BI136" s="27" t="s">
        <v>392</v>
      </c>
      <c r="BJ136" s="27" t="s">
        <v>392</v>
      </c>
      <c r="BK136" s="27" t="s">
        <v>392</v>
      </c>
      <c r="BL136" s="27" t="s">
        <v>392</v>
      </c>
      <c r="BM136" s="27" t="s">
        <v>392</v>
      </c>
      <c r="BN136" s="27" t="s">
        <v>392</v>
      </c>
      <c r="BO136" s="27" t="s">
        <v>392</v>
      </c>
      <c r="BP136" s="27" t="s">
        <v>392</v>
      </c>
      <c r="BQ136" s="27" t="s">
        <v>392</v>
      </c>
      <c r="BR136" s="27" t="s">
        <v>392</v>
      </c>
      <c r="BS136" s="27" t="s">
        <v>392</v>
      </c>
      <c r="BT136" s="27" t="s">
        <v>392</v>
      </c>
      <c r="BU136" s="27" t="s">
        <v>392</v>
      </c>
      <c r="BV136" s="27" t="s">
        <v>392</v>
      </c>
      <c r="BW136" s="27" t="s">
        <v>392</v>
      </c>
      <c r="BX136" s="27" t="s">
        <v>392</v>
      </c>
    </row>
    <row r="137" spans="16:78" ht="30" customHeight="1">
      <c r="P137" s="27" t="s">
        <v>297</v>
      </c>
      <c r="Q137" s="271">
        <v>1</v>
      </c>
      <c r="R137" s="271">
        <v>2</v>
      </c>
      <c r="S137" s="271">
        <v>3</v>
      </c>
      <c r="T137" s="271">
        <v>4</v>
      </c>
      <c r="U137" s="271">
        <v>5</v>
      </c>
      <c r="V137" s="271">
        <v>6</v>
      </c>
      <c r="W137" s="271">
        <v>7</v>
      </c>
      <c r="X137" s="271">
        <v>8</v>
      </c>
      <c r="Y137" s="271">
        <v>9</v>
      </c>
      <c r="Z137" s="271">
        <v>10</v>
      </c>
      <c r="AA137" s="271">
        <v>11</v>
      </c>
      <c r="AB137" s="271">
        <v>12</v>
      </c>
      <c r="AC137" s="271">
        <v>13</v>
      </c>
      <c r="AD137" s="271">
        <v>14</v>
      </c>
      <c r="AE137" s="271">
        <v>15</v>
      </c>
      <c r="AF137" s="271">
        <v>16</v>
      </c>
      <c r="AG137" s="271">
        <v>17</v>
      </c>
      <c r="AH137" s="271">
        <v>18</v>
      </c>
      <c r="AI137" s="271">
        <v>19</v>
      </c>
      <c r="AJ137" s="271">
        <v>20</v>
      </c>
      <c r="AK137" s="271">
        <v>21</v>
      </c>
      <c r="AL137" s="271">
        <v>22</v>
      </c>
      <c r="AM137" s="271">
        <v>23</v>
      </c>
      <c r="AN137" s="271">
        <v>24</v>
      </c>
      <c r="AO137" s="271">
        <v>25</v>
      </c>
      <c r="AP137" s="271">
        <v>26</v>
      </c>
      <c r="AQ137" s="271">
        <v>27</v>
      </c>
      <c r="AR137" s="271">
        <v>28</v>
      </c>
      <c r="AS137" s="271">
        <v>29</v>
      </c>
      <c r="AT137" s="271">
        <v>30</v>
      </c>
      <c r="AU137" s="271">
        <v>31</v>
      </c>
      <c r="AV137" s="271">
        <v>32</v>
      </c>
      <c r="AW137" s="271">
        <v>33</v>
      </c>
      <c r="AX137" s="271">
        <v>34</v>
      </c>
      <c r="AY137" s="271">
        <v>35</v>
      </c>
      <c r="AZ137" s="271">
        <v>36</v>
      </c>
      <c r="BA137" s="271">
        <v>37</v>
      </c>
      <c r="BB137" s="271">
        <v>38</v>
      </c>
      <c r="BC137" s="271">
        <v>39</v>
      </c>
      <c r="BD137" s="271">
        <v>40</v>
      </c>
      <c r="BE137" s="271">
        <v>41</v>
      </c>
      <c r="BF137" s="271">
        <v>42</v>
      </c>
      <c r="BG137" s="271">
        <v>43</v>
      </c>
      <c r="BH137" s="271">
        <v>44</v>
      </c>
      <c r="BI137" s="271">
        <v>45</v>
      </c>
      <c r="BJ137" s="271">
        <v>46</v>
      </c>
      <c r="BK137" s="271">
        <v>47</v>
      </c>
      <c r="BL137" s="271">
        <v>48</v>
      </c>
      <c r="BM137" s="271">
        <v>49</v>
      </c>
      <c r="BN137" s="271">
        <v>50</v>
      </c>
      <c r="BO137" s="271">
        <v>51</v>
      </c>
      <c r="BP137" s="271">
        <v>52</v>
      </c>
      <c r="BQ137" s="271">
        <v>53</v>
      </c>
      <c r="BR137" s="271">
        <v>54</v>
      </c>
      <c r="BS137" s="271">
        <v>55</v>
      </c>
      <c r="BT137" s="271">
        <v>56</v>
      </c>
      <c r="BU137" s="271">
        <v>57</v>
      </c>
      <c r="BV137" s="271">
        <v>58</v>
      </c>
      <c r="BW137" s="271">
        <v>59</v>
      </c>
      <c r="BX137" s="271">
        <v>60</v>
      </c>
      <c r="BY137" s="271"/>
      <c r="BZ137" s="271"/>
    </row>
    <row r="138" spans="16:78" ht="30" customHeight="1">
      <c r="P138" s="294">
        <v>1</v>
      </c>
      <c r="Q138" s="27">
        <v>9000</v>
      </c>
      <c r="R138" s="27">
        <v>9000</v>
      </c>
      <c r="S138" s="27">
        <v>9000</v>
      </c>
      <c r="T138" s="27">
        <v>9000</v>
      </c>
      <c r="U138" s="27">
        <v>9000</v>
      </c>
      <c r="V138" s="27">
        <v>9000</v>
      </c>
      <c r="W138" s="27">
        <v>9000</v>
      </c>
      <c r="X138" s="27">
        <v>9000</v>
      </c>
      <c r="Y138" s="27">
        <v>9000</v>
      </c>
      <c r="Z138" s="27">
        <v>9000</v>
      </c>
      <c r="AA138" s="27">
        <v>9000</v>
      </c>
      <c r="AB138" s="27">
        <v>9450</v>
      </c>
      <c r="AC138" s="27">
        <v>9450</v>
      </c>
      <c r="AD138" s="27">
        <v>9450</v>
      </c>
      <c r="AE138" s="27">
        <v>9450</v>
      </c>
      <c r="AF138" s="27">
        <v>9450</v>
      </c>
      <c r="AG138" s="27">
        <v>9450</v>
      </c>
      <c r="AH138" s="27">
        <v>9450</v>
      </c>
      <c r="AI138" s="27">
        <v>9450</v>
      </c>
      <c r="AJ138" s="27">
        <v>9450</v>
      </c>
      <c r="AK138" s="27">
        <v>9450</v>
      </c>
      <c r="AL138" s="27">
        <v>9450</v>
      </c>
      <c r="AM138" s="27">
        <v>9450</v>
      </c>
      <c r="AN138" s="27">
        <v>9922.5</v>
      </c>
      <c r="AO138" s="27">
        <v>9922.5</v>
      </c>
      <c r="AP138" s="27">
        <v>9922.5</v>
      </c>
      <c r="AQ138" s="27">
        <v>9922.5</v>
      </c>
      <c r="AR138" s="27">
        <v>9922.5</v>
      </c>
      <c r="AS138" s="27">
        <v>9922.5</v>
      </c>
      <c r="AT138" s="27">
        <v>9922.5</v>
      </c>
      <c r="AU138" s="27">
        <v>9922.5</v>
      </c>
      <c r="AV138" s="27">
        <v>9922.5</v>
      </c>
      <c r="AW138" s="27">
        <v>9922.5</v>
      </c>
      <c r="AX138" s="27">
        <v>9922.5</v>
      </c>
      <c r="AY138" s="27">
        <v>9922.5</v>
      </c>
      <c r="AZ138" s="27">
        <v>10418.625</v>
      </c>
      <c r="BA138" s="27">
        <v>10418.625</v>
      </c>
      <c r="BB138" s="27">
        <v>10418.625</v>
      </c>
      <c r="BC138" s="27">
        <v>10418.625</v>
      </c>
      <c r="BD138" s="27">
        <v>10418.625</v>
      </c>
      <c r="BE138" s="27">
        <v>10418.625</v>
      </c>
      <c r="BF138" s="27">
        <v>10418.625</v>
      </c>
      <c r="BG138" s="27">
        <v>10418.625</v>
      </c>
      <c r="BH138" s="27">
        <v>10418.625</v>
      </c>
      <c r="BI138" s="27">
        <v>10418.625</v>
      </c>
      <c r="BJ138" s="27">
        <v>10418.625</v>
      </c>
      <c r="BK138" s="27">
        <v>10418.625</v>
      </c>
      <c r="BL138" s="27">
        <v>10939.55625</v>
      </c>
      <c r="BM138" s="27">
        <v>10939.55625</v>
      </c>
      <c r="BN138" s="27">
        <v>10939.55625</v>
      </c>
      <c r="BO138" s="27">
        <v>10939.55625</v>
      </c>
      <c r="BP138" s="27">
        <v>10939.55625</v>
      </c>
      <c r="BQ138" s="27">
        <v>10939.55625</v>
      </c>
      <c r="BR138" s="27">
        <v>10939.55625</v>
      </c>
      <c r="BS138" s="27">
        <v>10939.55625</v>
      </c>
      <c r="BT138" s="27">
        <v>10939.55625</v>
      </c>
      <c r="BU138" s="27">
        <v>10939.55625</v>
      </c>
      <c r="BV138" s="27">
        <v>10939.55625</v>
      </c>
      <c r="BW138" s="27">
        <v>10939.55625</v>
      </c>
      <c r="BX138" s="27">
        <v>11486.534062499999</v>
      </c>
    </row>
    <row r="139" spans="16:78" ht="30" customHeight="1">
      <c r="P139" s="294">
        <v>2</v>
      </c>
      <c r="Q139" s="27">
        <v>500</v>
      </c>
      <c r="R139" s="27">
        <v>500</v>
      </c>
      <c r="S139" s="27">
        <v>500</v>
      </c>
      <c r="T139" s="27">
        <v>500</v>
      </c>
      <c r="U139" s="27">
        <v>500</v>
      </c>
      <c r="V139" s="27">
        <v>500</v>
      </c>
      <c r="W139" s="27">
        <v>500</v>
      </c>
      <c r="X139" s="27">
        <v>500</v>
      </c>
      <c r="Y139" s="27">
        <v>500</v>
      </c>
      <c r="Z139" s="27">
        <v>500</v>
      </c>
      <c r="AA139" s="27">
        <v>500</v>
      </c>
      <c r="AB139" s="27">
        <v>750</v>
      </c>
      <c r="AC139" s="27">
        <v>750</v>
      </c>
      <c r="AD139" s="27">
        <v>750</v>
      </c>
      <c r="AE139" s="27">
        <v>750</v>
      </c>
      <c r="AF139" s="27">
        <v>750</v>
      </c>
      <c r="AG139" s="27">
        <v>750</v>
      </c>
      <c r="AH139" s="27">
        <v>750</v>
      </c>
      <c r="AI139" s="27">
        <v>750</v>
      </c>
      <c r="AJ139" s="27">
        <v>750</v>
      </c>
      <c r="AK139" s="27">
        <v>750</v>
      </c>
      <c r="AL139" s="27">
        <v>750</v>
      </c>
      <c r="AM139" s="27">
        <v>750</v>
      </c>
      <c r="AN139" s="27">
        <v>1125</v>
      </c>
      <c r="AO139" s="27">
        <v>1125</v>
      </c>
      <c r="AP139" s="27">
        <v>1125</v>
      </c>
      <c r="AQ139" s="27">
        <v>1125</v>
      </c>
      <c r="AR139" s="27">
        <v>1125</v>
      </c>
      <c r="AS139" s="27">
        <v>1125</v>
      </c>
      <c r="AT139" s="27">
        <v>1125</v>
      </c>
      <c r="AU139" s="27">
        <v>1125</v>
      </c>
      <c r="AV139" s="27">
        <v>1125</v>
      </c>
      <c r="AW139" s="27">
        <v>1125</v>
      </c>
      <c r="AX139" s="27">
        <v>1125</v>
      </c>
      <c r="AY139" s="27">
        <v>1125</v>
      </c>
      <c r="AZ139" s="27">
        <v>1687.5</v>
      </c>
      <c r="BA139" s="27">
        <v>1687.5</v>
      </c>
      <c r="BB139" s="27">
        <v>1687.5</v>
      </c>
      <c r="BC139" s="27">
        <v>1687.5</v>
      </c>
      <c r="BD139" s="27">
        <v>1687.5</v>
      </c>
      <c r="BE139" s="27">
        <v>1687.5</v>
      </c>
      <c r="BF139" s="27">
        <v>1687.5</v>
      </c>
      <c r="BG139" s="27">
        <v>1687.5</v>
      </c>
      <c r="BH139" s="27">
        <v>1687.5</v>
      </c>
      <c r="BI139" s="27">
        <v>1687.5</v>
      </c>
      <c r="BJ139" s="27">
        <v>1687.5</v>
      </c>
      <c r="BK139" s="27">
        <v>1687.5</v>
      </c>
      <c r="BL139" s="27">
        <v>2531.25</v>
      </c>
      <c r="BM139" s="27">
        <v>2531.25</v>
      </c>
      <c r="BN139" s="27">
        <v>2531.25</v>
      </c>
      <c r="BO139" s="27">
        <v>2531.25</v>
      </c>
      <c r="BP139" s="27">
        <v>2531.25</v>
      </c>
      <c r="BQ139" s="27">
        <v>2531.25</v>
      </c>
      <c r="BR139" s="27">
        <v>2531.25</v>
      </c>
      <c r="BS139" s="27">
        <v>2531.25</v>
      </c>
      <c r="BT139" s="27">
        <v>2531.25</v>
      </c>
      <c r="BU139" s="27">
        <v>2531.25</v>
      </c>
      <c r="BV139" s="27">
        <v>2531.25</v>
      </c>
      <c r="BW139" s="27">
        <v>2531.25</v>
      </c>
      <c r="BX139" s="27">
        <v>3796.875</v>
      </c>
    </row>
    <row r="140" spans="16:78" ht="30" customHeight="1">
      <c r="P140" s="294">
        <v>3</v>
      </c>
      <c r="Q140" s="27" t="s">
        <v>779</v>
      </c>
      <c r="R140" s="27" t="s">
        <v>779</v>
      </c>
      <c r="S140" s="27" t="s">
        <v>779</v>
      </c>
      <c r="T140" s="27" t="s">
        <v>779</v>
      </c>
      <c r="U140" s="27" t="s">
        <v>779</v>
      </c>
      <c r="V140" s="27" t="s">
        <v>779</v>
      </c>
      <c r="W140" s="27" t="s">
        <v>779</v>
      </c>
      <c r="X140" s="27" t="s">
        <v>779</v>
      </c>
      <c r="Y140" s="27" t="s">
        <v>779</v>
      </c>
      <c r="Z140" s="27" t="s">
        <v>779</v>
      </c>
      <c r="AA140" s="27" t="s">
        <v>779</v>
      </c>
      <c r="AB140" s="27" t="s">
        <v>779</v>
      </c>
      <c r="AC140" s="27" t="s">
        <v>779</v>
      </c>
      <c r="AD140" s="27" t="s">
        <v>779</v>
      </c>
      <c r="AE140" s="27" t="s">
        <v>779</v>
      </c>
      <c r="AF140" s="27" t="s">
        <v>779</v>
      </c>
      <c r="AG140" s="27" t="s">
        <v>779</v>
      </c>
      <c r="AH140" s="27" t="s">
        <v>779</v>
      </c>
      <c r="AI140" s="27" t="s">
        <v>779</v>
      </c>
      <c r="AJ140" s="27" t="s">
        <v>779</v>
      </c>
      <c r="AK140" s="27" t="s">
        <v>779</v>
      </c>
      <c r="AL140" s="27" t="s">
        <v>779</v>
      </c>
      <c r="AM140" s="27" t="s">
        <v>779</v>
      </c>
      <c r="AN140" s="27" t="s">
        <v>779</v>
      </c>
      <c r="AO140" s="27" t="s">
        <v>779</v>
      </c>
      <c r="AP140" s="27" t="s">
        <v>779</v>
      </c>
      <c r="AQ140" s="27" t="s">
        <v>779</v>
      </c>
      <c r="AR140" s="27" t="s">
        <v>779</v>
      </c>
      <c r="AS140" s="27" t="s">
        <v>779</v>
      </c>
      <c r="AT140" s="27" t="s">
        <v>779</v>
      </c>
      <c r="AU140" s="27" t="s">
        <v>779</v>
      </c>
      <c r="AV140" s="27" t="s">
        <v>779</v>
      </c>
      <c r="AW140" s="27" t="s">
        <v>779</v>
      </c>
      <c r="AX140" s="27" t="s">
        <v>779</v>
      </c>
      <c r="AY140" s="27" t="s">
        <v>779</v>
      </c>
      <c r="AZ140" s="27" t="s">
        <v>779</v>
      </c>
      <c r="BA140" s="27" t="s">
        <v>779</v>
      </c>
      <c r="BB140" s="27" t="s">
        <v>779</v>
      </c>
      <c r="BC140" s="27" t="s">
        <v>779</v>
      </c>
      <c r="BD140" s="27" t="s">
        <v>779</v>
      </c>
      <c r="BE140" s="27" t="s">
        <v>779</v>
      </c>
      <c r="BF140" s="27" t="s">
        <v>779</v>
      </c>
      <c r="BG140" s="27" t="s">
        <v>779</v>
      </c>
      <c r="BH140" s="27" t="s">
        <v>779</v>
      </c>
      <c r="BI140" s="27" t="s">
        <v>779</v>
      </c>
      <c r="BJ140" s="27" t="s">
        <v>779</v>
      </c>
      <c r="BK140" s="27" t="s">
        <v>779</v>
      </c>
      <c r="BL140" s="27" t="s">
        <v>779</v>
      </c>
      <c r="BM140" s="27" t="s">
        <v>779</v>
      </c>
      <c r="BN140" s="27" t="s">
        <v>779</v>
      </c>
      <c r="BO140" s="27" t="s">
        <v>779</v>
      </c>
      <c r="BP140" s="27" t="s">
        <v>779</v>
      </c>
      <c r="BQ140" s="27" t="s">
        <v>779</v>
      </c>
      <c r="BR140" s="27" t="s">
        <v>779</v>
      </c>
      <c r="BS140" s="27" t="s">
        <v>779</v>
      </c>
      <c r="BT140" s="27" t="s">
        <v>779</v>
      </c>
      <c r="BU140" s="27" t="s">
        <v>779</v>
      </c>
      <c r="BV140" s="27" t="s">
        <v>779</v>
      </c>
      <c r="BW140" s="27" t="s">
        <v>779</v>
      </c>
      <c r="BX140" s="27" t="s">
        <v>779</v>
      </c>
    </row>
    <row r="141" spans="16:78" ht="30" customHeight="1">
      <c r="P141" s="294">
        <v>4</v>
      </c>
      <c r="Q141" s="27" t="s">
        <v>779</v>
      </c>
      <c r="R141" s="27" t="s">
        <v>779</v>
      </c>
      <c r="S141" s="27" t="s">
        <v>779</v>
      </c>
      <c r="T141" s="27" t="s">
        <v>779</v>
      </c>
      <c r="U141" s="27" t="s">
        <v>779</v>
      </c>
      <c r="V141" s="27" t="s">
        <v>779</v>
      </c>
      <c r="W141" s="27" t="s">
        <v>779</v>
      </c>
      <c r="X141" s="27" t="s">
        <v>779</v>
      </c>
      <c r="Y141" s="27" t="s">
        <v>779</v>
      </c>
      <c r="Z141" s="27" t="s">
        <v>779</v>
      </c>
      <c r="AA141" s="27" t="s">
        <v>779</v>
      </c>
      <c r="AB141" s="27" t="s">
        <v>779</v>
      </c>
      <c r="AC141" s="27" t="s">
        <v>779</v>
      </c>
      <c r="AD141" s="27" t="s">
        <v>779</v>
      </c>
      <c r="AE141" s="27" t="s">
        <v>779</v>
      </c>
      <c r="AF141" s="27" t="s">
        <v>779</v>
      </c>
      <c r="AG141" s="27" t="s">
        <v>779</v>
      </c>
      <c r="AH141" s="27" t="s">
        <v>779</v>
      </c>
      <c r="AI141" s="27" t="s">
        <v>779</v>
      </c>
      <c r="AJ141" s="27" t="s">
        <v>779</v>
      </c>
      <c r="AK141" s="27" t="s">
        <v>779</v>
      </c>
      <c r="AL141" s="27" t="s">
        <v>779</v>
      </c>
      <c r="AM141" s="27" t="s">
        <v>779</v>
      </c>
      <c r="AN141" s="27" t="s">
        <v>779</v>
      </c>
      <c r="AO141" s="27" t="s">
        <v>779</v>
      </c>
      <c r="AP141" s="27" t="s">
        <v>779</v>
      </c>
      <c r="AQ141" s="27" t="s">
        <v>779</v>
      </c>
      <c r="AR141" s="27" t="s">
        <v>779</v>
      </c>
      <c r="AS141" s="27" t="s">
        <v>779</v>
      </c>
      <c r="AT141" s="27" t="s">
        <v>779</v>
      </c>
      <c r="AU141" s="27" t="s">
        <v>779</v>
      </c>
      <c r="AV141" s="27" t="s">
        <v>779</v>
      </c>
      <c r="AW141" s="27" t="s">
        <v>779</v>
      </c>
      <c r="AX141" s="27" t="s">
        <v>779</v>
      </c>
      <c r="AY141" s="27" t="s">
        <v>779</v>
      </c>
      <c r="AZ141" s="27" t="s">
        <v>779</v>
      </c>
      <c r="BA141" s="27" t="s">
        <v>779</v>
      </c>
      <c r="BB141" s="27" t="s">
        <v>779</v>
      </c>
      <c r="BC141" s="27" t="s">
        <v>779</v>
      </c>
      <c r="BD141" s="27" t="s">
        <v>779</v>
      </c>
      <c r="BE141" s="27" t="s">
        <v>779</v>
      </c>
      <c r="BF141" s="27" t="s">
        <v>779</v>
      </c>
      <c r="BG141" s="27" t="s">
        <v>779</v>
      </c>
      <c r="BH141" s="27" t="s">
        <v>779</v>
      </c>
      <c r="BI141" s="27" t="s">
        <v>779</v>
      </c>
      <c r="BJ141" s="27" t="s">
        <v>779</v>
      </c>
      <c r="BK141" s="27" t="s">
        <v>779</v>
      </c>
      <c r="BL141" s="27" t="s">
        <v>779</v>
      </c>
      <c r="BM141" s="27" t="s">
        <v>779</v>
      </c>
      <c r="BN141" s="27" t="s">
        <v>779</v>
      </c>
      <c r="BO141" s="27" t="s">
        <v>779</v>
      </c>
      <c r="BP141" s="27" t="s">
        <v>779</v>
      </c>
      <c r="BQ141" s="27" t="s">
        <v>779</v>
      </c>
      <c r="BR141" s="27" t="s">
        <v>779</v>
      </c>
      <c r="BS141" s="27" t="s">
        <v>779</v>
      </c>
      <c r="BT141" s="27" t="s">
        <v>779</v>
      </c>
      <c r="BU141" s="27" t="s">
        <v>779</v>
      </c>
      <c r="BV141" s="27" t="s">
        <v>779</v>
      </c>
      <c r="BW141" s="27" t="s">
        <v>779</v>
      </c>
      <c r="BX141" s="27" t="s">
        <v>779</v>
      </c>
    </row>
    <row r="142" spans="16:78" ht="30" customHeight="1">
      <c r="P142" s="294">
        <v>5</v>
      </c>
      <c r="Q142" s="27" t="s">
        <v>779</v>
      </c>
      <c r="R142" s="27" t="s">
        <v>779</v>
      </c>
      <c r="S142" s="27" t="s">
        <v>779</v>
      </c>
      <c r="T142" s="27" t="s">
        <v>779</v>
      </c>
      <c r="U142" s="27" t="s">
        <v>779</v>
      </c>
      <c r="V142" s="27" t="s">
        <v>779</v>
      </c>
      <c r="W142" s="27" t="s">
        <v>779</v>
      </c>
      <c r="X142" s="27" t="s">
        <v>779</v>
      </c>
      <c r="Y142" s="27" t="s">
        <v>779</v>
      </c>
      <c r="Z142" s="27" t="s">
        <v>779</v>
      </c>
      <c r="AA142" s="27" t="s">
        <v>779</v>
      </c>
      <c r="AB142" s="27" t="s">
        <v>779</v>
      </c>
      <c r="AC142" s="27" t="s">
        <v>779</v>
      </c>
      <c r="AD142" s="27" t="s">
        <v>779</v>
      </c>
      <c r="AE142" s="27" t="s">
        <v>779</v>
      </c>
      <c r="AF142" s="27" t="s">
        <v>779</v>
      </c>
      <c r="AG142" s="27" t="s">
        <v>779</v>
      </c>
      <c r="AH142" s="27" t="s">
        <v>779</v>
      </c>
      <c r="AI142" s="27" t="s">
        <v>779</v>
      </c>
      <c r="AJ142" s="27" t="s">
        <v>779</v>
      </c>
      <c r="AK142" s="27" t="s">
        <v>779</v>
      </c>
      <c r="AL142" s="27" t="s">
        <v>779</v>
      </c>
      <c r="AM142" s="27" t="s">
        <v>779</v>
      </c>
      <c r="AN142" s="27" t="s">
        <v>779</v>
      </c>
      <c r="AO142" s="27" t="s">
        <v>779</v>
      </c>
      <c r="AP142" s="27" t="s">
        <v>779</v>
      </c>
      <c r="AQ142" s="27" t="s">
        <v>779</v>
      </c>
      <c r="AR142" s="27" t="s">
        <v>779</v>
      </c>
      <c r="AS142" s="27" t="s">
        <v>779</v>
      </c>
      <c r="AT142" s="27" t="s">
        <v>779</v>
      </c>
      <c r="AU142" s="27" t="s">
        <v>779</v>
      </c>
      <c r="AV142" s="27" t="s">
        <v>779</v>
      </c>
      <c r="AW142" s="27" t="s">
        <v>779</v>
      </c>
      <c r="AX142" s="27" t="s">
        <v>779</v>
      </c>
      <c r="AY142" s="27" t="s">
        <v>779</v>
      </c>
      <c r="AZ142" s="27" t="s">
        <v>779</v>
      </c>
      <c r="BA142" s="27" t="s">
        <v>779</v>
      </c>
      <c r="BB142" s="27" t="s">
        <v>779</v>
      </c>
      <c r="BC142" s="27" t="s">
        <v>779</v>
      </c>
      <c r="BD142" s="27" t="s">
        <v>779</v>
      </c>
      <c r="BE142" s="27" t="s">
        <v>779</v>
      </c>
      <c r="BF142" s="27" t="s">
        <v>779</v>
      </c>
      <c r="BG142" s="27" t="s">
        <v>779</v>
      </c>
      <c r="BH142" s="27" t="s">
        <v>779</v>
      </c>
      <c r="BI142" s="27" t="s">
        <v>779</v>
      </c>
      <c r="BJ142" s="27" t="s">
        <v>779</v>
      </c>
      <c r="BK142" s="27" t="s">
        <v>779</v>
      </c>
      <c r="BL142" s="27" t="s">
        <v>779</v>
      </c>
      <c r="BM142" s="27" t="s">
        <v>779</v>
      </c>
      <c r="BN142" s="27" t="s">
        <v>779</v>
      </c>
      <c r="BO142" s="27" t="s">
        <v>779</v>
      </c>
      <c r="BP142" s="27" t="s">
        <v>779</v>
      </c>
      <c r="BQ142" s="27" t="s">
        <v>779</v>
      </c>
      <c r="BR142" s="27" t="s">
        <v>779</v>
      </c>
      <c r="BS142" s="27" t="s">
        <v>779</v>
      </c>
      <c r="BT142" s="27" t="s">
        <v>779</v>
      </c>
      <c r="BU142" s="27" t="s">
        <v>779</v>
      </c>
      <c r="BV142" s="27" t="s">
        <v>779</v>
      </c>
      <c r="BW142" s="27" t="s">
        <v>779</v>
      </c>
      <c r="BX142" s="27" t="s">
        <v>779</v>
      </c>
    </row>
    <row r="143" spans="16:78" ht="30" customHeight="1">
      <c r="P143" s="294">
        <v>6</v>
      </c>
      <c r="Q143" s="27" t="s">
        <v>779</v>
      </c>
      <c r="R143" s="27" t="s">
        <v>779</v>
      </c>
      <c r="S143" s="27" t="s">
        <v>779</v>
      </c>
      <c r="T143" s="27" t="s">
        <v>779</v>
      </c>
      <c r="U143" s="27" t="s">
        <v>779</v>
      </c>
      <c r="V143" s="27" t="s">
        <v>779</v>
      </c>
      <c r="W143" s="27" t="s">
        <v>779</v>
      </c>
      <c r="X143" s="27" t="s">
        <v>779</v>
      </c>
      <c r="Y143" s="27" t="s">
        <v>779</v>
      </c>
      <c r="Z143" s="27" t="s">
        <v>779</v>
      </c>
      <c r="AA143" s="27" t="s">
        <v>779</v>
      </c>
      <c r="AB143" s="27" t="s">
        <v>779</v>
      </c>
      <c r="AC143" s="27" t="s">
        <v>779</v>
      </c>
      <c r="AD143" s="27" t="s">
        <v>779</v>
      </c>
      <c r="AE143" s="27" t="s">
        <v>779</v>
      </c>
      <c r="AF143" s="27" t="s">
        <v>779</v>
      </c>
      <c r="AG143" s="27" t="s">
        <v>779</v>
      </c>
      <c r="AH143" s="27" t="s">
        <v>779</v>
      </c>
      <c r="AI143" s="27" t="s">
        <v>779</v>
      </c>
      <c r="AJ143" s="27" t="s">
        <v>779</v>
      </c>
      <c r="AK143" s="27" t="s">
        <v>779</v>
      </c>
      <c r="AL143" s="27" t="s">
        <v>779</v>
      </c>
      <c r="AM143" s="27" t="s">
        <v>779</v>
      </c>
      <c r="AN143" s="27" t="s">
        <v>779</v>
      </c>
      <c r="AO143" s="27" t="s">
        <v>779</v>
      </c>
      <c r="AP143" s="27" t="s">
        <v>779</v>
      </c>
      <c r="AQ143" s="27" t="s">
        <v>779</v>
      </c>
      <c r="AR143" s="27" t="s">
        <v>779</v>
      </c>
      <c r="AS143" s="27" t="s">
        <v>779</v>
      </c>
      <c r="AT143" s="27" t="s">
        <v>779</v>
      </c>
      <c r="AU143" s="27" t="s">
        <v>779</v>
      </c>
      <c r="AV143" s="27" t="s">
        <v>779</v>
      </c>
      <c r="AW143" s="27" t="s">
        <v>779</v>
      </c>
      <c r="AX143" s="27" t="s">
        <v>779</v>
      </c>
      <c r="AY143" s="27" t="s">
        <v>779</v>
      </c>
      <c r="AZ143" s="27" t="s">
        <v>779</v>
      </c>
      <c r="BA143" s="27" t="s">
        <v>779</v>
      </c>
      <c r="BB143" s="27" t="s">
        <v>779</v>
      </c>
      <c r="BC143" s="27" t="s">
        <v>779</v>
      </c>
      <c r="BD143" s="27" t="s">
        <v>779</v>
      </c>
      <c r="BE143" s="27" t="s">
        <v>779</v>
      </c>
      <c r="BF143" s="27" t="s">
        <v>779</v>
      </c>
      <c r="BG143" s="27" t="s">
        <v>779</v>
      </c>
      <c r="BH143" s="27" t="s">
        <v>779</v>
      </c>
      <c r="BI143" s="27" t="s">
        <v>779</v>
      </c>
      <c r="BJ143" s="27" t="s">
        <v>779</v>
      </c>
      <c r="BK143" s="27" t="s">
        <v>779</v>
      </c>
      <c r="BL143" s="27" t="s">
        <v>779</v>
      </c>
      <c r="BM143" s="27" t="s">
        <v>779</v>
      </c>
      <c r="BN143" s="27" t="s">
        <v>779</v>
      </c>
      <c r="BO143" s="27" t="s">
        <v>779</v>
      </c>
      <c r="BP143" s="27" t="s">
        <v>779</v>
      </c>
      <c r="BQ143" s="27" t="s">
        <v>779</v>
      </c>
      <c r="BR143" s="27" t="s">
        <v>779</v>
      </c>
      <c r="BS143" s="27" t="s">
        <v>779</v>
      </c>
      <c r="BT143" s="27" t="s">
        <v>779</v>
      </c>
      <c r="BU143" s="27" t="s">
        <v>779</v>
      </c>
      <c r="BV143" s="27" t="s">
        <v>779</v>
      </c>
      <c r="BW143" s="27" t="s">
        <v>779</v>
      </c>
      <c r="BX143" s="27" t="s">
        <v>779</v>
      </c>
    </row>
    <row r="144" spans="16:78" ht="30" customHeight="1">
      <c r="P144" s="294">
        <v>7</v>
      </c>
      <c r="Q144" s="27" t="s">
        <v>779</v>
      </c>
      <c r="R144" s="27" t="s">
        <v>779</v>
      </c>
      <c r="S144" s="27" t="s">
        <v>779</v>
      </c>
      <c r="T144" s="27" t="s">
        <v>779</v>
      </c>
      <c r="U144" s="27" t="s">
        <v>779</v>
      </c>
      <c r="V144" s="27" t="s">
        <v>779</v>
      </c>
      <c r="W144" s="27" t="s">
        <v>779</v>
      </c>
      <c r="X144" s="27" t="s">
        <v>779</v>
      </c>
      <c r="Y144" s="27" t="s">
        <v>779</v>
      </c>
      <c r="Z144" s="27" t="s">
        <v>779</v>
      </c>
      <c r="AA144" s="27" t="s">
        <v>779</v>
      </c>
      <c r="AB144" s="27" t="s">
        <v>779</v>
      </c>
      <c r="AC144" s="27" t="s">
        <v>779</v>
      </c>
      <c r="AD144" s="27" t="s">
        <v>779</v>
      </c>
      <c r="AE144" s="27" t="s">
        <v>779</v>
      </c>
      <c r="AF144" s="27" t="s">
        <v>779</v>
      </c>
      <c r="AG144" s="27" t="s">
        <v>779</v>
      </c>
      <c r="AH144" s="27" t="s">
        <v>779</v>
      </c>
      <c r="AI144" s="27" t="s">
        <v>779</v>
      </c>
      <c r="AJ144" s="27" t="s">
        <v>779</v>
      </c>
      <c r="AK144" s="27" t="s">
        <v>779</v>
      </c>
      <c r="AL144" s="27" t="s">
        <v>779</v>
      </c>
      <c r="AM144" s="27" t="s">
        <v>779</v>
      </c>
      <c r="AN144" s="27" t="s">
        <v>779</v>
      </c>
      <c r="AO144" s="27" t="s">
        <v>779</v>
      </c>
      <c r="AP144" s="27" t="s">
        <v>779</v>
      </c>
      <c r="AQ144" s="27" t="s">
        <v>779</v>
      </c>
      <c r="AR144" s="27" t="s">
        <v>779</v>
      </c>
      <c r="AS144" s="27" t="s">
        <v>779</v>
      </c>
      <c r="AT144" s="27" t="s">
        <v>779</v>
      </c>
      <c r="AU144" s="27" t="s">
        <v>779</v>
      </c>
      <c r="AV144" s="27" t="s">
        <v>779</v>
      </c>
      <c r="AW144" s="27" t="s">
        <v>779</v>
      </c>
      <c r="AX144" s="27" t="s">
        <v>779</v>
      </c>
      <c r="AY144" s="27" t="s">
        <v>779</v>
      </c>
      <c r="AZ144" s="27" t="s">
        <v>779</v>
      </c>
      <c r="BA144" s="27" t="s">
        <v>779</v>
      </c>
      <c r="BB144" s="27" t="s">
        <v>779</v>
      </c>
      <c r="BC144" s="27" t="s">
        <v>779</v>
      </c>
      <c r="BD144" s="27" t="s">
        <v>779</v>
      </c>
      <c r="BE144" s="27" t="s">
        <v>779</v>
      </c>
      <c r="BF144" s="27" t="s">
        <v>779</v>
      </c>
      <c r="BG144" s="27" t="s">
        <v>779</v>
      </c>
      <c r="BH144" s="27" t="s">
        <v>779</v>
      </c>
      <c r="BI144" s="27" t="s">
        <v>779</v>
      </c>
      <c r="BJ144" s="27" t="s">
        <v>779</v>
      </c>
      <c r="BK144" s="27" t="s">
        <v>779</v>
      </c>
      <c r="BL144" s="27" t="s">
        <v>779</v>
      </c>
      <c r="BM144" s="27" t="s">
        <v>779</v>
      </c>
      <c r="BN144" s="27" t="s">
        <v>779</v>
      </c>
      <c r="BO144" s="27" t="s">
        <v>779</v>
      </c>
      <c r="BP144" s="27" t="s">
        <v>779</v>
      </c>
      <c r="BQ144" s="27" t="s">
        <v>779</v>
      </c>
      <c r="BR144" s="27" t="s">
        <v>779</v>
      </c>
      <c r="BS144" s="27" t="s">
        <v>779</v>
      </c>
      <c r="BT144" s="27" t="s">
        <v>779</v>
      </c>
      <c r="BU144" s="27" t="s">
        <v>779</v>
      </c>
      <c r="BV144" s="27" t="s">
        <v>779</v>
      </c>
      <c r="BW144" s="27" t="s">
        <v>779</v>
      </c>
      <c r="BX144" s="27" t="s">
        <v>779</v>
      </c>
    </row>
    <row r="145" spans="16:76" ht="30" customHeight="1">
      <c r="P145" s="294">
        <v>8</v>
      </c>
      <c r="Q145" s="27" t="s">
        <v>779</v>
      </c>
      <c r="R145" s="27" t="s">
        <v>779</v>
      </c>
      <c r="S145" s="27" t="s">
        <v>779</v>
      </c>
      <c r="T145" s="27" t="s">
        <v>779</v>
      </c>
      <c r="U145" s="27" t="s">
        <v>779</v>
      </c>
      <c r="V145" s="27" t="s">
        <v>779</v>
      </c>
      <c r="W145" s="27" t="s">
        <v>779</v>
      </c>
      <c r="X145" s="27" t="s">
        <v>779</v>
      </c>
      <c r="Y145" s="27" t="s">
        <v>779</v>
      </c>
      <c r="Z145" s="27" t="s">
        <v>779</v>
      </c>
      <c r="AA145" s="27" t="s">
        <v>779</v>
      </c>
      <c r="AB145" s="27" t="s">
        <v>779</v>
      </c>
      <c r="AC145" s="27" t="s">
        <v>779</v>
      </c>
      <c r="AD145" s="27" t="s">
        <v>779</v>
      </c>
      <c r="AE145" s="27" t="s">
        <v>779</v>
      </c>
      <c r="AF145" s="27" t="s">
        <v>779</v>
      </c>
      <c r="AG145" s="27" t="s">
        <v>779</v>
      </c>
      <c r="AH145" s="27" t="s">
        <v>779</v>
      </c>
      <c r="AI145" s="27" t="s">
        <v>779</v>
      </c>
      <c r="AJ145" s="27" t="s">
        <v>779</v>
      </c>
      <c r="AK145" s="27" t="s">
        <v>779</v>
      </c>
      <c r="AL145" s="27" t="s">
        <v>779</v>
      </c>
      <c r="AM145" s="27" t="s">
        <v>779</v>
      </c>
      <c r="AN145" s="27" t="s">
        <v>779</v>
      </c>
      <c r="AO145" s="27" t="s">
        <v>779</v>
      </c>
      <c r="AP145" s="27" t="s">
        <v>779</v>
      </c>
      <c r="AQ145" s="27" t="s">
        <v>779</v>
      </c>
      <c r="AR145" s="27" t="s">
        <v>779</v>
      </c>
      <c r="AS145" s="27" t="s">
        <v>779</v>
      </c>
      <c r="AT145" s="27" t="s">
        <v>779</v>
      </c>
      <c r="AU145" s="27" t="s">
        <v>779</v>
      </c>
      <c r="AV145" s="27" t="s">
        <v>779</v>
      </c>
      <c r="AW145" s="27" t="s">
        <v>779</v>
      </c>
      <c r="AX145" s="27" t="s">
        <v>779</v>
      </c>
      <c r="AY145" s="27" t="s">
        <v>779</v>
      </c>
      <c r="AZ145" s="27" t="s">
        <v>779</v>
      </c>
      <c r="BA145" s="27" t="s">
        <v>779</v>
      </c>
      <c r="BB145" s="27" t="s">
        <v>779</v>
      </c>
      <c r="BC145" s="27" t="s">
        <v>779</v>
      </c>
      <c r="BD145" s="27" t="s">
        <v>779</v>
      </c>
      <c r="BE145" s="27" t="s">
        <v>779</v>
      </c>
      <c r="BF145" s="27" t="s">
        <v>779</v>
      </c>
      <c r="BG145" s="27" t="s">
        <v>779</v>
      </c>
      <c r="BH145" s="27" t="s">
        <v>779</v>
      </c>
      <c r="BI145" s="27" t="s">
        <v>779</v>
      </c>
      <c r="BJ145" s="27" t="s">
        <v>779</v>
      </c>
      <c r="BK145" s="27" t="s">
        <v>779</v>
      </c>
      <c r="BL145" s="27" t="s">
        <v>779</v>
      </c>
      <c r="BM145" s="27" t="s">
        <v>779</v>
      </c>
      <c r="BN145" s="27" t="s">
        <v>779</v>
      </c>
      <c r="BO145" s="27" t="s">
        <v>779</v>
      </c>
      <c r="BP145" s="27" t="s">
        <v>779</v>
      </c>
      <c r="BQ145" s="27" t="s">
        <v>779</v>
      </c>
      <c r="BR145" s="27" t="s">
        <v>779</v>
      </c>
      <c r="BS145" s="27" t="s">
        <v>779</v>
      </c>
      <c r="BT145" s="27" t="s">
        <v>779</v>
      </c>
      <c r="BU145" s="27" t="s">
        <v>779</v>
      </c>
      <c r="BV145" s="27" t="s">
        <v>779</v>
      </c>
      <c r="BW145" s="27" t="s">
        <v>779</v>
      </c>
      <c r="BX145" s="27" t="s">
        <v>779</v>
      </c>
    </row>
    <row r="146" spans="16:76" ht="30" customHeight="1">
      <c r="P146" s="294">
        <v>9</v>
      </c>
      <c r="Q146" s="27" t="s">
        <v>779</v>
      </c>
      <c r="R146" s="27" t="s">
        <v>779</v>
      </c>
      <c r="S146" s="27" t="s">
        <v>779</v>
      </c>
      <c r="T146" s="27" t="s">
        <v>779</v>
      </c>
      <c r="U146" s="27" t="s">
        <v>779</v>
      </c>
      <c r="V146" s="27" t="s">
        <v>779</v>
      </c>
      <c r="W146" s="27" t="s">
        <v>779</v>
      </c>
      <c r="X146" s="27" t="s">
        <v>779</v>
      </c>
      <c r="Y146" s="27" t="s">
        <v>779</v>
      </c>
      <c r="Z146" s="27" t="s">
        <v>779</v>
      </c>
      <c r="AA146" s="27" t="s">
        <v>779</v>
      </c>
      <c r="AB146" s="27" t="s">
        <v>779</v>
      </c>
      <c r="AC146" s="27" t="s">
        <v>779</v>
      </c>
      <c r="AD146" s="27" t="s">
        <v>779</v>
      </c>
      <c r="AE146" s="27" t="s">
        <v>779</v>
      </c>
      <c r="AF146" s="27" t="s">
        <v>779</v>
      </c>
      <c r="AG146" s="27" t="s">
        <v>779</v>
      </c>
      <c r="AH146" s="27" t="s">
        <v>779</v>
      </c>
      <c r="AI146" s="27" t="s">
        <v>779</v>
      </c>
      <c r="AJ146" s="27" t="s">
        <v>779</v>
      </c>
      <c r="AK146" s="27" t="s">
        <v>779</v>
      </c>
      <c r="AL146" s="27" t="s">
        <v>779</v>
      </c>
      <c r="AM146" s="27" t="s">
        <v>779</v>
      </c>
      <c r="AN146" s="27" t="s">
        <v>779</v>
      </c>
      <c r="AO146" s="27" t="s">
        <v>779</v>
      </c>
      <c r="AP146" s="27" t="s">
        <v>779</v>
      </c>
      <c r="AQ146" s="27" t="s">
        <v>779</v>
      </c>
      <c r="AR146" s="27" t="s">
        <v>779</v>
      </c>
      <c r="AS146" s="27" t="s">
        <v>779</v>
      </c>
      <c r="AT146" s="27" t="s">
        <v>779</v>
      </c>
      <c r="AU146" s="27" t="s">
        <v>779</v>
      </c>
      <c r="AV146" s="27" t="s">
        <v>779</v>
      </c>
      <c r="AW146" s="27" t="s">
        <v>779</v>
      </c>
      <c r="AX146" s="27" t="s">
        <v>779</v>
      </c>
      <c r="AY146" s="27" t="s">
        <v>779</v>
      </c>
      <c r="AZ146" s="27" t="s">
        <v>779</v>
      </c>
      <c r="BA146" s="27" t="s">
        <v>779</v>
      </c>
      <c r="BB146" s="27" t="s">
        <v>779</v>
      </c>
      <c r="BC146" s="27" t="s">
        <v>779</v>
      </c>
      <c r="BD146" s="27" t="s">
        <v>779</v>
      </c>
      <c r="BE146" s="27" t="s">
        <v>779</v>
      </c>
      <c r="BF146" s="27" t="s">
        <v>779</v>
      </c>
      <c r="BG146" s="27" t="s">
        <v>779</v>
      </c>
      <c r="BH146" s="27" t="s">
        <v>779</v>
      </c>
      <c r="BI146" s="27" t="s">
        <v>779</v>
      </c>
      <c r="BJ146" s="27" t="s">
        <v>779</v>
      </c>
      <c r="BK146" s="27" t="s">
        <v>779</v>
      </c>
      <c r="BL146" s="27" t="s">
        <v>779</v>
      </c>
      <c r="BM146" s="27" t="s">
        <v>779</v>
      </c>
      <c r="BN146" s="27" t="s">
        <v>779</v>
      </c>
      <c r="BO146" s="27" t="s">
        <v>779</v>
      </c>
      <c r="BP146" s="27" t="s">
        <v>779</v>
      </c>
      <c r="BQ146" s="27" t="s">
        <v>779</v>
      </c>
      <c r="BR146" s="27" t="s">
        <v>779</v>
      </c>
      <c r="BS146" s="27" t="s">
        <v>779</v>
      </c>
      <c r="BT146" s="27" t="s">
        <v>779</v>
      </c>
      <c r="BU146" s="27" t="s">
        <v>779</v>
      </c>
      <c r="BV146" s="27" t="s">
        <v>779</v>
      </c>
      <c r="BW146" s="27" t="s">
        <v>779</v>
      </c>
      <c r="BX146" s="27" t="s">
        <v>779</v>
      </c>
    </row>
    <row r="147" spans="16:76" ht="30" customHeight="1">
      <c r="P147" s="294">
        <v>10</v>
      </c>
      <c r="Q147" s="27" t="s">
        <v>779</v>
      </c>
      <c r="R147" s="27" t="s">
        <v>779</v>
      </c>
      <c r="S147" s="27" t="s">
        <v>779</v>
      </c>
      <c r="T147" s="27" t="s">
        <v>779</v>
      </c>
      <c r="U147" s="27" t="s">
        <v>779</v>
      </c>
      <c r="V147" s="27" t="s">
        <v>779</v>
      </c>
      <c r="W147" s="27" t="s">
        <v>779</v>
      </c>
      <c r="X147" s="27" t="s">
        <v>779</v>
      </c>
      <c r="Y147" s="27" t="s">
        <v>779</v>
      </c>
      <c r="Z147" s="27" t="s">
        <v>779</v>
      </c>
      <c r="AA147" s="27" t="s">
        <v>779</v>
      </c>
      <c r="AB147" s="27" t="s">
        <v>779</v>
      </c>
      <c r="AC147" s="27" t="s">
        <v>779</v>
      </c>
      <c r="AD147" s="27" t="s">
        <v>779</v>
      </c>
      <c r="AE147" s="27" t="s">
        <v>779</v>
      </c>
      <c r="AF147" s="27" t="s">
        <v>779</v>
      </c>
      <c r="AG147" s="27" t="s">
        <v>779</v>
      </c>
      <c r="AH147" s="27" t="s">
        <v>779</v>
      </c>
      <c r="AI147" s="27" t="s">
        <v>779</v>
      </c>
      <c r="AJ147" s="27" t="s">
        <v>779</v>
      </c>
      <c r="AK147" s="27" t="s">
        <v>779</v>
      </c>
      <c r="AL147" s="27" t="s">
        <v>779</v>
      </c>
      <c r="AM147" s="27" t="s">
        <v>779</v>
      </c>
      <c r="AN147" s="27" t="s">
        <v>779</v>
      </c>
      <c r="AO147" s="27" t="s">
        <v>779</v>
      </c>
      <c r="AP147" s="27" t="s">
        <v>779</v>
      </c>
      <c r="AQ147" s="27" t="s">
        <v>779</v>
      </c>
      <c r="AR147" s="27" t="s">
        <v>779</v>
      </c>
      <c r="AS147" s="27" t="s">
        <v>779</v>
      </c>
      <c r="AT147" s="27" t="s">
        <v>779</v>
      </c>
      <c r="AU147" s="27" t="s">
        <v>779</v>
      </c>
      <c r="AV147" s="27" t="s">
        <v>779</v>
      </c>
      <c r="AW147" s="27" t="s">
        <v>779</v>
      </c>
      <c r="AX147" s="27" t="s">
        <v>779</v>
      </c>
      <c r="AY147" s="27" t="s">
        <v>779</v>
      </c>
      <c r="AZ147" s="27" t="s">
        <v>779</v>
      </c>
      <c r="BA147" s="27" t="s">
        <v>779</v>
      </c>
      <c r="BB147" s="27" t="s">
        <v>779</v>
      </c>
      <c r="BC147" s="27" t="s">
        <v>779</v>
      </c>
      <c r="BD147" s="27" t="s">
        <v>779</v>
      </c>
      <c r="BE147" s="27" t="s">
        <v>779</v>
      </c>
      <c r="BF147" s="27" t="s">
        <v>779</v>
      </c>
      <c r="BG147" s="27" t="s">
        <v>779</v>
      </c>
      <c r="BH147" s="27" t="s">
        <v>779</v>
      </c>
      <c r="BI147" s="27" t="s">
        <v>779</v>
      </c>
      <c r="BJ147" s="27" t="s">
        <v>779</v>
      </c>
      <c r="BK147" s="27" t="s">
        <v>779</v>
      </c>
      <c r="BL147" s="27" t="s">
        <v>779</v>
      </c>
      <c r="BM147" s="27" t="s">
        <v>779</v>
      </c>
      <c r="BN147" s="27" t="s">
        <v>779</v>
      </c>
      <c r="BO147" s="27" t="s">
        <v>779</v>
      </c>
      <c r="BP147" s="27" t="s">
        <v>779</v>
      </c>
      <c r="BQ147" s="27" t="s">
        <v>779</v>
      </c>
      <c r="BR147" s="27" t="s">
        <v>779</v>
      </c>
      <c r="BS147" s="27" t="s">
        <v>779</v>
      </c>
      <c r="BT147" s="27" t="s">
        <v>779</v>
      </c>
      <c r="BU147" s="27" t="s">
        <v>779</v>
      </c>
      <c r="BV147" s="27" t="s">
        <v>779</v>
      </c>
      <c r="BW147" s="27" t="s">
        <v>779</v>
      </c>
      <c r="BX147" s="27" t="s">
        <v>779</v>
      </c>
    </row>
    <row r="148" spans="16:76" ht="30" customHeight="1">
      <c r="P148" s="294">
        <v>11</v>
      </c>
      <c r="Q148" s="27" t="s">
        <v>779</v>
      </c>
      <c r="R148" s="27" t="s">
        <v>779</v>
      </c>
      <c r="S148" s="27" t="s">
        <v>779</v>
      </c>
      <c r="T148" s="27" t="s">
        <v>779</v>
      </c>
      <c r="U148" s="27" t="s">
        <v>779</v>
      </c>
      <c r="V148" s="27" t="s">
        <v>779</v>
      </c>
      <c r="W148" s="27" t="s">
        <v>779</v>
      </c>
      <c r="X148" s="27" t="s">
        <v>779</v>
      </c>
      <c r="Y148" s="27" t="s">
        <v>779</v>
      </c>
      <c r="Z148" s="27" t="s">
        <v>779</v>
      </c>
      <c r="AA148" s="27" t="s">
        <v>779</v>
      </c>
      <c r="AB148" s="27" t="s">
        <v>779</v>
      </c>
      <c r="AC148" s="27" t="s">
        <v>779</v>
      </c>
      <c r="AD148" s="27" t="s">
        <v>779</v>
      </c>
      <c r="AE148" s="27" t="s">
        <v>779</v>
      </c>
      <c r="AF148" s="27" t="s">
        <v>779</v>
      </c>
      <c r="AG148" s="27" t="s">
        <v>779</v>
      </c>
      <c r="AH148" s="27" t="s">
        <v>779</v>
      </c>
      <c r="AI148" s="27" t="s">
        <v>779</v>
      </c>
      <c r="AJ148" s="27" t="s">
        <v>779</v>
      </c>
      <c r="AK148" s="27" t="s">
        <v>779</v>
      </c>
      <c r="AL148" s="27" t="s">
        <v>779</v>
      </c>
      <c r="AM148" s="27" t="s">
        <v>779</v>
      </c>
      <c r="AN148" s="27" t="s">
        <v>779</v>
      </c>
      <c r="AO148" s="27" t="s">
        <v>779</v>
      </c>
      <c r="AP148" s="27" t="s">
        <v>779</v>
      </c>
      <c r="AQ148" s="27" t="s">
        <v>779</v>
      </c>
      <c r="AR148" s="27" t="s">
        <v>779</v>
      </c>
      <c r="AS148" s="27" t="s">
        <v>779</v>
      </c>
      <c r="AT148" s="27" t="s">
        <v>779</v>
      </c>
      <c r="AU148" s="27" t="s">
        <v>779</v>
      </c>
      <c r="AV148" s="27" t="s">
        <v>779</v>
      </c>
      <c r="AW148" s="27" t="s">
        <v>779</v>
      </c>
      <c r="AX148" s="27" t="s">
        <v>779</v>
      </c>
      <c r="AY148" s="27" t="s">
        <v>779</v>
      </c>
      <c r="AZ148" s="27" t="s">
        <v>779</v>
      </c>
      <c r="BA148" s="27" t="s">
        <v>779</v>
      </c>
      <c r="BB148" s="27" t="s">
        <v>779</v>
      </c>
      <c r="BC148" s="27" t="s">
        <v>779</v>
      </c>
      <c r="BD148" s="27" t="s">
        <v>779</v>
      </c>
      <c r="BE148" s="27" t="s">
        <v>779</v>
      </c>
      <c r="BF148" s="27" t="s">
        <v>779</v>
      </c>
      <c r="BG148" s="27" t="s">
        <v>779</v>
      </c>
      <c r="BH148" s="27" t="s">
        <v>779</v>
      </c>
      <c r="BI148" s="27" t="s">
        <v>779</v>
      </c>
      <c r="BJ148" s="27" t="s">
        <v>779</v>
      </c>
      <c r="BK148" s="27" t="s">
        <v>779</v>
      </c>
      <c r="BL148" s="27" t="s">
        <v>779</v>
      </c>
      <c r="BM148" s="27" t="s">
        <v>779</v>
      </c>
      <c r="BN148" s="27" t="s">
        <v>779</v>
      </c>
      <c r="BO148" s="27" t="s">
        <v>779</v>
      </c>
      <c r="BP148" s="27" t="s">
        <v>779</v>
      </c>
      <c r="BQ148" s="27" t="s">
        <v>779</v>
      </c>
      <c r="BR148" s="27" t="s">
        <v>779</v>
      </c>
      <c r="BS148" s="27" t="s">
        <v>779</v>
      </c>
      <c r="BT148" s="27" t="s">
        <v>779</v>
      </c>
      <c r="BU148" s="27" t="s">
        <v>779</v>
      </c>
      <c r="BV148" s="27" t="s">
        <v>779</v>
      </c>
      <c r="BW148" s="27" t="s">
        <v>779</v>
      </c>
      <c r="BX148" s="27" t="s">
        <v>779</v>
      </c>
    </row>
    <row r="149" spans="16:76" ht="30" customHeight="1">
      <c r="P149" s="294">
        <v>12</v>
      </c>
      <c r="Q149" s="27" t="s">
        <v>779</v>
      </c>
      <c r="R149" s="27" t="s">
        <v>779</v>
      </c>
      <c r="S149" s="27" t="s">
        <v>779</v>
      </c>
      <c r="T149" s="27" t="s">
        <v>779</v>
      </c>
      <c r="U149" s="27" t="s">
        <v>779</v>
      </c>
      <c r="V149" s="27" t="s">
        <v>779</v>
      </c>
      <c r="W149" s="27" t="s">
        <v>779</v>
      </c>
      <c r="X149" s="27" t="s">
        <v>779</v>
      </c>
      <c r="Y149" s="27" t="s">
        <v>779</v>
      </c>
      <c r="Z149" s="27" t="s">
        <v>779</v>
      </c>
      <c r="AA149" s="27" t="s">
        <v>779</v>
      </c>
      <c r="AB149" s="27" t="s">
        <v>779</v>
      </c>
      <c r="AC149" s="27" t="s">
        <v>779</v>
      </c>
      <c r="AD149" s="27" t="s">
        <v>779</v>
      </c>
      <c r="AE149" s="27" t="s">
        <v>779</v>
      </c>
      <c r="AF149" s="27" t="s">
        <v>779</v>
      </c>
      <c r="AG149" s="27" t="s">
        <v>779</v>
      </c>
      <c r="AH149" s="27" t="s">
        <v>779</v>
      </c>
      <c r="AI149" s="27" t="s">
        <v>779</v>
      </c>
      <c r="AJ149" s="27" t="s">
        <v>779</v>
      </c>
      <c r="AK149" s="27" t="s">
        <v>779</v>
      </c>
      <c r="AL149" s="27" t="s">
        <v>779</v>
      </c>
      <c r="AM149" s="27" t="s">
        <v>779</v>
      </c>
      <c r="AN149" s="27" t="s">
        <v>779</v>
      </c>
      <c r="AO149" s="27" t="s">
        <v>779</v>
      </c>
      <c r="AP149" s="27" t="s">
        <v>779</v>
      </c>
      <c r="AQ149" s="27" t="s">
        <v>779</v>
      </c>
      <c r="AR149" s="27" t="s">
        <v>779</v>
      </c>
      <c r="AS149" s="27" t="s">
        <v>779</v>
      </c>
      <c r="AT149" s="27" t="s">
        <v>779</v>
      </c>
      <c r="AU149" s="27" t="s">
        <v>779</v>
      </c>
      <c r="AV149" s="27" t="s">
        <v>779</v>
      </c>
      <c r="AW149" s="27" t="s">
        <v>779</v>
      </c>
      <c r="AX149" s="27" t="s">
        <v>779</v>
      </c>
      <c r="AY149" s="27" t="s">
        <v>779</v>
      </c>
      <c r="AZ149" s="27" t="s">
        <v>779</v>
      </c>
      <c r="BA149" s="27" t="s">
        <v>779</v>
      </c>
      <c r="BB149" s="27" t="s">
        <v>779</v>
      </c>
      <c r="BC149" s="27" t="s">
        <v>779</v>
      </c>
      <c r="BD149" s="27" t="s">
        <v>779</v>
      </c>
      <c r="BE149" s="27" t="s">
        <v>779</v>
      </c>
      <c r="BF149" s="27" t="s">
        <v>779</v>
      </c>
      <c r="BG149" s="27" t="s">
        <v>779</v>
      </c>
      <c r="BH149" s="27" t="s">
        <v>779</v>
      </c>
      <c r="BI149" s="27" t="s">
        <v>779</v>
      </c>
      <c r="BJ149" s="27" t="s">
        <v>779</v>
      </c>
      <c r="BK149" s="27" t="s">
        <v>779</v>
      </c>
      <c r="BL149" s="27" t="s">
        <v>779</v>
      </c>
      <c r="BM149" s="27" t="s">
        <v>779</v>
      </c>
      <c r="BN149" s="27" t="s">
        <v>779</v>
      </c>
      <c r="BO149" s="27" t="s">
        <v>779</v>
      </c>
      <c r="BP149" s="27" t="s">
        <v>779</v>
      </c>
      <c r="BQ149" s="27" t="s">
        <v>779</v>
      </c>
      <c r="BR149" s="27" t="s">
        <v>779</v>
      </c>
      <c r="BS149" s="27" t="s">
        <v>779</v>
      </c>
      <c r="BT149" s="27" t="s">
        <v>779</v>
      </c>
      <c r="BU149" s="27" t="s">
        <v>779</v>
      </c>
      <c r="BV149" s="27" t="s">
        <v>779</v>
      </c>
      <c r="BW149" s="27" t="s">
        <v>779</v>
      </c>
      <c r="BX149" s="27" t="s">
        <v>779</v>
      </c>
    </row>
    <row r="150" spans="16:76" ht="30" customHeight="1">
      <c r="P150" s="294">
        <v>13</v>
      </c>
      <c r="Q150" s="27" t="s">
        <v>779</v>
      </c>
      <c r="R150" s="27" t="s">
        <v>779</v>
      </c>
      <c r="S150" s="27" t="s">
        <v>779</v>
      </c>
      <c r="T150" s="27" t="s">
        <v>779</v>
      </c>
      <c r="U150" s="27" t="s">
        <v>779</v>
      </c>
      <c r="V150" s="27" t="s">
        <v>779</v>
      </c>
      <c r="W150" s="27" t="s">
        <v>779</v>
      </c>
      <c r="X150" s="27" t="s">
        <v>779</v>
      </c>
      <c r="Y150" s="27" t="s">
        <v>779</v>
      </c>
      <c r="Z150" s="27" t="s">
        <v>779</v>
      </c>
      <c r="AA150" s="27" t="s">
        <v>779</v>
      </c>
      <c r="AB150" s="27" t="s">
        <v>779</v>
      </c>
      <c r="AC150" s="27" t="s">
        <v>779</v>
      </c>
      <c r="AD150" s="27" t="s">
        <v>779</v>
      </c>
      <c r="AE150" s="27" t="s">
        <v>779</v>
      </c>
      <c r="AF150" s="27" t="s">
        <v>779</v>
      </c>
      <c r="AG150" s="27" t="s">
        <v>779</v>
      </c>
      <c r="AH150" s="27" t="s">
        <v>779</v>
      </c>
      <c r="AI150" s="27" t="s">
        <v>779</v>
      </c>
      <c r="AJ150" s="27" t="s">
        <v>779</v>
      </c>
      <c r="AK150" s="27" t="s">
        <v>779</v>
      </c>
      <c r="AL150" s="27" t="s">
        <v>779</v>
      </c>
      <c r="AM150" s="27" t="s">
        <v>779</v>
      </c>
      <c r="AN150" s="27" t="s">
        <v>779</v>
      </c>
      <c r="AO150" s="27" t="s">
        <v>779</v>
      </c>
      <c r="AP150" s="27" t="s">
        <v>779</v>
      </c>
      <c r="AQ150" s="27" t="s">
        <v>779</v>
      </c>
      <c r="AR150" s="27" t="s">
        <v>779</v>
      </c>
      <c r="AS150" s="27" t="s">
        <v>779</v>
      </c>
      <c r="AT150" s="27" t="s">
        <v>779</v>
      </c>
      <c r="AU150" s="27" t="s">
        <v>779</v>
      </c>
      <c r="AV150" s="27" t="s">
        <v>779</v>
      </c>
      <c r="AW150" s="27" t="s">
        <v>779</v>
      </c>
      <c r="AX150" s="27" t="s">
        <v>779</v>
      </c>
      <c r="AY150" s="27" t="s">
        <v>779</v>
      </c>
      <c r="AZ150" s="27" t="s">
        <v>779</v>
      </c>
      <c r="BA150" s="27" t="s">
        <v>779</v>
      </c>
      <c r="BB150" s="27" t="s">
        <v>779</v>
      </c>
      <c r="BC150" s="27" t="s">
        <v>779</v>
      </c>
      <c r="BD150" s="27" t="s">
        <v>779</v>
      </c>
      <c r="BE150" s="27" t="s">
        <v>779</v>
      </c>
      <c r="BF150" s="27" t="s">
        <v>779</v>
      </c>
      <c r="BG150" s="27" t="s">
        <v>779</v>
      </c>
      <c r="BH150" s="27" t="s">
        <v>779</v>
      </c>
      <c r="BI150" s="27" t="s">
        <v>779</v>
      </c>
      <c r="BJ150" s="27" t="s">
        <v>779</v>
      </c>
      <c r="BK150" s="27" t="s">
        <v>779</v>
      </c>
      <c r="BL150" s="27" t="s">
        <v>779</v>
      </c>
      <c r="BM150" s="27" t="s">
        <v>779</v>
      </c>
      <c r="BN150" s="27" t="s">
        <v>779</v>
      </c>
      <c r="BO150" s="27" t="s">
        <v>779</v>
      </c>
      <c r="BP150" s="27" t="s">
        <v>779</v>
      </c>
      <c r="BQ150" s="27" t="s">
        <v>779</v>
      </c>
      <c r="BR150" s="27" t="s">
        <v>779</v>
      </c>
      <c r="BS150" s="27" t="s">
        <v>779</v>
      </c>
      <c r="BT150" s="27" t="s">
        <v>779</v>
      </c>
      <c r="BU150" s="27" t="s">
        <v>779</v>
      </c>
      <c r="BV150" s="27" t="s">
        <v>779</v>
      </c>
      <c r="BW150" s="27" t="s">
        <v>779</v>
      </c>
      <c r="BX150" s="27" t="s">
        <v>779</v>
      </c>
    </row>
    <row r="151" spans="16:76" ht="30" customHeight="1">
      <c r="P151" s="294">
        <v>14</v>
      </c>
      <c r="Q151" s="27" t="s">
        <v>779</v>
      </c>
      <c r="R151" s="27" t="s">
        <v>779</v>
      </c>
      <c r="S151" s="27" t="s">
        <v>779</v>
      </c>
      <c r="T151" s="27" t="s">
        <v>779</v>
      </c>
      <c r="U151" s="27" t="s">
        <v>779</v>
      </c>
      <c r="V151" s="27" t="s">
        <v>779</v>
      </c>
      <c r="W151" s="27" t="s">
        <v>779</v>
      </c>
      <c r="X151" s="27" t="s">
        <v>779</v>
      </c>
      <c r="Y151" s="27" t="s">
        <v>779</v>
      </c>
      <c r="Z151" s="27" t="s">
        <v>779</v>
      </c>
      <c r="AA151" s="27" t="s">
        <v>779</v>
      </c>
      <c r="AB151" s="27" t="s">
        <v>779</v>
      </c>
      <c r="AC151" s="27" t="s">
        <v>779</v>
      </c>
      <c r="AD151" s="27" t="s">
        <v>779</v>
      </c>
      <c r="AE151" s="27" t="s">
        <v>779</v>
      </c>
      <c r="AF151" s="27" t="s">
        <v>779</v>
      </c>
      <c r="AG151" s="27" t="s">
        <v>779</v>
      </c>
      <c r="AH151" s="27" t="s">
        <v>779</v>
      </c>
      <c r="AI151" s="27" t="s">
        <v>779</v>
      </c>
      <c r="AJ151" s="27" t="s">
        <v>779</v>
      </c>
      <c r="AK151" s="27" t="s">
        <v>779</v>
      </c>
      <c r="AL151" s="27" t="s">
        <v>779</v>
      </c>
      <c r="AM151" s="27" t="s">
        <v>779</v>
      </c>
      <c r="AN151" s="27" t="s">
        <v>779</v>
      </c>
      <c r="AO151" s="27" t="s">
        <v>779</v>
      </c>
      <c r="AP151" s="27" t="s">
        <v>779</v>
      </c>
      <c r="AQ151" s="27" t="s">
        <v>779</v>
      </c>
      <c r="AR151" s="27" t="s">
        <v>779</v>
      </c>
      <c r="AS151" s="27" t="s">
        <v>779</v>
      </c>
      <c r="AT151" s="27" t="s">
        <v>779</v>
      </c>
      <c r="AU151" s="27" t="s">
        <v>779</v>
      </c>
      <c r="AV151" s="27" t="s">
        <v>779</v>
      </c>
      <c r="AW151" s="27" t="s">
        <v>779</v>
      </c>
      <c r="AX151" s="27" t="s">
        <v>779</v>
      </c>
      <c r="AY151" s="27" t="s">
        <v>779</v>
      </c>
      <c r="AZ151" s="27" t="s">
        <v>779</v>
      </c>
      <c r="BA151" s="27" t="s">
        <v>779</v>
      </c>
      <c r="BB151" s="27" t="s">
        <v>779</v>
      </c>
      <c r="BC151" s="27" t="s">
        <v>779</v>
      </c>
      <c r="BD151" s="27" t="s">
        <v>779</v>
      </c>
      <c r="BE151" s="27" t="s">
        <v>779</v>
      </c>
      <c r="BF151" s="27" t="s">
        <v>779</v>
      </c>
      <c r="BG151" s="27" t="s">
        <v>779</v>
      </c>
      <c r="BH151" s="27" t="s">
        <v>779</v>
      </c>
      <c r="BI151" s="27" t="s">
        <v>779</v>
      </c>
      <c r="BJ151" s="27" t="s">
        <v>779</v>
      </c>
      <c r="BK151" s="27" t="s">
        <v>779</v>
      </c>
      <c r="BL151" s="27" t="s">
        <v>779</v>
      </c>
      <c r="BM151" s="27" t="s">
        <v>779</v>
      </c>
      <c r="BN151" s="27" t="s">
        <v>779</v>
      </c>
      <c r="BO151" s="27" t="s">
        <v>779</v>
      </c>
      <c r="BP151" s="27" t="s">
        <v>779</v>
      </c>
      <c r="BQ151" s="27" t="s">
        <v>779</v>
      </c>
      <c r="BR151" s="27" t="s">
        <v>779</v>
      </c>
      <c r="BS151" s="27" t="s">
        <v>779</v>
      </c>
      <c r="BT151" s="27" t="s">
        <v>779</v>
      </c>
      <c r="BU151" s="27" t="s">
        <v>779</v>
      </c>
      <c r="BV151" s="27" t="s">
        <v>779</v>
      </c>
      <c r="BW151" s="27" t="s">
        <v>779</v>
      </c>
      <c r="BX151" s="27" t="s">
        <v>779</v>
      </c>
    </row>
    <row r="152" spans="16:76" ht="30" customHeight="1">
      <c r="P152" s="294">
        <v>15</v>
      </c>
      <c r="Q152" s="27" t="s">
        <v>779</v>
      </c>
      <c r="R152" s="27" t="s">
        <v>779</v>
      </c>
      <c r="S152" s="27" t="s">
        <v>779</v>
      </c>
      <c r="T152" s="27" t="s">
        <v>779</v>
      </c>
      <c r="U152" s="27" t="s">
        <v>779</v>
      </c>
      <c r="V152" s="27" t="s">
        <v>779</v>
      </c>
      <c r="W152" s="27" t="s">
        <v>779</v>
      </c>
      <c r="X152" s="27" t="s">
        <v>779</v>
      </c>
      <c r="Y152" s="27" t="s">
        <v>779</v>
      </c>
      <c r="Z152" s="27" t="s">
        <v>779</v>
      </c>
      <c r="AA152" s="27" t="s">
        <v>779</v>
      </c>
      <c r="AB152" s="27" t="s">
        <v>779</v>
      </c>
      <c r="AC152" s="27" t="s">
        <v>779</v>
      </c>
      <c r="AD152" s="27" t="s">
        <v>779</v>
      </c>
      <c r="AE152" s="27" t="s">
        <v>779</v>
      </c>
      <c r="AF152" s="27" t="s">
        <v>779</v>
      </c>
      <c r="AG152" s="27" t="s">
        <v>779</v>
      </c>
      <c r="AH152" s="27" t="s">
        <v>779</v>
      </c>
      <c r="AI152" s="27" t="s">
        <v>779</v>
      </c>
      <c r="AJ152" s="27" t="s">
        <v>779</v>
      </c>
      <c r="AK152" s="27" t="s">
        <v>779</v>
      </c>
      <c r="AL152" s="27" t="s">
        <v>779</v>
      </c>
      <c r="AM152" s="27" t="s">
        <v>779</v>
      </c>
      <c r="AN152" s="27" t="s">
        <v>779</v>
      </c>
      <c r="AO152" s="27" t="s">
        <v>779</v>
      </c>
      <c r="AP152" s="27" t="s">
        <v>779</v>
      </c>
      <c r="AQ152" s="27" t="s">
        <v>779</v>
      </c>
      <c r="AR152" s="27" t="s">
        <v>779</v>
      </c>
      <c r="AS152" s="27" t="s">
        <v>779</v>
      </c>
      <c r="AT152" s="27" t="s">
        <v>779</v>
      </c>
      <c r="AU152" s="27" t="s">
        <v>779</v>
      </c>
      <c r="AV152" s="27" t="s">
        <v>779</v>
      </c>
      <c r="AW152" s="27" t="s">
        <v>779</v>
      </c>
      <c r="AX152" s="27" t="s">
        <v>779</v>
      </c>
      <c r="AY152" s="27" t="s">
        <v>779</v>
      </c>
      <c r="AZ152" s="27" t="s">
        <v>779</v>
      </c>
      <c r="BA152" s="27" t="s">
        <v>779</v>
      </c>
      <c r="BB152" s="27" t="s">
        <v>779</v>
      </c>
      <c r="BC152" s="27" t="s">
        <v>779</v>
      </c>
      <c r="BD152" s="27" t="s">
        <v>779</v>
      </c>
      <c r="BE152" s="27" t="s">
        <v>779</v>
      </c>
      <c r="BF152" s="27" t="s">
        <v>779</v>
      </c>
      <c r="BG152" s="27" t="s">
        <v>779</v>
      </c>
      <c r="BH152" s="27" t="s">
        <v>779</v>
      </c>
      <c r="BI152" s="27" t="s">
        <v>779</v>
      </c>
      <c r="BJ152" s="27" t="s">
        <v>779</v>
      </c>
      <c r="BK152" s="27" t="s">
        <v>779</v>
      </c>
      <c r="BL152" s="27" t="s">
        <v>779</v>
      </c>
      <c r="BM152" s="27" t="s">
        <v>779</v>
      </c>
      <c r="BN152" s="27" t="s">
        <v>779</v>
      </c>
      <c r="BO152" s="27" t="s">
        <v>779</v>
      </c>
      <c r="BP152" s="27" t="s">
        <v>779</v>
      </c>
      <c r="BQ152" s="27" t="s">
        <v>779</v>
      </c>
      <c r="BR152" s="27" t="s">
        <v>779</v>
      </c>
      <c r="BS152" s="27" t="s">
        <v>779</v>
      </c>
      <c r="BT152" s="27" t="s">
        <v>779</v>
      </c>
      <c r="BU152" s="27" t="s">
        <v>779</v>
      </c>
      <c r="BV152" s="27" t="s">
        <v>779</v>
      </c>
      <c r="BW152" s="27" t="s">
        <v>779</v>
      </c>
      <c r="BX152" s="27" t="s">
        <v>779</v>
      </c>
    </row>
    <row r="153" spans="16:76" ht="30" customHeight="1">
      <c r="P153" s="294">
        <v>16</v>
      </c>
      <c r="Q153" s="27" t="s">
        <v>779</v>
      </c>
      <c r="R153" s="27" t="s">
        <v>779</v>
      </c>
      <c r="S153" s="27" t="s">
        <v>779</v>
      </c>
      <c r="T153" s="27" t="s">
        <v>779</v>
      </c>
      <c r="U153" s="27" t="s">
        <v>779</v>
      </c>
      <c r="V153" s="27" t="s">
        <v>779</v>
      </c>
      <c r="W153" s="27" t="s">
        <v>779</v>
      </c>
      <c r="X153" s="27" t="s">
        <v>779</v>
      </c>
      <c r="Y153" s="27" t="s">
        <v>779</v>
      </c>
      <c r="Z153" s="27" t="s">
        <v>779</v>
      </c>
      <c r="AA153" s="27" t="s">
        <v>779</v>
      </c>
      <c r="AB153" s="27" t="s">
        <v>779</v>
      </c>
      <c r="AC153" s="27" t="s">
        <v>779</v>
      </c>
      <c r="AD153" s="27" t="s">
        <v>779</v>
      </c>
      <c r="AE153" s="27" t="s">
        <v>779</v>
      </c>
      <c r="AF153" s="27" t="s">
        <v>779</v>
      </c>
      <c r="AG153" s="27" t="s">
        <v>779</v>
      </c>
      <c r="AH153" s="27" t="s">
        <v>779</v>
      </c>
      <c r="AI153" s="27" t="s">
        <v>779</v>
      </c>
      <c r="AJ153" s="27" t="s">
        <v>779</v>
      </c>
      <c r="AK153" s="27" t="s">
        <v>779</v>
      </c>
      <c r="AL153" s="27" t="s">
        <v>779</v>
      </c>
      <c r="AM153" s="27" t="s">
        <v>779</v>
      </c>
      <c r="AN153" s="27" t="s">
        <v>779</v>
      </c>
      <c r="AO153" s="27" t="s">
        <v>779</v>
      </c>
      <c r="AP153" s="27" t="s">
        <v>779</v>
      </c>
      <c r="AQ153" s="27" t="s">
        <v>779</v>
      </c>
      <c r="AR153" s="27" t="s">
        <v>779</v>
      </c>
      <c r="AS153" s="27" t="s">
        <v>779</v>
      </c>
      <c r="AT153" s="27" t="s">
        <v>779</v>
      </c>
      <c r="AU153" s="27" t="s">
        <v>779</v>
      </c>
      <c r="AV153" s="27" t="s">
        <v>779</v>
      </c>
      <c r="AW153" s="27" t="s">
        <v>779</v>
      </c>
      <c r="AX153" s="27" t="s">
        <v>779</v>
      </c>
      <c r="AY153" s="27" t="s">
        <v>779</v>
      </c>
      <c r="AZ153" s="27" t="s">
        <v>779</v>
      </c>
      <c r="BA153" s="27" t="s">
        <v>779</v>
      </c>
      <c r="BB153" s="27" t="s">
        <v>779</v>
      </c>
      <c r="BC153" s="27" t="s">
        <v>779</v>
      </c>
      <c r="BD153" s="27" t="s">
        <v>779</v>
      </c>
      <c r="BE153" s="27" t="s">
        <v>779</v>
      </c>
      <c r="BF153" s="27" t="s">
        <v>779</v>
      </c>
      <c r="BG153" s="27" t="s">
        <v>779</v>
      </c>
      <c r="BH153" s="27" t="s">
        <v>779</v>
      </c>
      <c r="BI153" s="27" t="s">
        <v>779</v>
      </c>
      <c r="BJ153" s="27" t="s">
        <v>779</v>
      </c>
      <c r="BK153" s="27" t="s">
        <v>779</v>
      </c>
      <c r="BL153" s="27" t="s">
        <v>779</v>
      </c>
      <c r="BM153" s="27" t="s">
        <v>779</v>
      </c>
      <c r="BN153" s="27" t="s">
        <v>779</v>
      </c>
      <c r="BO153" s="27" t="s">
        <v>779</v>
      </c>
      <c r="BP153" s="27" t="s">
        <v>779</v>
      </c>
      <c r="BQ153" s="27" t="s">
        <v>779</v>
      </c>
      <c r="BR153" s="27" t="s">
        <v>779</v>
      </c>
      <c r="BS153" s="27" t="s">
        <v>779</v>
      </c>
      <c r="BT153" s="27" t="s">
        <v>779</v>
      </c>
      <c r="BU153" s="27" t="s">
        <v>779</v>
      </c>
      <c r="BV153" s="27" t="s">
        <v>779</v>
      </c>
      <c r="BW153" s="27" t="s">
        <v>779</v>
      </c>
      <c r="BX153" s="27" t="s">
        <v>779</v>
      </c>
    </row>
    <row r="154" spans="16:76" ht="30" customHeight="1">
      <c r="P154" s="294">
        <v>17</v>
      </c>
      <c r="Q154" s="27" t="s">
        <v>779</v>
      </c>
      <c r="R154" s="27" t="s">
        <v>779</v>
      </c>
      <c r="S154" s="27" t="s">
        <v>779</v>
      </c>
      <c r="T154" s="27" t="s">
        <v>779</v>
      </c>
      <c r="U154" s="27" t="s">
        <v>779</v>
      </c>
      <c r="V154" s="27" t="s">
        <v>779</v>
      </c>
      <c r="W154" s="27" t="s">
        <v>779</v>
      </c>
      <c r="X154" s="27" t="s">
        <v>779</v>
      </c>
      <c r="Y154" s="27" t="s">
        <v>779</v>
      </c>
      <c r="Z154" s="27" t="s">
        <v>779</v>
      </c>
      <c r="AA154" s="27" t="s">
        <v>779</v>
      </c>
      <c r="AB154" s="27" t="s">
        <v>779</v>
      </c>
      <c r="AC154" s="27" t="s">
        <v>779</v>
      </c>
      <c r="AD154" s="27" t="s">
        <v>779</v>
      </c>
      <c r="AE154" s="27" t="s">
        <v>779</v>
      </c>
      <c r="AF154" s="27" t="s">
        <v>779</v>
      </c>
      <c r="AG154" s="27" t="s">
        <v>779</v>
      </c>
      <c r="AH154" s="27" t="s">
        <v>779</v>
      </c>
      <c r="AI154" s="27" t="s">
        <v>779</v>
      </c>
      <c r="AJ154" s="27" t="s">
        <v>779</v>
      </c>
      <c r="AK154" s="27" t="s">
        <v>779</v>
      </c>
      <c r="AL154" s="27" t="s">
        <v>779</v>
      </c>
      <c r="AM154" s="27" t="s">
        <v>779</v>
      </c>
      <c r="AN154" s="27" t="s">
        <v>779</v>
      </c>
      <c r="AO154" s="27" t="s">
        <v>779</v>
      </c>
      <c r="AP154" s="27" t="s">
        <v>779</v>
      </c>
      <c r="AQ154" s="27" t="s">
        <v>779</v>
      </c>
      <c r="AR154" s="27" t="s">
        <v>779</v>
      </c>
      <c r="AS154" s="27" t="s">
        <v>779</v>
      </c>
      <c r="AT154" s="27" t="s">
        <v>779</v>
      </c>
      <c r="AU154" s="27" t="s">
        <v>779</v>
      </c>
      <c r="AV154" s="27" t="s">
        <v>779</v>
      </c>
      <c r="AW154" s="27" t="s">
        <v>779</v>
      </c>
      <c r="AX154" s="27" t="s">
        <v>779</v>
      </c>
      <c r="AY154" s="27" t="s">
        <v>779</v>
      </c>
      <c r="AZ154" s="27" t="s">
        <v>779</v>
      </c>
      <c r="BA154" s="27" t="s">
        <v>779</v>
      </c>
      <c r="BB154" s="27" t="s">
        <v>779</v>
      </c>
      <c r="BC154" s="27" t="s">
        <v>779</v>
      </c>
      <c r="BD154" s="27" t="s">
        <v>779</v>
      </c>
      <c r="BE154" s="27" t="s">
        <v>779</v>
      </c>
      <c r="BF154" s="27" t="s">
        <v>779</v>
      </c>
      <c r="BG154" s="27" t="s">
        <v>779</v>
      </c>
      <c r="BH154" s="27" t="s">
        <v>779</v>
      </c>
      <c r="BI154" s="27" t="s">
        <v>779</v>
      </c>
      <c r="BJ154" s="27" t="s">
        <v>779</v>
      </c>
      <c r="BK154" s="27" t="s">
        <v>779</v>
      </c>
      <c r="BL154" s="27" t="s">
        <v>779</v>
      </c>
      <c r="BM154" s="27" t="s">
        <v>779</v>
      </c>
      <c r="BN154" s="27" t="s">
        <v>779</v>
      </c>
      <c r="BO154" s="27" t="s">
        <v>779</v>
      </c>
      <c r="BP154" s="27" t="s">
        <v>779</v>
      </c>
      <c r="BQ154" s="27" t="s">
        <v>779</v>
      </c>
      <c r="BR154" s="27" t="s">
        <v>779</v>
      </c>
      <c r="BS154" s="27" t="s">
        <v>779</v>
      </c>
      <c r="BT154" s="27" t="s">
        <v>779</v>
      </c>
      <c r="BU154" s="27" t="s">
        <v>779</v>
      </c>
      <c r="BV154" s="27" t="s">
        <v>779</v>
      </c>
      <c r="BW154" s="27" t="s">
        <v>779</v>
      </c>
      <c r="BX154" s="27" t="s">
        <v>779</v>
      </c>
    </row>
    <row r="155" spans="16:76" ht="30" customHeight="1">
      <c r="P155" s="294">
        <v>18</v>
      </c>
      <c r="Q155" s="27" t="s">
        <v>779</v>
      </c>
      <c r="R155" s="27" t="s">
        <v>779</v>
      </c>
      <c r="S155" s="27" t="s">
        <v>779</v>
      </c>
      <c r="T155" s="27" t="s">
        <v>779</v>
      </c>
      <c r="U155" s="27" t="s">
        <v>779</v>
      </c>
      <c r="V155" s="27" t="s">
        <v>779</v>
      </c>
      <c r="W155" s="27" t="s">
        <v>779</v>
      </c>
      <c r="X155" s="27" t="s">
        <v>779</v>
      </c>
      <c r="Y155" s="27" t="s">
        <v>779</v>
      </c>
      <c r="Z155" s="27" t="s">
        <v>779</v>
      </c>
      <c r="AA155" s="27" t="s">
        <v>779</v>
      </c>
      <c r="AB155" s="27" t="s">
        <v>779</v>
      </c>
      <c r="AC155" s="27" t="s">
        <v>779</v>
      </c>
      <c r="AD155" s="27" t="s">
        <v>779</v>
      </c>
      <c r="AE155" s="27" t="s">
        <v>779</v>
      </c>
      <c r="AF155" s="27" t="s">
        <v>779</v>
      </c>
      <c r="AG155" s="27" t="s">
        <v>779</v>
      </c>
      <c r="AH155" s="27" t="s">
        <v>779</v>
      </c>
      <c r="AI155" s="27" t="s">
        <v>779</v>
      </c>
      <c r="AJ155" s="27" t="s">
        <v>779</v>
      </c>
      <c r="AK155" s="27" t="s">
        <v>779</v>
      </c>
      <c r="AL155" s="27" t="s">
        <v>779</v>
      </c>
      <c r="AM155" s="27" t="s">
        <v>779</v>
      </c>
      <c r="AN155" s="27" t="s">
        <v>779</v>
      </c>
      <c r="AO155" s="27" t="s">
        <v>779</v>
      </c>
      <c r="AP155" s="27" t="s">
        <v>779</v>
      </c>
      <c r="AQ155" s="27" t="s">
        <v>779</v>
      </c>
      <c r="AR155" s="27" t="s">
        <v>779</v>
      </c>
      <c r="AS155" s="27" t="s">
        <v>779</v>
      </c>
      <c r="AT155" s="27" t="s">
        <v>779</v>
      </c>
      <c r="AU155" s="27" t="s">
        <v>779</v>
      </c>
      <c r="AV155" s="27" t="s">
        <v>779</v>
      </c>
      <c r="AW155" s="27" t="s">
        <v>779</v>
      </c>
      <c r="AX155" s="27" t="s">
        <v>779</v>
      </c>
      <c r="AY155" s="27" t="s">
        <v>779</v>
      </c>
      <c r="AZ155" s="27" t="s">
        <v>779</v>
      </c>
      <c r="BA155" s="27" t="s">
        <v>779</v>
      </c>
      <c r="BB155" s="27" t="s">
        <v>779</v>
      </c>
      <c r="BC155" s="27" t="s">
        <v>779</v>
      </c>
      <c r="BD155" s="27" t="s">
        <v>779</v>
      </c>
      <c r="BE155" s="27" t="s">
        <v>779</v>
      </c>
      <c r="BF155" s="27" t="s">
        <v>779</v>
      </c>
      <c r="BG155" s="27" t="s">
        <v>779</v>
      </c>
      <c r="BH155" s="27" t="s">
        <v>779</v>
      </c>
      <c r="BI155" s="27" t="s">
        <v>779</v>
      </c>
      <c r="BJ155" s="27" t="s">
        <v>779</v>
      </c>
      <c r="BK155" s="27" t="s">
        <v>779</v>
      </c>
      <c r="BL155" s="27" t="s">
        <v>779</v>
      </c>
      <c r="BM155" s="27" t="s">
        <v>779</v>
      </c>
      <c r="BN155" s="27" t="s">
        <v>779</v>
      </c>
      <c r="BO155" s="27" t="s">
        <v>779</v>
      </c>
      <c r="BP155" s="27" t="s">
        <v>779</v>
      </c>
      <c r="BQ155" s="27" t="s">
        <v>779</v>
      </c>
      <c r="BR155" s="27" t="s">
        <v>779</v>
      </c>
      <c r="BS155" s="27" t="s">
        <v>779</v>
      </c>
      <c r="BT155" s="27" t="s">
        <v>779</v>
      </c>
      <c r="BU155" s="27" t="s">
        <v>779</v>
      </c>
      <c r="BV155" s="27" t="s">
        <v>779</v>
      </c>
      <c r="BW155" s="27" t="s">
        <v>779</v>
      </c>
      <c r="BX155" s="27" t="s">
        <v>779</v>
      </c>
    </row>
    <row r="156" spans="16:76" ht="30" customHeight="1">
      <c r="P156" s="294">
        <v>19</v>
      </c>
      <c r="Q156" s="27" t="s">
        <v>779</v>
      </c>
      <c r="R156" s="27" t="s">
        <v>779</v>
      </c>
      <c r="S156" s="27" t="s">
        <v>779</v>
      </c>
      <c r="T156" s="27" t="s">
        <v>779</v>
      </c>
      <c r="U156" s="27" t="s">
        <v>779</v>
      </c>
      <c r="V156" s="27" t="s">
        <v>779</v>
      </c>
      <c r="W156" s="27" t="s">
        <v>779</v>
      </c>
      <c r="X156" s="27" t="s">
        <v>779</v>
      </c>
      <c r="Y156" s="27" t="s">
        <v>779</v>
      </c>
      <c r="Z156" s="27" t="s">
        <v>779</v>
      </c>
      <c r="AA156" s="27" t="s">
        <v>779</v>
      </c>
      <c r="AB156" s="27" t="s">
        <v>779</v>
      </c>
      <c r="AC156" s="27" t="s">
        <v>779</v>
      </c>
      <c r="AD156" s="27" t="s">
        <v>779</v>
      </c>
      <c r="AE156" s="27" t="s">
        <v>779</v>
      </c>
      <c r="AF156" s="27" t="s">
        <v>779</v>
      </c>
      <c r="AG156" s="27" t="s">
        <v>779</v>
      </c>
      <c r="AH156" s="27" t="s">
        <v>779</v>
      </c>
      <c r="AI156" s="27" t="s">
        <v>779</v>
      </c>
      <c r="AJ156" s="27" t="s">
        <v>779</v>
      </c>
      <c r="AK156" s="27" t="s">
        <v>779</v>
      </c>
      <c r="AL156" s="27" t="s">
        <v>779</v>
      </c>
      <c r="AM156" s="27" t="s">
        <v>779</v>
      </c>
      <c r="AN156" s="27" t="s">
        <v>779</v>
      </c>
      <c r="AO156" s="27" t="s">
        <v>779</v>
      </c>
      <c r="AP156" s="27" t="s">
        <v>779</v>
      </c>
      <c r="AQ156" s="27" t="s">
        <v>779</v>
      </c>
      <c r="AR156" s="27" t="s">
        <v>779</v>
      </c>
      <c r="AS156" s="27" t="s">
        <v>779</v>
      </c>
      <c r="AT156" s="27" t="s">
        <v>779</v>
      </c>
      <c r="AU156" s="27" t="s">
        <v>779</v>
      </c>
      <c r="AV156" s="27" t="s">
        <v>779</v>
      </c>
      <c r="AW156" s="27" t="s">
        <v>779</v>
      </c>
      <c r="AX156" s="27" t="s">
        <v>779</v>
      </c>
      <c r="AY156" s="27" t="s">
        <v>779</v>
      </c>
      <c r="AZ156" s="27" t="s">
        <v>779</v>
      </c>
      <c r="BA156" s="27" t="s">
        <v>779</v>
      </c>
      <c r="BB156" s="27" t="s">
        <v>779</v>
      </c>
      <c r="BC156" s="27" t="s">
        <v>779</v>
      </c>
      <c r="BD156" s="27" t="s">
        <v>779</v>
      </c>
      <c r="BE156" s="27" t="s">
        <v>779</v>
      </c>
      <c r="BF156" s="27" t="s">
        <v>779</v>
      </c>
      <c r="BG156" s="27" t="s">
        <v>779</v>
      </c>
      <c r="BH156" s="27" t="s">
        <v>779</v>
      </c>
      <c r="BI156" s="27" t="s">
        <v>779</v>
      </c>
      <c r="BJ156" s="27" t="s">
        <v>779</v>
      </c>
      <c r="BK156" s="27" t="s">
        <v>779</v>
      </c>
      <c r="BL156" s="27" t="s">
        <v>779</v>
      </c>
      <c r="BM156" s="27" t="s">
        <v>779</v>
      </c>
      <c r="BN156" s="27" t="s">
        <v>779</v>
      </c>
      <c r="BO156" s="27" t="s">
        <v>779</v>
      </c>
      <c r="BP156" s="27" t="s">
        <v>779</v>
      </c>
      <c r="BQ156" s="27" t="s">
        <v>779</v>
      </c>
      <c r="BR156" s="27" t="s">
        <v>779</v>
      </c>
      <c r="BS156" s="27" t="s">
        <v>779</v>
      </c>
      <c r="BT156" s="27" t="s">
        <v>779</v>
      </c>
      <c r="BU156" s="27" t="s">
        <v>779</v>
      </c>
      <c r="BV156" s="27" t="s">
        <v>779</v>
      </c>
      <c r="BW156" s="27" t="s">
        <v>779</v>
      </c>
      <c r="BX156" s="27" t="s">
        <v>779</v>
      </c>
    </row>
    <row r="157" spans="16:76" ht="30" customHeight="1">
      <c r="P157" s="294">
        <v>20</v>
      </c>
      <c r="Q157" s="27" t="s">
        <v>779</v>
      </c>
      <c r="R157" s="27" t="s">
        <v>779</v>
      </c>
      <c r="S157" s="27" t="s">
        <v>779</v>
      </c>
      <c r="T157" s="27" t="s">
        <v>779</v>
      </c>
      <c r="U157" s="27" t="s">
        <v>779</v>
      </c>
      <c r="V157" s="27" t="s">
        <v>779</v>
      </c>
      <c r="W157" s="27" t="s">
        <v>779</v>
      </c>
      <c r="X157" s="27" t="s">
        <v>779</v>
      </c>
      <c r="Y157" s="27" t="s">
        <v>779</v>
      </c>
      <c r="Z157" s="27" t="s">
        <v>779</v>
      </c>
      <c r="AA157" s="27" t="s">
        <v>779</v>
      </c>
      <c r="AB157" s="27" t="s">
        <v>779</v>
      </c>
      <c r="AC157" s="27" t="s">
        <v>779</v>
      </c>
      <c r="AD157" s="27" t="s">
        <v>779</v>
      </c>
      <c r="AE157" s="27" t="s">
        <v>779</v>
      </c>
      <c r="AF157" s="27" t="s">
        <v>779</v>
      </c>
      <c r="AG157" s="27" t="s">
        <v>779</v>
      </c>
      <c r="AH157" s="27" t="s">
        <v>779</v>
      </c>
      <c r="AI157" s="27" t="s">
        <v>779</v>
      </c>
      <c r="AJ157" s="27" t="s">
        <v>779</v>
      </c>
      <c r="AK157" s="27" t="s">
        <v>779</v>
      </c>
      <c r="AL157" s="27" t="s">
        <v>779</v>
      </c>
      <c r="AM157" s="27" t="s">
        <v>779</v>
      </c>
      <c r="AN157" s="27" t="s">
        <v>779</v>
      </c>
      <c r="AO157" s="27" t="s">
        <v>779</v>
      </c>
      <c r="AP157" s="27" t="s">
        <v>779</v>
      </c>
      <c r="AQ157" s="27" t="s">
        <v>779</v>
      </c>
      <c r="AR157" s="27" t="s">
        <v>779</v>
      </c>
      <c r="AS157" s="27" t="s">
        <v>779</v>
      </c>
      <c r="AT157" s="27" t="s">
        <v>779</v>
      </c>
      <c r="AU157" s="27" t="s">
        <v>779</v>
      </c>
      <c r="AV157" s="27" t="s">
        <v>779</v>
      </c>
      <c r="AW157" s="27" t="s">
        <v>779</v>
      </c>
      <c r="AX157" s="27" t="s">
        <v>779</v>
      </c>
      <c r="AY157" s="27" t="s">
        <v>779</v>
      </c>
      <c r="AZ157" s="27" t="s">
        <v>779</v>
      </c>
      <c r="BA157" s="27" t="s">
        <v>779</v>
      </c>
      <c r="BB157" s="27" t="s">
        <v>779</v>
      </c>
      <c r="BC157" s="27" t="s">
        <v>779</v>
      </c>
      <c r="BD157" s="27" t="s">
        <v>779</v>
      </c>
      <c r="BE157" s="27" t="s">
        <v>779</v>
      </c>
      <c r="BF157" s="27" t="s">
        <v>779</v>
      </c>
      <c r="BG157" s="27" t="s">
        <v>779</v>
      </c>
      <c r="BH157" s="27" t="s">
        <v>779</v>
      </c>
      <c r="BI157" s="27" t="s">
        <v>779</v>
      </c>
      <c r="BJ157" s="27" t="s">
        <v>779</v>
      </c>
      <c r="BK157" s="27" t="s">
        <v>779</v>
      </c>
      <c r="BL157" s="27" t="s">
        <v>779</v>
      </c>
      <c r="BM157" s="27" t="s">
        <v>779</v>
      </c>
      <c r="BN157" s="27" t="s">
        <v>779</v>
      </c>
      <c r="BO157" s="27" t="s">
        <v>779</v>
      </c>
      <c r="BP157" s="27" t="s">
        <v>779</v>
      </c>
      <c r="BQ157" s="27" t="s">
        <v>779</v>
      </c>
      <c r="BR157" s="27" t="s">
        <v>779</v>
      </c>
      <c r="BS157" s="27" t="s">
        <v>779</v>
      </c>
      <c r="BT157" s="27" t="s">
        <v>779</v>
      </c>
      <c r="BU157" s="27" t="s">
        <v>779</v>
      </c>
      <c r="BV157" s="27" t="s">
        <v>779</v>
      </c>
      <c r="BW157" s="27" t="s">
        <v>779</v>
      </c>
      <c r="BX157" s="27" t="s">
        <v>779</v>
      </c>
    </row>
    <row r="158" spans="16:76" ht="30" customHeight="1">
      <c r="P158" s="294">
        <v>21</v>
      </c>
      <c r="Q158" s="27" t="s">
        <v>779</v>
      </c>
      <c r="R158" s="27" t="s">
        <v>779</v>
      </c>
      <c r="S158" s="27" t="s">
        <v>779</v>
      </c>
      <c r="T158" s="27" t="s">
        <v>779</v>
      </c>
      <c r="U158" s="27" t="s">
        <v>779</v>
      </c>
      <c r="V158" s="27" t="s">
        <v>779</v>
      </c>
      <c r="W158" s="27" t="s">
        <v>779</v>
      </c>
      <c r="X158" s="27" t="s">
        <v>779</v>
      </c>
      <c r="Y158" s="27" t="s">
        <v>779</v>
      </c>
      <c r="Z158" s="27" t="s">
        <v>779</v>
      </c>
      <c r="AA158" s="27" t="s">
        <v>779</v>
      </c>
      <c r="AB158" s="27" t="s">
        <v>779</v>
      </c>
      <c r="AC158" s="27" t="s">
        <v>779</v>
      </c>
      <c r="AD158" s="27" t="s">
        <v>779</v>
      </c>
      <c r="AE158" s="27" t="s">
        <v>779</v>
      </c>
      <c r="AF158" s="27" t="s">
        <v>779</v>
      </c>
      <c r="AG158" s="27" t="s">
        <v>779</v>
      </c>
      <c r="AH158" s="27" t="s">
        <v>779</v>
      </c>
      <c r="AI158" s="27" t="s">
        <v>779</v>
      </c>
      <c r="AJ158" s="27" t="s">
        <v>779</v>
      </c>
      <c r="AK158" s="27" t="s">
        <v>779</v>
      </c>
      <c r="AL158" s="27" t="s">
        <v>779</v>
      </c>
      <c r="AM158" s="27" t="s">
        <v>779</v>
      </c>
      <c r="AN158" s="27" t="s">
        <v>779</v>
      </c>
      <c r="AO158" s="27" t="s">
        <v>779</v>
      </c>
      <c r="AP158" s="27" t="s">
        <v>779</v>
      </c>
      <c r="AQ158" s="27" t="s">
        <v>779</v>
      </c>
      <c r="AR158" s="27" t="s">
        <v>779</v>
      </c>
      <c r="AS158" s="27" t="s">
        <v>779</v>
      </c>
      <c r="AT158" s="27" t="s">
        <v>779</v>
      </c>
      <c r="AU158" s="27" t="s">
        <v>779</v>
      </c>
      <c r="AV158" s="27" t="s">
        <v>779</v>
      </c>
      <c r="AW158" s="27" t="s">
        <v>779</v>
      </c>
      <c r="AX158" s="27" t="s">
        <v>779</v>
      </c>
      <c r="AY158" s="27" t="s">
        <v>779</v>
      </c>
      <c r="AZ158" s="27" t="s">
        <v>779</v>
      </c>
      <c r="BA158" s="27" t="s">
        <v>779</v>
      </c>
      <c r="BB158" s="27" t="s">
        <v>779</v>
      </c>
      <c r="BC158" s="27" t="s">
        <v>779</v>
      </c>
      <c r="BD158" s="27" t="s">
        <v>779</v>
      </c>
      <c r="BE158" s="27" t="s">
        <v>779</v>
      </c>
      <c r="BF158" s="27" t="s">
        <v>779</v>
      </c>
      <c r="BG158" s="27" t="s">
        <v>779</v>
      </c>
      <c r="BH158" s="27" t="s">
        <v>779</v>
      </c>
      <c r="BI158" s="27" t="s">
        <v>779</v>
      </c>
      <c r="BJ158" s="27" t="s">
        <v>779</v>
      </c>
      <c r="BK158" s="27" t="s">
        <v>779</v>
      </c>
      <c r="BL158" s="27" t="s">
        <v>779</v>
      </c>
      <c r="BM158" s="27" t="s">
        <v>779</v>
      </c>
      <c r="BN158" s="27" t="s">
        <v>779</v>
      </c>
      <c r="BO158" s="27" t="s">
        <v>779</v>
      </c>
      <c r="BP158" s="27" t="s">
        <v>779</v>
      </c>
      <c r="BQ158" s="27" t="s">
        <v>779</v>
      </c>
      <c r="BR158" s="27" t="s">
        <v>779</v>
      </c>
      <c r="BS158" s="27" t="s">
        <v>779</v>
      </c>
      <c r="BT158" s="27" t="s">
        <v>779</v>
      </c>
      <c r="BU158" s="27" t="s">
        <v>779</v>
      </c>
      <c r="BV158" s="27" t="s">
        <v>779</v>
      </c>
      <c r="BW158" s="27" t="s">
        <v>779</v>
      </c>
      <c r="BX158" s="27" t="s">
        <v>779</v>
      </c>
    </row>
    <row r="159" spans="16:76" ht="30" customHeight="1">
      <c r="P159" s="294">
        <v>22</v>
      </c>
      <c r="Q159" s="27" t="s">
        <v>779</v>
      </c>
      <c r="R159" s="27" t="s">
        <v>779</v>
      </c>
      <c r="S159" s="27" t="s">
        <v>779</v>
      </c>
      <c r="T159" s="27" t="s">
        <v>779</v>
      </c>
      <c r="U159" s="27" t="s">
        <v>779</v>
      </c>
      <c r="V159" s="27" t="s">
        <v>779</v>
      </c>
      <c r="W159" s="27" t="s">
        <v>779</v>
      </c>
      <c r="X159" s="27" t="s">
        <v>779</v>
      </c>
      <c r="Y159" s="27" t="s">
        <v>779</v>
      </c>
      <c r="Z159" s="27" t="s">
        <v>779</v>
      </c>
      <c r="AA159" s="27" t="s">
        <v>779</v>
      </c>
      <c r="AB159" s="27" t="s">
        <v>779</v>
      </c>
      <c r="AC159" s="27" t="s">
        <v>779</v>
      </c>
      <c r="AD159" s="27" t="s">
        <v>779</v>
      </c>
      <c r="AE159" s="27" t="s">
        <v>779</v>
      </c>
      <c r="AF159" s="27" t="s">
        <v>779</v>
      </c>
      <c r="AG159" s="27" t="s">
        <v>779</v>
      </c>
      <c r="AH159" s="27" t="s">
        <v>779</v>
      </c>
      <c r="AI159" s="27" t="s">
        <v>779</v>
      </c>
      <c r="AJ159" s="27" t="s">
        <v>779</v>
      </c>
      <c r="AK159" s="27" t="s">
        <v>779</v>
      </c>
      <c r="AL159" s="27" t="s">
        <v>779</v>
      </c>
      <c r="AM159" s="27" t="s">
        <v>779</v>
      </c>
      <c r="AN159" s="27" t="s">
        <v>779</v>
      </c>
      <c r="AO159" s="27" t="s">
        <v>779</v>
      </c>
      <c r="AP159" s="27" t="s">
        <v>779</v>
      </c>
      <c r="AQ159" s="27" t="s">
        <v>779</v>
      </c>
      <c r="AR159" s="27" t="s">
        <v>779</v>
      </c>
      <c r="AS159" s="27" t="s">
        <v>779</v>
      </c>
      <c r="AT159" s="27" t="s">
        <v>779</v>
      </c>
      <c r="AU159" s="27" t="s">
        <v>779</v>
      </c>
      <c r="AV159" s="27" t="s">
        <v>779</v>
      </c>
      <c r="AW159" s="27" t="s">
        <v>779</v>
      </c>
      <c r="AX159" s="27" t="s">
        <v>779</v>
      </c>
      <c r="AY159" s="27" t="s">
        <v>779</v>
      </c>
      <c r="AZ159" s="27" t="s">
        <v>779</v>
      </c>
      <c r="BA159" s="27" t="s">
        <v>779</v>
      </c>
      <c r="BB159" s="27" t="s">
        <v>779</v>
      </c>
      <c r="BC159" s="27" t="s">
        <v>779</v>
      </c>
      <c r="BD159" s="27" t="s">
        <v>779</v>
      </c>
      <c r="BE159" s="27" t="s">
        <v>779</v>
      </c>
      <c r="BF159" s="27" t="s">
        <v>779</v>
      </c>
      <c r="BG159" s="27" t="s">
        <v>779</v>
      </c>
      <c r="BH159" s="27" t="s">
        <v>779</v>
      </c>
      <c r="BI159" s="27" t="s">
        <v>779</v>
      </c>
      <c r="BJ159" s="27" t="s">
        <v>779</v>
      </c>
      <c r="BK159" s="27" t="s">
        <v>779</v>
      </c>
      <c r="BL159" s="27" t="s">
        <v>779</v>
      </c>
      <c r="BM159" s="27" t="s">
        <v>779</v>
      </c>
      <c r="BN159" s="27" t="s">
        <v>779</v>
      </c>
      <c r="BO159" s="27" t="s">
        <v>779</v>
      </c>
      <c r="BP159" s="27" t="s">
        <v>779</v>
      </c>
      <c r="BQ159" s="27" t="s">
        <v>779</v>
      </c>
      <c r="BR159" s="27" t="s">
        <v>779</v>
      </c>
      <c r="BS159" s="27" t="s">
        <v>779</v>
      </c>
      <c r="BT159" s="27" t="s">
        <v>779</v>
      </c>
      <c r="BU159" s="27" t="s">
        <v>779</v>
      </c>
      <c r="BV159" s="27" t="s">
        <v>779</v>
      </c>
      <c r="BW159" s="27" t="s">
        <v>779</v>
      </c>
      <c r="BX159" s="27" t="s">
        <v>779</v>
      </c>
    </row>
    <row r="160" spans="16:76" ht="30" customHeight="1">
      <c r="P160" s="294">
        <v>23</v>
      </c>
      <c r="Q160" s="27" t="s">
        <v>779</v>
      </c>
      <c r="R160" s="27" t="s">
        <v>779</v>
      </c>
      <c r="S160" s="27" t="s">
        <v>779</v>
      </c>
      <c r="T160" s="27" t="s">
        <v>779</v>
      </c>
      <c r="U160" s="27" t="s">
        <v>779</v>
      </c>
      <c r="V160" s="27" t="s">
        <v>779</v>
      </c>
      <c r="W160" s="27" t="s">
        <v>779</v>
      </c>
      <c r="X160" s="27" t="s">
        <v>779</v>
      </c>
      <c r="Y160" s="27" t="s">
        <v>779</v>
      </c>
      <c r="Z160" s="27" t="s">
        <v>779</v>
      </c>
      <c r="AA160" s="27" t="s">
        <v>779</v>
      </c>
      <c r="AB160" s="27" t="s">
        <v>779</v>
      </c>
      <c r="AC160" s="27" t="s">
        <v>779</v>
      </c>
      <c r="AD160" s="27" t="s">
        <v>779</v>
      </c>
      <c r="AE160" s="27" t="s">
        <v>779</v>
      </c>
      <c r="AF160" s="27" t="s">
        <v>779</v>
      </c>
      <c r="AG160" s="27" t="s">
        <v>779</v>
      </c>
      <c r="AH160" s="27" t="s">
        <v>779</v>
      </c>
      <c r="AI160" s="27" t="s">
        <v>779</v>
      </c>
      <c r="AJ160" s="27" t="s">
        <v>779</v>
      </c>
      <c r="AK160" s="27" t="s">
        <v>779</v>
      </c>
      <c r="AL160" s="27" t="s">
        <v>779</v>
      </c>
      <c r="AM160" s="27" t="s">
        <v>779</v>
      </c>
      <c r="AN160" s="27" t="s">
        <v>779</v>
      </c>
      <c r="AO160" s="27" t="s">
        <v>779</v>
      </c>
      <c r="AP160" s="27" t="s">
        <v>779</v>
      </c>
      <c r="AQ160" s="27" t="s">
        <v>779</v>
      </c>
      <c r="AR160" s="27" t="s">
        <v>779</v>
      </c>
      <c r="AS160" s="27" t="s">
        <v>779</v>
      </c>
      <c r="AT160" s="27" t="s">
        <v>779</v>
      </c>
      <c r="AU160" s="27" t="s">
        <v>779</v>
      </c>
      <c r="AV160" s="27" t="s">
        <v>779</v>
      </c>
      <c r="AW160" s="27" t="s">
        <v>779</v>
      </c>
      <c r="AX160" s="27" t="s">
        <v>779</v>
      </c>
      <c r="AY160" s="27" t="s">
        <v>779</v>
      </c>
      <c r="AZ160" s="27" t="s">
        <v>779</v>
      </c>
      <c r="BA160" s="27" t="s">
        <v>779</v>
      </c>
      <c r="BB160" s="27" t="s">
        <v>779</v>
      </c>
      <c r="BC160" s="27" t="s">
        <v>779</v>
      </c>
      <c r="BD160" s="27" t="s">
        <v>779</v>
      </c>
      <c r="BE160" s="27" t="s">
        <v>779</v>
      </c>
      <c r="BF160" s="27" t="s">
        <v>779</v>
      </c>
      <c r="BG160" s="27" t="s">
        <v>779</v>
      </c>
      <c r="BH160" s="27" t="s">
        <v>779</v>
      </c>
      <c r="BI160" s="27" t="s">
        <v>779</v>
      </c>
      <c r="BJ160" s="27" t="s">
        <v>779</v>
      </c>
      <c r="BK160" s="27" t="s">
        <v>779</v>
      </c>
      <c r="BL160" s="27" t="s">
        <v>779</v>
      </c>
      <c r="BM160" s="27" t="s">
        <v>779</v>
      </c>
      <c r="BN160" s="27" t="s">
        <v>779</v>
      </c>
      <c r="BO160" s="27" t="s">
        <v>779</v>
      </c>
      <c r="BP160" s="27" t="s">
        <v>779</v>
      </c>
      <c r="BQ160" s="27" t="s">
        <v>779</v>
      </c>
      <c r="BR160" s="27" t="s">
        <v>779</v>
      </c>
      <c r="BS160" s="27" t="s">
        <v>779</v>
      </c>
      <c r="BT160" s="27" t="s">
        <v>779</v>
      </c>
      <c r="BU160" s="27" t="s">
        <v>779</v>
      </c>
      <c r="BV160" s="27" t="s">
        <v>779</v>
      </c>
      <c r="BW160" s="27" t="s">
        <v>779</v>
      </c>
      <c r="BX160" s="27" t="s">
        <v>779</v>
      </c>
    </row>
    <row r="161" spans="16:76" ht="30" customHeight="1">
      <c r="P161" s="294">
        <v>24</v>
      </c>
      <c r="Q161" s="27" t="s">
        <v>779</v>
      </c>
      <c r="R161" s="27" t="s">
        <v>779</v>
      </c>
      <c r="S161" s="27" t="s">
        <v>779</v>
      </c>
      <c r="T161" s="27" t="s">
        <v>779</v>
      </c>
      <c r="U161" s="27" t="s">
        <v>779</v>
      </c>
      <c r="V161" s="27" t="s">
        <v>779</v>
      </c>
      <c r="W161" s="27" t="s">
        <v>779</v>
      </c>
      <c r="X161" s="27" t="s">
        <v>779</v>
      </c>
      <c r="Y161" s="27" t="s">
        <v>779</v>
      </c>
      <c r="Z161" s="27" t="s">
        <v>779</v>
      </c>
      <c r="AA161" s="27" t="s">
        <v>779</v>
      </c>
      <c r="AB161" s="27" t="s">
        <v>779</v>
      </c>
      <c r="AC161" s="27" t="s">
        <v>779</v>
      </c>
      <c r="AD161" s="27" t="s">
        <v>779</v>
      </c>
      <c r="AE161" s="27" t="s">
        <v>779</v>
      </c>
      <c r="AF161" s="27" t="s">
        <v>779</v>
      </c>
      <c r="AG161" s="27" t="s">
        <v>779</v>
      </c>
      <c r="AH161" s="27" t="s">
        <v>779</v>
      </c>
      <c r="AI161" s="27" t="s">
        <v>779</v>
      </c>
      <c r="AJ161" s="27" t="s">
        <v>779</v>
      </c>
      <c r="AK161" s="27" t="s">
        <v>779</v>
      </c>
      <c r="AL161" s="27" t="s">
        <v>779</v>
      </c>
      <c r="AM161" s="27" t="s">
        <v>779</v>
      </c>
      <c r="AN161" s="27" t="s">
        <v>779</v>
      </c>
      <c r="AO161" s="27" t="s">
        <v>779</v>
      </c>
      <c r="AP161" s="27" t="s">
        <v>779</v>
      </c>
      <c r="AQ161" s="27" t="s">
        <v>779</v>
      </c>
      <c r="AR161" s="27" t="s">
        <v>779</v>
      </c>
      <c r="AS161" s="27" t="s">
        <v>779</v>
      </c>
      <c r="AT161" s="27" t="s">
        <v>779</v>
      </c>
      <c r="AU161" s="27" t="s">
        <v>779</v>
      </c>
      <c r="AV161" s="27" t="s">
        <v>779</v>
      </c>
      <c r="AW161" s="27" t="s">
        <v>779</v>
      </c>
      <c r="AX161" s="27" t="s">
        <v>779</v>
      </c>
      <c r="AY161" s="27" t="s">
        <v>779</v>
      </c>
      <c r="AZ161" s="27" t="s">
        <v>779</v>
      </c>
      <c r="BA161" s="27" t="s">
        <v>779</v>
      </c>
      <c r="BB161" s="27" t="s">
        <v>779</v>
      </c>
      <c r="BC161" s="27" t="s">
        <v>779</v>
      </c>
      <c r="BD161" s="27" t="s">
        <v>779</v>
      </c>
      <c r="BE161" s="27" t="s">
        <v>779</v>
      </c>
      <c r="BF161" s="27" t="s">
        <v>779</v>
      </c>
      <c r="BG161" s="27" t="s">
        <v>779</v>
      </c>
      <c r="BH161" s="27" t="s">
        <v>779</v>
      </c>
      <c r="BI161" s="27" t="s">
        <v>779</v>
      </c>
      <c r="BJ161" s="27" t="s">
        <v>779</v>
      </c>
      <c r="BK161" s="27" t="s">
        <v>779</v>
      </c>
      <c r="BL161" s="27" t="s">
        <v>779</v>
      </c>
      <c r="BM161" s="27" t="s">
        <v>779</v>
      </c>
      <c r="BN161" s="27" t="s">
        <v>779</v>
      </c>
      <c r="BO161" s="27" t="s">
        <v>779</v>
      </c>
      <c r="BP161" s="27" t="s">
        <v>779</v>
      </c>
      <c r="BQ161" s="27" t="s">
        <v>779</v>
      </c>
      <c r="BR161" s="27" t="s">
        <v>779</v>
      </c>
      <c r="BS161" s="27" t="s">
        <v>779</v>
      </c>
      <c r="BT161" s="27" t="s">
        <v>779</v>
      </c>
      <c r="BU161" s="27" t="s">
        <v>779</v>
      </c>
      <c r="BV161" s="27" t="s">
        <v>779</v>
      </c>
      <c r="BW161" s="27" t="s">
        <v>779</v>
      </c>
      <c r="BX161" s="27" t="s">
        <v>779</v>
      </c>
    </row>
    <row r="162" spans="16:76" ht="30" customHeight="1">
      <c r="P162" s="294">
        <v>25</v>
      </c>
      <c r="Q162" s="27" t="s">
        <v>779</v>
      </c>
      <c r="R162" s="27" t="s">
        <v>779</v>
      </c>
      <c r="S162" s="27" t="s">
        <v>779</v>
      </c>
      <c r="T162" s="27" t="s">
        <v>779</v>
      </c>
      <c r="U162" s="27" t="s">
        <v>779</v>
      </c>
      <c r="V162" s="27" t="s">
        <v>779</v>
      </c>
      <c r="W162" s="27" t="s">
        <v>779</v>
      </c>
      <c r="X162" s="27" t="s">
        <v>779</v>
      </c>
      <c r="Y162" s="27" t="s">
        <v>779</v>
      </c>
      <c r="Z162" s="27" t="s">
        <v>779</v>
      </c>
      <c r="AA162" s="27" t="s">
        <v>779</v>
      </c>
      <c r="AB162" s="27" t="s">
        <v>779</v>
      </c>
      <c r="AC162" s="27" t="s">
        <v>779</v>
      </c>
      <c r="AD162" s="27" t="s">
        <v>779</v>
      </c>
      <c r="AE162" s="27" t="s">
        <v>779</v>
      </c>
      <c r="AF162" s="27" t="s">
        <v>779</v>
      </c>
      <c r="AG162" s="27" t="s">
        <v>779</v>
      </c>
      <c r="AH162" s="27" t="s">
        <v>779</v>
      </c>
      <c r="AI162" s="27" t="s">
        <v>779</v>
      </c>
      <c r="AJ162" s="27" t="s">
        <v>779</v>
      </c>
      <c r="AK162" s="27" t="s">
        <v>779</v>
      </c>
      <c r="AL162" s="27" t="s">
        <v>779</v>
      </c>
      <c r="AM162" s="27" t="s">
        <v>779</v>
      </c>
      <c r="AN162" s="27" t="s">
        <v>779</v>
      </c>
      <c r="AO162" s="27" t="s">
        <v>779</v>
      </c>
      <c r="AP162" s="27" t="s">
        <v>779</v>
      </c>
      <c r="AQ162" s="27" t="s">
        <v>779</v>
      </c>
      <c r="AR162" s="27" t="s">
        <v>779</v>
      </c>
      <c r="AS162" s="27" t="s">
        <v>779</v>
      </c>
      <c r="AT162" s="27" t="s">
        <v>779</v>
      </c>
      <c r="AU162" s="27" t="s">
        <v>779</v>
      </c>
      <c r="AV162" s="27" t="s">
        <v>779</v>
      </c>
      <c r="AW162" s="27" t="s">
        <v>779</v>
      </c>
      <c r="AX162" s="27" t="s">
        <v>779</v>
      </c>
      <c r="AY162" s="27" t="s">
        <v>779</v>
      </c>
      <c r="AZ162" s="27" t="s">
        <v>779</v>
      </c>
      <c r="BA162" s="27" t="s">
        <v>779</v>
      </c>
      <c r="BB162" s="27" t="s">
        <v>779</v>
      </c>
      <c r="BC162" s="27" t="s">
        <v>779</v>
      </c>
      <c r="BD162" s="27" t="s">
        <v>779</v>
      </c>
      <c r="BE162" s="27" t="s">
        <v>779</v>
      </c>
      <c r="BF162" s="27" t="s">
        <v>779</v>
      </c>
      <c r="BG162" s="27" t="s">
        <v>779</v>
      </c>
      <c r="BH162" s="27" t="s">
        <v>779</v>
      </c>
      <c r="BI162" s="27" t="s">
        <v>779</v>
      </c>
      <c r="BJ162" s="27" t="s">
        <v>779</v>
      </c>
      <c r="BK162" s="27" t="s">
        <v>779</v>
      </c>
      <c r="BL162" s="27" t="s">
        <v>779</v>
      </c>
      <c r="BM162" s="27" t="s">
        <v>779</v>
      </c>
      <c r="BN162" s="27" t="s">
        <v>779</v>
      </c>
      <c r="BO162" s="27" t="s">
        <v>779</v>
      </c>
      <c r="BP162" s="27" t="s">
        <v>779</v>
      </c>
      <c r="BQ162" s="27" t="s">
        <v>779</v>
      </c>
      <c r="BR162" s="27" t="s">
        <v>779</v>
      </c>
      <c r="BS162" s="27" t="s">
        <v>779</v>
      </c>
      <c r="BT162" s="27" t="s">
        <v>779</v>
      </c>
      <c r="BU162" s="27" t="s">
        <v>779</v>
      </c>
      <c r="BV162" s="27" t="s">
        <v>779</v>
      </c>
      <c r="BW162" s="27" t="s">
        <v>779</v>
      </c>
      <c r="BX162" s="27" t="s">
        <v>779</v>
      </c>
    </row>
    <row r="163" spans="16:76" ht="30" customHeight="1">
      <c r="P163" s="294">
        <v>26</v>
      </c>
      <c r="Q163" s="27" t="s">
        <v>779</v>
      </c>
      <c r="R163" s="27" t="s">
        <v>779</v>
      </c>
      <c r="S163" s="27" t="s">
        <v>779</v>
      </c>
      <c r="T163" s="27" t="s">
        <v>779</v>
      </c>
      <c r="U163" s="27" t="s">
        <v>779</v>
      </c>
      <c r="V163" s="27" t="s">
        <v>779</v>
      </c>
      <c r="W163" s="27" t="s">
        <v>779</v>
      </c>
      <c r="X163" s="27" t="s">
        <v>779</v>
      </c>
      <c r="Y163" s="27" t="s">
        <v>779</v>
      </c>
      <c r="Z163" s="27" t="s">
        <v>779</v>
      </c>
      <c r="AA163" s="27" t="s">
        <v>779</v>
      </c>
      <c r="AB163" s="27" t="s">
        <v>779</v>
      </c>
      <c r="AC163" s="27" t="s">
        <v>779</v>
      </c>
      <c r="AD163" s="27" t="s">
        <v>779</v>
      </c>
      <c r="AE163" s="27" t="s">
        <v>779</v>
      </c>
      <c r="AF163" s="27" t="s">
        <v>779</v>
      </c>
      <c r="AG163" s="27" t="s">
        <v>779</v>
      </c>
      <c r="AH163" s="27" t="s">
        <v>779</v>
      </c>
      <c r="AI163" s="27" t="s">
        <v>779</v>
      </c>
      <c r="AJ163" s="27" t="s">
        <v>779</v>
      </c>
      <c r="AK163" s="27" t="s">
        <v>779</v>
      </c>
      <c r="AL163" s="27" t="s">
        <v>779</v>
      </c>
      <c r="AM163" s="27" t="s">
        <v>779</v>
      </c>
      <c r="AN163" s="27" t="s">
        <v>779</v>
      </c>
      <c r="AO163" s="27" t="s">
        <v>779</v>
      </c>
      <c r="AP163" s="27" t="s">
        <v>779</v>
      </c>
      <c r="AQ163" s="27" t="s">
        <v>779</v>
      </c>
      <c r="AR163" s="27" t="s">
        <v>779</v>
      </c>
      <c r="AS163" s="27" t="s">
        <v>779</v>
      </c>
      <c r="AT163" s="27" t="s">
        <v>779</v>
      </c>
      <c r="AU163" s="27" t="s">
        <v>779</v>
      </c>
      <c r="AV163" s="27" t="s">
        <v>779</v>
      </c>
      <c r="AW163" s="27" t="s">
        <v>779</v>
      </c>
      <c r="AX163" s="27" t="s">
        <v>779</v>
      </c>
      <c r="AY163" s="27" t="s">
        <v>779</v>
      </c>
      <c r="AZ163" s="27" t="s">
        <v>779</v>
      </c>
      <c r="BA163" s="27" t="s">
        <v>779</v>
      </c>
      <c r="BB163" s="27" t="s">
        <v>779</v>
      </c>
      <c r="BC163" s="27" t="s">
        <v>779</v>
      </c>
      <c r="BD163" s="27" t="s">
        <v>779</v>
      </c>
      <c r="BE163" s="27" t="s">
        <v>779</v>
      </c>
      <c r="BF163" s="27" t="s">
        <v>779</v>
      </c>
      <c r="BG163" s="27" t="s">
        <v>779</v>
      </c>
      <c r="BH163" s="27" t="s">
        <v>779</v>
      </c>
      <c r="BI163" s="27" t="s">
        <v>779</v>
      </c>
      <c r="BJ163" s="27" t="s">
        <v>779</v>
      </c>
      <c r="BK163" s="27" t="s">
        <v>779</v>
      </c>
      <c r="BL163" s="27" t="s">
        <v>779</v>
      </c>
      <c r="BM163" s="27" t="s">
        <v>779</v>
      </c>
      <c r="BN163" s="27" t="s">
        <v>779</v>
      </c>
      <c r="BO163" s="27" t="s">
        <v>779</v>
      </c>
      <c r="BP163" s="27" t="s">
        <v>779</v>
      </c>
      <c r="BQ163" s="27" t="s">
        <v>779</v>
      </c>
      <c r="BR163" s="27" t="s">
        <v>779</v>
      </c>
      <c r="BS163" s="27" t="s">
        <v>779</v>
      </c>
      <c r="BT163" s="27" t="s">
        <v>779</v>
      </c>
      <c r="BU163" s="27" t="s">
        <v>779</v>
      </c>
      <c r="BV163" s="27" t="s">
        <v>779</v>
      </c>
      <c r="BW163" s="27" t="s">
        <v>779</v>
      </c>
      <c r="BX163" s="27" t="s">
        <v>779</v>
      </c>
    </row>
    <row r="164" spans="16:76" ht="30" customHeight="1">
      <c r="P164" s="294">
        <v>27</v>
      </c>
      <c r="Q164" s="27" t="s">
        <v>779</v>
      </c>
      <c r="R164" s="27" t="s">
        <v>779</v>
      </c>
      <c r="S164" s="27" t="s">
        <v>779</v>
      </c>
      <c r="T164" s="27" t="s">
        <v>779</v>
      </c>
      <c r="U164" s="27" t="s">
        <v>779</v>
      </c>
      <c r="V164" s="27" t="s">
        <v>779</v>
      </c>
      <c r="W164" s="27" t="s">
        <v>779</v>
      </c>
      <c r="X164" s="27" t="s">
        <v>779</v>
      </c>
      <c r="Y164" s="27" t="s">
        <v>779</v>
      </c>
      <c r="Z164" s="27" t="s">
        <v>779</v>
      </c>
      <c r="AA164" s="27" t="s">
        <v>779</v>
      </c>
      <c r="AB164" s="27" t="s">
        <v>779</v>
      </c>
      <c r="AC164" s="27" t="s">
        <v>779</v>
      </c>
      <c r="AD164" s="27" t="s">
        <v>779</v>
      </c>
      <c r="AE164" s="27" t="s">
        <v>779</v>
      </c>
      <c r="AF164" s="27" t="s">
        <v>779</v>
      </c>
      <c r="AG164" s="27" t="s">
        <v>779</v>
      </c>
      <c r="AH164" s="27" t="s">
        <v>779</v>
      </c>
      <c r="AI164" s="27" t="s">
        <v>779</v>
      </c>
      <c r="AJ164" s="27" t="s">
        <v>779</v>
      </c>
      <c r="AK164" s="27" t="s">
        <v>779</v>
      </c>
      <c r="AL164" s="27" t="s">
        <v>779</v>
      </c>
      <c r="AM164" s="27" t="s">
        <v>779</v>
      </c>
      <c r="AN164" s="27" t="s">
        <v>779</v>
      </c>
      <c r="AO164" s="27" t="s">
        <v>779</v>
      </c>
      <c r="AP164" s="27" t="s">
        <v>779</v>
      </c>
      <c r="AQ164" s="27" t="s">
        <v>779</v>
      </c>
      <c r="AR164" s="27" t="s">
        <v>779</v>
      </c>
      <c r="AS164" s="27" t="s">
        <v>779</v>
      </c>
      <c r="AT164" s="27" t="s">
        <v>779</v>
      </c>
      <c r="AU164" s="27" t="s">
        <v>779</v>
      </c>
      <c r="AV164" s="27" t="s">
        <v>779</v>
      </c>
      <c r="AW164" s="27" t="s">
        <v>779</v>
      </c>
      <c r="AX164" s="27" t="s">
        <v>779</v>
      </c>
      <c r="AY164" s="27" t="s">
        <v>779</v>
      </c>
      <c r="AZ164" s="27" t="s">
        <v>779</v>
      </c>
      <c r="BA164" s="27" t="s">
        <v>779</v>
      </c>
      <c r="BB164" s="27" t="s">
        <v>779</v>
      </c>
      <c r="BC164" s="27" t="s">
        <v>779</v>
      </c>
      <c r="BD164" s="27" t="s">
        <v>779</v>
      </c>
      <c r="BE164" s="27" t="s">
        <v>779</v>
      </c>
      <c r="BF164" s="27" t="s">
        <v>779</v>
      </c>
      <c r="BG164" s="27" t="s">
        <v>779</v>
      </c>
      <c r="BH164" s="27" t="s">
        <v>779</v>
      </c>
      <c r="BI164" s="27" t="s">
        <v>779</v>
      </c>
      <c r="BJ164" s="27" t="s">
        <v>779</v>
      </c>
      <c r="BK164" s="27" t="s">
        <v>779</v>
      </c>
      <c r="BL164" s="27" t="s">
        <v>779</v>
      </c>
      <c r="BM164" s="27" t="s">
        <v>779</v>
      </c>
      <c r="BN164" s="27" t="s">
        <v>779</v>
      </c>
      <c r="BO164" s="27" t="s">
        <v>779</v>
      </c>
      <c r="BP164" s="27" t="s">
        <v>779</v>
      </c>
      <c r="BQ164" s="27" t="s">
        <v>779</v>
      </c>
      <c r="BR164" s="27" t="s">
        <v>779</v>
      </c>
      <c r="BS164" s="27" t="s">
        <v>779</v>
      </c>
      <c r="BT164" s="27" t="s">
        <v>779</v>
      </c>
      <c r="BU164" s="27" t="s">
        <v>779</v>
      </c>
      <c r="BV164" s="27" t="s">
        <v>779</v>
      </c>
      <c r="BW164" s="27" t="s">
        <v>779</v>
      </c>
      <c r="BX164" s="27" t="s">
        <v>779</v>
      </c>
    </row>
    <row r="165" spans="16:76" ht="30" customHeight="1">
      <c r="P165" s="294">
        <v>28</v>
      </c>
      <c r="Q165" s="27" t="s">
        <v>779</v>
      </c>
      <c r="R165" s="27" t="s">
        <v>779</v>
      </c>
      <c r="S165" s="27" t="s">
        <v>779</v>
      </c>
      <c r="T165" s="27" t="s">
        <v>779</v>
      </c>
      <c r="U165" s="27" t="s">
        <v>779</v>
      </c>
      <c r="V165" s="27" t="s">
        <v>779</v>
      </c>
      <c r="W165" s="27" t="s">
        <v>779</v>
      </c>
      <c r="X165" s="27" t="s">
        <v>779</v>
      </c>
      <c r="Y165" s="27" t="s">
        <v>779</v>
      </c>
      <c r="Z165" s="27" t="s">
        <v>779</v>
      </c>
      <c r="AA165" s="27" t="s">
        <v>779</v>
      </c>
      <c r="AB165" s="27" t="s">
        <v>779</v>
      </c>
      <c r="AC165" s="27" t="s">
        <v>779</v>
      </c>
      <c r="AD165" s="27" t="s">
        <v>779</v>
      </c>
      <c r="AE165" s="27" t="s">
        <v>779</v>
      </c>
      <c r="AF165" s="27" t="s">
        <v>779</v>
      </c>
      <c r="AG165" s="27" t="s">
        <v>779</v>
      </c>
      <c r="AH165" s="27" t="s">
        <v>779</v>
      </c>
      <c r="AI165" s="27" t="s">
        <v>779</v>
      </c>
      <c r="AJ165" s="27" t="s">
        <v>779</v>
      </c>
      <c r="AK165" s="27" t="s">
        <v>779</v>
      </c>
      <c r="AL165" s="27" t="s">
        <v>779</v>
      </c>
      <c r="AM165" s="27" t="s">
        <v>779</v>
      </c>
      <c r="AN165" s="27" t="s">
        <v>779</v>
      </c>
      <c r="AO165" s="27" t="s">
        <v>779</v>
      </c>
      <c r="AP165" s="27" t="s">
        <v>779</v>
      </c>
      <c r="AQ165" s="27" t="s">
        <v>779</v>
      </c>
      <c r="AR165" s="27" t="s">
        <v>779</v>
      </c>
      <c r="AS165" s="27" t="s">
        <v>779</v>
      </c>
      <c r="AT165" s="27" t="s">
        <v>779</v>
      </c>
      <c r="AU165" s="27" t="s">
        <v>779</v>
      </c>
      <c r="AV165" s="27" t="s">
        <v>779</v>
      </c>
      <c r="AW165" s="27" t="s">
        <v>779</v>
      </c>
      <c r="AX165" s="27" t="s">
        <v>779</v>
      </c>
      <c r="AY165" s="27" t="s">
        <v>779</v>
      </c>
      <c r="AZ165" s="27" t="s">
        <v>779</v>
      </c>
      <c r="BA165" s="27" t="s">
        <v>779</v>
      </c>
      <c r="BB165" s="27" t="s">
        <v>779</v>
      </c>
      <c r="BC165" s="27" t="s">
        <v>779</v>
      </c>
      <c r="BD165" s="27" t="s">
        <v>779</v>
      </c>
      <c r="BE165" s="27" t="s">
        <v>779</v>
      </c>
      <c r="BF165" s="27" t="s">
        <v>779</v>
      </c>
      <c r="BG165" s="27" t="s">
        <v>779</v>
      </c>
      <c r="BH165" s="27" t="s">
        <v>779</v>
      </c>
      <c r="BI165" s="27" t="s">
        <v>779</v>
      </c>
      <c r="BJ165" s="27" t="s">
        <v>779</v>
      </c>
      <c r="BK165" s="27" t="s">
        <v>779</v>
      </c>
      <c r="BL165" s="27" t="s">
        <v>779</v>
      </c>
      <c r="BM165" s="27" t="s">
        <v>779</v>
      </c>
      <c r="BN165" s="27" t="s">
        <v>779</v>
      </c>
      <c r="BO165" s="27" t="s">
        <v>779</v>
      </c>
      <c r="BP165" s="27" t="s">
        <v>779</v>
      </c>
      <c r="BQ165" s="27" t="s">
        <v>779</v>
      </c>
      <c r="BR165" s="27" t="s">
        <v>779</v>
      </c>
      <c r="BS165" s="27" t="s">
        <v>779</v>
      </c>
      <c r="BT165" s="27" t="s">
        <v>779</v>
      </c>
      <c r="BU165" s="27" t="s">
        <v>779</v>
      </c>
      <c r="BV165" s="27" t="s">
        <v>779</v>
      </c>
      <c r="BW165" s="27" t="s">
        <v>779</v>
      </c>
      <c r="BX165" s="27" t="s">
        <v>779</v>
      </c>
    </row>
    <row r="166" spans="16:76" ht="30" customHeight="1">
      <c r="P166" s="294">
        <v>29</v>
      </c>
      <c r="Q166" s="27" t="s">
        <v>779</v>
      </c>
      <c r="R166" s="27" t="s">
        <v>779</v>
      </c>
      <c r="S166" s="27" t="s">
        <v>779</v>
      </c>
      <c r="T166" s="27" t="s">
        <v>779</v>
      </c>
      <c r="U166" s="27" t="s">
        <v>779</v>
      </c>
      <c r="V166" s="27" t="s">
        <v>779</v>
      </c>
      <c r="W166" s="27" t="s">
        <v>779</v>
      </c>
      <c r="X166" s="27" t="s">
        <v>779</v>
      </c>
      <c r="Y166" s="27" t="s">
        <v>779</v>
      </c>
      <c r="Z166" s="27" t="s">
        <v>779</v>
      </c>
      <c r="AA166" s="27" t="s">
        <v>779</v>
      </c>
      <c r="AB166" s="27" t="s">
        <v>779</v>
      </c>
      <c r="AC166" s="27" t="s">
        <v>779</v>
      </c>
      <c r="AD166" s="27" t="s">
        <v>779</v>
      </c>
      <c r="AE166" s="27" t="s">
        <v>779</v>
      </c>
      <c r="AF166" s="27" t="s">
        <v>779</v>
      </c>
      <c r="AG166" s="27" t="s">
        <v>779</v>
      </c>
      <c r="AH166" s="27" t="s">
        <v>779</v>
      </c>
      <c r="AI166" s="27" t="s">
        <v>779</v>
      </c>
      <c r="AJ166" s="27" t="s">
        <v>779</v>
      </c>
      <c r="AK166" s="27" t="s">
        <v>779</v>
      </c>
      <c r="AL166" s="27" t="s">
        <v>779</v>
      </c>
      <c r="AM166" s="27" t="s">
        <v>779</v>
      </c>
      <c r="AN166" s="27" t="s">
        <v>779</v>
      </c>
      <c r="AO166" s="27" t="s">
        <v>779</v>
      </c>
      <c r="AP166" s="27" t="s">
        <v>779</v>
      </c>
      <c r="AQ166" s="27" t="s">
        <v>779</v>
      </c>
      <c r="AR166" s="27" t="s">
        <v>779</v>
      </c>
      <c r="AS166" s="27" t="s">
        <v>779</v>
      </c>
      <c r="AT166" s="27" t="s">
        <v>779</v>
      </c>
      <c r="AU166" s="27" t="s">
        <v>779</v>
      </c>
      <c r="AV166" s="27" t="s">
        <v>779</v>
      </c>
      <c r="AW166" s="27" t="s">
        <v>779</v>
      </c>
      <c r="AX166" s="27" t="s">
        <v>779</v>
      </c>
      <c r="AY166" s="27" t="s">
        <v>779</v>
      </c>
      <c r="AZ166" s="27" t="s">
        <v>779</v>
      </c>
      <c r="BA166" s="27" t="s">
        <v>779</v>
      </c>
      <c r="BB166" s="27" t="s">
        <v>779</v>
      </c>
      <c r="BC166" s="27" t="s">
        <v>779</v>
      </c>
      <c r="BD166" s="27" t="s">
        <v>779</v>
      </c>
      <c r="BE166" s="27" t="s">
        <v>779</v>
      </c>
      <c r="BF166" s="27" t="s">
        <v>779</v>
      </c>
      <c r="BG166" s="27" t="s">
        <v>779</v>
      </c>
      <c r="BH166" s="27" t="s">
        <v>779</v>
      </c>
      <c r="BI166" s="27" t="s">
        <v>779</v>
      </c>
      <c r="BJ166" s="27" t="s">
        <v>779</v>
      </c>
      <c r="BK166" s="27" t="s">
        <v>779</v>
      </c>
      <c r="BL166" s="27" t="s">
        <v>779</v>
      </c>
      <c r="BM166" s="27" t="s">
        <v>779</v>
      </c>
      <c r="BN166" s="27" t="s">
        <v>779</v>
      </c>
      <c r="BO166" s="27" t="s">
        <v>779</v>
      </c>
      <c r="BP166" s="27" t="s">
        <v>779</v>
      </c>
      <c r="BQ166" s="27" t="s">
        <v>779</v>
      </c>
      <c r="BR166" s="27" t="s">
        <v>779</v>
      </c>
      <c r="BS166" s="27" t="s">
        <v>779</v>
      </c>
      <c r="BT166" s="27" t="s">
        <v>779</v>
      </c>
      <c r="BU166" s="27" t="s">
        <v>779</v>
      </c>
      <c r="BV166" s="27" t="s">
        <v>779</v>
      </c>
      <c r="BW166" s="27" t="s">
        <v>779</v>
      </c>
      <c r="BX166" s="27" t="s">
        <v>779</v>
      </c>
    </row>
    <row r="167" spans="16:76" ht="30" customHeight="1">
      <c r="P167" s="294">
        <v>30</v>
      </c>
      <c r="Q167" s="27" t="s">
        <v>779</v>
      </c>
      <c r="R167" s="27" t="s">
        <v>779</v>
      </c>
      <c r="S167" s="27" t="s">
        <v>779</v>
      </c>
      <c r="T167" s="27" t="s">
        <v>779</v>
      </c>
      <c r="U167" s="27" t="s">
        <v>779</v>
      </c>
      <c r="V167" s="27" t="s">
        <v>779</v>
      </c>
      <c r="W167" s="27" t="s">
        <v>779</v>
      </c>
      <c r="X167" s="27" t="s">
        <v>779</v>
      </c>
      <c r="Y167" s="27" t="s">
        <v>779</v>
      </c>
      <c r="Z167" s="27" t="s">
        <v>779</v>
      </c>
      <c r="AA167" s="27" t="s">
        <v>779</v>
      </c>
      <c r="AB167" s="27" t="s">
        <v>779</v>
      </c>
      <c r="AC167" s="27" t="s">
        <v>779</v>
      </c>
      <c r="AD167" s="27" t="s">
        <v>779</v>
      </c>
      <c r="AE167" s="27" t="s">
        <v>779</v>
      </c>
      <c r="AF167" s="27" t="s">
        <v>779</v>
      </c>
      <c r="AG167" s="27" t="s">
        <v>779</v>
      </c>
      <c r="AH167" s="27" t="s">
        <v>779</v>
      </c>
      <c r="AI167" s="27" t="s">
        <v>779</v>
      </c>
      <c r="AJ167" s="27" t="s">
        <v>779</v>
      </c>
      <c r="AK167" s="27" t="s">
        <v>779</v>
      </c>
      <c r="AL167" s="27" t="s">
        <v>779</v>
      </c>
      <c r="AM167" s="27" t="s">
        <v>779</v>
      </c>
      <c r="AN167" s="27" t="s">
        <v>779</v>
      </c>
      <c r="AO167" s="27" t="s">
        <v>779</v>
      </c>
      <c r="AP167" s="27" t="s">
        <v>779</v>
      </c>
      <c r="AQ167" s="27" t="s">
        <v>779</v>
      </c>
      <c r="AR167" s="27" t="s">
        <v>779</v>
      </c>
      <c r="AS167" s="27" t="s">
        <v>779</v>
      </c>
      <c r="AT167" s="27" t="s">
        <v>779</v>
      </c>
      <c r="AU167" s="27" t="s">
        <v>779</v>
      </c>
      <c r="AV167" s="27" t="s">
        <v>779</v>
      </c>
      <c r="AW167" s="27" t="s">
        <v>779</v>
      </c>
      <c r="AX167" s="27" t="s">
        <v>779</v>
      </c>
      <c r="AY167" s="27" t="s">
        <v>779</v>
      </c>
      <c r="AZ167" s="27" t="s">
        <v>779</v>
      </c>
      <c r="BA167" s="27" t="s">
        <v>779</v>
      </c>
      <c r="BB167" s="27" t="s">
        <v>779</v>
      </c>
      <c r="BC167" s="27" t="s">
        <v>779</v>
      </c>
      <c r="BD167" s="27" t="s">
        <v>779</v>
      </c>
      <c r="BE167" s="27" t="s">
        <v>779</v>
      </c>
      <c r="BF167" s="27" t="s">
        <v>779</v>
      </c>
      <c r="BG167" s="27" t="s">
        <v>779</v>
      </c>
      <c r="BH167" s="27" t="s">
        <v>779</v>
      </c>
      <c r="BI167" s="27" t="s">
        <v>779</v>
      </c>
      <c r="BJ167" s="27" t="s">
        <v>779</v>
      </c>
      <c r="BK167" s="27" t="s">
        <v>779</v>
      </c>
      <c r="BL167" s="27" t="s">
        <v>779</v>
      </c>
      <c r="BM167" s="27" t="s">
        <v>779</v>
      </c>
      <c r="BN167" s="27" t="s">
        <v>779</v>
      </c>
      <c r="BO167" s="27" t="s">
        <v>779</v>
      </c>
      <c r="BP167" s="27" t="s">
        <v>779</v>
      </c>
      <c r="BQ167" s="27" t="s">
        <v>779</v>
      </c>
      <c r="BR167" s="27" t="s">
        <v>779</v>
      </c>
      <c r="BS167" s="27" t="s">
        <v>779</v>
      </c>
      <c r="BT167" s="27" t="s">
        <v>779</v>
      </c>
      <c r="BU167" s="27" t="s">
        <v>779</v>
      </c>
      <c r="BV167" s="27" t="s">
        <v>779</v>
      </c>
      <c r="BW167" s="27" t="s">
        <v>779</v>
      </c>
      <c r="BX167" s="27" t="s">
        <v>779</v>
      </c>
    </row>
    <row r="168" spans="16:76" ht="30" customHeight="1">
      <c r="P168" s="294" t="s">
        <v>397</v>
      </c>
      <c r="Q168" s="27">
        <v>9500</v>
      </c>
      <c r="R168" s="27">
        <v>9500</v>
      </c>
      <c r="S168" s="27">
        <v>9500</v>
      </c>
      <c r="T168" s="27">
        <v>9500</v>
      </c>
      <c r="U168" s="27">
        <v>9500</v>
      </c>
      <c r="V168" s="27">
        <v>9500</v>
      </c>
      <c r="W168" s="27">
        <v>9500</v>
      </c>
      <c r="X168" s="27">
        <v>9500</v>
      </c>
      <c r="Y168" s="27">
        <v>9500</v>
      </c>
      <c r="Z168" s="27">
        <v>9500</v>
      </c>
      <c r="AA168" s="27">
        <v>9500</v>
      </c>
      <c r="AB168" s="27">
        <v>10200</v>
      </c>
      <c r="AC168" s="27">
        <v>10200</v>
      </c>
      <c r="AD168" s="27">
        <v>10200</v>
      </c>
      <c r="AE168" s="27">
        <v>10200</v>
      </c>
      <c r="AF168" s="27">
        <v>10200</v>
      </c>
      <c r="AG168" s="27">
        <v>10200</v>
      </c>
      <c r="AH168" s="27">
        <v>10200</v>
      </c>
      <c r="AI168" s="27">
        <v>10200</v>
      </c>
      <c r="AJ168" s="27">
        <v>10200</v>
      </c>
      <c r="AK168" s="27">
        <v>10200</v>
      </c>
      <c r="AL168" s="27">
        <v>10200</v>
      </c>
      <c r="AM168" s="27">
        <v>10200</v>
      </c>
      <c r="AN168" s="27">
        <v>11047.5</v>
      </c>
      <c r="AO168" s="27">
        <v>11047.5</v>
      </c>
      <c r="AP168" s="27">
        <v>11047.5</v>
      </c>
      <c r="AQ168" s="27">
        <v>11047.5</v>
      </c>
      <c r="AR168" s="27">
        <v>11047.5</v>
      </c>
      <c r="AS168" s="27">
        <v>11047.5</v>
      </c>
      <c r="AT168" s="27">
        <v>11047.5</v>
      </c>
      <c r="AU168" s="27">
        <v>11047.5</v>
      </c>
      <c r="AV168" s="27">
        <v>11047.5</v>
      </c>
      <c r="AW168" s="27">
        <v>11047.5</v>
      </c>
      <c r="AX168" s="27">
        <v>11047.5</v>
      </c>
      <c r="AY168" s="27">
        <v>11047.5</v>
      </c>
      <c r="AZ168" s="27">
        <v>12106.125</v>
      </c>
      <c r="BA168" s="27">
        <v>12106.125</v>
      </c>
      <c r="BB168" s="27">
        <v>12106.125</v>
      </c>
      <c r="BC168" s="27">
        <v>12106.125</v>
      </c>
      <c r="BD168" s="27">
        <v>12106.125</v>
      </c>
      <c r="BE168" s="27">
        <v>12106.125</v>
      </c>
      <c r="BF168" s="27">
        <v>12106.125</v>
      </c>
      <c r="BG168" s="27">
        <v>12106.125</v>
      </c>
      <c r="BH168" s="27">
        <v>12106.125</v>
      </c>
      <c r="BI168" s="27">
        <v>12106.125</v>
      </c>
      <c r="BJ168" s="27">
        <v>12106.125</v>
      </c>
      <c r="BK168" s="27">
        <v>12106.125</v>
      </c>
      <c r="BL168" s="27">
        <v>13470.80625</v>
      </c>
      <c r="BM168" s="27">
        <v>13470.80625</v>
      </c>
      <c r="BN168" s="27">
        <v>13470.80625</v>
      </c>
      <c r="BO168" s="27">
        <v>13470.80625</v>
      </c>
      <c r="BP168" s="27">
        <v>13470.80625</v>
      </c>
      <c r="BQ168" s="27">
        <v>13470.80625</v>
      </c>
      <c r="BR168" s="27">
        <v>13470.80625</v>
      </c>
      <c r="BS168" s="27">
        <v>13470.80625</v>
      </c>
      <c r="BT168" s="27">
        <v>13470.80625</v>
      </c>
      <c r="BU168" s="27">
        <v>13470.80625</v>
      </c>
      <c r="BV168" s="27">
        <v>13470.80625</v>
      </c>
      <c r="BW168" s="27">
        <v>13470.80625</v>
      </c>
      <c r="BX168" s="27">
        <v>15283.409062499999</v>
      </c>
    </row>
    <row r="169" spans="16:76" ht="30" customHeight="1">
      <c r="P169" s="294" t="s">
        <v>396</v>
      </c>
      <c r="Q169" s="27">
        <v>114700</v>
      </c>
      <c r="R169" s="27">
        <v>123247.5</v>
      </c>
      <c r="S169" s="27">
        <v>133628.625</v>
      </c>
      <c r="T169" s="27">
        <v>146638.18124999999</v>
      </c>
      <c r="U169" s="27">
        <v>163462.27781249996</v>
      </c>
    </row>
    <row r="170" spans="16:76" ht="30" customHeight="1">
      <c r="Q170" s="27">
        <v>2017</v>
      </c>
      <c r="R170" s="27">
        <v>2018</v>
      </c>
      <c r="S170" s="27">
        <v>2019</v>
      </c>
      <c r="T170" s="27">
        <v>2020</v>
      </c>
      <c r="U170" s="27">
        <v>2021</v>
      </c>
    </row>
    <row r="171" spans="16:76" ht="30" customHeight="1"/>
    <row r="172" spans="16:76" ht="30" customHeight="1"/>
    <row r="173" spans="16:76" ht="30" customHeight="1"/>
    <row r="174" spans="16:76" ht="30" customHeight="1"/>
    <row r="175" spans="16:76" ht="30" customHeight="1"/>
    <row r="176" spans="16:76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30" customHeight="1"/>
    <row r="220" ht="30" customHeight="1"/>
    <row r="221" ht="30" customHeight="1"/>
    <row r="222" ht="30" customHeight="1"/>
    <row r="223" ht="30" customHeight="1"/>
    <row r="224" ht="30" customHeight="1"/>
    <row r="225" ht="30" customHeight="1"/>
    <row r="226" ht="30" customHeight="1"/>
    <row r="227" ht="30" customHeight="1"/>
    <row r="228" ht="30" customHeight="1"/>
    <row r="229" ht="30" customHeight="1"/>
    <row r="230" ht="30" customHeight="1"/>
    <row r="231" ht="30" customHeight="1"/>
    <row r="232" ht="30" customHeight="1"/>
    <row r="233" ht="30" customHeight="1"/>
    <row r="234" ht="30" customHeight="1"/>
    <row r="235" ht="30" customHeight="1"/>
    <row r="236" ht="30" customHeight="1"/>
    <row r="237" ht="30" customHeight="1"/>
    <row r="238" ht="30" customHeight="1"/>
    <row r="239" ht="30" customHeight="1"/>
    <row r="240" ht="30" customHeight="1"/>
    <row r="241" ht="30" customHeight="1"/>
    <row r="242" ht="30" customHeight="1"/>
    <row r="243" ht="30" customHeight="1"/>
    <row r="244" ht="30" customHeight="1"/>
    <row r="245" ht="30" customHeight="1"/>
    <row r="246" ht="30" customHeight="1"/>
    <row r="247" ht="30" customHeight="1"/>
    <row r="248" ht="30" customHeight="1"/>
    <row r="249" ht="30" customHeight="1"/>
    <row r="250" ht="30" customHeight="1"/>
    <row r="251" ht="30" customHeight="1"/>
    <row r="252" ht="30" customHeight="1"/>
    <row r="253" ht="30" customHeight="1"/>
    <row r="254" ht="30" customHeight="1"/>
    <row r="255" ht="30" customHeight="1"/>
    <row r="256" ht="30" customHeight="1"/>
    <row r="257" ht="30" customHeight="1"/>
    <row r="258" ht="30" customHeight="1"/>
    <row r="259" ht="30" customHeight="1"/>
    <row r="260" ht="30" customHeight="1"/>
    <row r="261" ht="30" customHeight="1"/>
    <row r="262" ht="30" customHeight="1"/>
    <row r="263" ht="30" customHeight="1"/>
    <row r="264" ht="30" customHeight="1"/>
    <row r="265" ht="30" customHeight="1"/>
    <row r="266" ht="30" customHeight="1"/>
    <row r="267" ht="30" customHeight="1"/>
    <row r="268" ht="30" customHeight="1"/>
    <row r="269" ht="30" customHeight="1"/>
    <row r="270" ht="30" customHeight="1"/>
    <row r="271" ht="30" customHeight="1"/>
    <row r="272" ht="30" customHeight="1"/>
    <row r="273" ht="30" customHeight="1"/>
    <row r="274" ht="30" customHeight="1"/>
    <row r="275" ht="30" customHeight="1"/>
    <row r="276" ht="30" customHeight="1"/>
    <row r="277" ht="30" customHeight="1"/>
    <row r="278" ht="30" customHeight="1"/>
    <row r="279" ht="30" customHeight="1"/>
    <row r="280" ht="30" customHeight="1"/>
    <row r="281" ht="30" customHeight="1"/>
    <row r="282" ht="30" customHeight="1"/>
    <row r="283" ht="30" customHeight="1"/>
    <row r="284" ht="30" customHeight="1"/>
    <row r="285" ht="30" customHeight="1"/>
    <row r="286" ht="30" customHeight="1"/>
    <row r="287" ht="30" customHeight="1"/>
    <row r="288" ht="30" customHeight="1"/>
    <row r="289" ht="30" customHeight="1"/>
    <row r="290" ht="30" customHeight="1"/>
    <row r="291" ht="30" customHeight="1"/>
    <row r="292" ht="30" customHeight="1"/>
    <row r="293" ht="30" customHeight="1"/>
    <row r="294" ht="30" customHeight="1"/>
    <row r="295" ht="30" customHeight="1"/>
    <row r="296" ht="30" customHeight="1"/>
    <row r="297" ht="30" customHeight="1"/>
    <row r="298" ht="30" customHeight="1"/>
    <row r="299" ht="30" customHeight="1"/>
    <row r="300" ht="30" customHeight="1"/>
    <row r="301" ht="30" customHeight="1"/>
    <row r="302" ht="30" customHeight="1"/>
    <row r="303" ht="30" customHeight="1"/>
    <row r="304" ht="30" customHeight="1"/>
    <row r="305" ht="30" customHeight="1"/>
    <row r="306" ht="30" customHeight="1"/>
    <row r="307" ht="30" customHeight="1"/>
    <row r="308" ht="30" customHeight="1"/>
    <row r="309" ht="30" customHeight="1"/>
    <row r="310" ht="30" customHeight="1"/>
    <row r="311" ht="30" customHeight="1"/>
    <row r="312" ht="30" customHeight="1"/>
    <row r="313" ht="30" customHeight="1"/>
    <row r="314" ht="30" customHeight="1"/>
    <row r="315" ht="30" customHeight="1"/>
    <row r="316" ht="30" customHeight="1"/>
    <row r="317" ht="30" customHeight="1"/>
    <row r="318" ht="30" customHeight="1"/>
    <row r="319" ht="30" customHeight="1"/>
    <row r="320" ht="30" customHeight="1"/>
    <row r="321" ht="30" customHeight="1"/>
    <row r="322" ht="30" customHeight="1"/>
    <row r="323" ht="30" customHeight="1"/>
    <row r="324" ht="30" customHeight="1"/>
    <row r="325" ht="30" customHeight="1"/>
    <row r="326" ht="30" customHeight="1"/>
    <row r="327" ht="30" customHeight="1"/>
    <row r="328" ht="30" customHeight="1"/>
    <row r="329" ht="30" customHeight="1"/>
    <row r="330" ht="30" customHeight="1"/>
    <row r="331" ht="30" customHeight="1"/>
    <row r="332" ht="30" customHeight="1"/>
    <row r="333" ht="30" customHeight="1"/>
    <row r="334" ht="30" customHeight="1"/>
    <row r="335" ht="30" customHeight="1"/>
    <row r="336" ht="30" customHeight="1"/>
    <row r="337" ht="30" customHeight="1"/>
    <row r="338" ht="30" customHeight="1"/>
    <row r="339" ht="30" customHeight="1"/>
    <row r="340" ht="30" customHeight="1"/>
    <row r="341" ht="30" customHeight="1"/>
    <row r="342" ht="30" customHeight="1"/>
    <row r="343" ht="30" customHeight="1"/>
    <row r="344" ht="30" customHeight="1"/>
    <row r="345" ht="30" customHeight="1"/>
    <row r="346" ht="30" customHeight="1"/>
    <row r="347" ht="30" customHeight="1"/>
    <row r="348" ht="30" customHeight="1"/>
    <row r="349" ht="30" customHeight="1"/>
    <row r="350" ht="30" customHeight="1"/>
    <row r="351" ht="30" customHeight="1"/>
    <row r="352" ht="30" customHeight="1"/>
    <row r="353" ht="30" customHeight="1"/>
    <row r="354" ht="30" customHeight="1"/>
    <row r="355" ht="30" customHeight="1"/>
    <row r="356" ht="30" customHeight="1"/>
    <row r="357" ht="30" customHeight="1"/>
    <row r="358" ht="30" customHeight="1"/>
    <row r="359" ht="30" customHeight="1"/>
    <row r="360" ht="30" customHeight="1"/>
    <row r="361" ht="30" customHeight="1"/>
    <row r="362" ht="30" customHeight="1"/>
    <row r="363" ht="30" customHeight="1"/>
    <row r="364" ht="30" customHeight="1"/>
    <row r="365" ht="30" customHeight="1"/>
    <row r="366" ht="30" customHeight="1"/>
    <row r="367" ht="30" customHeight="1"/>
    <row r="368" ht="30" customHeight="1"/>
    <row r="369" ht="30" customHeight="1"/>
    <row r="370" ht="30" customHeight="1"/>
    <row r="371" ht="30" customHeight="1"/>
    <row r="372" ht="30" customHeight="1"/>
    <row r="373" ht="30" customHeight="1"/>
    <row r="374" ht="30" customHeight="1"/>
    <row r="375" ht="30" customHeight="1"/>
    <row r="376" ht="30" customHeight="1"/>
    <row r="377" ht="30" customHeight="1"/>
    <row r="378" ht="30" customHeight="1"/>
    <row r="379" ht="30" customHeight="1"/>
  </sheetData>
  <sheetProtection selectLockedCells="1"/>
  <mergeCells count="9">
    <mergeCell ref="K1:L1"/>
    <mergeCell ref="G8:H8"/>
    <mergeCell ref="I8:J8"/>
    <mergeCell ref="C1:D1"/>
    <mergeCell ref="E1:F1"/>
    <mergeCell ref="G1:H1"/>
    <mergeCell ref="I1:J1"/>
    <mergeCell ref="I5:J5"/>
    <mergeCell ref="I6:J6"/>
  </mergeCells>
  <dataValidations count="3">
    <dataValidation type="list" allowBlank="1" showInputMessage="1" showErrorMessage="1" sqref="F10:F39">
      <formula1>"Mensal,Trimestral,Semestral,Anual,Sem Reajuste"</formula1>
    </dataValidation>
    <dataValidation type="list" allowBlank="1" showInputMessage="1" showErrorMessage="1" sqref="I10:I39 G10:G39">
      <formula1>"Jan,Fev,Mar,Abr,Mai,Jun,Jul,Ago,Set,Out,Nov,Dez"</formula1>
    </dataValidation>
    <dataValidation type="list" allowBlank="1" showInputMessage="1" showErrorMessage="1" sqref="J10:J39 H10:H39">
      <formula1>$L$10:$L$14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0"/>
  <dimension ref="A1:XFD6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9.875" style="14" customWidth="1"/>
    <col min="4" max="5" width="14.625" style="14" customWidth="1"/>
    <col min="6" max="9" width="16.375" style="14" customWidth="1"/>
    <col min="10" max="10" width="16.375" style="15" customWidth="1"/>
    <col min="11" max="11" width="12.125" style="15" customWidth="1"/>
    <col min="12" max="14" width="14.625" style="15" customWidth="1"/>
    <col min="15" max="15" width="11" style="14" customWidth="1"/>
    <col min="16" max="18" width="11" style="14"/>
    <col min="19" max="27" width="11" style="88"/>
    <col min="28" max="16384" width="11" style="12"/>
  </cols>
  <sheetData>
    <row r="1" spans="1:16384" s="129" customFormat="1" ht="39" customHeight="1">
      <c r="G1" s="3"/>
      <c r="H1" s="4"/>
      <c r="I1" s="4"/>
      <c r="J1" s="5"/>
      <c r="K1" s="5"/>
      <c r="L1" s="5"/>
      <c r="M1" s="5"/>
      <c r="N1" s="5"/>
      <c r="O1" s="4"/>
      <c r="P1" s="4"/>
      <c r="Q1" s="4"/>
      <c r="R1" s="4"/>
      <c r="S1" s="217"/>
      <c r="T1" s="217"/>
      <c r="U1" s="217"/>
      <c r="V1" s="217"/>
      <c r="W1" s="217"/>
      <c r="X1" s="217"/>
      <c r="Y1" s="217"/>
      <c r="Z1" s="217"/>
      <c r="AA1" s="217"/>
    </row>
    <row r="2" spans="1:16384" s="6" customFormat="1" ht="30" customHeight="1">
      <c r="C2" s="9"/>
      <c r="D2" s="9"/>
      <c r="E2" s="9"/>
      <c r="F2" s="9"/>
      <c r="G2" s="9"/>
      <c r="H2" s="9"/>
      <c r="I2" s="9"/>
      <c r="J2" s="10"/>
      <c r="K2" s="10"/>
      <c r="L2" s="10"/>
      <c r="M2" s="11"/>
      <c r="N2" s="11"/>
      <c r="O2" s="268"/>
      <c r="P2" s="268"/>
      <c r="Q2" s="268"/>
      <c r="R2" s="268"/>
      <c r="S2" s="87"/>
      <c r="T2" s="87"/>
      <c r="U2" s="87"/>
      <c r="V2" s="87"/>
      <c r="W2" s="87"/>
      <c r="X2" s="87"/>
      <c r="Y2" s="87"/>
      <c r="Z2" s="87"/>
      <c r="AA2" s="87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>
      <c r="C4" s="13"/>
      <c r="D4" s="13"/>
      <c r="E4" s="13"/>
      <c r="F4" s="13"/>
      <c r="G4" s="13"/>
    </row>
    <row r="5" spans="1:16384" s="18" customFormat="1" ht="25.5" customHeight="1">
      <c r="A5" s="16"/>
      <c r="B5" s="17"/>
      <c r="C5" s="244" t="s">
        <v>352</v>
      </c>
      <c r="D5" s="97"/>
      <c r="E5" s="97"/>
      <c r="F5" s="97"/>
      <c r="G5" s="20"/>
      <c r="H5" s="20"/>
      <c r="I5" s="20"/>
      <c r="J5" s="23"/>
      <c r="K5" s="23"/>
      <c r="L5" s="23"/>
      <c r="M5" s="23"/>
      <c r="N5" s="23"/>
      <c r="O5" s="274"/>
      <c r="P5" s="274"/>
      <c r="Q5" s="274"/>
      <c r="R5" s="274"/>
    </row>
    <row r="6" spans="1:16384" s="18" customFormat="1" ht="5.25" customHeight="1" thickBot="1">
      <c r="A6" s="16"/>
      <c r="B6" s="17"/>
      <c r="C6" s="20"/>
      <c r="D6" s="20"/>
      <c r="E6" s="20"/>
      <c r="F6" s="20"/>
      <c r="G6" s="20"/>
      <c r="H6" s="20"/>
      <c r="I6" s="20"/>
      <c r="J6" s="23"/>
      <c r="K6" s="23"/>
      <c r="L6" s="23"/>
      <c r="M6" s="23"/>
      <c r="N6" s="23"/>
      <c r="O6" s="274"/>
      <c r="P6" s="274"/>
      <c r="Q6" s="274"/>
      <c r="R6" s="274"/>
    </row>
    <row r="7" spans="1:16384" s="18" customFormat="1" ht="30" customHeight="1" thickTop="1" thickBot="1">
      <c r="A7" s="16"/>
      <c r="B7" s="17"/>
      <c r="C7" s="61" t="s">
        <v>175</v>
      </c>
      <c r="D7" s="96"/>
      <c r="E7" s="96"/>
      <c r="F7" s="96"/>
      <c r="G7" s="79"/>
      <c r="I7" s="61" t="s">
        <v>182</v>
      </c>
      <c r="J7" s="96"/>
      <c r="K7" s="96"/>
      <c r="L7" s="96"/>
      <c r="M7" s="96"/>
      <c r="N7" s="62"/>
      <c r="O7" s="119"/>
      <c r="P7" s="20" t="s">
        <v>187</v>
      </c>
      <c r="Q7" s="19"/>
      <c r="R7" s="274"/>
    </row>
    <row r="8" spans="1:16384" s="18" customFormat="1" ht="30" customHeight="1" thickTop="1" thickBot="1">
      <c r="A8" s="16"/>
      <c r="B8" s="17"/>
      <c r="C8" s="94">
        <f>IFERROR(Q8/SUM($Q$8:$Q$12),"")</f>
        <v>0.23102310231023102</v>
      </c>
      <c r="D8" s="480" t="s">
        <v>176</v>
      </c>
      <c r="E8" s="481"/>
      <c r="F8" s="481"/>
      <c r="G8" s="481"/>
      <c r="I8" s="486" t="s">
        <v>183</v>
      </c>
      <c r="J8" s="487"/>
      <c r="K8" s="488"/>
      <c r="L8" s="489" t="s">
        <v>184</v>
      </c>
      <c r="M8" s="490"/>
      <c r="N8" s="491"/>
      <c r="O8" s="20"/>
      <c r="P8" s="274" t="s">
        <v>176</v>
      </c>
      <c r="Q8" s="20">
        <f>SUM(ESTRATÉGIA_FC!F6:F11)</f>
        <v>35</v>
      </c>
      <c r="R8" s="274"/>
    </row>
    <row r="9" spans="1:16384" s="18" customFormat="1" ht="30" customHeight="1" thickTop="1" thickBot="1">
      <c r="A9" s="16"/>
      <c r="B9" s="17"/>
      <c r="C9" s="94">
        <v>0.22500000000000001</v>
      </c>
      <c r="D9" s="480" t="s">
        <v>177</v>
      </c>
      <c r="E9" s="481"/>
      <c r="F9" s="481"/>
      <c r="G9" s="481"/>
      <c r="I9" s="483" t="s">
        <v>151</v>
      </c>
      <c r="J9" s="484"/>
      <c r="K9" s="485"/>
      <c r="L9" s="483" t="s">
        <v>153</v>
      </c>
      <c r="M9" s="484"/>
      <c r="N9" s="485"/>
      <c r="O9" s="20"/>
      <c r="P9" s="274" t="s">
        <v>177</v>
      </c>
      <c r="Q9" s="20">
        <f>SUM(ESTRATÉGIA_FC!F14:F19)</f>
        <v>33</v>
      </c>
      <c r="R9" s="274"/>
    </row>
    <row r="10" spans="1:16384" s="18" customFormat="1" ht="30" customHeight="1" thickTop="1" thickBot="1">
      <c r="A10" s="16"/>
      <c r="B10" s="17"/>
      <c r="C10" s="94">
        <v>6.4285714285714279E-2</v>
      </c>
      <c r="D10" s="480" t="s">
        <v>178</v>
      </c>
      <c r="E10" s="481"/>
      <c r="F10" s="481"/>
      <c r="G10" s="481"/>
      <c r="I10" s="483" t="s">
        <v>149</v>
      </c>
      <c r="J10" s="484"/>
      <c r="K10" s="485"/>
      <c r="L10" s="483" t="s">
        <v>155</v>
      </c>
      <c r="M10" s="484"/>
      <c r="N10" s="485"/>
      <c r="O10" s="20"/>
      <c r="P10" s="274" t="s">
        <v>178</v>
      </c>
      <c r="Q10" s="20">
        <f>SUM(ESTRATÉGIA_FC!F22:F27)</f>
        <v>15</v>
      </c>
      <c r="R10" s="274"/>
    </row>
    <row r="11" spans="1:16384" s="18" customFormat="1" ht="30" customHeight="1" thickTop="1" thickBot="1">
      <c r="A11" s="16"/>
      <c r="B11" s="17"/>
      <c r="C11" s="94">
        <v>0.30357142857142855</v>
      </c>
      <c r="D11" s="480" t="s">
        <v>179</v>
      </c>
      <c r="E11" s="481"/>
      <c r="F11" s="481"/>
      <c r="G11" s="481"/>
      <c r="I11" s="483" t="s">
        <v>147</v>
      </c>
      <c r="J11" s="484"/>
      <c r="K11" s="485"/>
      <c r="L11" s="483" t="s">
        <v>154</v>
      </c>
      <c r="M11" s="484"/>
      <c r="N11" s="485"/>
      <c r="O11" s="20"/>
      <c r="P11" s="274" t="s">
        <v>179</v>
      </c>
      <c r="Q11" s="20">
        <f>SUM(ESTRATÉGIA_FC!F30:F35)</f>
        <v>40.5</v>
      </c>
      <c r="R11" s="14"/>
    </row>
    <row r="12" spans="1:16384" s="18" customFormat="1" ht="30" customHeight="1" thickTop="1" thickBot="1">
      <c r="A12" s="16"/>
      <c r="B12" s="17"/>
      <c r="C12" s="94">
        <v>0.19285714285714287</v>
      </c>
      <c r="D12" s="480" t="s">
        <v>180</v>
      </c>
      <c r="E12" s="481"/>
      <c r="F12" s="481"/>
      <c r="G12" s="481"/>
      <c r="I12" s="486" t="s">
        <v>185</v>
      </c>
      <c r="J12" s="487"/>
      <c r="K12" s="488"/>
      <c r="L12" s="489" t="s">
        <v>186</v>
      </c>
      <c r="M12" s="490"/>
      <c r="N12" s="491"/>
      <c r="O12" s="20"/>
      <c r="P12" s="274" t="s">
        <v>180</v>
      </c>
      <c r="Q12" s="20">
        <f>SUM(ESTRATÉGIA_FC!F38:F43)</f>
        <v>28</v>
      </c>
      <c r="R12" s="14"/>
    </row>
    <row r="13" spans="1:16384" s="18" customFormat="1" ht="30" customHeight="1" thickTop="1" thickBot="1">
      <c r="A13" s="16"/>
      <c r="B13" s="17"/>
      <c r="C13" s="20"/>
      <c r="D13" s="20"/>
      <c r="E13" s="20"/>
      <c r="F13" s="20"/>
      <c r="G13" s="20"/>
      <c r="H13" s="90"/>
      <c r="I13" s="483" t="s">
        <v>172</v>
      </c>
      <c r="J13" s="484"/>
      <c r="K13" s="485"/>
      <c r="L13" s="483" t="s">
        <v>169</v>
      </c>
      <c r="M13" s="484"/>
      <c r="N13" s="485"/>
      <c r="O13" s="20"/>
      <c r="P13" s="20"/>
      <c r="Q13" s="20"/>
      <c r="R13" s="14"/>
    </row>
    <row r="14" spans="1:16384" s="18" customFormat="1" ht="30" customHeight="1" thickTop="1" thickBot="1">
      <c r="A14" s="16"/>
      <c r="B14" s="17"/>
      <c r="C14" s="92" t="s">
        <v>81</v>
      </c>
      <c r="D14" s="497" t="s">
        <v>781</v>
      </c>
      <c r="E14" s="497"/>
      <c r="F14" s="497"/>
      <c r="G14" s="497"/>
      <c r="H14" s="90"/>
      <c r="I14" s="483" t="s">
        <v>166</v>
      </c>
      <c r="J14" s="484"/>
      <c r="K14" s="485"/>
      <c r="L14" s="483" t="s">
        <v>167</v>
      </c>
      <c r="M14" s="484"/>
      <c r="N14" s="485"/>
      <c r="O14" s="20"/>
      <c r="P14" s="20"/>
      <c r="Q14" s="20"/>
      <c r="R14" s="14"/>
    </row>
    <row r="15" spans="1:16384" s="18" customFormat="1" ht="30" customHeight="1" thickTop="1" thickBot="1">
      <c r="A15" s="16"/>
      <c r="B15" s="17"/>
      <c r="C15" s="324" t="s">
        <v>181</v>
      </c>
      <c r="D15" s="492" t="s">
        <v>782</v>
      </c>
      <c r="E15" s="492"/>
      <c r="F15" s="492"/>
      <c r="G15" s="492"/>
      <c r="H15" s="90"/>
      <c r="I15" s="483" t="s">
        <v>171</v>
      </c>
      <c r="J15" s="484"/>
      <c r="K15" s="485"/>
      <c r="L15" s="483" t="s">
        <v>511</v>
      </c>
      <c r="M15" s="484"/>
      <c r="N15" s="485"/>
      <c r="O15" s="20"/>
      <c r="P15" s="20"/>
      <c r="Q15" s="20"/>
      <c r="R15" s="14"/>
    </row>
    <row r="16" spans="1:16384" s="18" customFormat="1" ht="9" customHeight="1" thickTop="1">
      <c r="A16" s="16"/>
      <c r="B16" s="17"/>
      <c r="O16" s="274"/>
      <c r="P16" s="274"/>
      <c r="Q16" s="274"/>
      <c r="R16" s="274"/>
    </row>
    <row r="17" spans="1:23" s="18" customFormat="1" ht="30" customHeight="1">
      <c r="A17" s="16"/>
      <c r="B17" s="17"/>
      <c r="C17" s="244" t="s">
        <v>466</v>
      </c>
      <c r="D17" s="20"/>
      <c r="E17" s="20"/>
      <c r="F17" s="20"/>
      <c r="G17" s="20"/>
      <c r="H17" s="20"/>
      <c r="I17" s="20"/>
      <c r="J17" s="23"/>
      <c r="K17" s="23"/>
      <c r="L17" s="23"/>
      <c r="M17" s="23"/>
      <c r="N17" s="23"/>
      <c r="O17" s="274"/>
      <c r="P17" s="274"/>
      <c r="Q17" s="274"/>
      <c r="R17" s="274"/>
    </row>
    <row r="18" spans="1:23" s="18" customFormat="1" ht="6.75" customHeight="1" thickBot="1">
      <c r="A18" s="16"/>
      <c r="B18" s="17"/>
      <c r="O18" s="274"/>
      <c r="P18" s="274"/>
      <c r="Q18" s="274"/>
      <c r="R18" s="274"/>
    </row>
    <row r="19" spans="1:23" s="18" customFormat="1" ht="30" customHeight="1" thickTop="1" thickBot="1">
      <c r="A19" s="16"/>
      <c r="B19" s="17"/>
      <c r="C19" s="475" t="s">
        <v>467</v>
      </c>
      <c r="D19" s="475"/>
      <c r="E19" s="447"/>
      <c r="F19" s="449"/>
      <c r="G19" s="475"/>
      <c r="H19" s="447"/>
      <c r="I19" s="449"/>
      <c r="J19" s="475"/>
      <c r="L19" s="61" t="s">
        <v>474</v>
      </c>
      <c r="M19" s="157"/>
      <c r="N19" s="157"/>
      <c r="O19" s="119"/>
      <c r="P19" s="274" t="s">
        <v>565</v>
      </c>
      <c r="Q19" s="274"/>
      <c r="R19" s="274" t="s">
        <v>572</v>
      </c>
      <c r="S19" s="18" t="s">
        <v>195</v>
      </c>
      <c r="T19" s="18" t="s">
        <v>196</v>
      </c>
      <c r="U19" s="18" t="s">
        <v>197</v>
      </c>
      <c r="V19" s="18" t="s">
        <v>198</v>
      </c>
      <c r="W19" s="18" t="s">
        <v>199</v>
      </c>
    </row>
    <row r="20" spans="1:23" s="18" customFormat="1" ht="30" customHeight="1" thickTop="1" thickBot="1">
      <c r="A20" s="16"/>
      <c r="B20" s="17"/>
      <c r="C20" s="482" t="s">
        <v>193</v>
      </c>
      <c r="D20" s="482"/>
      <c r="E20" s="482"/>
      <c r="F20" s="104" t="s">
        <v>195</v>
      </c>
      <c r="G20" s="104" t="s">
        <v>196</v>
      </c>
      <c r="H20" s="104" t="s">
        <v>197</v>
      </c>
      <c r="I20" s="104" t="s">
        <v>198</v>
      </c>
      <c r="J20" s="104" t="s">
        <v>199</v>
      </c>
      <c r="L20" s="495" t="s">
        <v>347</v>
      </c>
      <c r="M20" s="496"/>
      <c r="N20" s="104" t="s">
        <v>470</v>
      </c>
      <c r="O20" s="274"/>
      <c r="P20" s="296">
        <f>IFERROR(AVERAGE(F21:J30),0%)</f>
        <v>0.66666666666666663</v>
      </c>
      <c r="Q20" s="274"/>
      <c r="R20" s="274" t="s">
        <v>290</v>
      </c>
      <c r="S20" s="220">
        <f>AVERAGE(F21:F30)</f>
        <v>0.6</v>
      </c>
      <c r="T20" s="220">
        <f t="shared" ref="T20:W20" si="0">AVERAGE(G21:G30)</f>
        <v>0.66666666666666663</v>
      </c>
      <c r="U20" s="220">
        <f t="shared" si="0"/>
        <v>0.70000000000000007</v>
      </c>
      <c r="V20" s="220">
        <f t="shared" si="0"/>
        <v>0.66666666666666663</v>
      </c>
      <c r="W20" s="220">
        <f t="shared" si="0"/>
        <v>0.70000000000000007</v>
      </c>
    </row>
    <row r="21" spans="1:23" s="18" customFormat="1" ht="30" customHeight="1" thickTop="1" thickBot="1">
      <c r="A21" s="16"/>
      <c r="B21" s="17"/>
      <c r="C21" s="464" t="s">
        <v>739</v>
      </c>
      <c r="D21" s="464"/>
      <c r="E21" s="464"/>
      <c r="F21" s="246">
        <v>0.8</v>
      </c>
      <c r="G21" s="246">
        <v>1</v>
      </c>
      <c r="H21" s="246">
        <v>1.1000000000000001</v>
      </c>
      <c r="I21" s="246">
        <v>1</v>
      </c>
      <c r="J21" s="246">
        <v>1.1000000000000001</v>
      </c>
      <c r="L21" s="493" t="s">
        <v>473</v>
      </c>
      <c r="M21" s="494"/>
      <c r="N21" s="247">
        <v>1</v>
      </c>
      <c r="O21" s="274"/>
      <c r="P21" s="274"/>
      <c r="Q21" s="274"/>
      <c r="R21" s="274"/>
    </row>
    <row r="22" spans="1:23" s="18" customFormat="1" ht="30" customHeight="1" thickTop="1" thickBot="1">
      <c r="A22" s="16"/>
      <c r="B22" s="17"/>
      <c r="C22" s="464" t="s">
        <v>740</v>
      </c>
      <c r="D22" s="464"/>
      <c r="E22" s="464"/>
      <c r="F22" s="246">
        <v>1</v>
      </c>
      <c r="G22" s="246">
        <v>1</v>
      </c>
      <c r="H22" s="246">
        <v>1</v>
      </c>
      <c r="I22" s="246">
        <v>1</v>
      </c>
      <c r="J22" s="246">
        <v>1</v>
      </c>
      <c r="L22" s="493" t="s">
        <v>468</v>
      </c>
      <c r="M22" s="494"/>
      <c r="N22" s="247">
        <v>1</v>
      </c>
      <c r="O22" s="274"/>
      <c r="P22" s="274"/>
      <c r="Q22" s="274"/>
      <c r="R22" s="274"/>
    </row>
    <row r="23" spans="1:23" s="18" customFormat="1" ht="30" customHeight="1" thickTop="1" thickBot="1">
      <c r="A23" s="16"/>
      <c r="B23" s="17"/>
      <c r="C23" s="464" t="s">
        <v>743</v>
      </c>
      <c r="D23" s="464"/>
      <c r="E23" s="464"/>
      <c r="F23" s="246">
        <v>0</v>
      </c>
      <c r="G23" s="246">
        <v>0</v>
      </c>
      <c r="H23" s="246">
        <v>0</v>
      </c>
      <c r="I23" s="246">
        <v>0</v>
      </c>
      <c r="J23" s="246">
        <v>0</v>
      </c>
      <c r="L23" s="493" t="s">
        <v>469</v>
      </c>
      <c r="M23" s="494"/>
      <c r="N23" s="247">
        <v>1</v>
      </c>
      <c r="O23" s="274"/>
      <c r="P23" s="274"/>
      <c r="Q23" s="274"/>
      <c r="R23" s="274"/>
    </row>
    <row r="24" spans="1:23" ht="30" customHeight="1" thickTop="1" thickBot="1">
      <c r="C24" s="464" t="s">
        <v>778</v>
      </c>
      <c r="D24" s="464"/>
      <c r="E24" s="464"/>
      <c r="F24" s="246" t="s">
        <v>778</v>
      </c>
      <c r="G24" s="246" t="s">
        <v>778</v>
      </c>
      <c r="H24" s="246" t="s">
        <v>778</v>
      </c>
      <c r="I24" s="246" t="s">
        <v>778</v>
      </c>
      <c r="J24" s="246" t="s">
        <v>778</v>
      </c>
      <c r="K24" s="12"/>
      <c r="L24" s="493" t="s">
        <v>471</v>
      </c>
      <c r="M24" s="494"/>
      <c r="N24" s="247">
        <v>0</v>
      </c>
    </row>
    <row r="25" spans="1:23" ht="30" customHeight="1" thickTop="1" thickBot="1">
      <c r="C25" s="464" t="s">
        <v>778</v>
      </c>
      <c r="D25" s="464"/>
      <c r="E25" s="464"/>
      <c r="F25" s="246" t="s">
        <v>778</v>
      </c>
      <c r="G25" s="246" t="s">
        <v>778</v>
      </c>
      <c r="H25" s="246" t="s">
        <v>778</v>
      </c>
      <c r="I25" s="246" t="s">
        <v>778</v>
      </c>
      <c r="J25" s="246" t="s">
        <v>778</v>
      </c>
      <c r="K25" s="12"/>
      <c r="L25" s="493" t="s">
        <v>472</v>
      </c>
      <c r="M25" s="494"/>
      <c r="N25" s="247">
        <v>0</v>
      </c>
    </row>
    <row r="26" spans="1:23" ht="30" customHeight="1" thickTop="1" thickBot="1">
      <c r="C26" s="464" t="s">
        <v>778</v>
      </c>
      <c r="D26" s="464"/>
      <c r="E26" s="464"/>
      <c r="F26" s="246" t="s">
        <v>778</v>
      </c>
      <c r="G26" s="246" t="s">
        <v>778</v>
      </c>
      <c r="H26" s="246" t="s">
        <v>778</v>
      </c>
      <c r="I26" s="246" t="s">
        <v>778</v>
      </c>
      <c r="J26" s="246" t="s">
        <v>778</v>
      </c>
      <c r="K26" s="12"/>
      <c r="L26" s="493" t="s">
        <v>312</v>
      </c>
      <c r="M26" s="494"/>
      <c r="N26" s="247">
        <v>3</v>
      </c>
    </row>
    <row r="27" spans="1:23" ht="30" customHeight="1" thickTop="1" thickBot="1">
      <c r="C27" s="464" t="s">
        <v>778</v>
      </c>
      <c r="D27" s="464"/>
      <c r="E27" s="464"/>
      <c r="F27" s="246" t="s">
        <v>778</v>
      </c>
      <c r="G27" s="246" t="s">
        <v>778</v>
      </c>
      <c r="H27" s="246" t="s">
        <v>778</v>
      </c>
      <c r="I27" s="246" t="s">
        <v>778</v>
      </c>
      <c r="J27" s="246" t="s">
        <v>778</v>
      </c>
      <c r="K27" s="12"/>
      <c r="L27" s="12"/>
      <c r="M27" s="12"/>
      <c r="N27" s="12"/>
    </row>
    <row r="28" spans="1:23" ht="30" customHeight="1" thickTop="1" thickBot="1">
      <c r="C28" s="464" t="s">
        <v>778</v>
      </c>
      <c r="D28" s="464"/>
      <c r="E28" s="464"/>
      <c r="F28" s="246" t="s">
        <v>778</v>
      </c>
      <c r="G28" s="246" t="s">
        <v>778</v>
      </c>
      <c r="H28" s="246" t="s">
        <v>778</v>
      </c>
      <c r="I28" s="246" t="s">
        <v>778</v>
      </c>
      <c r="J28" s="246" t="s">
        <v>778</v>
      </c>
      <c r="K28" s="12"/>
      <c r="L28" s="12"/>
      <c r="M28" s="12"/>
      <c r="N28" s="12"/>
    </row>
    <row r="29" spans="1:23" ht="30" customHeight="1" thickTop="1" thickBot="1">
      <c r="C29" s="464" t="s">
        <v>778</v>
      </c>
      <c r="D29" s="464"/>
      <c r="E29" s="464"/>
      <c r="F29" s="246" t="s">
        <v>778</v>
      </c>
      <c r="G29" s="246" t="s">
        <v>778</v>
      </c>
      <c r="H29" s="246" t="s">
        <v>778</v>
      </c>
      <c r="I29" s="246" t="s">
        <v>778</v>
      </c>
      <c r="J29" s="246" t="s">
        <v>778</v>
      </c>
      <c r="L29" s="12"/>
      <c r="M29" s="12"/>
      <c r="N29" s="12"/>
    </row>
    <row r="30" spans="1:23" ht="30" customHeight="1" thickTop="1" thickBot="1">
      <c r="C30" s="464" t="s">
        <v>778</v>
      </c>
      <c r="D30" s="464"/>
      <c r="E30" s="464"/>
      <c r="F30" s="246" t="s">
        <v>778</v>
      </c>
      <c r="G30" s="246" t="s">
        <v>778</v>
      </c>
      <c r="H30" s="246" t="s">
        <v>778</v>
      </c>
      <c r="I30" s="246" t="s">
        <v>778</v>
      </c>
      <c r="J30" s="246" t="s">
        <v>778</v>
      </c>
      <c r="L30" s="12"/>
      <c r="M30" s="12"/>
      <c r="N30" s="12"/>
    </row>
    <row r="31" spans="1:23" ht="30" customHeight="1" thickTop="1" thickBot="1">
      <c r="C31" s="158"/>
    </row>
    <row r="32" spans="1:23" ht="30" customHeight="1" thickTop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</sheetData>
  <sheetProtection selectLockedCells="1"/>
  <mergeCells count="44">
    <mergeCell ref="C28:E28"/>
    <mergeCell ref="C29:E29"/>
    <mergeCell ref="C30:E30"/>
    <mergeCell ref="L13:N13"/>
    <mergeCell ref="I14:K14"/>
    <mergeCell ref="L14:N14"/>
    <mergeCell ref="L25:M25"/>
    <mergeCell ref="L26:M26"/>
    <mergeCell ref="L20:M20"/>
    <mergeCell ref="L21:M21"/>
    <mergeCell ref="L22:M22"/>
    <mergeCell ref="L23:M23"/>
    <mergeCell ref="L24:M24"/>
    <mergeCell ref="I19:J19"/>
    <mergeCell ref="D14:G14"/>
    <mergeCell ref="F19:H19"/>
    <mergeCell ref="I9:K9"/>
    <mergeCell ref="L9:N9"/>
    <mergeCell ref="I8:K8"/>
    <mergeCell ref="L8:N8"/>
    <mergeCell ref="D15:G15"/>
    <mergeCell ref="I15:K15"/>
    <mergeCell ref="L15:N15"/>
    <mergeCell ref="I10:K10"/>
    <mergeCell ref="L10:N10"/>
    <mergeCell ref="I11:K11"/>
    <mergeCell ref="L11:N11"/>
    <mergeCell ref="I12:K12"/>
    <mergeCell ref="L12:N12"/>
    <mergeCell ref="I13:K13"/>
    <mergeCell ref="D8:G8"/>
    <mergeCell ref="D9:G9"/>
    <mergeCell ref="D10:G10"/>
    <mergeCell ref="D11:G11"/>
    <mergeCell ref="D12:G12"/>
    <mergeCell ref="C27:E27"/>
    <mergeCell ref="C19:E19"/>
    <mergeCell ref="C20:E20"/>
    <mergeCell ref="C21:E21"/>
    <mergeCell ref="C22:E22"/>
    <mergeCell ref="C23:E23"/>
    <mergeCell ref="C24:E24"/>
    <mergeCell ref="C25:E25"/>
    <mergeCell ref="C26:E26"/>
  </mergeCells>
  <conditionalFormatting sqref="C8:C12">
    <cfRule type="colorScale" priority="49">
      <colorScale>
        <cfvo type="min"/>
        <cfvo type="percentile" val="50"/>
        <cfvo type="max"/>
        <color rgb="FF55B03E"/>
        <color theme="7"/>
        <color rgb="FFF0462E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1"/>
  <dimension ref="A1:XFD27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4" width="21.375" style="14" customWidth="1"/>
    <col min="5" max="8" width="21.375" style="15" customWidth="1"/>
    <col min="9" max="9" width="23.375" style="15" customWidth="1"/>
    <col min="10" max="10" width="21.375" style="15" customWidth="1"/>
    <col min="11" max="16384" width="11" style="12"/>
  </cols>
  <sheetData>
    <row r="1" spans="1:16384" s="129" customFormat="1" ht="39" customHeight="1">
      <c r="C1" s="3"/>
      <c r="D1" s="4"/>
      <c r="E1" s="5"/>
      <c r="F1" s="5"/>
      <c r="G1" s="5"/>
      <c r="H1" s="5"/>
      <c r="I1" s="5"/>
      <c r="J1" s="5"/>
    </row>
    <row r="2" spans="1:16384" s="6" customFormat="1" ht="30" customHeight="1">
      <c r="C2" s="9"/>
      <c r="D2" s="9"/>
      <c r="E2" s="10"/>
      <c r="F2" s="10"/>
      <c r="G2" s="10"/>
      <c r="H2" s="11"/>
      <c r="I2" s="11"/>
      <c r="J2" s="11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>
      <c r="C4" s="13"/>
    </row>
    <row r="5" spans="1:16384" ht="23.25" customHeight="1">
      <c r="C5" s="248" t="s">
        <v>655</v>
      </c>
    </row>
    <row r="6" spans="1:16384" ht="9" customHeight="1" thickBot="1">
      <c r="C6" s="13"/>
    </row>
    <row r="7" spans="1:16384" ht="30" customHeight="1" thickTop="1" thickBot="1">
      <c r="C7" s="475" t="s">
        <v>60</v>
      </c>
      <c r="D7" s="475"/>
      <c r="E7" s="475"/>
      <c r="F7" s="475"/>
      <c r="G7" s="475"/>
      <c r="I7" s="198" t="s">
        <v>459</v>
      </c>
      <c r="J7" s="205"/>
    </row>
    <row r="8" spans="1:16384" ht="30" customHeight="1" thickTop="1" thickBot="1">
      <c r="C8" s="482" t="s">
        <v>61</v>
      </c>
      <c r="D8" s="482"/>
      <c r="E8" s="482"/>
      <c r="F8" s="504" t="str">
        <f>MERCADO!D9</f>
        <v>Empreendedores, empresários e gestores</v>
      </c>
      <c r="G8" s="504"/>
      <c r="I8" s="224" t="s">
        <v>460</v>
      </c>
      <c r="J8" s="226">
        <f>COUNTIFS(MERCADO!$D$31:$D$80,"Disponível")</f>
        <v>3</v>
      </c>
    </row>
    <row r="9" spans="1:16384" ht="30" customHeight="1" thickTop="1" thickBot="1">
      <c r="C9" s="482" t="s">
        <v>63</v>
      </c>
      <c r="D9" s="482"/>
      <c r="E9" s="482"/>
      <c r="F9" s="502">
        <f>MERCADO!D11</f>
        <v>1000000</v>
      </c>
      <c r="G9" s="502"/>
      <c r="I9" s="224" t="s">
        <v>461</v>
      </c>
      <c r="J9" s="226">
        <f>COUNTIFS(MERCADO!$D$31:$D$80,"Faltante")</f>
        <v>1</v>
      </c>
    </row>
    <row r="10" spans="1:16384" ht="30" customHeight="1" thickTop="1" thickBot="1">
      <c r="C10" s="482" t="s">
        <v>62</v>
      </c>
      <c r="D10" s="482"/>
      <c r="E10" s="482"/>
      <c r="F10" s="503">
        <f>MERCADO!D12</f>
        <v>0.2</v>
      </c>
      <c r="G10" s="503"/>
      <c r="I10" s="224" t="s">
        <v>312</v>
      </c>
      <c r="J10" s="226">
        <f>SUM(J8:J9)</f>
        <v>4</v>
      </c>
    </row>
    <row r="11" spans="1:16384" ht="30" customHeight="1" thickTop="1" thickBot="1">
      <c r="C11" s="482" t="s">
        <v>333</v>
      </c>
      <c r="D11" s="482"/>
      <c r="E11" s="482"/>
      <c r="F11" s="502">
        <f>MERCADO!D13</f>
        <v>200000</v>
      </c>
      <c r="G11" s="502"/>
      <c r="I11" s="224" t="s">
        <v>656</v>
      </c>
      <c r="J11" s="232">
        <f>IFERROR(J8/J10,"")</f>
        <v>0.75</v>
      </c>
    </row>
    <row r="12" spans="1:16384" ht="26.25" customHeight="1" thickTop="1" thickBot="1">
      <c r="C12" s="248" t="s">
        <v>528</v>
      </c>
    </row>
    <row r="13" spans="1:16384" ht="30" customHeight="1" thickTop="1" thickBot="1">
      <c r="C13" s="61" t="s">
        <v>356</v>
      </c>
      <c r="D13" s="79"/>
      <c r="E13" s="79"/>
      <c r="F13" s="79"/>
      <c r="G13" s="79"/>
      <c r="H13" s="79"/>
      <c r="I13" s="79"/>
      <c r="J13" s="62"/>
    </row>
    <row r="14" spans="1:16384" ht="34.5" customHeight="1" thickTop="1" thickBot="1">
      <c r="C14" s="500" t="s">
        <v>357</v>
      </c>
      <c r="D14" s="104" t="s">
        <v>270</v>
      </c>
      <c r="E14" s="104" t="s">
        <v>271</v>
      </c>
      <c r="F14" s="104" t="s">
        <v>272</v>
      </c>
      <c r="G14" s="104" t="s">
        <v>273</v>
      </c>
      <c r="H14" s="104" t="s">
        <v>274</v>
      </c>
      <c r="I14" s="104" t="s">
        <v>275</v>
      </c>
      <c r="J14" s="104" t="s">
        <v>276</v>
      </c>
    </row>
    <row r="15" spans="1:16384" ht="30" customHeight="1" thickTop="1" thickBot="1">
      <c r="C15" s="501"/>
      <c r="D15" s="116">
        <f>SUM(MARKETING_PROMO!D10:D19)</f>
        <v>30000</v>
      </c>
      <c r="E15" s="116">
        <f>SUM(MARKETING_PROMO!E10:E19)</f>
        <v>0</v>
      </c>
      <c r="F15" s="116">
        <f>SUM(MARKETING_PROMO!F10:F19)</f>
        <v>0</v>
      </c>
      <c r="G15" s="116">
        <f>SUM(MARKETING_PROMO!G10:G19)</f>
        <v>0</v>
      </c>
      <c r="H15" s="116">
        <f>SUM(MARKETING_PROMO!H10:H19)</f>
        <v>0</v>
      </c>
      <c r="I15" s="116">
        <f>SUM(MARKETING_PROMO!I10:I19)</f>
        <v>0</v>
      </c>
      <c r="J15" s="116">
        <f>SUM(MARKETING_PROMO!J10:J19)</f>
        <v>30000</v>
      </c>
    </row>
    <row r="16" spans="1:16384" ht="30" customHeight="1" thickTop="1" thickBot="1">
      <c r="C16" s="61" t="s">
        <v>358</v>
      </c>
      <c r="D16" s="79"/>
      <c r="E16" s="79"/>
      <c r="F16" s="79"/>
      <c r="G16" s="79"/>
      <c r="H16" s="79"/>
      <c r="I16" s="79"/>
      <c r="J16" s="62"/>
    </row>
    <row r="17" spans="3:10" ht="34.5" customHeight="1" thickTop="1" thickBot="1">
      <c r="C17" s="500" t="s">
        <v>357</v>
      </c>
      <c r="D17" s="104" t="s">
        <v>270</v>
      </c>
      <c r="E17" s="104" t="s">
        <v>271</v>
      </c>
      <c r="F17" s="104" t="s">
        <v>272</v>
      </c>
      <c r="G17" s="104" t="s">
        <v>273</v>
      </c>
      <c r="H17" s="104" t="s">
        <v>274</v>
      </c>
      <c r="I17" s="104" t="s">
        <v>275</v>
      </c>
      <c r="J17" s="104" t="s">
        <v>276</v>
      </c>
    </row>
    <row r="18" spans="3:10" ht="30" customHeight="1" thickTop="1" thickBot="1">
      <c r="C18" s="501"/>
      <c r="D18" s="116">
        <f>SUM(MARKETING_PROMO!D23:D32)</f>
        <v>0</v>
      </c>
      <c r="E18" s="116">
        <f>SUM(MARKETING_PROMO!E23:E32)</f>
        <v>11000</v>
      </c>
      <c r="F18" s="116">
        <f>SUM(MARKETING_PROMO!F23:F32)</f>
        <v>22000</v>
      </c>
      <c r="G18" s="116">
        <f>SUM(MARKETING_PROMO!G23:G32)</f>
        <v>27500</v>
      </c>
      <c r="H18" s="116">
        <f>SUM(MARKETING_PROMO!H23:H32)</f>
        <v>31000</v>
      </c>
      <c r="I18" s="116">
        <f>SUM(MARKETING_PROMO!I23:I32)</f>
        <v>33500</v>
      </c>
      <c r="J18" s="116">
        <f>SUM(MARKETING_PROMO!J23:J32)</f>
        <v>125000</v>
      </c>
    </row>
    <row r="19" spans="3:10" ht="30" customHeight="1" thickTop="1" thickBot="1">
      <c r="C19" s="248" t="s">
        <v>692</v>
      </c>
    </row>
    <row r="20" spans="3:10" ht="30" customHeight="1" thickTop="1" thickBot="1">
      <c r="C20" s="499" t="s">
        <v>95</v>
      </c>
      <c r="D20" s="499"/>
      <c r="E20" s="499" t="s">
        <v>250</v>
      </c>
      <c r="F20" s="499"/>
      <c r="G20" s="499" t="s">
        <v>251</v>
      </c>
      <c r="H20" s="499"/>
      <c r="I20" s="499" t="s">
        <v>252</v>
      </c>
      <c r="J20" s="499"/>
    </row>
    <row r="21" spans="3:10" ht="30" customHeight="1" thickTop="1" thickBot="1">
      <c r="C21" s="499" t="s">
        <v>247</v>
      </c>
      <c r="D21" s="499"/>
      <c r="E21" s="498" t="s">
        <v>232</v>
      </c>
      <c r="F21" s="498"/>
      <c r="G21" s="498" t="s">
        <v>235</v>
      </c>
      <c r="H21" s="498"/>
      <c r="I21" s="498" t="s">
        <v>238</v>
      </c>
      <c r="J21" s="498"/>
    </row>
    <row r="22" spans="3:10" ht="30" customHeight="1" thickTop="1" thickBot="1">
      <c r="C22" s="499" t="s">
        <v>248</v>
      </c>
      <c r="D22" s="499"/>
      <c r="E22" s="498" t="s">
        <v>233</v>
      </c>
      <c r="F22" s="498"/>
      <c r="G22" s="498" t="s">
        <v>236</v>
      </c>
      <c r="H22" s="498"/>
      <c r="I22" s="498" t="s">
        <v>239</v>
      </c>
      <c r="J22" s="498"/>
    </row>
    <row r="23" spans="3:10" ht="30" customHeight="1" thickTop="1" thickBot="1">
      <c r="C23" s="499" t="s">
        <v>249</v>
      </c>
      <c r="D23" s="499"/>
      <c r="E23" s="498" t="s">
        <v>234</v>
      </c>
      <c r="F23" s="498"/>
      <c r="G23" s="498" t="s">
        <v>237</v>
      </c>
      <c r="H23" s="498"/>
      <c r="I23" s="498" t="s">
        <v>240</v>
      </c>
      <c r="J23" s="498"/>
    </row>
    <row r="24" spans="3:10" ht="30" customHeight="1" thickTop="1"/>
    <row r="25" spans="3:10" ht="30" customHeight="1"/>
    <row r="26" spans="3:10" ht="30" customHeight="1"/>
    <row r="27" spans="3:10" ht="30" customHeight="1"/>
  </sheetData>
  <sheetProtection selectLockedCells="1"/>
  <mergeCells count="27">
    <mergeCell ref="C7:G7"/>
    <mergeCell ref="F11:G11"/>
    <mergeCell ref="F10:G10"/>
    <mergeCell ref="F9:G9"/>
    <mergeCell ref="F8:G8"/>
    <mergeCell ref="C11:E11"/>
    <mergeCell ref="C10:E10"/>
    <mergeCell ref="C9:E9"/>
    <mergeCell ref="C8:E8"/>
    <mergeCell ref="C20:D20"/>
    <mergeCell ref="C14:C15"/>
    <mergeCell ref="C17:C18"/>
    <mergeCell ref="I20:J20"/>
    <mergeCell ref="I21:J21"/>
    <mergeCell ref="G20:H20"/>
    <mergeCell ref="E20:F20"/>
    <mergeCell ref="E21:F21"/>
    <mergeCell ref="I22:J22"/>
    <mergeCell ref="I23:J23"/>
    <mergeCell ref="G23:H23"/>
    <mergeCell ref="G22:H22"/>
    <mergeCell ref="G21:H21"/>
    <mergeCell ref="E22:F22"/>
    <mergeCell ref="E23:F23"/>
    <mergeCell ref="C23:D23"/>
    <mergeCell ref="C22:D22"/>
    <mergeCell ref="C21:D21"/>
  </mergeCells>
  <conditionalFormatting sqref="J11">
    <cfRule type="cellIs" dxfId="36" priority="1" operator="lessThanOrEqual">
      <formula>0.49</formula>
    </cfRule>
    <cfRule type="cellIs" dxfId="35" priority="2" operator="between">
      <formula>0.74</formula>
      <formula>0.5</formula>
    </cfRule>
    <cfRule type="cellIs" dxfId="34" priority="3" operator="greaterThanOrEqual">
      <formula>0.75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24" id="{C1E2E71C-A853-3E4F-B923-ADCAA478F8C1}">
            <xm:f>E21=MARKETING_PREÇO!$F$18</xm:f>
            <x14:dxf>
              <font>
                <color theme="0"/>
              </font>
              <fill>
                <patternFill>
                  <bgColor rgb="FF55B03E"/>
                </patternFill>
              </fill>
            </x14:dxf>
          </x14:cfRule>
          <xm:sqref>I21:I23 E21:E23 G21:G23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2"/>
  <dimension ref="A1:XFD104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 activeCell="A3" sqref="A3:XFD3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7.125" style="14" customWidth="1"/>
    <col min="4" max="4" width="18.625" style="14" customWidth="1"/>
    <col min="5" max="5" width="1.75" style="14" customWidth="1"/>
    <col min="6" max="6" width="26.5" style="15" customWidth="1"/>
    <col min="7" max="7" width="17" customWidth="1"/>
    <col min="8" max="11" width="17" style="15" customWidth="1"/>
    <col min="12" max="12" width="17.875" style="12" customWidth="1"/>
    <col min="13" max="13" width="11" style="14"/>
    <col min="14" max="14" width="13" style="14" bestFit="1" customWidth="1"/>
    <col min="15" max="17" width="15" style="14" bestFit="1" customWidth="1"/>
    <col min="18" max="18" width="15.125" style="14" bestFit="1" customWidth="1"/>
    <col min="19" max="19" width="15" style="14" bestFit="1" customWidth="1"/>
    <col min="20" max="20" width="11" style="14"/>
    <col min="21" max="21" width="18.625" style="270" bestFit="1" customWidth="1"/>
    <col min="22" max="25" width="14" style="270" customWidth="1"/>
    <col min="26" max="26" width="11" style="14"/>
    <col min="27" max="31" width="18.875" style="270" customWidth="1"/>
    <col min="32" max="42" width="18.875" style="14" customWidth="1"/>
    <col min="43" max="49" width="11" style="14"/>
    <col min="50" max="16384" width="11" style="12"/>
  </cols>
  <sheetData>
    <row r="1" spans="1:16384" s="129" customFormat="1" ht="39" customHeight="1">
      <c r="D1" s="3"/>
      <c r="E1" s="4"/>
      <c r="F1" s="5"/>
      <c r="H1" s="5"/>
      <c r="I1" s="5"/>
      <c r="J1" s="5"/>
      <c r="K1" s="5"/>
      <c r="M1" s="4"/>
      <c r="N1" s="4"/>
      <c r="O1" s="4"/>
      <c r="P1" s="4"/>
      <c r="Q1" s="4"/>
      <c r="R1" s="4"/>
      <c r="S1" s="4"/>
      <c r="T1" s="4"/>
      <c r="U1" s="267"/>
      <c r="V1" s="267"/>
      <c r="W1" s="267"/>
      <c r="X1" s="267"/>
      <c r="Y1" s="267"/>
      <c r="Z1" s="4"/>
      <c r="AA1" s="267"/>
      <c r="AB1" s="267"/>
      <c r="AC1" s="267"/>
      <c r="AD1" s="267"/>
      <c r="AE1" s="267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</row>
    <row r="2" spans="1:16384" s="6" customFormat="1" ht="30" customHeight="1">
      <c r="C2" s="9"/>
      <c r="D2" s="9"/>
      <c r="E2" s="9"/>
      <c r="F2" s="10"/>
      <c r="G2" s="11"/>
      <c r="H2" s="11"/>
      <c r="I2" s="11"/>
      <c r="J2" s="11"/>
      <c r="K2" s="11"/>
      <c r="M2" s="268"/>
      <c r="N2" s="268"/>
      <c r="O2" s="268"/>
      <c r="P2" s="268"/>
      <c r="Q2" s="268"/>
      <c r="R2" s="268"/>
      <c r="S2" s="268"/>
      <c r="T2" s="268"/>
      <c r="U2" s="269"/>
      <c r="V2" s="269"/>
      <c r="W2" s="269"/>
      <c r="X2" s="269"/>
      <c r="Y2" s="269"/>
      <c r="Z2" s="268"/>
      <c r="AA2" s="269"/>
      <c r="AB2" s="269"/>
      <c r="AC2" s="269"/>
      <c r="AD2" s="269"/>
      <c r="AE2" s="269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 thickBot="1">
      <c r="C4" s="13"/>
      <c r="D4" s="13"/>
    </row>
    <row r="5" spans="1:16384" s="18" customFormat="1" ht="30" customHeight="1" thickTop="1" thickBot="1">
      <c r="A5" s="16"/>
      <c r="B5" s="17"/>
      <c r="C5" s="61" t="s">
        <v>359</v>
      </c>
      <c r="D5" s="79"/>
      <c r="E5" s="119"/>
      <c r="F5" s="61" t="s">
        <v>364</v>
      </c>
      <c r="G5" s="61" t="s">
        <v>195</v>
      </c>
      <c r="H5" s="61" t="s">
        <v>196</v>
      </c>
      <c r="I5" s="61" t="s">
        <v>197</v>
      </c>
      <c r="J5" s="61" t="s">
        <v>198</v>
      </c>
      <c r="K5" s="61" t="s">
        <v>199</v>
      </c>
      <c r="L5" s="61" t="s">
        <v>312</v>
      </c>
      <c r="M5" s="272"/>
      <c r="N5" s="272" t="s">
        <v>496</v>
      </c>
      <c r="O5" s="272" t="s">
        <v>195</v>
      </c>
      <c r="P5" s="272" t="s">
        <v>196</v>
      </c>
      <c r="Q5" s="272" t="s">
        <v>197</v>
      </c>
      <c r="R5" s="272" t="s">
        <v>198</v>
      </c>
      <c r="S5" s="272" t="s">
        <v>199</v>
      </c>
      <c r="T5" s="274"/>
      <c r="U5" s="273"/>
      <c r="V5" s="273"/>
      <c r="W5" s="273"/>
      <c r="X5" s="273"/>
      <c r="Y5" s="273"/>
      <c r="Z5" s="274"/>
      <c r="AA5" s="273"/>
      <c r="AB5" s="273"/>
      <c r="AC5" s="273"/>
      <c r="AD5" s="273"/>
      <c r="AE5" s="273"/>
      <c r="AF5" s="274"/>
      <c r="AG5" s="274"/>
      <c r="AH5" s="274"/>
      <c r="AI5" s="274"/>
      <c r="AJ5" s="274"/>
      <c r="AK5" s="274"/>
      <c r="AL5" s="274"/>
      <c r="AM5" s="274"/>
      <c r="AN5" s="274"/>
      <c r="AO5" s="274"/>
      <c r="AP5" s="274"/>
      <c r="AQ5" s="274"/>
      <c r="AR5" s="274"/>
      <c r="AS5" s="274"/>
      <c r="AT5" s="274"/>
      <c r="AU5" s="274"/>
      <c r="AV5" s="274"/>
      <c r="AW5" s="274"/>
    </row>
    <row r="6" spans="1:16384" s="18" customFormat="1" ht="30" customHeight="1" thickTop="1" thickBot="1">
      <c r="A6" s="16"/>
      <c r="B6" s="17"/>
      <c r="C6" s="130" t="s">
        <v>698</v>
      </c>
      <c r="D6" s="337">
        <v>0.02</v>
      </c>
      <c r="E6" s="20"/>
      <c r="F6" s="130" t="s">
        <v>365</v>
      </c>
      <c r="G6" s="245">
        <f>SUM(FINANÇAS_RESUMO!F9:F38)</f>
        <v>311111.11111111118</v>
      </c>
      <c r="H6" s="245">
        <v>320000</v>
      </c>
      <c r="I6" s="245">
        <v>399999.99999999994</v>
      </c>
      <c r="J6" s="245">
        <v>453333.33333333326</v>
      </c>
      <c r="K6" s="245">
        <v>666666.66666666663</v>
      </c>
      <c r="L6" s="245">
        <v>2151111.111111111</v>
      </c>
      <c r="M6" s="274"/>
      <c r="N6" s="274" t="s">
        <v>499</v>
      </c>
      <c r="O6" s="277">
        <f>G6</f>
        <v>311111.11111111118</v>
      </c>
      <c r="P6" s="277">
        <f t="shared" ref="P6:S6" si="0">H6</f>
        <v>320000</v>
      </c>
      <c r="Q6" s="277">
        <f t="shared" si="0"/>
        <v>399999.99999999994</v>
      </c>
      <c r="R6" s="277">
        <f t="shared" si="0"/>
        <v>453333.33333333326</v>
      </c>
      <c r="S6" s="277">
        <f t="shared" si="0"/>
        <v>666666.66666666663</v>
      </c>
      <c r="T6" s="274"/>
      <c r="U6" s="273"/>
      <c r="V6" s="273"/>
      <c r="W6" s="273"/>
      <c r="X6" s="273"/>
      <c r="Y6" s="273"/>
      <c r="Z6" s="274"/>
      <c r="AA6" s="273"/>
      <c r="AB6" s="273"/>
      <c r="AC6" s="273"/>
      <c r="AD6" s="273"/>
      <c r="AE6" s="273"/>
      <c r="AF6" s="274"/>
      <c r="AG6" s="274"/>
      <c r="AH6" s="274"/>
      <c r="AI6" s="274"/>
      <c r="AJ6" s="274"/>
      <c r="AK6" s="274"/>
      <c r="AL6" s="274"/>
      <c r="AM6" s="274"/>
      <c r="AN6" s="274"/>
      <c r="AO6" s="274"/>
      <c r="AP6" s="274"/>
      <c r="AQ6" s="274"/>
      <c r="AR6" s="274"/>
      <c r="AS6" s="274"/>
      <c r="AT6" s="274"/>
      <c r="AU6" s="274"/>
      <c r="AV6" s="274"/>
      <c r="AW6" s="274"/>
    </row>
    <row r="7" spans="1:16384" s="18" customFormat="1" ht="30" customHeight="1" thickTop="1" thickBot="1">
      <c r="A7" s="16"/>
      <c r="B7" s="17"/>
      <c r="C7" s="130" t="s">
        <v>360</v>
      </c>
      <c r="D7" s="116">
        <f>IFERROR(NPV(D6,-D9,G15,H15,I15,J15,K15),"")</f>
        <v>2448.2974918501272</v>
      </c>
      <c r="E7" s="20"/>
      <c r="F7" s="130" t="s">
        <v>376</v>
      </c>
      <c r="G7" s="245">
        <f>SUM(FINANÇAS_PROJ!$AF$9:$AQ$39)</f>
        <v>140000</v>
      </c>
      <c r="H7" s="245">
        <v>144000</v>
      </c>
      <c r="I7" s="245">
        <v>180000</v>
      </c>
      <c r="J7" s="245">
        <v>204000</v>
      </c>
      <c r="K7" s="245">
        <v>300000</v>
      </c>
      <c r="L7" s="245">
        <v>968000</v>
      </c>
      <c r="M7" s="274"/>
      <c r="N7" s="274" t="s">
        <v>498</v>
      </c>
      <c r="O7" s="277">
        <f>G8+G7+G10+G11+G12</f>
        <v>315811.11111111112</v>
      </c>
      <c r="P7" s="277">
        <f>H8+H7+H10+H11+H12</f>
        <v>342247.5</v>
      </c>
      <c r="Q7" s="277">
        <f>I8+I7+I10+I11+I12</f>
        <v>402128.625</v>
      </c>
      <c r="R7" s="277">
        <f>J8+J7+J10+J11+J12</f>
        <v>447971.51458333334</v>
      </c>
      <c r="S7" s="277">
        <f>K8+K7+K10+K11+K12</f>
        <v>584628.94447916665</v>
      </c>
      <c r="T7" s="274"/>
      <c r="U7" s="273"/>
      <c r="V7" s="273"/>
      <c r="W7" s="273"/>
      <c r="X7" s="273"/>
      <c r="Y7" s="273"/>
      <c r="Z7" s="274"/>
      <c r="AA7" s="273"/>
      <c r="AB7" s="273"/>
      <c r="AC7" s="273"/>
      <c r="AD7" s="273"/>
      <c r="AE7" s="273"/>
      <c r="AF7" s="274"/>
      <c r="AG7" s="274"/>
      <c r="AH7" s="274"/>
      <c r="AI7" s="274"/>
      <c r="AJ7" s="274"/>
      <c r="AK7" s="274"/>
      <c r="AL7" s="274"/>
      <c r="AM7" s="274"/>
      <c r="AN7" s="274"/>
      <c r="AO7" s="274"/>
      <c r="AP7" s="274"/>
      <c r="AQ7" s="274"/>
      <c r="AR7" s="274"/>
      <c r="AS7" s="274"/>
      <c r="AT7" s="274"/>
      <c r="AU7" s="274"/>
      <c r="AV7" s="274"/>
      <c r="AW7" s="274"/>
    </row>
    <row r="8" spans="1:16384" s="18" customFormat="1" ht="30" customHeight="1" thickTop="1" thickBot="1">
      <c r="A8" s="16"/>
      <c r="B8" s="17"/>
      <c r="C8" s="130" t="s">
        <v>361</v>
      </c>
      <c r="D8" s="250">
        <f>IFERROR(IRR(N16:S16),"")</f>
        <v>2.6133080037516132E-2</v>
      </c>
      <c r="E8" s="20"/>
      <c r="F8" s="130" t="s">
        <v>693</v>
      </c>
      <c r="G8" s="245">
        <v>31111.111111111113</v>
      </c>
      <c r="H8" s="245">
        <v>32000.000000000011</v>
      </c>
      <c r="I8" s="245">
        <v>40000.000000000022</v>
      </c>
      <c r="J8" s="245">
        <v>45333.333333333343</v>
      </c>
      <c r="K8" s="245">
        <v>66666.666666666686</v>
      </c>
      <c r="L8" s="245">
        <v>215111.11111111118</v>
      </c>
      <c r="M8" s="274"/>
      <c r="N8" s="274" t="s">
        <v>374</v>
      </c>
      <c r="O8" s="277">
        <f>O6-O7-G14+G12</f>
        <v>2300.0000000000582</v>
      </c>
      <c r="P8" s="277">
        <f t="shared" ref="P8:S8" si="1">P6-P7-H14+H12</f>
        <v>-33247.5</v>
      </c>
      <c r="Q8" s="277">
        <f t="shared" si="1"/>
        <v>6871.3749999999418</v>
      </c>
      <c r="R8" s="277">
        <f t="shared" si="1"/>
        <v>14361.818749999919</v>
      </c>
      <c r="S8" s="277">
        <f t="shared" si="1"/>
        <v>91037.722187499981</v>
      </c>
      <c r="T8" s="274"/>
      <c r="U8" s="273"/>
      <c r="V8" s="273"/>
      <c r="W8" s="273"/>
      <c r="X8" s="273"/>
      <c r="Y8" s="273"/>
      <c r="Z8" s="274"/>
      <c r="AA8" s="273"/>
      <c r="AB8" s="273"/>
      <c r="AC8" s="273"/>
      <c r="AD8" s="273"/>
      <c r="AE8" s="273"/>
      <c r="AF8" s="274"/>
      <c r="AG8" s="274"/>
      <c r="AH8" s="274"/>
      <c r="AI8" s="274"/>
      <c r="AJ8" s="274"/>
      <c r="AK8" s="274"/>
      <c r="AL8" s="274"/>
      <c r="AM8" s="274"/>
      <c r="AN8" s="274"/>
      <c r="AO8" s="274"/>
      <c r="AP8" s="274"/>
      <c r="AQ8" s="274"/>
      <c r="AR8" s="274"/>
      <c r="AS8" s="274"/>
      <c r="AT8" s="274"/>
      <c r="AU8" s="274"/>
      <c r="AV8" s="274"/>
      <c r="AW8" s="274"/>
    </row>
    <row r="9" spans="1:16384" s="18" customFormat="1" ht="30" customHeight="1" thickTop="1" thickBot="1">
      <c r="A9" s="16"/>
      <c r="B9" s="17"/>
      <c r="C9" s="130" t="s">
        <v>362</v>
      </c>
      <c r="D9" s="116">
        <f>SUM(FINANÇAS_II!D8:D37)</f>
        <v>70000</v>
      </c>
      <c r="E9" s="20"/>
      <c r="F9" s="130" t="s">
        <v>484</v>
      </c>
      <c r="G9" s="245">
        <v>140000.00000000006</v>
      </c>
      <c r="H9" s="245">
        <v>144000</v>
      </c>
      <c r="I9" s="245">
        <v>179999.99999999994</v>
      </c>
      <c r="J9" s="245">
        <v>203999.99999999988</v>
      </c>
      <c r="K9" s="245">
        <v>300000</v>
      </c>
      <c r="L9" s="245">
        <v>967999.99999999988</v>
      </c>
      <c r="M9" s="274"/>
      <c r="N9" s="274"/>
      <c r="O9" s="274"/>
      <c r="P9" s="274"/>
      <c r="Q9" s="274"/>
      <c r="R9" s="274"/>
      <c r="S9" s="274"/>
      <c r="T9" s="274"/>
      <c r="U9" s="273"/>
      <c r="V9" s="273"/>
      <c r="W9" s="273"/>
      <c r="X9" s="273"/>
      <c r="Y9" s="273"/>
      <c r="Z9" s="274"/>
      <c r="AA9" s="273"/>
      <c r="AB9" s="273"/>
      <c r="AC9" s="273"/>
      <c r="AD9" s="273"/>
      <c r="AE9" s="273"/>
      <c r="AF9" s="274"/>
      <c r="AG9" s="274"/>
      <c r="AH9" s="274"/>
      <c r="AI9" s="274"/>
      <c r="AJ9" s="274"/>
      <c r="AK9" s="274"/>
      <c r="AL9" s="274"/>
      <c r="AM9" s="274"/>
      <c r="AN9" s="274"/>
      <c r="AO9" s="274"/>
      <c r="AP9" s="274"/>
      <c r="AQ9" s="274"/>
      <c r="AR9" s="274"/>
      <c r="AS9" s="274"/>
      <c r="AT9" s="274"/>
      <c r="AU9" s="274"/>
      <c r="AV9" s="274"/>
      <c r="AW9" s="274"/>
    </row>
    <row r="10" spans="1:16384" s="18" customFormat="1" ht="30" customHeight="1" thickTop="1" thickBot="1">
      <c r="A10" s="16"/>
      <c r="B10" s="17"/>
      <c r="C10" s="505" t="s">
        <v>493</v>
      </c>
      <c r="D10" s="507" t="str">
        <f>IFERROR(HLOOKUP(1,$U$17:$Y$18,2,FALSE),"Não houve payback")</f>
        <v>Em 5 anos</v>
      </c>
      <c r="E10" s="255"/>
      <c r="F10" s="130" t="s">
        <v>694</v>
      </c>
      <c r="G10" s="245">
        <v>126700</v>
      </c>
      <c r="H10" s="245">
        <v>135247.5</v>
      </c>
      <c r="I10" s="245">
        <v>145628.625</v>
      </c>
      <c r="J10" s="245">
        <v>158638.18124999999</v>
      </c>
      <c r="K10" s="245">
        <v>175462.27781249996</v>
      </c>
      <c r="L10" s="245">
        <v>741676.58406249993</v>
      </c>
      <c r="M10" s="274"/>
      <c r="N10" s="274" t="s">
        <v>658</v>
      </c>
      <c r="O10" s="274"/>
      <c r="P10" s="274"/>
      <c r="Q10" s="274"/>
      <c r="R10" s="274"/>
      <c r="S10" s="274"/>
      <c r="T10" s="274"/>
      <c r="U10" s="273"/>
      <c r="V10" s="273"/>
      <c r="W10" s="273"/>
      <c r="X10" s="273"/>
      <c r="Y10" s="273"/>
      <c r="Z10" s="274"/>
      <c r="AA10" s="273"/>
      <c r="AB10" s="273"/>
      <c r="AC10" s="273"/>
      <c r="AD10" s="273"/>
      <c r="AE10" s="273"/>
      <c r="AF10" s="274"/>
      <c r="AG10" s="274"/>
      <c r="AH10" s="274"/>
      <c r="AI10" s="274"/>
      <c r="AJ10" s="274"/>
      <c r="AK10" s="274"/>
      <c r="AL10" s="274"/>
      <c r="AM10" s="274"/>
      <c r="AN10" s="274"/>
      <c r="AO10" s="274"/>
      <c r="AP10" s="274"/>
      <c r="AQ10" s="274"/>
      <c r="AR10" s="274"/>
      <c r="AS10" s="274"/>
      <c r="AT10" s="274"/>
      <c r="AU10" s="274"/>
      <c r="AV10" s="274"/>
      <c r="AW10" s="274"/>
    </row>
    <row r="11" spans="1:16384" s="18" customFormat="1" ht="30" customHeight="1" thickTop="1" thickBot="1">
      <c r="A11" s="16"/>
      <c r="B11" s="17"/>
      <c r="C11" s="506"/>
      <c r="D11" s="508"/>
      <c r="E11" s="255"/>
      <c r="F11" s="130" t="s">
        <v>695</v>
      </c>
      <c r="G11" s="245">
        <v>11000</v>
      </c>
      <c r="H11" s="245">
        <v>22000</v>
      </c>
      <c r="I11" s="245">
        <v>27500</v>
      </c>
      <c r="J11" s="245">
        <v>31000</v>
      </c>
      <c r="K11" s="245">
        <v>33500</v>
      </c>
      <c r="L11" s="245">
        <v>125000</v>
      </c>
      <c r="M11" s="274"/>
      <c r="N11" s="274"/>
      <c r="O11" s="274"/>
      <c r="P11" s="274"/>
      <c r="Q11" s="274"/>
      <c r="R11" s="274"/>
      <c r="S11" s="274"/>
      <c r="T11" s="274"/>
      <c r="U11" s="273"/>
      <c r="V11" s="273"/>
      <c r="W11" s="273"/>
      <c r="X11" s="273"/>
      <c r="Y11" s="273"/>
      <c r="Z11" s="274"/>
      <c r="AA11" s="273"/>
      <c r="AB11" s="273"/>
      <c r="AC11" s="273"/>
      <c r="AD11" s="273"/>
      <c r="AE11" s="273"/>
      <c r="AF11" s="274"/>
      <c r="AG11" s="274"/>
      <c r="AH11" s="274"/>
      <c r="AI11" s="274"/>
      <c r="AJ11" s="274"/>
      <c r="AK11" s="274"/>
      <c r="AL11" s="274"/>
      <c r="AM11" s="274"/>
      <c r="AN11" s="274"/>
      <c r="AO11" s="274"/>
      <c r="AP11" s="274"/>
      <c r="AQ11" s="274"/>
      <c r="AR11" s="274"/>
      <c r="AS11" s="274"/>
      <c r="AT11" s="274"/>
      <c r="AU11" s="274"/>
      <c r="AV11" s="274"/>
      <c r="AW11" s="274"/>
    </row>
    <row r="12" spans="1:16384" s="18" customFormat="1" ht="30" customHeight="1" thickTop="1" thickBot="1">
      <c r="A12" s="16"/>
      <c r="B12" s="17"/>
      <c r="C12" s="505" t="s">
        <v>363</v>
      </c>
      <c r="D12" s="509" t="str">
        <f>IFERROR(HLOOKUP(1,$AA$17:$AE$18,2,FALSE),"Não houve ponto de equilíbrio")</f>
        <v>Em 1 ano</v>
      </c>
      <c r="E12" s="255"/>
      <c r="F12" s="130" t="s">
        <v>370</v>
      </c>
      <c r="G12" s="245">
        <v>7000</v>
      </c>
      <c r="H12" s="245">
        <v>9000</v>
      </c>
      <c r="I12" s="245">
        <v>9000</v>
      </c>
      <c r="J12" s="245">
        <v>9000</v>
      </c>
      <c r="K12" s="245">
        <v>9000</v>
      </c>
      <c r="L12" s="245">
        <v>43000</v>
      </c>
      <c r="M12" s="274"/>
      <c r="N12" s="274"/>
      <c r="O12" s="274"/>
      <c r="P12" s="274"/>
      <c r="Q12" s="274"/>
      <c r="R12" s="274"/>
      <c r="S12" s="274"/>
      <c r="T12" s="274"/>
      <c r="U12" s="273"/>
      <c r="V12" s="273"/>
      <c r="W12" s="273"/>
      <c r="X12" s="273"/>
      <c r="Y12" s="273"/>
      <c r="Z12" s="274"/>
      <c r="AA12" s="273"/>
      <c r="AB12" s="273"/>
      <c r="AC12" s="273"/>
      <c r="AD12" s="273"/>
      <c r="AE12" s="273"/>
      <c r="AF12" s="274"/>
      <c r="AG12" s="274"/>
      <c r="AH12" s="274"/>
      <c r="AI12" s="274"/>
      <c r="AJ12" s="274"/>
      <c r="AK12" s="274"/>
      <c r="AL12" s="274"/>
      <c r="AM12" s="274"/>
      <c r="AN12" s="274"/>
      <c r="AO12" s="274"/>
      <c r="AP12" s="274"/>
      <c r="AQ12" s="274"/>
      <c r="AR12" s="274"/>
      <c r="AS12" s="274"/>
      <c r="AT12" s="274"/>
      <c r="AU12" s="274"/>
      <c r="AV12" s="274"/>
      <c r="AW12" s="274"/>
    </row>
    <row r="13" spans="1:16384" s="18" customFormat="1" ht="30" customHeight="1" thickTop="1" thickBot="1">
      <c r="A13" s="16"/>
      <c r="B13" s="17"/>
      <c r="C13" s="506"/>
      <c r="D13" s="510"/>
      <c r="E13" s="255"/>
      <c r="F13" s="130" t="s">
        <v>696</v>
      </c>
      <c r="G13" s="245">
        <v>-4699.9999999999418</v>
      </c>
      <c r="H13" s="245">
        <v>-22247.5</v>
      </c>
      <c r="I13" s="245">
        <v>-2128.6250000000582</v>
      </c>
      <c r="J13" s="245">
        <v>5361.8187499998894</v>
      </c>
      <c r="K13" s="245">
        <v>82037.72218750004</v>
      </c>
      <c r="L13" s="245">
        <v>58323.415937499929</v>
      </c>
      <c r="M13" s="274"/>
      <c r="N13" s="274"/>
      <c r="O13" s="274"/>
      <c r="P13" s="274"/>
      <c r="Q13" s="274"/>
      <c r="R13" s="274"/>
      <c r="S13" s="274"/>
      <c r="T13" s="274"/>
      <c r="U13" s="273"/>
      <c r="V13" s="273"/>
      <c r="W13" s="273"/>
      <c r="X13" s="273"/>
      <c r="Y13" s="273"/>
      <c r="Z13" s="274"/>
      <c r="AA13" s="273"/>
      <c r="AB13" s="273"/>
      <c r="AC13" s="273"/>
      <c r="AD13" s="273"/>
      <c r="AE13" s="273"/>
      <c r="AF13" s="274"/>
      <c r="AG13" s="274"/>
      <c r="AH13" s="274"/>
      <c r="AI13" s="274"/>
      <c r="AJ13" s="274"/>
      <c r="AK13" s="274"/>
      <c r="AL13" s="274"/>
      <c r="AM13" s="274"/>
      <c r="AN13" s="274"/>
      <c r="AO13" s="274"/>
      <c r="AP13" s="274"/>
      <c r="AQ13" s="274"/>
      <c r="AR13" s="274"/>
      <c r="AS13" s="274"/>
      <c r="AT13" s="274"/>
      <c r="AU13" s="274"/>
      <c r="AV13" s="274"/>
      <c r="AW13" s="274"/>
    </row>
    <row r="14" spans="1:16384" s="18" customFormat="1" ht="30" customHeight="1" thickTop="1" thickBot="1">
      <c r="A14" s="16"/>
      <c r="B14" s="17"/>
      <c r="E14" s="20"/>
      <c r="F14" s="130" t="s">
        <v>372</v>
      </c>
      <c r="G14" s="245">
        <v>0</v>
      </c>
      <c r="H14" s="245">
        <v>20000</v>
      </c>
      <c r="I14" s="245">
        <v>0</v>
      </c>
      <c r="J14" s="245">
        <v>0</v>
      </c>
      <c r="K14" s="245">
        <v>0</v>
      </c>
      <c r="L14" s="245">
        <v>20000</v>
      </c>
      <c r="M14" s="274"/>
      <c r="N14" s="274"/>
      <c r="O14" s="274"/>
      <c r="P14" s="274"/>
      <c r="Q14" s="274"/>
      <c r="R14" s="274"/>
      <c r="S14" s="274"/>
      <c r="T14" s="274"/>
      <c r="U14" s="273"/>
      <c r="V14" s="273"/>
      <c r="W14" s="273"/>
      <c r="X14" s="273"/>
      <c r="Y14" s="273"/>
      <c r="Z14" s="274"/>
      <c r="AA14" s="273"/>
      <c r="AB14" s="273"/>
      <c r="AC14" s="273"/>
      <c r="AD14" s="273"/>
      <c r="AE14" s="273"/>
      <c r="AF14" s="274"/>
      <c r="AG14" s="274"/>
      <c r="AH14" s="274"/>
      <c r="AI14" s="274"/>
      <c r="AJ14" s="274"/>
      <c r="AK14" s="274"/>
      <c r="AL14" s="274"/>
      <c r="AM14" s="274"/>
      <c r="AN14" s="274"/>
      <c r="AO14" s="274"/>
      <c r="AP14" s="274"/>
      <c r="AQ14" s="274"/>
      <c r="AR14" s="274"/>
      <c r="AS14" s="274"/>
      <c r="AT14" s="274"/>
      <c r="AU14" s="274"/>
      <c r="AV14" s="274"/>
      <c r="AW14" s="274"/>
    </row>
    <row r="15" spans="1:16384" s="18" customFormat="1" ht="30" customHeight="1" thickTop="1" thickBot="1">
      <c r="A15" s="16"/>
      <c r="B15" s="17"/>
      <c r="E15" s="20"/>
      <c r="F15" s="130" t="s">
        <v>374</v>
      </c>
      <c r="G15" s="245">
        <v>2300.0000000000582</v>
      </c>
      <c r="H15" s="245">
        <v>-33247.5</v>
      </c>
      <c r="I15" s="245">
        <v>6871.3749999999418</v>
      </c>
      <c r="J15" s="245">
        <v>14361.818749999889</v>
      </c>
      <c r="K15" s="245">
        <v>91037.72218750004</v>
      </c>
      <c r="L15" s="245">
        <v>81323.415937499929</v>
      </c>
      <c r="M15" s="274"/>
      <c r="N15" s="274" t="s">
        <v>485</v>
      </c>
      <c r="O15" s="274"/>
      <c r="P15" s="274"/>
      <c r="Q15" s="274"/>
      <c r="R15" s="274"/>
      <c r="S15" s="274"/>
      <c r="T15" s="274"/>
      <c r="U15" s="273" t="s">
        <v>486</v>
      </c>
      <c r="V15" s="273"/>
      <c r="W15" s="273"/>
      <c r="X15" s="273"/>
      <c r="Y15" s="273"/>
      <c r="Z15" s="274"/>
      <c r="AA15" s="273" t="s">
        <v>492</v>
      </c>
      <c r="AB15" s="273"/>
      <c r="AC15" s="273"/>
      <c r="AD15" s="273"/>
      <c r="AE15" s="273"/>
      <c r="AF15" s="274"/>
      <c r="AG15" s="274"/>
      <c r="AH15" s="274"/>
      <c r="AI15" s="274"/>
      <c r="AJ15" s="274"/>
      <c r="AK15" s="274"/>
      <c r="AL15" s="274"/>
      <c r="AM15" s="274"/>
      <c r="AN15" s="274"/>
      <c r="AO15" s="274"/>
      <c r="AP15" s="274"/>
      <c r="AQ15" s="274"/>
      <c r="AR15" s="274"/>
      <c r="AS15" s="274"/>
      <c r="AT15" s="274"/>
      <c r="AU15" s="274"/>
      <c r="AV15" s="274"/>
      <c r="AW15" s="274"/>
    </row>
    <row r="16" spans="1:16384" ht="30" customHeight="1" thickTop="1" thickBot="1">
      <c r="C16" s="18"/>
      <c r="D16" s="18"/>
      <c r="F16" s="130" t="s">
        <v>375</v>
      </c>
      <c r="G16" s="245">
        <v>33411.111111111182</v>
      </c>
      <c r="H16" s="245">
        <v>-1247.5</v>
      </c>
      <c r="I16" s="245">
        <v>46871.374999999942</v>
      </c>
      <c r="J16" s="245">
        <v>59695.152083333262</v>
      </c>
      <c r="K16" s="245">
        <v>157704.38885416667</v>
      </c>
      <c r="L16" s="245">
        <v>296434.52704861108</v>
      </c>
      <c r="N16" s="297">
        <f>-D9</f>
        <v>-70000</v>
      </c>
      <c r="O16" s="298">
        <f>G15</f>
        <v>2300.0000000000582</v>
      </c>
      <c r="P16" s="298">
        <f>H15</f>
        <v>-33247.5</v>
      </c>
      <c r="Q16" s="298">
        <f>I15</f>
        <v>6871.3749999999418</v>
      </c>
      <c r="R16" s="298">
        <f>J15</f>
        <v>14361.818749999889</v>
      </c>
      <c r="S16" s="298">
        <f>K15</f>
        <v>91037.72218750004</v>
      </c>
      <c r="U16" s="299">
        <f>-D9+G15</f>
        <v>-67699.999999999942</v>
      </c>
      <c r="V16" s="299">
        <f>U16+H15</f>
        <v>-100947.49999999994</v>
      </c>
      <c r="W16" s="299">
        <f>V16+I15</f>
        <v>-94076.125</v>
      </c>
      <c r="X16" s="299">
        <f>W16+J15</f>
        <v>-79714.306250000111</v>
      </c>
      <c r="Y16" s="299">
        <f>X16+K15</f>
        <v>11323.415937499929</v>
      </c>
      <c r="Z16" s="270"/>
      <c r="AA16" s="288">
        <f>G15</f>
        <v>2300.0000000000582</v>
      </c>
      <c r="AB16" s="288">
        <f>H15</f>
        <v>-33247.5</v>
      </c>
      <c r="AC16" s="288">
        <f>I15</f>
        <v>6871.3749999999418</v>
      </c>
      <c r="AD16" s="288">
        <f>J15</f>
        <v>14361.818749999889</v>
      </c>
      <c r="AE16" s="288">
        <f>K15</f>
        <v>91037.72218750004</v>
      </c>
    </row>
    <row r="17" spans="3:31" ht="30" customHeight="1" thickTop="1" thickBot="1">
      <c r="C17" s="18"/>
      <c r="D17" s="18"/>
      <c r="F17" s="130" t="s">
        <v>373</v>
      </c>
      <c r="G17" s="338">
        <v>7.3928571428573285E-3</v>
      </c>
      <c r="H17" s="338">
        <v>-0.1038984375</v>
      </c>
      <c r="I17" s="338">
        <v>1.7178437499999855E-2</v>
      </c>
      <c r="J17" s="338">
        <v>3.1680482536764469E-2</v>
      </c>
      <c r="K17" s="338">
        <v>0.13655658328125006</v>
      </c>
      <c r="L17" s="338">
        <v>3.7805306995738606E-2</v>
      </c>
      <c r="N17" s="300">
        <f>IRR(N16:S16)</f>
        <v>2.6133080037516132E-2</v>
      </c>
      <c r="O17" s="301"/>
      <c r="U17" s="270">
        <f>IF(U16&gt;=0,1,0)</f>
        <v>0</v>
      </c>
      <c r="V17" s="270">
        <f>IF(V16&gt;=0,1,0)</f>
        <v>0</v>
      </c>
      <c r="W17" s="270">
        <f>IF(W16&gt;=0,1,0)</f>
        <v>0</v>
      </c>
      <c r="X17" s="270">
        <f>IF(X16&gt;=0,1,0)</f>
        <v>0</v>
      </c>
      <c r="Y17" s="270">
        <f>IF(Y16&gt;=0,1,0)</f>
        <v>1</v>
      </c>
      <c r="Z17" s="270"/>
      <c r="AA17" s="270">
        <f>IF(AA16&gt;=0,1,0)</f>
        <v>1</v>
      </c>
      <c r="AB17" s="270">
        <f>IF(AB16&gt;=0,1,0)</f>
        <v>0</v>
      </c>
      <c r="AC17" s="270">
        <f t="shared" ref="AC17" si="2">IF(AC16&gt;=0,1,0)</f>
        <v>1</v>
      </c>
      <c r="AD17" s="270">
        <f t="shared" ref="AD17" si="3">IF(AD16&gt;=0,1,0)</f>
        <v>1</v>
      </c>
      <c r="AE17" s="270">
        <f t="shared" ref="AE17" si="4">IF(AE16&gt;=0,1,0)</f>
        <v>1</v>
      </c>
    </row>
    <row r="18" spans="3:31" ht="30" customHeight="1" thickTop="1">
      <c r="C18" s="18"/>
      <c r="D18" s="18"/>
      <c r="U18" s="270" t="s">
        <v>487</v>
      </c>
      <c r="V18" s="270" t="s">
        <v>488</v>
      </c>
      <c r="W18" s="270" t="s">
        <v>489</v>
      </c>
      <c r="X18" s="270" t="s">
        <v>490</v>
      </c>
      <c r="Y18" s="270" t="s">
        <v>491</v>
      </c>
      <c r="Z18" s="270"/>
      <c r="AA18" s="270" t="s">
        <v>487</v>
      </c>
      <c r="AB18" s="270" t="s">
        <v>488</v>
      </c>
      <c r="AC18" s="270" t="s">
        <v>489</v>
      </c>
      <c r="AD18" s="270" t="s">
        <v>490</v>
      </c>
      <c r="AE18" s="270" t="s">
        <v>491</v>
      </c>
    </row>
    <row r="19" spans="3:31" ht="30" customHeight="1"/>
    <row r="20" spans="3:31" ht="30" customHeight="1"/>
    <row r="21" spans="3:31" ht="30" customHeight="1"/>
    <row r="22" spans="3:31" ht="30" customHeight="1"/>
    <row r="23" spans="3:31" ht="30" customHeight="1"/>
    <row r="24" spans="3:31" ht="30" customHeight="1"/>
    <row r="25" spans="3:31" ht="30" customHeight="1"/>
    <row r="26" spans="3:31" ht="30" customHeight="1"/>
    <row r="27" spans="3:31" ht="30" customHeight="1"/>
    <row r="28" spans="3:31" ht="30" customHeight="1"/>
    <row r="29" spans="3:31" ht="30" customHeight="1"/>
    <row r="30" spans="3:31" ht="30" customHeight="1"/>
    <row r="31" spans="3:31" ht="30" customHeight="1"/>
    <row r="32" spans="3:31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</sheetData>
  <sheetProtection selectLockedCells="1"/>
  <mergeCells count="4">
    <mergeCell ref="C10:C11"/>
    <mergeCell ref="D10:D11"/>
    <mergeCell ref="C12:C13"/>
    <mergeCell ref="D12:D13"/>
  </mergeCells>
  <conditionalFormatting sqref="D7">
    <cfRule type="cellIs" dxfId="32" priority="5" operator="greaterThan">
      <formula>0</formula>
    </cfRule>
    <cfRule type="cellIs" dxfId="31" priority="6" operator="lessThanOrEqual">
      <formula>0</formula>
    </cfRule>
  </conditionalFormatting>
  <conditionalFormatting sqref="G15:L15">
    <cfRule type="cellIs" dxfId="30" priority="1" operator="greaterThan">
      <formula>0</formula>
    </cfRule>
    <cfRule type="cellIs" dxfId="29" priority="2" operator="lessThanOr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3">
    <pageSetUpPr fitToPage="1"/>
  </sheetPr>
  <dimension ref="A1:XFD11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5.875" style="12" customWidth="1"/>
    <col min="4" max="4" width="33.875" style="14" customWidth="1"/>
    <col min="5" max="5" width="2.875" style="14" customWidth="1"/>
    <col min="6" max="6" width="11" style="15" customWidth="1"/>
    <col min="7" max="10" width="11" style="15"/>
    <col min="11" max="11" width="11" style="15" customWidth="1"/>
    <col min="12" max="16" width="11" style="12"/>
    <col min="17" max="17" width="11" style="59"/>
    <col min="18" max="18" width="13.5" style="270" customWidth="1"/>
    <col min="19" max="19" width="13" style="270" bestFit="1" customWidth="1"/>
    <col min="20" max="20" width="14" style="270" bestFit="1" customWidth="1"/>
    <col min="21" max="22" width="12.5" style="270" bestFit="1" customWidth="1"/>
    <col min="23" max="23" width="12" style="270" bestFit="1" customWidth="1"/>
    <col min="24" max="25" width="11" style="270"/>
    <col min="26" max="26" width="13.875" style="288" bestFit="1" customWidth="1"/>
    <col min="27" max="27" width="11" style="270"/>
    <col min="28" max="28" width="13.875" style="270" bestFit="1" customWidth="1"/>
    <col min="29" max="31" width="11" style="270"/>
    <col min="32" max="33" width="11" style="14"/>
    <col min="34" max="35" width="14.125" style="14" customWidth="1"/>
    <col min="36" max="39" width="14.125" style="12" customWidth="1"/>
    <col min="40" max="16384" width="11" style="12"/>
  </cols>
  <sheetData>
    <row r="1" spans="1:16384" s="52" customFormat="1" ht="39" customHeight="1">
      <c r="C1" s="151"/>
      <c r="D1" s="3"/>
      <c r="E1" s="4"/>
      <c r="F1" s="5"/>
      <c r="G1" s="5"/>
      <c r="H1" s="5"/>
      <c r="I1" s="5"/>
      <c r="J1" s="5"/>
      <c r="K1" s="5"/>
      <c r="Q1" s="163"/>
      <c r="R1" s="267"/>
      <c r="S1" s="267"/>
      <c r="T1" s="267"/>
      <c r="U1" s="267"/>
      <c r="V1" s="267"/>
      <c r="W1" s="267"/>
      <c r="X1" s="267"/>
      <c r="Y1" s="267"/>
      <c r="Z1" s="285"/>
      <c r="AA1" s="267"/>
      <c r="AB1" s="267"/>
      <c r="AC1" s="267"/>
      <c r="AD1" s="267"/>
      <c r="AE1" s="267"/>
      <c r="AF1" s="4"/>
      <c r="AG1" s="4"/>
      <c r="AH1" s="4"/>
      <c r="AI1" s="4"/>
    </row>
    <row r="2" spans="1:16384" s="6" customFormat="1" ht="30" customHeight="1">
      <c r="D2" s="9"/>
      <c r="E2" s="9"/>
      <c r="F2" s="10"/>
      <c r="G2" s="10"/>
      <c r="H2" s="10"/>
      <c r="I2" s="11"/>
      <c r="J2" s="11"/>
      <c r="K2" s="11"/>
      <c r="Q2" s="71"/>
      <c r="R2" s="269"/>
      <c r="S2" s="269"/>
      <c r="T2" s="269"/>
      <c r="U2" s="269"/>
      <c r="V2" s="269"/>
      <c r="W2" s="269"/>
      <c r="X2" s="269"/>
      <c r="Y2" s="269"/>
      <c r="Z2" s="287"/>
      <c r="AA2" s="269"/>
      <c r="AB2" s="269"/>
      <c r="AC2" s="269"/>
      <c r="AD2" s="269"/>
      <c r="AE2" s="269"/>
      <c r="AF2" s="268"/>
      <c r="AG2" s="268"/>
      <c r="AH2" s="268"/>
      <c r="AI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5" customHeight="1">
      <c r="D4" s="13"/>
    </row>
    <row r="5" spans="1:16384" s="183" customFormat="1" ht="20.100000000000001" customHeight="1">
      <c r="C5" s="512" t="s">
        <v>494</v>
      </c>
      <c r="D5" s="512"/>
      <c r="E5" s="184"/>
      <c r="F5" s="249" t="s">
        <v>500</v>
      </c>
      <c r="G5" s="186"/>
      <c r="H5" s="188"/>
      <c r="I5" s="185"/>
      <c r="J5" s="185"/>
      <c r="K5" s="185"/>
      <c r="Q5" s="212"/>
      <c r="R5" s="302"/>
      <c r="S5" s="302"/>
      <c r="T5" s="302"/>
      <c r="U5" s="302"/>
      <c r="V5" s="302"/>
      <c r="W5" s="302"/>
      <c r="X5" s="302"/>
      <c r="Y5" s="302"/>
      <c r="Z5" s="303"/>
      <c r="AA5" s="302"/>
      <c r="AB5" s="302"/>
      <c r="AC5" s="302"/>
      <c r="AD5" s="302"/>
      <c r="AE5" s="302"/>
      <c r="AF5" s="184"/>
      <c r="AG5" s="184"/>
      <c r="AH5" s="184"/>
      <c r="AI5" s="184"/>
    </row>
    <row r="6" spans="1:16384" s="18" customFormat="1" ht="51" customHeight="1">
      <c r="A6" s="16"/>
      <c r="B6" s="17"/>
      <c r="C6" s="513">
        <v>2448.2974918501272</v>
      </c>
      <c r="D6" s="513"/>
      <c r="E6" s="20"/>
      <c r="F6" s="515"/>
      <c r="G6" s="515"/>
      <c r="H6" s="515"/>
      <c r="I6" s="515"/>
      <c r="J6" s="515"/>
      <c r="K6" s="515"/>
      <c r="L6" s="515"/>
      <c r="M6" s="515"/>
      <c r="N6" s="515"/>
      <c r="O6" s="515"/>
      <c r="P6" s="22"/>
      <c r="Q6" s="72"/>
      <c r="R6" s="273"/>
      <c r="S6" s="273"/>
      <c r="T6" s="273"/>
      <c r="U6" s="273"/>
      <c r="V6" s="273"/>
      <c r="W6" s="273"/>
      <c r="X6" s="273"/>
      <c r="Y6" s="273"/>
      <c r="Z6" s="276"/>
      <c r="AA6" s="273"/>
      <c r="AB6" s="273"/>
      <c r="AC6" s="273"/>
      <c r="AD6" s="273"/>
      <c r="AE6" s="273"/>
      <c r="AF6" s="274"/>
      <c r="AG6" s="274"/>
      <c r="AH6" s="274"/>
      <c r="AI6" s="274"/>
    </row>
    <row r="7" spans="1:16384" s="18" customFormat="1" ht="6.95" customHeight="1">
      <c r="A7" s="16"/>
      <c r="B7" s="17"/>
      <c r="C7" s="17"/>
      <c r="D7" s="20"/>
      <c r="E7" s="20"/>
      <c r="F7" s="515"/>
      <c r="G7" s="515"/>
      <c r="H7" s="515"/>
      <c r="I7" s="515"/>
      <c r="J7" s="515"/>
      <c r="K7" s="515"/>
      <c r="L7" s="515"/>
      <c r="M7" s="515"/>
      <c r="N7" s="515"/>
      <c r="O7" s="515"/>
      <c r="Q7" s="72"/>
      <c r="R7" s="273"/>
      <c r="S7" s="273"/>
      <c r="T7" s="273"/>
      <c r="U7" s="273"/>
      <c r="V7" s="273"/>
      <c r="W7" s="273"/>
      <c r="X7" s="273"/>
      <c r="Y7" s="273"/>
      <c r="Z7" s="276"/>
      <c r="AA7" s="273"/>
      <c r="AB7" s="273"/>
      <c r="AC7" s="273"/>
      <c r="AD7" s="273"/>
      <c r="AE7" s="273"/>
      <c r="AF7" s="274"/>
      <c r="AG7" s="274"/>
      <c r="AH7" s="274"/>
      <c r="AI7" s="274"/>
    </row>
    <row r="8" spans="1:16384" s="183" customFormat="1" ht="20.100000000000001" customHeight="1">
      <c r="C8" s="512" t="s">
        <v>495</v>
      </c>
      <c r="D8" s="512"/>
      <c r="E8" s="184"/>
      <c r="F8" s="515"/>
      <c r="G8" s="515"/>
      <c r="H8" s="515"/>
      <c r="I8" s="515"/>
      <c r="J8" s="515"/>
      <c r="K8" s="515"/>
      <c r="L8" s="515"/>
      <c r="M8" s="515"/>
      <c r="N8" s="515"/>
      <c r="O8" s="515"/>
      <c r="Q8" s="212"/>
      <c r="R8" s="302"/>
      <c r="S8" s="302"/>
      <c r="T8" s="302"/>
      <c r="U8" s="302"/>
      <c r="V8" s="302"/>
      <c r="W8" s="302"/>
      <c r="X8" s="302"/>
      <c r="Y8" s="302"/>
      <c r="Z8" s="303"/>
      <c r="AA8" s="302"/>
      <c r="AB8" s="302"/>
      <c r="AC8" s="302"/>
      <c r="AD8" s="302"/>
      <c r="AE8" s="302"/>
      <c r="AF8" s="184"/>
      <c r="AG8" s="184"/>
      <c r="AH8" s="184"/>
      <c r="AI8" s="184"/>
    </row>
    <row r="9" spans="1:16384" s="18" customFormat="1" ht="51" customHeight="1">
      <c r="A9" s="16"/>
      <c r="B9" s="17"/>
      <c r="C9" s="514">
        <v>2.6133080037516132E-2</v>
      </c>
      <c r="D9" s="514"/>
      <c r="E9" s="20"/>
      <c r="F9" s="515"/>
      <c r="G9" s="515"/>
      <c r="H9" s="515"/>
      <c r="I9" s="515"/>
      <c r="J9" s="515"/>
      <c r="K9" s="515"/>
      <c r="L9" s="515"/>
      <c r="M9" s="515"/>
      <c r="N9" s="515"/>
      <c r="O9" s="515"/>
      <c r="P9" s="22"/>
      <c r="Q9" s="72"/>
      <c r="R9" s="273"/>
      <c r="S9" s="273"/>
      <c r="T9" s="273"/>
      <c r="U9" s="273"/>
      <c r="V9" s="273"/>
      <c r="W9" s="273"/>
      <c r="X9" s="273"/>
      <c r="Y9" s="273"/>
      <c r="Z9" s="276"/>
      <c r="AA9" s="273"/>
      <c r="AB9" s="273"/>
      <c r="AC9" s="273"/>
      <c r="AD9" s="273"/>
      <c r="AE9" s="273"/>
      <c r="AF9" s="274"/>
      <c r="AG9" s="274"/>
      <c r="AH9" s="274"/>
      <c r="AI9" s="274"/>
    </row>
    <row r="10" spans="1:16384" s="18" customFormat="1" ht="6.95" customHeight="1">
      <c r="A10" s="16"/>
      <c r="B10" s="17"/>
      <c r="C10" s="17"/>
      <c r="D10" s="20"/>
      <c r="E10" s="20"/>
      <c r="F10" s="23"/>
      <c r="G10" s="23"/>
      <c r="H10" s="23"/>
      <c r="I10" s="23"/>
      <c r="J10" s="23"/>
      <c r="K10" s="23"/>
      <c r="Q10" s="72"/>
      <c r="R10" s="273"/>
      <c r="S10" s="273"/>
      <c r="T10" s="273"/>
      <c r="U10" s="273"/>
      <c r="V10" s="273"/>
      <c r="W10" s="273"/>
      <c r="X10" s="273"/>
      <c r="Y10" s="273"/>
      <c r="Z10" s="276"/>
      <c r="AA10" s="273"/>
      <c r="AB10" s="273"/>
      <c r="AC10" s="273"/>
      <c r="AD10" s="273"/>
      <c r="AE10" s="273"/>
      <c r="AF10" s="274"/>
      <c r="AG10" s="274"/>
      <c r="AH10" s="274"/>
      <c r="AI10" s="274"/>
    </row>
    <row r="11" spans="1:16384" s="183" customFormat="1" ht="20.100000000000001" customHeight="1">
      <c r="C11" s="512" t="s">
        <v>493</v>
      </c>
      <c r="D11" s="512"/>
      <c r="E11" s="184"/>
      <c r="F11" s="512" t="s">
        <v>657</v>
      </c>
      <c r="G11" s="512"/>
      <c r="H11" s="185"/>
      <c r="I11" s="185"/>
      <c r="J11" s="185"/>
      <c r="K11" s="185"/>
      <c r="Q11" s="212"/>
      <c r="R11" s="302"/>
      <c r="S11" s="302"/>
      <c r="T11" s="302"/>
      <c r="U11" s="302"/>
      <c r="V11" s="302"/>
      <c r="W11" s="302"/>
      <c r="X11" s="302"/>
      <c r="Y11" s="302"/>
      <c r="Z11" s="303"/>
      <c r="AA11" s="302"/>
      <c r="AB11" s="302"/>
      <c r="AC11" s="302"/>
      <c r="AD11" s="302"/>
      <c r="AE11" s="302"/>
      <c r="AF11" s="184"/>
      <c r="AG11" s="184"/>
      <c r="AH11" s="184"/>
      <c r="AI11" s="184"/>
    </row>
    <row r="12" spans="1:16384" s="18" customFormat="1" ht="51" customHeight="1">
      <c r="A12" s="16"/>
      <c r="B12" s="17"/>
      <c r="C12" s="511" t="s">
        <v>491</v>
      </c>
      <c r="D12" s="511"/>
      <c r="E12" s="20"/>
      <c r="F12" s="203"/>
      <c r="G12" s="203"/>
      <c r="H12" s="203"/>
      <c r="I12" s="203"/>
      <c r="J12" s="203"/>
      <c r="K12" s="203"/>
      <c r="L12" s="215"/>
      <c r="M12" s="215"/>
      <c r="N12" s="215"/>
      <c r="O12" s="215"/>
      <c r="P12" s="215"/>
      <c r="Q12" s="237"/>
      <c r="R12" s="273"/>
      <c r="S12" s="273"/>
      <c r="T12" s="273"/>
      <c r="U12" s="273"/>
      <c r="V12" s="273"/>
      <c r="W12" s="273"/>
      <c r="X12" s="273"/>
      <c r="Y12" s="273"/>
      <c r="Z12" s="276"/>
      <c r="AA12" s="273"/>
      <c r="AB12" s="273"/>
      <c r="AC12" s="273"/>
      <c r="AD12" s="273"/>
      <c r="AE12" s="273"/>
      <c r="AF12" s="274"/>
      <c r="AG12" s="274"/>
      <c r="AH12" s="274"/>
      <c r="AI12" s="274"/>
    </row>
    <row r="13" spans="1:16384" s="18" customFormat="1" ht="6.95" customHeight="1">
      <c r="A13" s="16"/>
      <c r="B13" s="17"/>
      <c r="C13" s="17"/>
      <c r="D13" s="20"/>
      <c r="E13" s="20"/>
      <c r="F13" s="210"/>
      <c r="G13" s="210"/>
      <c r="H13" s="210"/>
      <c r="I13" s="210"/>
      <c r="J13" s="210"/>
      <c r="K13" s="210"/>
      <c r="L13" s="211"/>
      <c r="M13" s="211"/>
      <c r="N13" s="211"/>
      <c r="O13" s="211"/>
      <c r="P13" s="211"/>
      <c r="Q13" s="237"/>
      <c r="R13" s="273"/>
      <c r="S13" s="273"/>
      <c r="T13" s="273"/>
      <c r="U13" s="273"/>
      <c r="V13" s="273"/>
      <c r="W13" s="273"/>
      <c r="X13" s="273"/>
      <c r="Y13" s="273"/>
      <c r="Z13" s="276"/>
      <c r="AA13" s="273"/>
      <c r="AB13" s="273"/>
      <c r="AC13" s="273"/>
      <c r="AD13" s="273"/>
      <c r="AE13" s="273"/>
      <c r="AF13" s="274"/>
      <c r="AG13" s="274"/>
      <c r="AH13" s="274"/>
      <c r="AI13" s="274"/>
    </row>
    <row r="14" spans="1:16384" s="18" customFormat="1" ht="30" customHeight="1">
      <c r="A14" s="16"/>
      <c r="B14" s="17"/>
      <c r="C14" s="512" t="s">
        <v>518</v>
      </c>
      <c r="D14" s="512"/>
      <c r="E14" s="20"/>
      <c r="F14" s="210"/>
      <c r="G14" s="210"/>
      <c r="H14" s="210"/>
      <c r="I14" s="210"/>
      <c r="J14" s="210"/>
      <c r="K14" s="210"/>
      <c r="L14" s="211"/>
      <c r="M14" s="211"/>
      <c r="N14" s="211"/>
      <c r="O14" s="211"/>
      <c r="P14" s="211"/>
      <c r="Q14" s="237"/>
      <c r="R14" s="273"/>
      <c r="S14" s="273"/>
      <c r="T14" s="273"/>
      <c r="U14" s="273"/>
      <c r="V14" s="273"/>
      <c r="W14" s="273"/>
      <c r="X14" s="273"/>
      <c r="Y14" s="273"/>
      <c r="Z14" s="276"/>
      <c r="AA14" s="273"/>
      <c r="AB14" s="273"/>
      <c r="AC14" s="273"/>
      <c r="AD14" s="273"/>
      <c r="AE14" s="273"/>
      <c r="AF14" s="274"/>
      <c r="AG14" s="274"/>
      <c r="AH14" s="274"/>
      <c r="AI14" s="274"/>
    </row>
    <row r="15" spans="1:16384" s="18" customFormat="1" ht="51" customHeight="1">
      <c r="A15" s="16"/>
      <c r="B15" s="17"/>
      <c r="C15" s="511" t="s">
        <v>487</v>
      </c>
      <c r="D15" s="511"/>
      <c r="E15" s="20"/>
      <c r="F15" s="210"/>
      <c r="G15" s="210"/>
      <c r="H15" s="210"/>
      <c r="I15" s="210"/>
      <c r="J15" s="210"/>
      <c r="K15" s="210"/>
      <c r="L15" s="211"/>
      <c r="M15" s="211"/>
      <c r="N15" s="211"/>
      <c r="O15" s="211"/>
      <c r="P15" s="211"/>
      <c r="Q15" s="237"/>
      <c r="R15" s="273"/>
      <c r="S15" s="273"/>
      <c r="T15" s="273"/>
      <c r="U15" s="273"/>
      <c r="V15" s="273"/>
      <c r="W15" s="273"/>
      <c r="X15" s="273"/>
      <c r="Y15" s="273"/>
      <c r="Z15" s="276"/>
      <c r="AA15" s="273"/>
      <c r="AB15" s="273"/>
      <c r="AC15" s="273"/>
      <c r="AD15" s="273"/>
      <c r="AE15" s="273"/>
      <c r="AF15" s="274"/>
      <c r="AG15" s="274"/>
      <c r="AH15" s="274"/>
      <c r="AI15" s="274"/>
    </row>
    <row r="16" spans="1:16384" s="18" customFormat="1" ht="30" customHeight="1">
      <c r="A16" s="16"/>
      <c r="B16" s="17"/>
      <c r="C16" s="20"/>
      <c r="D16" s="20"/>
      <c r="E16" s="20"/>
      <c r="F16" s="210"/>
      <c r="G16" s="210"/>
      <c r="H16" s="210"/>
      <c r="I16" s="210"/>
      <c r="J16" s="210"/>
      <c r="K16" s="210"/>
      <c r="L16" s="211"/>
      <c r="M16" s="211"/>
      <c r="N16" s="211"/>
      <c r="O16" s="211"/>
      <c r="Q16" s="72"/>
      <c r="R16" s="273"/>
      <c r="S16" s="273"/>
      <c r="T16" s="273"/>
      <c r="U16" s="273"/>
      <c r="V16" s="273"/>
      <c r="W16" s="273"/>
      <c r="X16" s="273"/>
      <c r="Y16" s="273"/>
      <c r="Z16" s="276"/>
      <c r="AA16" s="273"/>
      <c r="AB16" s="273"/>
      <c r="AC16" s="273"/>
      <c r="AD16" s="273"/>
      <c r="AE16" s="273"/>
      <c r="AF16" s="274"/>
      <c r="AG16" s="274"/>
      <c r="AH16" s="274"/>
      <c r="AI16" s="274"/>
    </row>
    <row r="17" spans="1:39" s="18" customFormat="1" ht="3.95" customHeight="1">
      <c r="A17" s="16"/>
      <c r="B17" s="17"/>
      <c r="C17" s="20"/>
      <c r="D17" s="20"/>
      <c r="E17" s="20"/>
      <c r="F17" s="210"/>
      <c r="G17" s="210"/>
      <c r="H17" s="210"/>
      <c r="I17" s="210"/>
      <c r="J17" s="210"/>
      <c r="K17" s="210"/>
      <c r="L17" s="211"/>
      <c r="M17" s="211"/>
      <c r="N17" s="211"/>
      <c r="O17" s="211"/>
      <c r="Q17" s="72"/>
      <c r="R17" s="273"/>
      <c r="S17" s="273"/>
      <c r="T17" s="273"/>
      <c r="U17" s="273"/>
      <c r="V17" s="273"/>
      <c r="W17" s="273"/>
      <c r="X17" s="273"/>
      <c r="Y17" s="273"/>
      <c r="Z17" s="276"/>
      <c r="AA17" s="273"/>
      <c r="AB17" s="273"/>
      <c r="AC17" s="273"/>
      <c r="AD17" s="273"/>
      <c r="AE17" s="273"/>
      <c r="AF17" s="274"/>
      <c r="AG17" s="274"/>
      <c r="AH17" s="274"/>
      <c r="AI17" s="274"/>
    </row>
    <row r="18" spans="1:39" s="18" customFormat="1" ht="30" customHeight="1">
      <c r="A18" s="16"/>
      <c r="B18" s="17"/>
      <c r="C18" s="20"/>
      <c r="D18" s="20"/>
      <c r="E18" s="20"/>
      <c r="F18" s="210"/>
      <c r="G18" s="210"/>
      <c r="H18" s="210"/>
      <c r="I18" s="210"/>
      <c r="J18" s="210"/>
      <c r="K18" s="210"/>
      <c r="L18" s="211"/>
      <c r="M18" s="211"/>
      <c r="N18" s="211"/>
      <c r="O18" s="211"/>
      <c r="Q18" s="340" t="s">
        <v>515</v>
      </c>
      <c r="R18" s="273"/>
      <c r="S18" s="273"/>
      <c r="T18" s="273"/>
      <c r="U18" s="273"/>
      <c r="V18" s="273"/>
      <c r="W18" s="273"/>
      <c r="X18" s="273"/>
      <c r="Y18" s="273"/>
      <c r="Z18" s="276"/>
      <c r="AA18" s="273"/>
      <c r="AB18" s="273"/>
      <c r="AC18" s="273"/>
      <c r="AD18" s="273"/>
      <c r="AE18" s="273"/>
      <c r="AF18" s="274"/>
      <c r="AG18" s="274"/>
      <c r="AH18" s="274"/>
      <c r="AI18" s="274"/>
    </row>
    <row r="19" spans="1:39" s="18" customFormat="1" ht="30" customHeight="1">
      <c r="A19" s="16"/>
      <c r="B19" s="17"/>
      <c r="C19" s="17"/>
      <c r="D19" s="20"/>
      <c r="E19" s="20"/>
      <c r="F19" s="210"/>
      <c r="G19" s="210"/>
      <c r="H19" s="210"/>
      <c r="I19" s="210"/>
      <c r="J19" s="210"/>
      <c r="K19" s="210"/>
      <c r="L19" s="211"/>
      <c r="M19" s="211"/>
      <c r="N19" s="211"/>
      <c r="O19" s="211"/>
      <c r="Q19" s="340" t="s">
        <v>146</v>
      </c>
      <c r="R19" s="273" t="s">
        <v>516</v>
      </c>
      <c r="S19" s="273" t="s">
        <v>195</v>
      </c>
      <c r="T19" s="273" t="s">
        <v>196</v>
      </c>
      <c r="U19" s="273" t="s">
        <v>197</v>
      </c>
      <c r="V19" s="273" t="s">
        <v>198</v>
      </c>
      <c r="W19" s="273" t="s">
        <v>199</v>
      </c>
      <c r="X19" s="273"/>
      <c r="Y19" s="273"/>
      <c r="Z19" s="276"/>
      <c r="AA19" s="273"/>
      <c r="AB19" s="273"/>
      <c r="AC19" s="273"/>
      <c r="AD19" s="273"/>
      <c r="AE19" s="273"/>
      <c r="AF19" s="274"/>
      <c r="AG19" s="274"/>
      <c r="AH19" s="274"/>
      <c r="AI19" s="274"/>
    </row>
    <row r="20" spans="1:39" s="18" customFormat="1" ht="30" customHeight="1">
      <c r="A20" s="16"/>
      <c r="B20" s="17"/>
      <c r="C20" s="17"/>
      <c r="D20" s="20"/>
      <c r="E20" s="20"/>
      <c r="F20" s="23"/>
      <c r="G20" s="23"/>
      <c r="H20" s="23"/>
      <c r="I20" s="23"/>
      <c r="J20" s="23"/>
      <c r="K20" s="23"/>
      <c r="Q20" s="340" t="s">
        <v>528</v>
      </c>
      <c r="R20" s="288">
        <v>70000</v>
      </c>
      <c r="S20" s="288">
        <v>0</v>
      </c>
      <c r="T20" s="288">
        <v>20000</v>
      </c>
      <c r="U20" s="288">
        <v>0</v>
      </c>
      <c r="V20" s="288">
        <v>0</v>
      </c>
      <c r="W20" s="288">
        <v>0</v>
      </c>
      <c r="X20" s="273"/>
      <c r="Y20" s="273"/>
      <c r="Z20" s="276"/>
      <c r="AA20" s="273"/>
      <c r="AB20" s="273"/>
      <c r="AC20" s="273"/>
      <c r="AD20" s="273"/>
      <c r="AE20" s="273"/>
      <c r="AF20" s="274"/>
      <c r="AG20" s="274"/>
      <c r="AH20" s="274"/>
      <c r="AI20" s="274"/>
    </row>
    <row r="21" spans="1:39" ht="30" customHeight="1">
      <c r="Q21" s="270"/>
    </row>
    <row r="22" spans="1:39" ht="30" customHeight="1">
      <c r="Q22" s="270" t="s">
        <v>517</v>
      </c>
      <c r="R22" s="270" t="s">
        <v>516</v>
      </c>
      <c r="S22" s="273" t="s">
        <v>195</v>
      </c>
      <c r="T22" s="273" t="s">
        <v>196</v>
      </c>
      <c r="U22" s="273" t="s">
        <v>197</v>
      </c>
      <c r="V22" s="273" t="s">
        <v>198</v>
      </c>
      <c r="W22" s="273" t="s">
        <v>199</v>
      </c>
    </row>
    <row r="23" spans="1:39" ht="30" customHeight="1">
      <c r="Q23" s="270" t="s">
        <v>493</v>
      </c>
      <c r="R23" s="288">
        <v>-70000</v>
      </c>
      <c r="S23" s="288">
        <v>-67699.999999999942</v>
      </c>
      <c r="T23" s="288">
        <v>-100947.49999999994</v>
      </c>
      <c r="U23" s="288">
        <v>-94076.125</v>
      </c>
      <c r="V23" s="288">
        <v>-79714.306250000111</v>
      </c>
      <c r="W23" s="288">
        <v>11323.415937499929</v>
      </c>
    </row>
    <row r="24" spans="1:39" ht="30" customHeight="1">
      <c r="Q24" s="270" t="s">
        <v>518</v>
      </c>
      <c r="R24" s="288">
        <v>-70000</v>
      </c>
      <c r="S24" s="288">
        <v>-4699.9999999999418</v>
      </c>
      <c r="T24" s="288">
        <v>-22247.5</v>
      </c>
      <c r="U24" s="288">
        <v>-2128.6250000000582</v>
      </c>
      <c r="V24" s="288">
        <v>5361.8187499998894</v>
      </c>
      <c r="W24" s="288">
        <v>82037.72218750004</v>
      </c>
    </row>
    <row r="25" spans="1:39" ht="30" customHeight="1">
      <c r="Q25" s="270"/>
    </row>
    <row r="26" spans="1:39" ht="30" customHeight="1">
      <c r="Q26" s="270"/>
    </row>
    <row r="27" spans="1:39" ht="30" customHeight="1">
      <c r="Q27" s="270" t="s">
        <v>519</v>
      </c>
      <c r="Y27" s="270" t="s">
        <v>520</v>
      </c>
      <c r="AG27" s="270" t="s">
        <v>521</v>
      </c>
    </row>
    <row r="28" spans="1:39" ht="30" customHeight="1">
      <c r="Q28" s="340" t="s">
        <v>195</v>
      </c>
      <c r="R28" s="288">
        <v>311111.11111111118</v>
      </c>
      <c r="S28" s="270">
        <v>9.9999999999999995E-7</v>
      </c>
      <c r="T28" s="288">
        <v>311111.11111211119</v>
      </c>
      <c r="U28" s="270" t="s">
        <v>195</v>
      </c>
      <c r="V28" s="270">
        <v>1</v>
      </c>
      <c r="W28" s="270" t="s">
        <v>199</v>
      </c>
      <c r="Y28" s="273" t="s">
        <v>195</v>
      </c>
      <c r="Z28" s="288">
        <v>315811.11111111112</v>
      </c>
      <c r="AA28" s="270">
        <v>9.9999999999999995E-7</v>
      </c>
      <c r="AB28" s="288">
        <v>315811.11111211113</v>
      </c>
      <c r="AC28" s="270" t="s">
        <v>195</v>
      </c>
      <c r="AD28" s="270">
        <v>1</v>
      </c>
      <c r="AE28" s="270" t="s">
        <v>199</v>
      </c>
      <c r="AG28" s="273" t="s">
        <v>195</v>
      </c>
      <c r="AH28" s="288">
        <v>315811.11111111112</v>
      </c>
      <c r="AI28" s="270">
        <v>9.9999999999999995E-7</v>
      </c>
      <c r="AJ28" s="137">
        <v>315811.11111211113</v>
      </c>
      <c r="AK28" s="59" t="s">
        <v>195</v>
      </c>
      <c r="AL28" s="59">
        <v>1</v>
      </c>
      <c r="AM28" s="59" t="s">
        <v>199</v>
      </c>
    </row>
    <row r="29" spans="1:39" ht="30" customHeight="1">
      <c r="Q29" s="340" t="s">
        <v>196</v>
      </c>
      <c r="R29" s="288">
        <v>320000</v>
      </c>
      <c r="S29" s="270">
        <v>1.9999999999999999E-6</v>
      </c>
      <c r="T29" s="288">
        <v>320000.00000200002</v>
      </c>
      <c r="U29" s="270" t="s">
        <v>196</v>
      </c>
      <c r="Y29" s="273" t="s">
        <v>196</v>
      </c>
      <c r="Z29" s="288">
        <v>342247.5</v>
      </c>
      <c r="AA29" s="270">
        <v>1.9999999999999999E-6</v>
      </c>
      <c r="AB29" s="288">
        <v>342247.50000200002</v>
      </c>
      <c r="AC29" s="270" t="s">
        <v>196</v>
      </c>
      <c r="AG29" s="273" t="s">
        <v>196</v>
      </c>
      <c r="AH29" s="288">
        <v>342247.5</v>
      </c>
      <c r="AI29" s="270">
        <v>1.9999999999999999E-6</v>
      </c>
      <c r="AJ29" s="137">
        <v>342247.50000200002</v>
      </c>
      <c r="AK29" s="59" t="s">
        <v>196</v>
      </c>
      <c r="AL29" s="59"/>
      <c r="AM29" s="59"/>
    </row>
    <row r="30" spans="1:39" ht="30" customHeight="1">
      <c r="Q30" s="340" t="s">
        <v>197</v>
      </c>
      <c r="R30" s="288">
        <v>399999.99999999994</v>
      </c>
      <c r="S30" s="270">
        <v>3.0000000000000001E-6</v>
      </c>
      <c r="T30" s="288">
        <v>400000.00000299996</v>
      </c>
      <c r="U30" s="270" t="s">
        <v>197</v>
      </c>
      <c r="Y30" s="273" t="s">
        <v>197</v>
      </c>
      <c r="Z30" s="288">
        <v>402128.625</v>
      </c>
      <c r="AA30" s="270">
        <v>3.0000000000000001E-6</v>
      </c>
      <c r="AB30" s="288">
        <v>402128.62500300002</v>
      </c>
      <c r="AC30" s="270" t="s">
        <v>197</v>
      </c>
      <c r="AG30" s="273" t="s">
        <v>197</v>
      </c>
      <c r="AH30" s="288">
        <v>402128.625</v>
      </c>
      <c r="AI30" s="270">
        <v>3.0000000000000001E-6</v>
      </c>
      <c r="AJ30" s="137">
        <v>402128.62500300002</v>
      </c>
      <c r="AK30" s="59" t="s">
        <v>197</v>
      </c>
      <c r="AL30" s="59"/>
      <c r="AM30" s="59"/>
    </row>
    <row r="31" spans="1:39" ht="30" customHeight="1">
      <c r="Q31" s="340" t="s">
        <v>198</v>
      </c>
      <c r="R31" s="288">
        <v>453333.33333333326</v>
      </c>
      <c r="S31" s="270">
        <v>3.9999999999999998E-6</v>
      </c>
      <c r="T31" s="288">
        <v>453333.33333733323</v>
      </c>
      <c r="U31" s="270" t="s">
        <v>198</v>
      </c>
      <c r="Y31" s="273" t="s">
        <v>198</v>
      </c>
      <c r="Z31" s="288">
        <v>447971.51458333334</v>
      </c>
      <c r="AA31" s="270">
        <v>3.9999999999999998E-6</v>
      </c>
      <c r="AB31" s="288">
        <v>447971.51458733331</v>
      </c>
      <c r="AC31" s="270" t="s">
        <v>198</v>
      </c>
      <c r="AG31" s="273" t="s">
        <v>198</v>
      </c>
      <c r="AH31" s="288">
        <v>447971.51458333334</v>
      </c>
      <c r="AI31" s="270">
        <v>3.9999999999999998E-6</v>
      </c>
      <c r="AJ31" s="137">
        <v>447971.51458733331</v>
      </c>
      <c r="AK31" s="59" t="s">
        <v>198</v>
      </c>
      <c r="AL31" s="59"/>
      <c r="AM31" s="59"/>
    </row>
    <row r="32" spans="1:39" ht="30" customHeight="1">
      <c r="Q32" s="340" t="s">
        <v>199</v>
      </c>
      <c r="R32" s="288">
        <v>666666.66666666663</v>
      </c>
      <c r="S32" s="270">
        <v>4.9999999999999996E-6</v>
      </c>
      <c r="T32" s="288">
        <v>666666.66667166667</v>
      </c>
      <c r="U32" s="270" t="s">
        <v>199</v>
      </c>
      <c r="Y32" s="273" t="s">
        <v>199</v>
      </c>
      <c r="Z32" s="288">
        <v>584628.94447916665</v>
      </c>
      <c r="AA32" s="270">
        <v>4.9999999999999996E-6</v>
      </c>
      <c r="AB32" s="288">
        <v>584628.94448416668</v>
      </c>
      <c r="AC32" s="270" t="s">
        <v>199</v>
      </c>
      <c r="AG32" s="273" t="s">
        <v>199</v>
      </c>
      <c r="AH32" s="288">
        <v>584628.94447916665</v>
      </c>
      <c r="AI32" s="270">
        <v>4.9999999999999996E-6</v>
      </c>
      <c r="AJ32" s="137">
        <v>584628.94448416668</v>
      </c>
      <c r="AK32" s="59" t="s">
        <v>199</v>
      </c>
      <c r="AL32" s="59"/>
      <c r="AM32" s="59"/>
    </row>
    <row r="33" spans="17:17" ht="30" customHeight="1">
      <c r="Q33" s="270"/>
    </row>
    <row r="34" spans="17:17" ht="30" customHeight="1"/>
    <row r="35" spans="17:17" ht="30" customHeight="1"/>
    <row r="36" spans="17:17" ht="30" customHeight="1"/>
    <row r="37" spans="17:17" ht="30" customHeight="1"/>
    <row r="38" spans="17:17" ht="30" customHeight="1"/>
    <row r="39" spans="17:17" ht="30" customHeight="1"/>
    <row r="40" spans="17:17" ht="30" customHeight="1"/>
    <row r="41" spans="17:17" ht="30" customHeight="1"/>
    <row r="42" spans="17:17" ht="30" customHeight="1"/>
    <row r="43" spans="17:17" ht="30" customHeight="1"/>
    <row r="44" spans="17:17" ht="30" customHeight="1"/>
    <row r="45" spans="17:17" ht="30" customHeight="1"/>
    <row r="46" spans="17:17" ht="30" customHeight="1"/>
    <row r="47" spans="17:17" ht="30" customHeight="1"/>
    <row r="48" spans="17:17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</sheetData>
  <sheetProtection selectLockedCells="1"/>
  <mergeCells count="10">
    <mergeCell ref="C5:D5"/>
    <mergeCell ref="C9:D9"/>
    <mergeCell ref="F11:G11"/>
    <mergeCell ref="F6:O9"/>
    <mergeCell ref="C11:D11"/>
    <mergeCell ref="C12:D12"/>
    <mergeCell ref="C8:D8"/>
    <mergeCell ref="C6:D6"/>
    <mergeCell ref="C14:D14"/>
    <mergeCell ref="C15:D15"/>
  </mergeCells>
  <phoneticPr fontId="38" type="noConversion"/>
  <conditionalFormatting sqref="C6:D6">
    <cfRule type="cellIs" dxfId="28" priority="3" operator="greaterThan">
      <formula>0</formula>
    </cfRule>
    <cfRule type="cellIs" dxfId="27" priority="4" operator="lessThanOrEqual">
      <formula>0</formula>
    </cfRule>
  </conditionalFormatting>
  <conditionalFormatting sqref="C9:D9">
    <cfRule type="cellIs" dxfId="26" priority="1" operator="greaterThan">
      <formula>0%</formula>
    </cfRule>
    <cfRule type="cellIs" dxfId="25" priority="2" operator="lessThanOrEqual">
      <formula>0%</formula>
    </cfRule>
  </conditionalFormatting>
  <printOptions horizontalCentered="1" verticalCentered="1"/>
  <pageMargins left="0.70000000000000007" right="0.70000000000000007" top="0.75000000000000011" bottom="0.75000000000000011" header="0.30000000000000004" footer="0.30000000000000004"/>
  <pageSetup paperSize="9" scale="69" fitToHeight="0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4">
    <pageSetUpPr fitToPage="1"/>
  </sheetPr>
  <dimension ref="A1:XFD11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21.625" style="12" customWidth="1"/>
    <col min="4" max="4" width="19.875" style="12" customWidth="1"/>
    <col min="5" max="5" width="2.875" style="12" customWidth="1"/>
    <col min="6" max="6" width="21.625" style="12" customWidth="1"/>
    <col min="7" max="7" width="19.875" style="12" customWidth="1"/>
    <col min="8" max="8" width="2.875" style="12" customWidth="1"/>
    <col min="9" max="9" width="21.625" style="12" customWidth="1"/>
    <col min="10" max="10" width="19.875" style="12" customWidth="1"/>
    <col min="11" max="11" width="2.875" style="12" customWidth="1"/>
    <col min="12" max="12" width="21.625" style="12" customWidth="1"/>
    <col min="13" max="13" width="19.875" style="12" customWidth="1"/>
    <col min="14" max="15" width="11" style="14"/>
    <col min="16" max="18" width="13.625" style="14" bestFit="1" customWidth="1"/>
    <col min="19" max="20" width="15" style="14" bestFit="1" customWidth="1"/>
    <col min="21" max="31" width="11" style="14"/>
    <col min="32" max="16384" width="11" style="12"/>
  </cols>
  <sheetData>
    <row r="1" spans="1:16384" s="162" customFormat="1" ht="39" customHeight="1"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16384" s="6" customFormat="1" ht="30" customHeight="1"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5" customHeight="1"/>
    <row r="5" spans="1:16384" s="183" customFormat="1" ht="20.100000000000001" customHeight="1">
      <c r="C5" s="512" t="s">
        <v>499</v>
      </c>
      <c r="D5" s="512"/>
      <c r="F5" s="512" t="s">
        <v>497</v>
      </c>
      <c r="G5" s="512"/>
      <c r="I5" s="512" t="s">
        <v>374</v>
      </c>
      <c r="J5" s="512"/>
      <c r="L5" s="512" t="s">
        <v>523</v>
      </c>
      <c r="M5" s="512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</row>
    <row r="6" spans="1:16384" s="18" customFormat="1" ht="56.25" customHeight="1">
      <c r="A6" s="16"/>
      <c r="B6" s="17"/>
      <c r="C6" s="517">
        <v>2151111.111111111</v>
      </c>
      <c r="D6" s="517"/>
      <c r="E6" s="252"/>
      <c r="F6" s="518">
        <v>2069787.6951736112</v>
      </c>
      <c r="G6" s="518"/>
      <c r="H6" s="211"/>
      <c r="I6" s="513">
        <v>81323.415937499842</v>
      </c>
      <c r="J6" s="513"/>
      <c r="K6" s="211"/>
      <c r="L6" s="516">
        <v>3.7805306995738606E-2</v>
      </c>
      <c r="M6" s="516"/>
      <c r="N6" s="274"/>
      <c r="O6" s="274"/>
      <c r="P6" s="272"/>
      <c r="Q6" s="273"/>
      <c r="R6" s="273"/>
      <c r="S6" s="273"/>
      <c r="T6" s="273"/>
      <c r="U6" s="273"/>
      <c r="V6" s="273"/>
      <c r="W6" s="273"/>
      <c r="X6" s="273"/>
      <c r="Y6" s="273"/>
      <c r="Z6" s="276"/>
      <c r="AA6" s="273"/>
      <c r="AB6" s="273"/>
      <c r="AC6" s="273"/>
      <c r="AD6" s="273"/>
      <c r="AE6" s="273"/>
    </row>
    <row r="7" spans="1:16384" s="18" customFormat="1" ht="6.95" customHeight="1">
      <c r="A7" s="16"/>
      <c r="B7" s="17"/>
      <c r="C7" s="253"/>
      <c r="D7" s="252"/>
      <c r="E7" s="252"/>
      <c r="F7" s="211"/>
      <c r="G7" s="211"/>
      <c r="H7" s="211"/>
      <c r="I7" s="211"/>
      <c r="J7" s="211"/>
      <c r="K7" s="211"/>
      <c r="L7" s="211"/>
      <c r="M7" s="211"/>
      <c r="N7" s="274"/>
      <c r="O7" s="274"/>
      <c r="P7" s="274"/>
      <c r="Q7" s="273"/>
      <c r="R7" s="273"/>
      <c r="S7" s="273"/>
      <c r="T7" s="273"/>
      <c r="U7" s="273"/>
      <c r="V7" s="273"/>
      <c r="W7" s="273"/>
      <c r="X7" s="273"/>
      <c r="Y7" s="273"/>
      <c r="Z7" s="276"/>
      <c r="AA7" s="273"/>
      <c r="AB7" s="273"/>
      <c r="AC7" s="273"/>
      <c r="AD7" s="273"/>
      <c r="AE7" s="273"/>
    </row>
    <row r="8" spans="1:16384" s="183" customFormat="1" ht="30" customHeight="1">
      <c r="C8" s="512" t="s">
        <v>522</v>
      </c>
      <c r="D8" s="512"/>
      <c r="I8" s="512" t="s">
        <v>524</v>
      </c>
      <c r="J8" s="512"/>
      <c r="N8" s="184"/>
      <c r="O8" s="184"/>
      <c r="P8" s="184"/>
      <c r="Q8" s="184"/>
      <c r="R8" s="184"/>
      <c r="S8" s="184"/>
      <c r="T8" s="184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4"/>
    </row>
    <row r="9" spans="1:16384" s="18" customFormat="1" ht="32.25" customHeight="1">
      <c r="A9" s="16"/>
      <c r="B9" s="17"/>
      <c r="C9" s="213"/>
      <c r="D9" s="213"/>
      <c r="E9" s="213"/>
      <c r="F9" s="213"/>
      <c r="G9" s="213"/>
      <c r="H9" s="253"/>
      <c r="I9" s="213"/>
      <c r="J9" s="213"/>
      <c r="K9" s="213"/>
      <c r="L9" s="213"/>
      <c r="M9" s="213"/>
      <c r="N9" s="274"/>
      <c r="O9" s="274"/>
      <c r="P9" s="274" t="s">
        <v>195</v>
      </c>
      <c r="Q9" s="274" t="s">
        <v>196</v>
      </c>
      <c r="R9" s="274" t="s">
        <v>197</v>
      </c>
      <c r="S9" s="274" t="s">
        <v>198</v>
      </c>
      <c r="T9" s="274" t="s">
        <v>199</v>
      </c>
      <c r="U9" s="274"/>
      <c r="V9" s="274"/>
      <c r="W9" s="274"/>
      <c r="X9" s="274"/>
      <c r="Y9" s="274"/>
      <c r="Z9" s="274"/>
      <c r="AA9" s="274"/>
      <c r="AB9" s="274"/>
      <c r="AC9" s="274"/>
      <c r="AD9" s="274"/>
      <c r="AE9" s="274"/>
    </row>
    <row r="10" spans="1:16384" s="18" customFormat="1" ht="30.75" customHeight="1">
      <c r="A10" s="16"/>
      <c r="B10" s="17"/>
      <c r="C10" s="213"/>
      <c r="D10" s="213"/>
      <c r="E10" s="213"/>
      <c r="F10" s="213"/>
      <c r="G10" s="213"/>
      <c r="H10" s="253"/>
      <c r="I10" s="213"/>
      <c r="J10" s="213"/>
      <c r="K10" s="213"/>
      <c r="L10" s="213"/>
      <c r="M10" s="213"/>
      <c r="N10" s="274"/>
      <c r="O10" s="274" t="s">
        <v>484</v>
      </c>
      <c r="P10" s="277">
        <v>140000</v>
      </c>
      <c r="Q10" s="277">
        <v>144000</v>
      </c>
      <c r="R10" s="277">
        <v>180000</v>
      </c>
      <c r="S10" s="277">
        <v>204000</v>
      </c>
      <c r="T10" s="277">
        <v>300000</v>
      </c>
      <c r="U10" s="274"/>
      <c r="V10" s="274"/>
      <c r="W10" s="274"/>
      <c r="X10" s="274"/>
      <c r="Y10" s="274"/>
      <c r="Z10" s="274"/>
      <c r="AA10" s="274"/>
      <c r="AB10" s="274"/>
      <c r="AC10" s="274"/>
      <c r="AD10" s="274"/>
      <c r="AE10" s="274"/>
    </row>
    <row r="11" spans="1:16384" s="183" customFormat="1" ht="30.75" customHeight="1">
      <c r="C11" s="213"/>
      <c r="D11" s="213"/>
      <c r="E11" s="213"/>
      <c r="F11" s="213"/>
      <c r="G11" s="213"/>
      <c r="I11" s="213"/>
      <c r="J11" s="213"/>
      <c r="K11" s="213"/>
      <c r="L11" s="213"/>
      <c r="M11" s="213"/>
      <c r="N11" s="184"/>
      <c r="O11" s="274" t="s">
        <v>368</v>
      </c>
      <c r="P11" s="277">
        <v>126700</v>
      </c>
      <c r="Q11" s="277">
        <v>135247.5</v>
      </c>
      <c r="R11" s="277">
        <v>145628.625</v>
      </c>
      <c r="S11" s="277">
        <v>158638.18124999999</v>
      </c>
      <c r="T11" s="277">
        <v>175462.27781249996</v>
      </c>
      <c r="U11" s="184"/>
      <c r="V11" s="184"/>
      <c r="W11" s="184"/>
      <c r="X11" s="184"/>
      <c r="Y11" s="184"/>
      <c r="Z11" s="184"/>
      <c r="AA11" s="184"/>
      <c r="AB11" s="184"/>
      <c r="AC11" s="184"/>
      <c r="AD11" s="184"/>
      <c r="AE11" s="184"/>
    </row>
    <row r="12" spans="1:16384" s="18" customFormat="1" ht="30.75" customHeight="1">
      <c r="A12" s="16"/>
      <c r="B12" s="17"/>
      <c r="C12" s="213"/>
      <c r="D12" s="213"/>
      <c r="E12" s="213"/>
      <c r="F12" s="213"/>
      <c r="G12" s="213"/>
      <c r="H12" s="253"/>
      <c r="I12" s="213"/>
      <c r="J12" s="213"/>
      <c r="K12" s="213"/>
      <c r="L12" s="213"/>
      <c r="M12" s="213"/>
      <c r="N12" s="274"/>
      <c r="O12" s="274" t="s">
        <v>525</v>
      </c>
      <c r="P12" s="277">
        <v>13300</v>
      </c>
      <c r="Q12" s="277">
        <v>8752.5</v>
      </c>
      <c r="R12" s="277">
        <v>34371.375</v>
      </c>
      <c r="S12" s="277">
        <v>45361.818750000006</v>
      </c>
      <c r="T12" s="277">
        <v>124537.72218750004</v>
      </c>
      <c r="U12" s="274"/>
      <c r="V12" s="274"/>
      <c r="W12" s="274"/>
      <c r="X12" s="274"/>
      <c r="Y12" s="274"/>
      <c r="Z12" s="274"/>
      <c r="AA12" s="274"/>
      <c r="AB12" s="274"/>
      <c r="AC12" s="274"/>
      <c r="AD12" s="274"/>
      <c r="AE12" s="274"/>
    </row>
    <row r="13" spans="1:16384" s="18" customFormat="1" ht="30.75" customHeight="1">
      <c r="A13" s="16"/>
      <c r="B13" s="17"/>
      <c r="C13" s="213"/>
      <c r="D13" s="213"/>
      <c r="E13" s="213"/>
      <c r="F13" s="213"/>
      <c r="G13" s="213"/>
      <c r="H13" s="253"/>
      <c r="I13" s="213"/>
      <c r="J13" s="213"/>
      <c r="K13" s="213"/>
      <c r="L13" s="213"/>
      <c r="M13" s="213"/>
      <c r="N13" s="274"/>
      <c r="O13" s="274"/>
      <c r="P13" s="274"/>
      <c r="Q13" s="274"/>
      <c r="R13" s="274"/>
      <c r="S13" s="274"/>
      <c r="T13" s="274"/>
      <c r="U13" s="274"/>
      <c r="V13" s="274"/>
      <c r="W13" s="274"/>
      <c r="X13" s="274"/>
      <c r="Y13" s="274"/>
      <c r="Z13" s="274"/>
      <c r="AA13" s="274"/>
      <c r="AB13" s="274"/>
      <c r="AC13" s="274"/>
      <c r="AD13" s="274"/>
      <c r="AE13" s="274"/>
    </row>
    <row r="14" spans="1:16384" s="18" customFormat="1" ht="45" customHeight="1">
      <c r="A14" s="16"/>
      <c r="B14" s="17"/>
      <c r="C14" s="213"/>
      <c r="D14" s="213"/>
      <c r="E14" s="213"/>
      <c r="F14" s="213"/>
      <c r="G14" s="213"/>
      <c r="H14" s="253"/>
      <c r="I14" s="213"/>
      <c r="J14" s="213"/>
      <c r="K14" s="213"/>
      <c r="L14" s="213"/>
      <c r="M14" s="213"/>
      <c r="N14" s="274"/>
      <c r="O14" s="274"/>
      <c r="P14" s="274"/>
      <c r="Q14" s="274"/>
      <c r="R14" s="274"/>
      <c r="S14" s="274"/>
      <c r="T14" s="274"/>
      <c r="U14" s="274"/>
      <c r="V14" s="274"/>
      <c r="W14" s="274"/>
      <c r="X14" s="274"/>
      <c r="Y14" s="274"/>
      <c r="Z14" s="274"/>
      <c r="AA14" s="274"/>
      <c r="AB14" s="274"/>
      <c r="AC14" s="274"/>
      <c r="AD14" s="274"/>
      <c r="AE14" s="274"/>
    </row>
    <row r="15" spans="1:16384" s="18" customFormat="1" ht="30" customHeight="1">
      <c r="A15" s="16"/>
      <c r="B15" s="17"/>
      <c r="C15" s="211"/>
      <c r="D15" s="211"/>
      <c r="E15" s="211"/>
      <c r="F15" s="211"/>
      <c r="G15" s="211"/>
      <c r="H15" s="211"/>
      <c r="I15" s="211"/>
      <c r="J15" s="211"/>
      <c r="K15" s="211"/>
      <c r="L15" s="211"/>
      <c r="M15" s="211"/>
      <c r="N15" s="274"/>
      <c r="O15" s="274"/>
      <c r="P15" s="274"/>
      <c r="Q15" s="274"/>
      <c r="R15" s="274"/>
      <c r="S15" s="274"/>
      <c r="T15" s="274"/>
      <c r="U15" s="274"/>
      <c r="V15" s="274"/>
      <c r="W15" s="274"/>
      <c r="X15" s="274"/>
      <c r="Y15" s="274"/>
      <c r="Z15" s="274"/>
      <c r="AA15" s="274"/>
      <c r="AB15" s="274"/>
      <c r="AC15" s="274"/>
      <c r="AD15" s="274"/>
      <c r="AE15" s="274"/>
    </row>
    <row r="16" spans="1:16384" s="18" customFormat="1" ht="30" customHeight="1">
      <c r="A16" s="16"/>
      <c r="B16" s="17"/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74"/>
      <c r="O16" s="274"/>
      <c r="P16" s="274"/>
      <c r="Q16" s="274"/>
      <c r="R16" s="274"/>
      <c r="S16" s="274"/>
      <c r="T16" s="274"/>
      <c r="U16" s="274"/>
      <c r="V16" s="274"/>
      <c r="W16" s="274"/>
      <c r="X16" s="274"/>
      <c r="Y16" s="274"/>
      <c r="Z16" s="274"/>
      <c r="AA16" s="274"/>
      <c r="AB16" s="274"/>
      <c r="AC16" s="274"/>
      <c r="AD16" s="274"/>
      <c r="AE16" s="274"/>
    </row>
    <row r="17" spans="1:31" s="18" customFormat="1" ht="30" customHeight="1">
      <c r="A17" s="16"/>
      <c r="B17" s="17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</row>
    <row r="18" spans="1:31" s="18" customFormat="1" ht="30" customHeight="1">
      <c r="A18" s="16"/>
      <c r="B18" s="17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</row>
    <row r="19" spans="1:31" s="18" customFormat="1" ht="30" customHeight="1">
      <c r="A19" s="16"/>
      <c r="B19" s="17"/>
      <c r="N19" s="274"/>
      <c r="O19" s="274"/>
      <c r="P19" s="274"/>
      <c r="Q19" s="274"/>
      <c r="R19" s="274"/>
      <c r="S19" s="274"/>
      <c r="T19" s="274"/>
      <c r="U19" s="274"/>
      <c r="V19" s="274"/>
      <c r="W19" s="274"/>
      <c r="X19" s="274"/>
      <c r="Y19" s="274"/>
      <c r="Z19" s="274"/>
      <c r="AA19" s="274"/>
      <c r="AB19" s="274"/>
      <c r="AC19" s="274"/>
      <c r="AD19" s="274"/>
      <c r="AE19" s="274"/>
    </row>
    <row r="20" spans="1:31" s="18" customFormat="1" ht="30" customHeight="1">
      <c r="A20" s="16"/>
      <c r="B20" s="17"/>
      <c r="N20" s="274"/>
      <c r="O20" s="274"/>
      <c r="P20" s="274"/>
      <c r="Q20" s="274"/>
      <c r="R20" s="274"/>
      <c r="S20" s="274"/>
      <c r="T20" s="274"/>
      <c r="U20" s="274"/>
      <c r="V20" s="274"/>
      <c r="W20" s="274"/>
      <c r="X20" s="274"/>
      <c r="Y20" s="274"/>
      <c r="Z20" s="274"/>
      <c r="AA20" s="274"/>
      <c r="AB20" s="274"/>
      <c r="AC20" s="274"/>
      <c r="AD20" s="274"/>
      <c r="AE20" s="274"/>
    </row>
    <row r="21" spans="1:31" ht="30" customHeight="1"/>
    <row r="22" spans="1:31" ht="30" customHeight="1"/>
    <row r="23" spans="1:31" ht="30" customHeight="1"/>
    <row r="24" spans="1:31" ht="30" customHeight="1"/>
    <row r="25" spans="1:31" ht="30" customHeight="1"/>
    <row r="26" spans="1:31" ht="30" customHeight="1"/>
    <row r="27" spans="1:31" ht="30" customHeight="1"/>
    <row r="28" spans="1:31" ht="30" customHeight="1"/>
    <row r="29" spans="1:31" ht="30" customHeight="1"/>
    <row r="30" spans="1:31" ht="30" customHeight="1"/>
    <row r="31" spans="1:31" ht="30" customHeight="1"/>
    <row r="32" spans="1:31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</sheetData>
  <sheetProtection selectLockedCells="1"/>
  <mergeCells count="10">
    <mergeCell ref="L5:M5"/>
    <mergeCell ref="L6:M6"/>
    <mergeCell ref="I8:J8"/>
    <mergeCell ref="C5:D5"/>
    <mergeCell ref="C6:D6"/>
    <mergeCell ref="C8:D8"/>
    <mergeCell ref="F5:G5"/>
    <mergeCell ref="F6:G6"/>
    <mergeCell ref="I5:J5"/>
    <mergeCell ref="I6:J6"/>
  </mergeCells>
  <conditionalFormatting sqref="I6:J6">
    <cfRule type="cellIs" dxfId="24" priority="3" operator="greaterThan">
      <formula>0</formula>
    </cfRule>
    <cfRule type="cellIs" dxfId="23" priority="4" operator="lessThanOrEqual">
      <formula>0</formula>
    </cfRule>
  </conditionalFormatting>
  <conditionalFormatting sqref="L6:M6">
    <cfRule type="cellIs" dxfId="22" priority="1" operator="greaterThan">
      <formula>0%</formula>
    </cfRule>
    <cfRule type="cellIs" dxfId="21" priority="2" operator="lessThanOrEqual">
      <formula>0%</formula>
    </cfRule>
  </conditionalFormatting>
  <pageMargins left="0.7" right="0.7" top="0.75" bottom="0.75" header="0.3" footer="0.3"/>
  <pageSetup paperSize="9" scale="69" fitToHeight="0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35">
    <pageSetUpPr fitToPage="1"/>
  </sheetPr>
  <dimension ref="A1:XFD11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4" width="19.875" style="12" customWidth="1"/>
    <col min="5" max="5" width="2.875" style="12" customWidth="1"/>
    <col min="6" max="7" width="19.875" style="12" customWidth="1"/>
    <col min="8" max="8" width="2.875" style="12" customWidth="1"/>
    <col min="9" max="10" width="19.875" style="12" customWidth="1"/>
    <col min="11" max="11" width="2.875" style="12" customWidth="1"/>
    <col min="12" max="13" width="19.875" style="12" customWidth="1"/>
    <col min="14" max="14" width="11" style="12"/>
    <col min="15" max="16" width="11" style="14"/>
    <col min="17" max="17" width="11.125" style="14" bestFit="1" customWidth="1"/>
    <col min="18" max="18" width="16.25" style="270" customWidth="1"/>
    <col min="19" max="20" width="11" style="270"/>
    <col min="21" max="21" width="11.125" style="270" bestFit="1" customWidth="1"/>
    <col min="22" max="22" width="15.125" style="270" customWidth="1"/>
    <col min="23" max="32" width="15.125" style="14" customWidth="1"/>
    <col min="33" max="33" width="18.875" style="14" customWidth="1"/>
    <col min="34" max="35" width="15.125" style="14" customWidth="1"/>
    <col min="36" max="36" width="15" style="14" bestFit="1" customWidth="1"/>
    <col min="37" max="37" width="11.125" style="14" bestFit="1" customWidth="1"/>
    <col min="38" max="38" width="11" style="14"/>
    <col min="39" max="39" width="11.125" style="14" bestFit="1" customWidth="1"/>
    <col min="40" max="41" width="11" style="14"/>
    <col min="42" max="42" width="11.125" style="14" bestFit="1" customWidth="1"/>
    <col min="43" max="43" width="11" style="14"/>
    <col min="44" max="44" width="15.125" style="14" bestFit="1" customWidth="1"/>
    <col min="45" max="45" width="11" style="14"/>
    <col min="46" max="46" width="11.125" style="14" bestFit="1" customWidth="1"/>
    <col min="47" max="47" width="11" style="14"/>
    <col min="48" max="48" width="16.125" style="14" bestFit="1" customWidth="1"/>
    <col min="49" max="50" width="11" style="14"/>
    <col min="51" max="51" width="23" style="14" bestFit="1" customWidth="1"/>
    <col min="52" max="52" width="11.5" style="270" bestFit="1" customWidth="1"/>
    <col min="53" max="54" width="11.375" style="270" customWidth="1"/>
    <col min="55" max="55" width="12.625" style="270" bestFit="1" customWidth="1"/>
    <col min="56" max="57" width="12.5" style="270" customWidth="1"/>
    <col min="58" max="58" width="12.5" style="270" bestFit="1" customWidth="1"/>
    <col min="59" max="60" width="12.375" style="270" customWidth="1"/>
    <col min="61" max="61" width="11.25" style="270" bestFit="1" customWidth="1"/>
    <col min="62" max="63" width="11.125" style="270" customWidth="1"/>
    <col min="64" max="64" width="11.25" style="270" bestFit="1" customWidth="1"/>
    <col min="65" max="66" width="11.125" style="270" customWidth="1"/>
    <col min="67" max="67" width="11.125" style="270" bestFit="1" customWidth="1"/>
    <col min="68" max="72" width="11" style="14"/>
    <col min="73" max="73" width="11.125" style="14" bestFit="1" customWidth="1"/>
    <col min="74" max="74" width="11" style="14"/>
    <col min="75" max="75" width="11.375" style="14" bestFit="1" customWidth="1"/>
    <col min="76" max="76" width="11" style="14"/>
    <col min="77" max="79" width="17" style="14" customWidth="1"/>
    <col min="80" max="89" width="11" style="14"/>
    <col min="90" max="16384" width="11" style="12"/>
  </cols>
  <sheetData>
    <row r="1" spans="1:16384" s="162" customFormat="1" ht="39" customHeight="1">
      <c r="O1" s="4"/>
      <c r="P1" s="4"/>
      <c r="Q1" s="4"/>
      <c r="R1" s="267"/>
      <c r="S1" s="267"/>
      <c r="T1" s="267"/>
      <c r="U1" s="267"/>
      <c r="V1" s="267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267"/>
      <c r="BA1" s="267"/>
      <c r="BB1" s="267"/>
      <c r="BC1" s="267"/>
      <c r="BD1" s="267"/>
      <c r="BE1" s="267"/>
      <c r="BF1" s="267"/>
      <c r="BG1" s="267"/>
      <c r="BH1" s="267"/>
      <c r="BI1" s="267"/>
      <c r="BJ1" s="267"/>
      <c r="BK1" s="267"/>
      <c r="BL1" s="267"/>
      <c r="BM1" s="267"/>
      <c r="BN1" s="267"/>
      <c r="BO1" s="267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</row>
    <row r="2" spans="1:16384" s="6" customFormat="1" ht="30" customHeight="1">
      <c r="O2" s="268"/>
      <c r="P2" s="268"/>
      <c r="Q2" s="268"/>
      <c r="R2" s="269"/>
      <c r="S2" s="269"/>
      <c r="T2" s="269"/>
      <c r="U2" s="269"/>
      <c r="V2" s="269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9"/>
      <c r="BA2" s="269"/>
      <c r="BB2" s="269"/>
      <c r="BC2" s="269"/>
      <c r="BD2" s="269"/>
      <c r="BE2" s="269"/>
      <c r="BF2" s="269"/>
      <c r="BG2" s="269"/>
      <c r="BH2" s="269"/>
      <c r="BI2" s="269"/>
      <c r="BJ2" s="269"/>
      <c r="BK2" s="269"/>
      <c r="BL2" s="269"/>
      <c r="BM2" s="269"/>
      <c r="BN2" s="269"/>
      <c r="BO2" s="269"/>
      <c r="BP2" s="268"/>
      <c r="BQ2" s="268"/>
      <c r="BR2" s="268"/>
      <c r="BS2" s="268"/>
      <c r="BT2" s="268"/>
      <c r="BU2" s="268"/>
      <c r="BV2" s="268"/>
      <c r="BW2" s="268"/>
      <c r="BX2" s="268"/>
      <c r="BY2" s="268"/>
      <c r="BZ2" s="268"/>
      <c r="CA2" s="268"/>
      <c r="CB2" s="268"/>
      <c r="CC2" s="268"/>
      <c r="CD2" s="268"/>
      <c r="CE2" s="268"/>
      <c r="CF2" s="268"/>
      <c r="CG2" s="268"/>
      <c r="CH2" s="268"/>
      <c r="CI2" s="268"/>
      <c r="CJ2" s="268"/>
      <c r="CK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7.5" customHeight="1"/>
    <row r="5" spans="1:16384" s="260" customFormat="1" ht="38.1" customHeight="1">
      <c r="C5" s="261"/>
      <c r="D5" s="261"/>
      <c r="E5" s="261"/>
      <c r="F5" s="261"/>
      <c r="G5" s="261"/>
      <c r="H5" s="261"/>
      <c r="I5" s="261"/>
      <c r="J5" s="261"/>
      <c r="K5" s="261"/>
      <c r="L5" s="261"/>
      <c r="M5" s="261"/>
      <c r="O5" s="184"/>
      <c r="P5" s="184"/>
      <c r="Q5" s="302">
        <v>1</v>
      </c>
      <c r="R5" s="302" t="s">
        <v>195</v>
      </c>
      <c r="S5" s="184"/>
      <c r="T5" s="302" t="s">
        <v>526</v>
      </c>
      <c r="V5" s="302" t="str">
        <f>VLOOKUP(Referencias!A1,$Q$5:$R$9,2,FALSE)</f>
        <v>Ano 3</v>
      </c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184"/>
      <c r="AX5" s="184"/>
      <c r="AY5" s="184"/>
      <c r="AZ5" s="302"/>
      <c r="BA5" s="302"/>
      <c r="BB5" s="302"/>
      <c r="BC5" s="302"/>
      <c r="BD5" s="302"/>
      <c r="BE5" s="302"/>
      <c r="BF5" s="302"/>
      <c r="BG5" s="302"/>
      <c r="BH5" s="302"/>
      <c r="BI5" s="302"/>
      <c r="BJ5" s="302"/>
      <c r="BK5" s="302"/>
      <c r="BL5" s="302"/>
      <c r="BM5" s="302"/>
      <c r="BN5" s="302"/>
      <c r="BO5" s="302"/>
      <c r="BP5" s="184"/>
      <c r="BQ5" s="184"/>
      <c r="BR5" s="184"/>
      <c r="BS5" s="184"/>
      <c r="BT5" s="184"/>
      <c r="BU5" s="184"/>
      <c r="BV5" s="184"/>
      <c r="BW5" s="184"/>
      <c r="BX5" s="184"/>
      <c r="BY5" s="184"/>
      <c r="BZ5" s="184"/>
      <c r="CA5" s="184"/>
      <c r="CB5" s="184"/>
      <c r="CC5" s="184"/>
      <c r="CD5" s="184"/>
      <c r="CE5" s="184"/>
      <c r="CF5" s="184"/>
      <c r="CG5" s="184"/>
      <c r="CH5" s="184"/>
      <c r="CI5" s="184"/>
      <c r="CJ5" s="184"/>
      <c r="CK5" s="184"/>
    </row>
    <row r="6" spans="1:16384" s="18" customFormat="1" ht="6" customHeight="1">
      <c r="A6" s="16"/>
      <c r="B6" s="17"/>
      <c r="O6" s="274"/>
      <c r="P6" s="274"/>
      <c r="Q6" s="273">
        <v>2</v>
      </c>
      <c r="R6" s="302" t="s">
        <v>196</v>
      </c>
      <c r="S6" s="274"/>
      <c r="T6" s="273"/>
      <c r="U6" s="273"/>
      <c r="V6" s="273"/>
      <c r="W6" s="274"/>
      <c r="X6" s="274"/>
      <c r="Y6" s="274"/>
      <c r="Z6" s="274"/>
      <c r="AA6" s="274"/>
      <c r="AB6" s="274"/>
      <c r="AC6" s="274"/>
      <c r="AD6" s="274"/>
      <c r="AE6" s="274"/>
      <c r="AF6" s="274"/>
      <c r="AG6" s="274"/>
      <c r="AH6" s="274"/>
      <c r="AI6" s="274"/>
      <c r="AJ6" s="274"/>
      <c r="AK6" s="274"/>
      <c r="AL6" s="274"/>
      <c r="AM6" s="274"/>
      <c r="AN6" s="274"/>
      <c r="AO6" s="274"/>
      <c r="AP6" s="274"/>
      <c r="AQ6" s="274"/>
      <c r="AR6" s="274"/>
      <c r="AS6" s="274"/>
      <c r="AT6" s="274"/>
      <c r="AU6" s="274"/>
      <c r="AV6" s="274"/>
      <c r="AW6" s="274"/>
      <c r="AX6" s="274"/>
      <c r="AY6" s="274"/>
      <c r="AZ6" s="273"/>
      <c r="BA6" s="273"/>
      <c r="BB6" s="273"/>
      <c r="BC6" s="273"/>
      <c r="BD6" s="273"/>
      <c r="BE6" s="273"/>
      <c r="BF6" s="273"/>
      <c r="BG6" s="273"/>
      <c r="BH6" s="273"/>
      <c r="BI6" s="273"/>
      <c r="BJ6" s="273"/>
      <c r="BK6" s="273"/>
      <c r="BL6" s="273"/>
      <c r="BM6" s="273"/>
      <c r="BN6" s="273"/>
      <c r="BO6" s="273"/>
      <c r="BP6" s="274"/>
      <c r="BQ6" s="274"/>
      <c r="BR6" s="274"/>
      <c r="BS6" s="274"/>
      <c r="BT6" s="274"/>
      <c r="BU6" s="274"/>
      <c r="BV6" s="274"/>
      <c r="BW6" s="274"/>
      <c r="BX6" s="274"/>
      <c r="BY6" s="274"/>
      <c r="BZ6" s="274"/>
      <c r="CA6" s="274"/>
      <c r="CB6" s="274"/>
      <c r="CC6" s="274"/>
      <c r="CD6" s="274"/>
      <c r="CE6" s="274"/>
      <c r="CF6" s="274"/>
      <c r="CG6" s="274"/>
      <c r="CH6" s="274"/>
      <c r="CI6" s="274"/>
      <c r="CJ6" s="274"/>
      <c r="CK6" s="274"/>
    </row>
    <row r="7" spans="1:16384" s="18" customFormat="1" ht="21.75" customHeight="1">
      <c r="A7" s="16"/>
      <c r="B7" s="17"/>
      <c r="C7" s="512" t="s">
        <v>499</v>
      </c>
      <c r="D7" s="512"/>
      <c r="E7" s="183"/>
      <c r="F7" s="512" t="s">
        <v>497</v>
      </c>
      <c r="G7" s="512"/>
      <c r="H7" s="183"/>
      <c r="I7" s="512" t="s">
        <v>374</v>
      </c>
      <c r="J7" s="512"/>
      <c r="K7" s="183"/>
      <c r="L7" s="512" t="s">
        <v>523</v>
      </c>
      <c r="M7" s="512"/>
      <c r="O7" s="274"/>
      <c r="P7" s="274"/>
      <c r="Q7" s="273">
        <v>3</v>
      </c>
      <c r="R7" s="302" t="s">
        <v>197</v>
      </c>
      <c r="S7" s="274"/>
      <c r="T7" s="273"/>
      <c r="U7" s="273"/>
      <c r="V7" s="273"/>
      <c r="W7" s="274"/>
      <c r="X7" s="274"/>
      <c r="Y7" s="274"/>
      <c r="Z7" s="274"/>
      <c r="AA7" s="274"/>
      <c r="AB7" s="274"/>
      <c r="AC7" s="274"/>
      <c r="AD7" s="274"/>
      <c r="AE7" s="274"/>
      <c r="AF7" s="274"/>
      <c r="AG7" s="274"/>
      <c r="AH7" s="274"/>
      <c r="AI7" s="274"/>
      <c r="AJ7" s="274"/>
      <c r="AK7" s="274"/>
      <c r="AL7" s="274"/>
      <c r="AM7" s="274"/>
      <c r="AN7" s="274"/>
      <c r="AO7" s="274"/>
      <c r="AP7" s="274"/>
      <c r="AQ7" s="274"/>
      <c r="AR7" s="274"/>
      <c r="AS7" s="274"/>
      <c r="AT7" s="274"/>
      <c r="AU7" s="274"/>
      <c r="AV7" s="274"/>
      <c r="AW7" s="274"/>
      <c r="AX7" s="274"/>
      <c r="AY7" s="274"/>
      <c r="AZ7" s="273"/>
      <c r="BA7" s="273"/>
      <c r="BB7" s="273"/>
      <c r="BC7" s="273"/>
      <c r="BD7" s="273"/>
      <c r="BE7" s="273"/>
      <c r="BF7" s="273"/>
      <c r="BG7" s="273"/>
      <c r="BH7" s="273"/>
      <c r="BI7" s="273"/>
      <c r="BJ7" s="273"/>
      <c r="BK7" s="273"/>
      <c r="BL7" s="273"/>
      <c r="BM7" s="273"/>
      <c r="BN7" s="273"/>
      <c r="BO7" s="273"/>
      <c r="BP7" s="274"/>
      <c r="BQ7" s="274"/>
      <c r="BR7" s="274"/>
      <c r="BS7" s="274"/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74"/>
      <c r="CK7" s="274"/>
    </row>
    <row r="8" spans="1:16384" s="183" customFormat="1" ht="54.75" customHeight="1">
      <c r="C8" s="517">
        <f>R12</f>
        <v>399999.99999999994</v>
      </c>
      <c r="D8" s="517"/>
      <c r="E8" s="252"/>
      <c r="F8" s="518">
        <f>R13</f>
        <v>402128.625</v>
      </c>
      <c r="G8" s="518"/>
      <c r="H8" s="211"/>
      <c r="I8" s="513">
        <f>R14</f>
        <v>6871.3749999999418</v>
      </c>
      <c r="J8" s="513"/>
      <c r="K8" s="211"/>
      <c r="L8" s="516">
        <f>R15</f>
        <v>1.7178437499999855E-2</v>
      </c>
      <c r="M8" s="516"/>
      <c r="O8" s="184"/>
      <c r="P8" s="184"/>
      <c r="Q8" s="302">
        <v>4</v>
      </c>
      <c r="R8" s="302" t="s">
        <v>198</v>
      </c>
      <c r="S8" s="184"/>
      <c r="T8" s="302"/>
      <c r="U8" s="302"/>
      <c r="V8" s="302"/>
      <c r="W8" s="184"/>
      <c r="X8" s="184"/>
      <c r="Y8" s="184"/>
      <c r="Z8" s="184"/>
      <c r="AA8" s="184"/>
      <c r="AB8" s="184"/>
      <c r="AC8" s="184"/>
      <c r="AD8" s="184"/>
      <c r="AE8" s="184"/>
      <c r="AF8" s="184"/>
      <c r="AG8" s="184"/>
      <c r="AH8" s="184"/>
      <c r="AI8" s="184"/>
      <c r="AJ8" s="184"/>
      <c r="AK8" s="184"/>
      <c r="AL8" s="184"/>
      <c r="AM8" s="184"/>
      <c r="AN8" s="184"/>
      <c r="AO8" s="184"/>
      <c r="AP8" s="184"/>
      <c r="AQ8" s="184"/>
      <c r="AR8" s="184"/>
      <c r="AS8" s="184"/>
      <c r="AT8" s="184"/>
      <c r="AU8" s="184"/>
      <c r="AV8" s="184"/>
      <c r="AW8" s="184"/>
      <c r="AX8" s="184"/>
      <c r="AY8" s="184"/>
      <c r="AZ8" s="302"/>
      <c r="BA8" s="302"/>
      <c r="BB8" s="302"/>
      <c r="BC8" s="302"/>
      <c r="BD8" s="302"/>
      <c r="BE8" s="302"/>
      <c r="BF8" s="302"/>
      <c r="BG8" s="302"/>
      <c r="BH8" s="302"/>
      <c r="BI8" s="302"/>
      <c r="BJ8" s="302"/>
      <c r="BK8" s="302"/>
      <c r="BL8" s="302"/>
      <c r="BM8" s="302"/>
      <c r="BN8" s="302"/>
      <c r="BO8" s="302"/>
      <c r="BP8" s="184"/>
      <c r="BQ8" s="184"/>
      <c r="BR8" s="184"/>
      <c r="BS8" s="184"/>
      <c r="BT8" s="184"/>
      <c r="BU8" s="184"/>
      <c r="BV8" s="184"/>
      <c r="BW8" s="184"/>
      <c r="BX8" s="184"/>
      <c r="BY8" s="184"/>
      <c r="BZ8" s="184"/>
      <c r="CA8" s="184"/>
      <c r="CB8" s="184"/>
      <c r="CC8" s="184"/>
      <c r="CD8" s="184"/>
      <c r="CE8" s="184"/>
      <c r="CF8" s="184"/>
      <c r="CG8" s="184"/>
      <c r="CH8" s="184"/>
      <c r="CI8" s="184"/>
      <c r="CJ8" s="184"/>
      <c r="CK8" s="184"/>
    </row>
    <row r="9" spans="1:16384" s="18" customFormat="1" ht="6.95" customHeight="1">
      <c r="A9" s="16"/>
      <c r="B9" s="17"/>
      <c r="C9" s="211"/>
      <c r="D9" s="211"/>
      <c r="E9" s="211"/>
      <c r="F9" s="211"/>
      <c r="G9" s="211"/>
      <c r="H9" s="211"/>
      <c r="I9" s="211"/>
      <c r="J9" s="211"/>
      <c r="K9" s="211"/>
      <c r="L9" s="211"/>
      <c r="M9" s="211"/>
      <c r="O9" s="274"/>
      <c r="P9" s="274"/>
      <c r="Q9" s="273">
        <v>5</v>
      </c>
      <c r="R9" s="302" t="s">
        <v>199</v>
      </c>
      <c r="S9" s="274"/>
      <c r="T9" s="273"/>
      <c r="U9" s="273"/>
      <c r="V9" s="273"/>
      <c r="W9" s="274"/>
      <c r="X9" s="274"/>
      <c r="Y9" s="274"/>
      <c r="Z9" s="274"/>
      <c r="AA9" s="274"/>
      <c r="AB9" s="274"/>
      <c r="AC9" s="274"/>
      <c r="AD9" s="274"/>
      <c r="AE9" s="274"/>
      <c r="AF9" s="274"/>
      <c r="AG9" s="274"/>
      <c r="AH9" s="274"/>
      <c r="AI9" s="274"/>
      <c r="AJ9" s="274"/>
      <c r="AK9" s="274"/>
      <c r="AL9" s="274"/>
      <c r="AM9" s="274"/>
      <c r="AN9" s="274"/>
      <c r="AO9" s="274"/>
      <c r="AP9" s="274"/>
      <c r="AQ9" s="274"/>
      <c r="AR9" s="274"/>
      <c r="AS9" s="274"/>
      <c r="AT9" s="274"/>
      <c r="AU9" s="274"/>
      <c r="AV9" s="274"/>
      <c r="AW9" s="274"/>
      <c r="AX9" s="274"/>
      <c r="AY9" s="274"/>
      <c r="AZ9" s="273"/>
      <c r="BA9" s="273"/>
      <c r="BB9" s="273"/>
      <c r="BC9" s="273"/>
      <c r="BD9" s="273"/>
      <c r="BE9" s="273"/>
      <c r="BF9" s="273"/>
      <c r="BG9" s="273"/>
      <c r="BH9" s="273"/>
      <c r="BI9" s="273"/>
      <c r="BJ9" s="273"/>
      <c r="BK9" s="273"/>
      <c r="BL9" s="273"/>
      <c r="BM9" s="273"/>
      <c r="BN9" s="273"/>
      <c r="BO9" s="273"/>
      <c r="BP9" s="274"/>
      <c r="BQ9" s="274"/>
      <c r="BR9" s="274"/>
      <c r="BS9" s="274"/>
      <c r="BT9" s="274"/>
      <c r="BU9" s="274"/>
      <c r="BV9" s="274"/>
      <c r="BW9" s="274"/>
      <c r="BX9" s="274"/>
      <c r="BY9" s="274"/>
      <c r="BZ9" s="274"/>
      <c r="CA9" s="274"/>
      <c r="CB9" s="274"/>
      <c r="CC9" s="274"/>
      <c r="CD9" s="274"/>
      <c r="CE9" s="274"/>
      <c r="CF9" s="274"/>
      <c r="CG9" s="274"/>
      <c r="CH9" s="274"/>
      <c r="CI9" s="274"/>
      <c r="CJ9" s="274"/>
      <c r="CK9" s="274"/>
    </row>
    <row r="10" spans="1:16384" s="18" customFormat="1" ht="27" customHeight="1">
      <c r="A10" s="16"/>
      <c r="B10" s="17"/>
      <c r="C10" s="512" t="s">
        <v>700</v>
      </c>
      <c r="D10" s="512"/>
      <c r="E10" s="183"/>
      <c r="F10" s="259" t="s">
        <v>561</v>
      </c>
      <c r="G10" s="258"/>
      <c r="H10" s="256"/>
      <c r="I10" s="219"/>
      <c r="J10" s="257" t="s">
        <v>701</v>
      </c>
      <c r="K10" s="211"/>
      <c r="L10" s="219"/>
      <c r="M10" s="219"/>
      <c r="O10" s="274"/>
      <c r="P10" s="274"/>
      <c r="Q10" s="274"/>
      <c r="R10" s="273"/>
      <c r="S10" s="273"/>
      <c r="T10" s="273"/>
      <c r="U10" s="273"/>
      <c r="V10" s="273"/>
      <c r="W10" s="274"/>
      <c r="X10" s="274"/>
      <c r="Y10" s="274"/>
      <c r="Z10" s="274"/>
      <c r="AA10" s="274"/>
      <c r="AB10" s="274"/>
      <c r="AC10" s="274"/>
      <c r="AD10" s="274"/>
      <c r="AE10" s="274"/>
      <c r="AF10" s="274"/>
      <c r="AG10" s="274"/>
      <c r="AH10" s="274"/>
      <c r="AI10" s="274"/>
      <c r="AJ10" s="274"/>
      <c r="AK10" s="274"/>
      <c r="AL10" s="274"/>
      <c r="AM10" s="274"/>
      <c r="AN10" s="274"/>
      <c r="AO10" s="274"/>
      <c r="AP10" s="274"/>
      <c r="AQ10" s="274"/>
      <c r="AR10" s="274"/>
      <c r="AS10" s="274"/>
      <c r="AT10" s="274"/>
      <c r="AU10" s="274"/>
      <c r="AV10" s="274"/>
      <c r="AW10" s="274"/>
      <c r="AX10" s="274"/>
      <c r="AY10" s="274"/>
      <c r="AZ10" s="273"/>
      <c r="BA10" s="273"/>
      <c r="BB10" s="273"/>
      <c r="BC10" s="273"/>
      <c r="BD10" s="273"/>
      <c r="BE10" s="273"/>
      <c r="BF10" s="273"/>
      <c r="BG10" s="273"/>
      <c r="BH10" s="273"/>
      <c r="BI10" s="273"/>
      <c r="BJ10" s="273"/>
      <c r="BK10" s="273"/>
      <c r="BL10" s="273"/>
      <c r="BM10" s="273"/>
      <c r="BN10" s="273"/>
      <c r="BO10" s="273"/>
      <c r="BP10" s="274"/>
      <c r="BQ10" s="274"/>
      <c r="BR10" s="274"/>
      <c r="BS10" s="274"/>
      <c r="BT10" s="274"/>
      <c r="BU10" s="274"/>
      <c r="BV10" s="274"/>
      <c r="BW10" s="274"/>
      <c r="BX10" s="274"/>
      <c r="BY10" s="274"/>
      <c r="BZ10" s="274"/>
      <c r="CA10" s="274"/>
      <c r="CB10" s="274"/>
      <c r="CC10" s="274"/>
      <c r="CD10" s="274"/>
      <c r="CE10" s="274"/>
      <c r="CF10" s="274"/>
      <c r="CG10" s="274"/>
      <c r="CH10" s="274"/>
      <c r="CI10" s="274"/>
      <c r="CJ10" s="274"/>
      <c r="CK10" s="274"/>
    </row>
    <row r="11" spans="1:16384" s="183" customFormat="1" ht="36" customHeight="1">
      <c r="O11" s="184"/>
      <c r="P11" s="184"/>
      <c r="Q11" s="184" t="s">
        <v>517</v>
      </c>
      <c r="R11" s="302"/>
      <c r="S11" s="302"/>
      <c r="T11" s="302"/>
      <c r="U11" s="302"/>
      <c r="V11" s="302"/>
      <c r="W11" s="184"/>
      <c r="X11" s="184"/>
      <c r="Y11" s="184"/>
      <c r="Z11" s="184"/>
      <c r="AA11" s="184"/>
      <c r="AB11" s="184"/>
      <c r="AC11" s="184"/>
      <c r="AD11" s="184"/>
      <c r="AE11" s="184"/>
      <c r="AF11" s="184"/>
      <c r="AG11" s="184"/>
      <c r="AH11" s="184"/>
      <c r="AI11" s="184"/>
      <c r="AJ11" s="184"/>
      <c r="AK11" s="184"/>
      <c r="AL11" s="184"/>
      <c r="AM11" s="184"/>
      <c r="AN11" s="184"/>
      <c r="AO11" s="184"/>
      <c r="AP11" s="184"/>
      <c r="AQ11" s="184"/>
      <c r="AR11" s="184"/>
      <c r="AS11" s="184"/>
      <c r="AT11" s="184"/>
      <c r="AU11" s="184"/>
      <c r="AV11" s="184"/>
      <c r="AW11" s="184"/>
      <c r="AX11" s="184"/>
      <c r="AY11" s="184"/>
      <c r="AZ11" s="302"/>
      <c r="BA11" s="302"/>
      <c r="BB11" s="302"/>
      <c r="BC11" s="302"/>
      <c r="BD11" s="302"/>
      <c r="BE11" s="302"/>
      <c r="BF11" s="302"/>
      <c r="BG11" s="302"/>
      <c r="BH11" s="302"/>
      <c r="BI11" s="302"/>
      <c r="BJ11" s="302"/>
      <c r="BK11" s="302"/>
      <c r="BL11" s="302"/>
      <c r="BM11" s="302"/>
      <c r="BN11" s="302"/>
      <c r="BO11" s="302"/>
      <c r="BP11" s="184"/>
      <c r="BQ11" s="184"/>
      <c r="BR11" s="184"/>
      <c r="BS11" s="184"/>
      <c r="BT11" s="184"/>
      <c r="BU11" s="184"/>
      <c r="BV11" s="184"/>
      <c r="BW11" s="184"/>
      <c r="BX11" s="184"/>
      <c r="BY11" s="184"/>
      <c r="BZ11" s="184"/>
      <c r="CA11" s="184"/>
      <c r="CB11" s="184"/>
      <c r="CC11" s="184"/>
      <c r="CD11" s="184"/>
      <c r="CE11" s="184"/>
      <c r="CF11" s="184"/>
      <c r="CG11" s="184"/>
      <c r="CH11" s="184"/>
      <c r="CI11" s="184"/>
      <c r="CJ11" s="184"/>
      <c r="CK11" s="184"/>
    </row>
    <row r="12" spans="1:16384" s="18" customFormat="1" ht="30" customHeight="1">
      <c r="A12" s="16"/>
      <c r="B12" s="17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O12" s="274"/>
      <c r="P12" s="274"/>
      <c r="Q12" s="274" t="s">
        <v>499</v>
      </c>
      <c r="R12" s="276">
        <f>HLOOKUP($V$5,RELATÓRIOS_FIN!$G$5:$L$16,2,FALSE)</f>
        <v>399999.99999999994</v>
      </c>
      <c r="S12" s="273"/>
      <c r="T12" s="273"/>
      <c r="U12" s="273" t="s">
        <v>519</v>
      </c>
      <c r="V12" s="519" t="s">
        <v>195</v>
      </c>
      <c r="W12" s="519"/>
      <c r="X12" s="519"/>
      <c r="Y12" s="519" t="s">
        <v>196</v>
      </c>
      <c r="Z12" s="519"/>
      <c r="AA12" s="519"/>
      <c r="AB12" s="519" t="s">
        <v>197</v>
      </c>
      <c r="AC12" s="519"/>
      <c r="AD12" s="519"/>
      <c r="AE12" s="519" t="s">
        <v>198</v>
      </c>
      <c r="AF12" s="519"/>
      <c r="AG12" s="519"/>
      <c r="AH12" s="520" t="s">
        <v>199</v>
      </c>
      <c r="AI12" s="520"/>
      <c r="AJ12" s="520"/>
      <c r="AK12" s="273" t="s">
        <v>83</v>
      </c>
      <c r="AL12" s="274"/>
      <c r="AM12" s="274" t="s">
        <v>535</v>
      </c>
      <c r="AN12" s="274" t="s">
        <v>553</v>
      </c>
      <c r="AO12" s="274" t="s">
        <v>554</v>
      </c>
      <c r="AP12" s="274"/>
      <c r="AQ12" s="274" t="s">
        <v>557</v>
      </c>
      <c r="AR12" s="274" t="s">
        <v>558</v>
      </c>
      <c r="AS12" s="274"/>
      <c r="AT12" s="274"/>
      <c r="AU12" s="274"/>
      <c r="AV12" s="274"/>
      <c r="AW12" s="274"/>
      <c r="AX12" s="274"/>
      <c r="AY12" s="274" t="s">
        <v>541</v>
      </c>
      <c r="AZ12" s="519" t="s">
        <v>195</v>
      </c>
      <c r="BA12" s="519"/>
      <c r="BB12" s="519"/>
      <c r="BC12" s="519" t="s">
        <v>196</v>
      </c>
      <c r="BD12" s="519"/>
      <c r="BE12" s="519"/>
      <c r="BF12" s="519" t="s">
        <v>197</v>
      </c>
      <c r="BG12" s="519"/>
      <c r="BH12" s="519"/>
      <c r="BI12" s="519" t="s">
        <v>198</v>
      </c>
      <c r="BJ12" s="519"/>
      <c r="BK12" s="519"/>
      <c r="BL12" s="519" t="s">
        <v>199</v>
      </c>
      <c r="BM12" s="519"/>
      <c r="BN12" s="519"/>
      <c r="BO12" s="273" t="s">
        <v>83</v>
      </c>
      <c r="BP12" s="274"/>
      <c r="BQ12" s="274" t="s">
        <v>542</v>
      </c>
      <c r="BR12" s="274" t="s">
        <v>553</v>
      </c>
      <c r="BS12" s="274" t="s">
        <v>554</v>
      </c>
      <c r="BT12" s="274"/>
      <c r="BU12" s="274" t="s">
        <v>555</v>
      </c>
      <c r="BV12" s="274"/>
      <c r="BW12" s="274"/>
      <c r="BX12" s="274"/>
      <c r="BY12" s="274" t="s">
        <v>559</v>
      </c>
      <c r="BZ12" s="274" t="str">
        <f>V5</f>
        <v>Ano 3</v>
      </c>
      <c r="CA12" s="274" t="s">
        <v>560</v>
      </c>
      <c r="CB12" s="274"/>
      <c r="CC12" s="274"/>
      <c r="CD12" s="274"/>
      <c r="CE12" s="274"/>
      <c r="CF12" s="274"/>
      <c r="CG12" s="274"/>
      <c r="CH12" s="274"/>
      <c r="CI12" s="274"/>
      <c r="CJ12" s="274"/>
      <c r="CK12" s="274"/>
    </row>
    <row r="13" spans="1:16384" s="18" customFormat="1" ht="30" customHeight="1">
      <c r="A13" s="16"/>
      <c r="B13" s="17"/>
      <c r="C13" s="183"/>
      <c r="D13" s="183"/>
      <c r="E13" s="183"/>
      <c r="F13" s="183"/>
      <c r="G13" s="183"/>
      <c r="H13" s="183"/>
      <c r="I13" s="183"/>
      <c r="J13" s="183"/>
      <c r="K13" s="211"/>
      <c r="L13" s="183"/>
      <c r="M13" s="183"/>
      <c r="O13" s="274"/>
      <c r="P13" s="274"/>
      <c r="Q13" s="274" t="s">
        <v>527</v>
      </c>
      <c r="R13" s="276">
        <f>HLOOKUP($V$5,RELATÓRIOS_FIN!$O$5:$S$8,3,FALSE)</f>
        <v>402128.625</v>
      </c>
      <c r="S13" s="273"/>
      <c r="T13" s="273"/>
      <c r="U13" s="273" t="str">
        <f>FINANÇAS_PROJ!C9</f>
        <v>Planilha 1</v>
      </c>
      <c r="V13" s="276">
        <f>FINANÇAS_RESUMO!F9+$AK13</f>
        <v>311111.11111121118</v>
      </c>
      <c r="W13" s="274" t="str">
        <f>U13</f>
        <v>Planilha 1</v>
      </c>
      <c r="X13" s="277">
        <f>V13</f>
        <v>311111.11111121118</v>
      </c>
      <c r="Y13" s="276">
        <f>FINANÇAS_RESUMO!G9+$AK13</f>
        <v>320000.0000001</v>
      </c>
      <c r="Z13" s="274" t="str">
        <f t="shared" ref="Z13:Z43" si="0">W13</f>
        <v>Planilha 1</v>
      </c>
      <c r="AA13" s="277">
        <f>Y13</f>
        <v>320000.0000001</v>
      </c>
      <c r="AB13" s="276">
        <f>FINANÇAS_RESUMO!H9+$AK13</f>
        <v>400000.00000009994</v>
      </c>
      <c r="AC13" s="274" t="str">
        <f t="shared" ref="AC13:AC43" si="1">Z13</f>
        <v>Planilha 1</v>
      </c>
      <c r="AD13" s="277">
        <f>AB13</f>
        <v>400000.00000009994</v>
      </c>
      <c r="AE13" s="276">
        <f>FINANÇAS_RESUMO!I9+$AK13</f>
        <v>453333.33333343326</v>
      </c>
      <c r="AF13" s="274" t="str">
        <f t="shared" ref="AF13:AF43" si="2">AC13</f>
        <v>Planilha 1</v>
      </c>
      <c r="AG13" s="277">
        <f>AE13</f>
        <v>453333.33333343326</v>
      </c>
      <c r="AH13" s="276">
        <f>FINANÇAS_RESUMO!J9+$AK13</f>
        <v>666666.66666676663</v>
      </c>
      <c r="AI13" s="274" t="str">
        <f t="shared" ref="AI13:AI43" si="3">AF13</f>
        <v>Planilha 1</v>
      </c>
      <c r="AJ13" s="277">
        <f>AH13</f>
        <v>666666.66666676663</v>
      </c>
      <c r="AK13" s="304">
        <v>9.9999999999999995E-8</v>
      </c>
      <c r="AL13" s="274"/>
      <c r="AM13" s="274" t="s">
        <v>195</v>
      </c>
      <c r="AN13" s="274" t="s">
        <v>530</v>
      </c>
      <c r="AO13" s="274" t="s">
        <v>536</v>
      </c>
      <c r="AP13" s="274">
        <v>1</v>
      </c>
      <c r="AQ13" s="274" t="str">
        <f t="shared" ref="AQ13:AQ22" ca="1" si="4">IFERROR(VLOOKUP(LARGE(INDIRECT(VLOOKUP($V$5,$AM$13:$AO$17,3,FALSE)),AP13),INDIRECT(VLOOKUP($V$5,$AM$13:$AN$17,2,FALSE)),2,FALSE),"")</f>
        <v>Planilha 1</v>
      </c>
      <c r="AR13" s="277">
        <f t="shared" ref="AR13:AR22" ca="1" si="5">IF(AQ13="","",IFERROR(VLOOKUP(LARGE(INDIRECT(VLOOKUP($V$5,$AM$13:$AO$17,3,FALSE)),AP13),INDIRECT(VLOOKUP($V$5,$AM$13:$AN$17,2,FALSE)),3,FALSE),""))</f>
        <v>400000.00000009994</v>
      </c>
      <c r="AS13" s="274"/>
      <c r="AT13" s="274">
        <v>10</v>
      </c>
      <c r="AU13" s="274" t="str">
        <f t="shared" ref="AU13:AU22" ca="1" si="6">VLOOKUP(AT13,$AP$13:$AR$22,2,FALSE)</f>
        <v/>
      </c>
      <c r="AV13" s="277" t="str">
        <f t="shared" ref="AV13:AV22" ca="1" si="7">VLOOKUP(AT13,$AP$13:$AR$22,3,FALSE)</f>
        <v/>
      </c>
      <c r="AW13" s="274"/>
      <c r="AX13" s="274"/>
      <c r="AY13" s="305" t="str">
        <f>IF(FINANÇAS_OI!C8="","",FINANÇAS_OI!C8)</f>
        <v>Computadores</v>
      </c>
      <c r="AZ13" s="276">
        <f>FINANÇAS_OI!E8+$BO13</f>
        <v>1.0000000000000001E-5</v>
      </c>
      <c r="BA13" s="276" t="str">
        <f>$AY13</f>
        <v>Computadores</v>
      </c>
      <c r="BB13" s="276">
        <f>AZ13</f>
        <v>1.0000000000000001E-5</v>
      </c>
      <c r="BC13" s="276">
        <f>FINANÇAS_OI!F8+$BO13</f>
        <v>20000.00001</v>
      </c>
      <c r="BD13" s="276" t="str">
        <f>$AY13</f>
        <v>Computadores</v>
      </c>
      <c r="BE13" s="276">
        <f>BC13</f>
        <v>20000.00001</v>
      </c>
      <c r="BF13" s="276">
        <f>FINANÇAS_OI!G8+$BO13</f>
        <v>1.0000000000000001E-5</v>
      </c>
      <c r="BG13" s="276" t="str">
        <f>$AY13</f>
        <v>Computadores</v>
      </c>
      <c r="BH13" s="276">
        <f>BF13</f>
        <v>1.0000000000000001E-5</v>
      </c>
      <c r="BI13" s="276">
        <f>FINANÇAS_OI!H8+$BO13</f>
        <v>1.0000000000000001E-5</v>
      </c>
      <c r="BJ13" s="276" t="str">
        <f>$AY13</f>
        <v>Computadores</v>
      </c>
      <c r="BK13" s="276">
        <f>BI13</f>
        <v>1.0000000000000001E-5</v>
      </c>
      <c r="BL13" s="276">
        <f>FINANÇAS_OI!I8+$BO13</f>
        <v>1.0000000000000001E-5</v>
      </c>
      <c r="BM13" s="276" t="str">
        <f>$AY13</f>
        <v>Computadores</v>
      </c>
      <c r="BN13" s="276">
        <f>BL13</f>
        <v>1.0000000000000001E-5</v>
      </c>
      <c r="BO13" s="273">
        <v>1.0000000000000001E-5</v>
      </c>
      <c r="BP13" s="274"/>
      <c r="BQ13" s="274" t="s">
        <v>195</v>
      </c>
      <c r="BR13" s="274" t="s">
        <v>543</v>
      </c>
      <c r="BS13" s="274" t="s">
        <v>548</v>
      </c>
      <c r="BT13" s="274"/>
      <c r="BU13" s="274">
        <v>1</v>
      </c>
      <c r="BV13" s="274" t="str">
        <f t="shared" ref="BV13:BV22" ca="1" si="8">IFERROR(VLOOKUP(LARGE(INDIRECT(VLOOKUP($V$5,$BQ$13:$BS$17,2,FALSE)),$BU13),INDIRECT(VLOOKUP($V$5,$BQ$13:$BS$17,3,FALSE)),2,FALSE),"")</f>
        <v/>
      </c>
      <c r="BW13" s="277" t="str">
        <f t="shared" ref="BW13:BW22" ca="1" si="9">IF(BV13="","",IFERROR(VLOOKUP(LARGE(INDIRECT(VLOOKUP($V$5,$BQ$13:$BS$17,2,FALSE)),$BU13),INDIRECT(VLOOKUP($V$5,$BQ$13:$BS$17,3,FALSE)),3,FALSE),""))</f>
        <v/>
      </c>
      <c r="BX13" s="274"/>
      <c r="BY13" s="274" t="s">
        <v>368</v>
      </c>
      <c r="BZ13" s="277">
        <f>IFERROR(HLOOKUP($BZ$12,RELATÓRIOS_FIN!$G$5:$L$16,DASHBOARD_PROJ!CA13,FALSE),"")+BZ16</f>
        <v>173128.625</v>
      </c>
      <c r="CA13" s="274">
        <v>6</v>
      </c>
      <c r="CB13" s="274"/>
      <c r="CC13" s="274"/>
      <c r="CD13" s="274"/>
      <c r="CE13" s="274"/>
      <c r="CF13" s="274"/>
      <c r="CG13" s="274"/>
      <c r="CH13" s="274"/>
      <c r="CI13" s="274"/>
      <c r="CJ13" s="274"/>
      <c r="CK13" s="274"/>
    </row>
    <row r="14" spans="1:16384" s="18" customFormat="1" ht="30" customHeight="1">
      <c r="A14" s="16"/>
      <c r="B14" s="17"/>
      <c r="C14" s="183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O14" s="274"/>
      <c r="P14" s="274"/>
      <c r="Q14" s="274" t="s">
        <v>374</v>
      </c>
      <c r="R14" s="276">
        <f>HLOOKUP($V$5,RELATÓRIOS_FIN!$O$5:$S$8,4,FALSE)</f>
        <v>6871.3749999999418</v>
      </c>
      <c r="S14" s="273"/>
      <c r="T14" s="273"/>
      <c r="U14" s="273" t="str">
        <f>FINANÇAS_PROJ!C10</f>
        <v/>
      </c>
      <c r="V14" s="276">
        <f>FINANÇAS_RESUMO!F10+$AK14</f>
        <v>9.9999999999999995E-8</v>
      </c>
      <c r="W14" s="274" t="str">
        <f t="shared" ref="W14:W43" si="10">U14</f>
        <v/>
      </c>
      <c r="X14" s="277">
        <f t="shared" ref="X14:X43" si="11">V14</f>
        <v>9.9999999999999995E-8</v>
      </c>
      <c r="Y14" s="276">
        <f>FINANÇAS_RESUMO!G10+$AK14</f>
        <v>9.9999999999999995E-8</v>
      </c>
      <c r="Z14" s="274" t="str">
        <f t="shared" si="0"/>
        <v/>
      </c>
      <c r="AA14" s="277">
        <f t="shared" ref="AA14:AA43" si="12">Y14</f>
        <v>9.9999999999999995E-8</v>
      </c>
      <c r="AB14" s="276">
        <f>FINANÇAS_RESUMO!H10+$AK14</f>
        <v>9.9999999999999995E-8</v>
      </c>
      <c r="AC14" s="274" t="str">
        <f t="shared" si="1"/>
        <v/>
      </c>
      <c r="AD14" s="277">
        <f t="shared" ref="AD14:AD43" si="13">AB14</f>
        <v>9.9999999999999995E-8</v>
      </c>
      <c r="AE14" s="276">
        <f>FINANÇAS_RESUMO!I10+$AK14</f>
        <v>9.9999999999999995E-8</v>
      </c>
      <c r="AF14" s="274" t="str">
        <f t="shared" si="2"/>
        <v/>
      </c>
      <c r="AG14" s="277">
        <f t="shared" ref="AG14:AG43" si="14">AE14</f>
        <v>9.9999999999999995E-8</v>
      </c>
      <c r="AH14" s="276">
        <f>FINANÇAS_RESUMO!J10+$AK14</f>
        <v>9.9999999999999995E-8</v>
      </c>
      <c r="AI14" s="274" t="str">
        <f t="shared" si="3"/>
        <v/>
      </c>
      <c r="AJ14" s="277">
        <f t="shared" ref="AJ14:AJ44" si="15">AH14</f>
        <v>9.9999999999999995E-8</v>
      </c>
      <c r="AK14" s="304">
        <v>9.9999999999999995E-8</v>
      </c>
      <c r="AL14" s="274"/>
      <c r="AM14" s="274" t="s">
        <v>196</v>
      </c>
      <c r="AN14" s="274" t="s">
        <v>531</v>
      </c>
      <c r="AO14" s="274" t="s">
        <v>537</v>
      </c>
      <c r="AP14" s="274">
        <v>2</v>
      </c>
      <c r="AQ14" s="274" t="str">
        <f t="shared" ca="1" si="4"/>
        <v/>
      </c>
      <c r="AR14" s="277" t="str">
        <f t="shared" ca="1" si="5"/>
        <v/>
      </c>
      <c r="AS14" s="274"/>
      <c r="AT14" s="274">
        <f>AT13-1</f>
        <v>9</v>
      </c>
      <c r="AU14" s="274" t="str">
        <f t="shared" ca="1" si="6"/>
        <v/>
      </c>
      <c r="AV14" s="277" t="str">
        <f t="shared" ca="1" si="7"/>
        <v/>
      </c>
      <c r="AW14" s="274"/>
      <c r="AX14" s="274"/>
      <c r="AY14" s="305" t="str">
        <f>IF(FINANÇAS_OI!C9="","",FINANÇAS_OI!C9)</f>
        <v/>
      </c>
      <c r="AZ14" s="276">
        <f>FINANÇAS_OI!E9+$BO14</f>
        <v>2.0000000000000002E-5</v>
      </c>
      <c r="BA14" s="276" t="str">
        <f t="shared" ref="BA14:BA33" si="16">$AY14</f>
        <v/>
      </c>
      <c r="BB14" s="276">
        <f t="shared" ref="BB14:BB33" si="17">AZ14</f>
        <v>2.0000000000000002E-5</v>
      </c>
      <c r="BC14" s="276">
        <f>FINANÇAS_OI!F9+$BO14</f>
        <v>2.0000000000000002E-5</v>
      </c>
      <c r="BD14" s="276" t="str">
        <f t="shared" ref="BD14:BD32" si="18">$AY14</f>
        <v/>
      </c>
      <c r="BE14" s="276">
        <f t="shared" ref="BE14:BE32" si="19">BC14</f>
        <v>2.0000000000000002E-5</v>
      </c>
      <c r="BF14" s="276">
        <f>FINANÇAS_OI!G9+$BO14</f>
        <v>2.0000000000000002E-5</v>
      </c>
      <c r="BG14" s="276" t="str">
        <f t="shared" ref="BG14:BG32" si="20">$AY14</f>
        <v/>
      </c>
      <c r="BH14" s="276">
        <f t="shared" ref="BH14:BH32" si="21">BF14</f>
        <v>2.0000000000000002E-5</v>
      </c>
      <c r="BI14" s="276">
        <f>FINANÇAS_OI!H9+$BO14</f>
        <v>2.0000000000000002E-5</v>
      </c>
      <c r="BJ14" s="276" t="str">
        <f t="shared" ref="BJ14:BJ32" si="22">$AY14</f>
        <v/>
      </c>
      <c r="BK14" s="276">
        <f t="shared" ref="BK14:BK32" si="23">BI14</f>
        <v>2.0000000000000002E-5</v>
      </c>
      <c r="BL14" s="276">
        <f>FINANÇAS_OI!I9+$BO14</f>
        <v>2.0000000000000002E-5</v>
      </c>
      <c r="BM14" s="276" t="str">
        <f t="shared" ref="BM14:BM32" si="24">$AY14</f>
        <v/>
      </c>
      <c r="BN14" s="276">
        <f t="shared" ref="BN14:BN32" si="25">BL14</f>
        <v>2.0000000000000002E-5</v>
      </c>
      <c r="BO14" s="273">
        <f>BO13+$BO$13</f>
        <v>2.0000000000000002E-5</v>
      </c>
      <c r="BP14" s="274"/>
      <c r="BQ14" s="274" t="s">
        <v>196</v>
      </c>
      <c r="BR14" s="274" t="s">
        <v>544</v>
      </c>
      <c r="BS14" s="274" t="s">
        <v>549</v>
      </c>
      <c r="BT14" s="274"/>
      <c r="BU14" s="274">
        <v>2</v>
      </c>
      <c r="BV14" s="274" t="str">
        <f t="shared" ca="1" si="8"/>
        <v/>
      </c>
      <c r="BW14" s="277" t="str">
        <f t="shared" ca="1" si="9"/>
        <v/>
      </c>
      <c r="BX14" s="274"/>
      <c r="BY14" s="274" t="s">
        <v>376</v>
      </c>
      <c r="BZ14" s="277">
        <f>IFERROR(HLOOKUP($BZ$12,RELATÓRIOS_FIN!$G$5:$L$16,DASHBOARD_PROJ!CA14,FALSE),"")</f>
        <v>180000</v>
      </c>
      <c r="CA14" s="274">
        <v>3</v>
      </c>
      <c r="CB14" s="274"/>
      <c r="CC14" s="274"/>
      <c r="CD14" s="274"/>
      <c r="CE14" s="274"/>
      <c r="CF14" s="274"/>
      <c r="CG14" s="274"/>
      <c r="CH14" s="274"/>
      <c r="CI14" s="274"/>
      <c r="CJ14" s="274"/>
      <c r="CK14" s="274"/>
    </row>
    <row r="15" spans="1:16384" s="18" customFormat="1" ht="22.5" customHeight="1">
      <c r="A15" s="16"/>
      <c r="B15" s="17"/>
      <c r="C15" s="183"/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O15" s="274"/>
      <c r="P15" s="274"/>
      <c r="Q15" s="274" t="s">
        <v>523</v>
      </c>
      <c r="R15" s="306">
        <f>HLOOKUP($V$5,RELATÓRIOS_FIN!$G$5:$L$18,13,FALSE)</f>
        <v>1.7178437499999855E-2</v>
      </c>
      <c r="S15" s="273"/>
      <c r="T15" s="273"/>
      <c r="U15" s="273" t="str">
        <f>FINANÇAS_PROJ!C11</f>
        <v/>
      </c>
      <c r="V15" s="276">
        <f>FINANÇAS_RESUMO!F11+$AK15</f>
        <v>9.9999999999999995E-8</v>
      </c>
      <c r="W15" s="274" t="str">
        <f t="shared" si="10"/>
        <v/>
      </c>
      <c r="X15" s="277">
        <f t="shared" si="11"/>
        <v>9.9999999999999995E-8</v>
      </c>
      <c r="Y15" s="276">
        <f>FINANÇAS_RESUMO!G11+$AK15</f>
        <v>9.9999999999999995E-8</v>
      </c>
      <c r="Z15" s="274" t="str">
        <f t="shared" si="0"/>
        <v/>
      </c>
      <c r="AA15" s="277">
        <f t="shared" si="12"/>
        <v>9.9999999999999995E-8</v>
      </c>
      <c r="AB15" s="276">
        <f>FINANÇAS_RESUMO!H11+$AK15</f>
        <v>9.9999999999999995E-8</v>
      </c>
      <c r="AC15" s="274" t="str">
        <f t="shared" si="1"/>
        <v/>
      </c>
      <c r="AD15" s="277">
        <f t="shared" si="13"/>
        <v>9.9999999999999995E-8</v>
      </c>
      <c r="AE15" s="276">
        <f>FINANÇAS_RESUMO!I11+$AK15</f>
        <v>9.9999999999999995E-8</v>
      </c>
      <c r="AF15" s="274" t="str">
        <f t="shared" si="2"/>
        <v/>
      </c>
      <c r="AG15" s="277">
        <f t="shared" si="14"/>
        <v>9.9999999999999995E-8</v>
      </c>
      <c r="AH15" s="276">
        <f>FINANÇAS_RESUMO!J11+$AK15</f>
        <v>9.9999999999999995E-8</v>
      </c>
      <c r="AI15" s="274" t="str">
        <f t="shared" si="3"/>
        <v/>
      </c>
      <c r="AJ15" s="277">
        <f t="shared" si="15"/>
        <v>9.9999999999999995E-8</v>
      </c>
      <c r="AK15" s="304">
        <v>9.9999999999999995E-8</v>
      </c>
      <c r="AL15" s="274"/>
      <c r="AM15" s="274" t="s">
        <v>197</v>
      </c>
      <c r="AN15" s="274" t="s">
        <v>532</v>
      </c>
      <c r="AO15" s="274" t="s">
        <v>538</v>
      </c>
      <c r="AP15" s="274">
        <v>3</v>
      </c>
      <c r="AQ15" s="274" t="str">
        <f t="shared" ca="1" si="4"/>
        <v/>
      </c>
      <c r="AR15" s="277" t="str">
        <f t="shared" ca="1" si="5"/>
        <v/>
      </c>
      <c r="AS15" s="274"/>
      <c r="AT15" s="274">
        <f t="shared" ref="AT15:AT22" si="26">AT14-1</f>
        <v>8</v>
      </c>
      <c r="AU15" s="274" t="str">
        <f t="shared" ca="1" si="6"/>
        <v/>
      </c>
      <c r="AV15" s="277" t="str">
        <f t="shared" ca="1" si="7"/>
        <v/>
      </c>
      <c r="AW15" s="274"/>
      <c r="AX15" s="274"/>
      <c r="AY15" s="305" t="str">
        <f>IF(FINANÇAS_OI!C10="","",FINANÇAS_OI!C10)</f>
        <v/>
      </c>
      <c r="AZ15" s="276">
        <f>FINANÇAS_OI!E10+$BO15</f>
        <v>3.0000000000000004E-5</v>
      </c>
      <c r="BA15" s="276" t="str">
        <f t="shared" si="16"/>
        <v/>
      </c>
      <c r="BB15" s="276">
        <f t="shared" si="17"/>
        <v>3.0000000000000004E-5</v>
      </c>
      <c r="BC15" s="276">
        <f>FINANÇAS_OI!F10+$BO15</f>
        <v>3.0000000000000004E-5</v>
      </c>
      <c r="BD15" s="276" t="str">
        <f t="shared" si="18"/>
        <v/>
      </c>
      <c r="BE15" s="276">
        <f t="shared" si="19"/>
        <v>3.0000000000000004E-5</v>
      </c>
      <c r="BF15" s="276">
        <f>FINANÇAS_OI!G10+$BO15</f>
        <v>3.0000000000000004E-5</v>
      </c>
      <c r="BG15" s="276" t="str">
        <f t="shared" si="20"/>
        <v/>
      </c>
      <c r="BH15" s="276">
        <f t="shared" si="21"/>
        <v>3.0000000000000004E-5</v>
      </c>
      <c r="BI15" s="276">
        <f>FINANÇAS_OI!H10+$BO15</f>
        <v>3.0000000000000004E-5</v>
      </c>
      <c r="BJ15" s="276" t="str">
        <f t="shared" si="22"/>
        <v/>
      </c>
      <c r="BK15" s="276">
        <f t="shared" si="23"/>
        <v>3.0000000000000004E-5</v>
      </c>
      <c r="BL15" s="276">
        <f>FINANÇAS_OI!I10+$BO15</f>
        <v>3.0000000000000004E-5</v>
      </c>
      <c r="BM15" s="276" t="str">
        <f t="shared" si="24"/>
        <v/>
      </c>
      <c r="BN15" s="276">
        <f t="shared" si="25"/>
        <v>3.0000000000000004E-5</v>
      </c>
      <c r="BO15" s="273">
        <f t="shared" ref="BO15:BO32" si="27">BO14+$BO$13</f>
        <v>3.0000000000000004E-5</v>
      </c>
      <c r="BP15" s="274"/>
      <c r="BQ15" s="274" t="s">
        <v>197</v>
      </c>
      <c r="BR15" s="274" t="s">
        <v>545</v>
      </c>
      <c r="BS15" s="274" t="s">
        <v>550</v>
      </c>
      <c r="BT15" s="274"/>
      <c r="BU15" s="274">
        <v>3</v>
      </c>
      <c r="BV15" s="274" t="str">
        <f t="shared" ca="1" si="8"/>
        <v/>
      </c>
      <c r="BW15" s="277" t="str">
        <f t="shared" ca="1" si="9"/>
        <v/>
      </c>
      <c r="BX15" s="274"/>
      <c r="BY15" s="274" t="s">
        <v>366</v>
      </c>
      <c r="BZ15" s="277">
        <f>IFERROR(HLOOKUP($BZ$12,RELATÓRIOS_FIN!$G$5:$L$16,DASHBOARD_PROJ!CA15,FALSE),"")</f>
        <v>40000.000000000022</v>
      </c>
      <c r="CA15" s="274">
        <v>4</v>
      </c>
      <c r="CB15" s="274"/>
      <c r="CC15" s="274"/>
      <c r="CD15" s="274"/>
      <c r="CE15" s="274"/>
      <c r="CF15" s="274"/>
      <c r="CG15" s="274"/>
      <c r="CH15" s="274"/>
      <c r="CI15" s="274"/>
      <c r="CJ15" s="274"/>
      <c r="CK15" s="274"/>
    </row>
    <row r="16" spans="1:16384" s="18" customFormat="1" ht="23.25" customHeight="1">
      <c r="A16" s="16"/>
      <c r="B16" s="17"/>
      <c r="C16" s="183"/>
      <c r="D16" s="183"/>
      <c r="E16" s="183"/>
      <c r="F16" s="183"/>
      <c r="G16" s="183"/>
      <c r="H16" s="183"/>
      <c r="I16" s="183"/>
      <c r="J16" s="183"/>
      <c r="K16" s="183"/>
      <c r="L16" s="183"/>
      <c r="M16" s="183"/>
      <c r="O16" s="274"/>
      <c r="P16" s="274"/>
      <c r="Q16" s="274"/>
      <c r="R16" s="273"/>
      <c r="S16" s="273"/>
      <c r="T16" s="273"/>
      <c r="U16" s="273" t="str">
        <f>FINANÇAS_PROJ!C12</f>
        <v/>
      </c>
      <c r="V16" s="276">
        <f>FINANÇAS_RESUMO!F12+$AK16</f>
        <v>9.9999999999999995E-8</v>
      </c>
      <c r="W16" s="274" t="str">
        <f t="shared" si="10"/>
        <v/>
      </c>
      <c r="X16" s="277">
        <f t="shared" si="11"/>
        <v>9.9999999999999995E-8</v>
      </c>
      <c r="Y16" s="276">
        <f>FINANÇAS_RESUMO!G12+$AK16</f>
        <v>9.9999999999999995E-8</v>
      </c>
      <c r="Z16" s="274" t="str">
        <f t="shared" si="0"/>
        <v/>
      </c>
      <c r="AA16" s="277">
        <f t="shared" si="12"/>
        <v>9.9999999999999995E-8</v>
      </c>
      <c r="AB16" s="276">
        <f>FINANÇAS_RESUMO!H12+$AK16</f>
        <v>9.9999999999999995E-8</v>
      </c>
      <c r="AC16" s="274" t="str">
        <f t="shared" si="1"/>
        <v/>
      </c>
      <c r="AD16" s="277">
        <f t="shared" si="13"/>
        <v>9.9999999999999995E-8</v>
      </c>
      <c r="AE16" s="276">
        <f>FINANÇAS_RESUMO!I12+$AK16</f>
        <v>9.9999999999999995E-8</v>
      </c>
      <c r="AF16" s="274" t="str">
        <f t="shared" si="2"/>
        <v/>
      </c>
      <c r="AG16" s="277">
        <f t="shared" si="14"/>
        <v>9.9999999999999995E-8</v>
      </c>
      <c r="AH16" s="276">
        <f>FINANÇAS_RESUMO!J12+$AK16</f>
        <v>9.9999999999999995E-8</v>
      </c>
      <c r="AI16" s="274" t="str">
        <f t="shared" si="3"/>
        <v/>
      </c>
      <c r="AJ16" s="277">
        <f t="shared" si="15"/>
        <v>9.9999999999999995E-8</v>
      </c>
      <c r="AK16" s="304">
        <v>9.9999999999999995E-8</v>
      </c>
      <c r="AL16" s="274"/>
      <c r="AM16" s="274" t="s">
        <v>198</v>
      </c>
      <c r="AN16" s="274" t="s">
        <v>533</v>
      </c>
      <c r="AO16" s="274" t="s">
        <v>539</v>
      </c>
      <c r="AP16" s="274">
        <v>4</v>
      </c>
      <c r="AQ16" s="274" t="str">
        <f t="shared" ca="1" si="4"/>
        <v/>
      </c>
      <c r="AR16" s="277" t="str">
        <f t="shared" ca="1" si="5"/>
        <v/>
      </c>
      <c r="AS16" s="274"/>
      <c r="AT16" s="274">
        <f t="shared" si="26"/>
        <v>7</v>
      </c>
      <c r="AU16" s="274" t="str">
        <f t="shared" ca="1" si="6"/>
        <v/>
      </c>
      <c r="AV16" s="277" t="str">
        <f t="shared" ca="1" si="7"/>
        <v/>
      </c>
      <c r="AW16" s="274"/>
      <c r="AX16" s="274"/>
      <c r="AY16" s="305" t="str">
        <f>IF(FINANÇAS_OI!C11="","",FINANÇAS_OI!C11)</f>
        <v/>
      </c>
      <c r="AZ16" s="276">
        <f>FINANÇAS_OI!E11+$BO16</f>
        <v>4.0000000000000003E-5</v>
      </c>
      <c r="BA16" s="276" t="str">
        <f t="shared" si="16"/>
        <v/>
      </c>
      <c r="BB16" s="276">
        <f t="shared" si="17"/>
        <v>4.0000000000000003E-5</v>
      </c>
      <c r="BC16" s="276">
        <f>FINANÇAS_OI!F11+$BO16</f>
        <v>4.0000000000000003E-5</v>
      </c>
      <c r="BD16" s="276" t="str">
        <f t="shared" si="18"/>
        <v/>
      </c>
      <c r="BE16" s="276">
        <f t="shared" si="19"/>
        <v>4.0000000000000003E-5</v>
      </c>
      <c r="BF16" s="276">
        <f>FINANÇAS_OI!G11+$BO16</f>
        <v>4.0000000000000003E-5</v>
      </c>
      <c r="BG16" s="276" t="str">
        <f t="shared" si="20"/>
        <v/>
      </c>
      <c r="BH16" s="276">
        <f t="shared" si="21"/>
        <v>4.0000000000000003E-5</v>
      </c>
      <c r="BI16" s="276">
        <f>FINANÇAS_OI!H11+$BO16</f>
        <v>4.0000000000000003E-5</v>
      </c>
      <c r="BJ16" s="276" t="str">
        <f t="shared" si="22"/>
        <v/>
      </c>
      <c r="BK16" s="276">
        <f t="shared" si="23"/>
        <v>4.0000000000000003E-5</v>
      </c>
      <c r="BL16" s="276">
        <f>FINANÇAS_OI!I11+$BO16</f>
        <v>4.0000000000000003E-5</v>
      </c>
      <c r="BM16" s="276" t="str">
        <f t="shared" si="24"/>
        <v/>
      </c>
      <c r="BN16" s="276">
        <f t="shared" si="25"/>
        <v>4.0000000000000003E-5</v>
      </c>
      <c r="BO16" s="273">
        <f t="shared" si="27"/>
        <v>4.0000000000000003E-5</v>
      </c>
      <c r="BP16" s="274"/>
      <c r="BQ16" s="274" t="s">
        <v>198</v>
      </c>
      <c r="BR16" s="274" t="s">
        <v>546</v>
      </c>
      <c r="BS16" s="274" t="s">
        <v>551</v>
      </c>
      <c r="BT16" s="274"/>
      <c r="BU16" s="274">
        <v>4</v>
      </c>
      <c r="BV16" s="274" t="str">
        <f t="shared" ca="1" si="8"/>
        <v/>
      </c>
      <c r="BW16" s="277" t="str">
        <f t="shared" ca="1" si="9"/>
        <v/>
      </c>
      <c r="BX16" s="274"/>
      <c r="BY16" s="274" t="s">
        <v>699</v>
      </c>
      <c r="BZ16" s="277">
        <f>IFERROR(HLOOKUP($BZ$12,RELATÓRIOS_FIN!$G$5:$L$16,DASHBOARD_PROJ!CA16,FALSE),"")</f>
        <v>27500</v>
      </c>
      <c r="CA16" s="274">
        <v>7</v>
      </c>
      <c r="CB16" s="274"/>
      <c r="CC16" s="274"/>
      <c r="CD16" s="274"/>
      <c r="CE16" s="274"/>
      <c r="CF16" s="274"/>
      <c r="CG16" s="274"/>
      <c r="CH16" s="274"/>
      <c r="CI16" s="274"/>
      <c r="CJ16" s="274"/>
      <c r="CK16" s="274"/>
    </row>
    <row r="17" spans="1:89" s="18" customFormat="1" ht="30" customHeight="1">
      <c r="A17" s="16"/>
      <c r="B17" s="17"/>
      <c r="O17" s="274"/>
      <c r="P17" s="274"/>
      <c r="Q17" s="274"/>
      <c r="R17" s="273"/>
      <c r="S17" s="273"/>
      <c r="T17" s="273"/>
      <c r="U17" s="273" t="str">
        <f>FINANÇAS_PROJ!C13</f>
        <v/>
      </c>
      <c r="V17" s="276">
        <f>FINANÇAS_RESUMO!F13+$AK17</f>
        <v>9.9999999999999995E-8</v>
      </c>
      <c r="W17" s="274" t="str">
        <f t="shared" si="10"/>
        <v/>
      </c>
      <c r="X17" s="277">
        <f t="shared" si="11"/>
        <v>9.9999999999999995E-8</v>
      </c>
      <c r="Y17" s="276">
        <f>FINANÇAS_RESUMO!G13+$AK17</f>
        <v>9.9999999999999995E-8</v>
      </c>
      <c r="Z17" s="274" t="str">
        <f t="shared" si="0"/>
        <v/>
      </c>
      <c r="AA17" s="277">
        <f t="shared" si="12"/>
        <v>9.9999999999999995E-8</v>
      </c>
      <c r="AB17" s="276">
        <f>FINANÇAS_RESUMO!H13+$AK17</f>
        <v>9.9999999999999995E-8</v>
      </c>
      <c r="AC17" s="274" t="str">
        <f t="shared" si="1"/>
        <v/>
      </c>
      <c r="AD17" s="277">
        <f t="shared" si="13"/>
        <v>9.9999999999999995E-8</v>
      </c>
      <c r="AE17" s="276">
        <f>FINANÇAS_RESUMO!I13+$AK17</f>
        <v>9.9999999999999995E-8</v>
      </c>
      <c r="AF17" s="274" t="str">
        <f t="shared" si="2"/>
        <v/>
      </c>
      <c r="AG17" s="277">
        <f t="shared" si="14"/>
        <v>9.9999999999999995E-8</v>
      </c>
      <c r="AH17" s="276">
        <f>FINANÇAS_RESUMO!J13+$AK17</f>
        <v>9.9999999999999995E-8</v>
      </c>
      <c r="AI17" s="274" t="str">
        <f t="shared" si="3"/>
        <v/>
      </c>
      <c r="AJ17" s="277">
        <f t="shared" si="15"/>
        <v>9.9999999999999995E-8</v>
      </c>
      <c r="AK17" s="304">
        <v>9.9999999999999995E-8</v>
      </c>
      <c r="AL17" s="274"/>
      <c r="AM17" s="274" t="s">
        <v>199</v>
      </c>
      <c r="AN17" s="274" t="s">
        <v>534</v>
      </c>
      <c r="AO17" s="274" t="s">
        <v>540</v>
      </c>
      <c r="AP17" s="274">
        <v>5</v>
      </c>
      <c r="AQ17" s="274" t="str">
        <f t="shared" ca="1" si="4"/>
        <v/>
      </c>
      <c r="AR17" s="277" t="str">
        <f t="shared" ca="1" si="5"/>
        <v/>
      </c>
      <c r="AS17" s="274"/>
      <c r="AT17" s="274">
        <f t="shared" si="26"/>
        <v>6</v>
      </c>
      <c r="AU17" s="274" t="str">
        <f t="shared" ca="1" si="6"/>
        <v/>
      </c>
      <c r="AV17" s="277" t="str">
        <f t="shared" ca="1" si="7"/>
        <v/>
      </c>
      <c r="AW17" s="274"/>
      <c r="AX17" s="274"/>
      <c r="AY17" s="305" t="str">
        <f>IF(FINANÇAS_OI!C12="","",FINANÇAS_OI!C12)</f>
        <v/>
      </c>
      <c r="AZ17" s="276">
        <f>FINANÇAS_OI!E12+$BO17</f>
        <v>5.0000000000000002E-5</v>
      </c>
      <c r="BA17" s="276" t="str">
        <f t="shared" si="16"/>
        <v/>
      </c>
      <c r="BB17" s="276">
        <f t="shared" si="17"/>
        <v>5.0000000000000002E-5</v>
      </c>
      <c r="BC17" s="276">
        <f>FINANÇAS_OI!F12+$BO17</f>
        <v>5.0000000000000002E-5</v>
      </c>
      <c r="BD17" s="276" t="str">
        <f t="shared" si="18"/>
        <v/>
      </c>
      <c r="BE17" s="276">
        <f t="shared" si="19"/>
        <v>5.0000000000000002E-5</v>
      </c>
      <c r="BF17" s="276">
        <f>FINANÇAS_OI!G12+$BO17</f>
        <v>5.0000000000000002E-5</v>
      </c>
      <c r="BG17" s="276" t="str">
        <f t="shared" si="20"/>
        <v/>
      </c>
      <c r="BH17" s="276">
        <f t="shared" si="21"/>
        <v>5.0000000000000002E-5</v>
      </c>
      <c r="BI17" s="276">
        <f>FINANÇAS_OI!H12+$BO17</f>
        <v>5.0000000000000002E-5</v>
      </c>
      <c r="BJ17" s="276" t="str">
        <f t="shared" si="22"/>
        <v/>
      </c>
      <c r="BK17" s="276">
        <f t="shared" si="23"/>
        <v>5.0000000000000002E-5</v>
      </c>
      <c r="BL17" s="276">
        <f>FINANÇAS_OI!I12+$BO17</f>
        <v>5.0000000000000002E-5</v>
      </c>
      <c r="BM17" s="276" t="str">
        <f t="shared" si="24"/>
        <v/>
      </c>
      <c r="BN17" s="276">
        <f t="shared" si="25"/>
        <v>5.0000000000000002E-5</v>
      </c>
      <c r="BO17" s="273">
        <f t="shared" si="27"/>
        <v>5.0000000000000002E-5</v>
      </c>
      <c r="BP17" s="274"/>
      <c r="BQ17" s="274" t="s">
        <v>199</v>
      </c>
      <c r="BR17" s="274" t="s">
        <v>547</v>
      </c>
      <c r="BS17" s="274" t="s">
        <v>552</v>
      </c>
      <c r="BT17" s="274"/>
      <c r="BU17" s="274">
        <v>5</v>
      </c>
      <c r="BV17" s="274" t="str">
        <f t="shared" ca="1" si="8"/>
        <v/>
      </c>
      <c r="BW17" s="277" t="str">
        <f t="shared" ca="1" si="9"/>
        <v/>
      </c>
      <c r="BX17" s="274"/>
      <c r="BY17" s="274" t="s">
        <v>375</v>
      </c>
      <c r="BZ17" s="277">
        <f>IFERROR(HLOOKUP($BZ$12,RELATÓRIOS_FIN!$G$5:$L$16,DASHBOARD_PROJ!CA17,FALSE),"")</f>
        <v>46871.374999999942</v>
      </c>
      <c r="CA17" s="274">
        <v>12</v>
      </c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</row>
    <row r="18" spans="1:89" s="18" customFormat="1" ht="30" customHeight="1">
      <c r="A18" s="16"/>
      <c r="B18" s="17"/>
      <c r="O18" s="274"/>
      <c r="P18" s="274"/>
      <c r="Q18" s="274"/>
      <c r="R18" s="273"/>
      <c r="S18" s="273"/>
      <c r="T18" s="273"/>
      <c r="U18" s="273" t="str">
        <f>FINANÇAS_PROJ!C14</f>
        <v/>
      </c>
      <c r="V18" s="276">
        <f>FINANÇAS_RESUMO!F14+$AK18</f>
        <v>9.9999999999999995E-8</v>
      </c>
      <c r="W18" s="274" t="str">
        <f t="shared" si="10"/>
        <v/>
      </c>
      <c r="X18" s="277">
        <f t="shared" si="11"/>
        <v>9.9999999999999995E-8</v>
      </c>
      <c r="Y18" s="276">
        <f>FINANÇAS_RESUMO!G14+$AK18</f>
        <v>9.9999999999999995E-8</v>
      </c>
      <c r="Z18" s="274" t="str">
        <f t="shared" si="0"/>
        <v/>
      </c>
      <c r="AA18" s="277">
        <f t="shared" si="12"/>
        <v>9.9999999999999995E-8</v>
      </c>
      <c r="AB18" s="276">
        <f>FINANÇAS_RESUMO!H14+$AK18</f>
        <v>9.9999999999999995E-8</v>
      </c>
      <c r="AC18" s="274" t="str">
        <f t="shared" si="1"/>
        <v/>
      </c>
      <c r="AD18" s="277">
        <f t="shared" si="13"/>
        <v>9.9999999999999995E-8</v>
      </c>
      <c r="AE18" s="276">
        <f>FINANÇAS_RESUMO!I14+$AK18</f>
        <v>9.9999999999999995E-8</v>
      </c>
      <c r="AF18" s="274" t="str">
        <f t="shared" si="2"/>
        <v/>
      </c>
      <c r="AG18" s="277">
        <f t="shared" si="14"/>
        <v>9.9999999999999995E-8</v>
      </c>
      <c r="AH18" s="276">
        <f>FINANÇAS_RESUMO!J14+$AK18</f>
        <v>9.9999999999999995E-8</v>
      </c>
      <c r="AI18" s="274" t="str">
        <f t="shared" si="3"/>
        <v/>
      </c>
      <c r="AJ18" s="277">
        <f t="shared" si="15"/>
        <v>9.9999999999999995E-8</v>
      </c>
      <c r="AK18" s="304">
        <v>9.9999999999999995E-8</v>
      </c>
      <c r="AL18" s="274"/>
      <c r="AM18" s="274"/>
      <c r="AN18" s="274"/>
      <c r="AO18" s="274"/>
      <c r="AP18" s="274">
        <v>6</v>
      </c>
      <c r="AQ18" s="274" t="str">
        <f t="shared" ca="1" si="4"/>
        <v/>
      </c>
      <c r="AR18" s="277" t="str">
        <f t="shared" ca="1" si="5"/>
        <v/>
      </c>
      <c r="AS18" s="274"/>
      <c r="AT18" s="274">
        <f t="shared" si="26"/>
        <v>5</v>
      </c>
      <c r="AU18" s="274" t="str">
        <f t="shared" ca="1" si="6"/>
        <v/>
      </c>
      <c r="AV18" s="277" t="str">
        <f t="shared" ca="1" si="7"/>
        <v/>
      </c>
      <c r="AW18" s="274"/>
      <c r="AX18" s="274"/>
      <c r="AY18" s="305" t="str">
        <f>IF(FINANÇAS_OI!C13="","",FINANÇAS_OI!C13)</f>
        <v/>
      </c>
      <c r="AZ18" s="276">
        <f>FINANÇAS_OI!E13+$BO18</f>
        <v>6.0000000000000002E-5</v>
      </c>
      <c r="BA18" s="276" t="str">
        <f t="shared" si="16"/>
        <v/>
      </c>
      <c r="BB18" s="276">
        <f t="shared" si="17"/>
        <v>6.0000000000000002E-5</v>
      </c>
      <c r="BC18" s="276">
        <f>FINANÇAS_OI!F13+$BO18</f>
        <v>6.0000000000000002E-5</v>
      </c>
      <c r="BD18" s="276" t="str">
        <f t="shared" si="18"/>
        <v/>
      </c>
      <c r="BE18" s="276">
        <f t="shared" si="19"/>
        <v>6.0000000000000002E-5</v>
      </c>
      <c r="BF18" s="276">
        <f>FINANÇAS_OI!G13+$BO18</f>
        <v>6.0000000000000002E-5</v>
      </c>
      <c r="BG18" s="276" t="str">
        <f t="shared" si="20"/>
        <v/>
      </c>
      <c r="BH18" s="276">
        <f t="shared" si="21"/>
        <v>6.0000000000000002E-5</v>
      </c>
      <c r="BI18" s="276">
        <f>FINANÇAS_OI!H13+$BO18</f>
        <v>6.0000000000000002E-5</v>
      </c>
      <c r="BJ18" s="276" t="str">
        <f t="shared" si="22"/>
        <v/>
      </c>
      <c r="BK18" s="276">
        <f t="shared" si="23"/>
        <v>6.0000000000000002E-5</v>
      </c>
      <c r="BL18" s="276">
        <f>FINANÇAS_OI!I13+$BO18</f>
        <v>6.0000000000000002E-5</v>
      </c>
      <c r="BM18" s="276" t="str">
        <f t="shared" si="24"/>
        <v/>
      </c>
      <c r="BN18" s="276">
        <f t="shared" si="25"/>
        <v>6.0000000000000002E-5</v>
      </c>
      <c r="BO18" s="273">
        <f t="shared" si="27"/>
        <v>6.0000000000000002E-5</v>
      </c>
      <c r="BP18" s="274"/>
      <c r="BQ18" s="274"/>
      <c r="BR18" s="274"/>
      <c r="BS18" s="274"/>
      <c r="BT18" s="274"/>
      <c r="BU18" s="274">
        <v>6</v>
      </c>
      <c r="BV18" s="274" t="str">
        <f t="shared" ca="1" si="8"/>
        <v/>
      </c>
      <c r="BW18" s="277" t="str">
        <f t="shared" ca="1" si="9"/>
        <v/>
      </c>
      <c r="BX18" s="274"/>
      <c r="BY18" s="274" t="s">
        <v>374</v>
      </c>
      <c r="BZ18" s="277">
        <f>IFERROR(HLOOKUP($BZ$12,RELATÓRIOS_FIN!$G$5:$L$16,DASHBOARD_PROJ!CA18,FALSE),"")</f>
        <v>6871.3749999999418</v>
      </c>
      <c r="CA18" s="274">
        <v>11</v>
      </c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</row>
    <row r="19" spans="1:89" s="18" customFormat="1" ht="30" customHeight="1">
      <c r="A19" s="16"/>
      <c r="B19" s="17"/>
      <c r="O19" s="274"/>
      <c r="P19" s="274"/>
      <c r="Q19" s="274"/>
      <c r="R19" s="273"/>
      <c r="S19" s="273"/>
      <c r="T19" s="273"/>
      <c r="U19" s="273" t="str">
        <f>FINANÇAS_PROJ!C15</f>
        <v/>
      </c>
      <c r="V19" s="276">
        <f>FINANÇAS_RESUMO!F15+$AK19</f>
        <v>9.9999999999999995E-8</v>
      </c>
      <c r="W19" s="274" t="str">
        <f t="shared" si="10"/>
        <v/>
      </c>
      <c r="X19" s="277">
        <f t="shared" si="11"/>
        <v>9.9999999999999995E-8</v>
      </c>
      <c r="Y19" s="276">
        <f>FINANÇAS_RESUMO!G15+$AK19</f>
        <v>9.9999999999999995E-8</v>
      </c>
      <c r="Z19" s="274" t="str">
        <f t="shared" si="0"/>
        <v/>
      </c>
      <c r="AA19" s="277">
        <f t="shared" si="12"/>
        <v>9.9999999999999995E-8</v>
      </c>
      <c r="AB19" s="276">
        <f>FINANÇAS_RESUMO!H15+$AK19</f>
        <v>9.9999999999999995E-8</v>
      </c>
      <c r="AC19" s="274" t="str">
        <f t="shared" si="1"/>
        <v/>
      </c>
      <c r="AD19" s="277">
        <f t="shared" si="13"/>
        <v>9.9999999999999995E-8</v>
      </c>
      <c r="AE19" s="276">
        <f>FINANÇAS_RESUMO!I15+$AK19</f>
        <v>9.9999999999999995E-8</v>
      </c>
      <c r="AF19" s="274" t="str">
        <f t="shared" si="2"/>
        <v/>
      </c>
      <c r="AG19" s="277">
        <f t="shared" si="14"/>
        <v>9.9999999999999995E-8</v>
      </c>
      <c r="AH19" s="276">
        <f>FINANÇAS_RESUMO!J15+$AK19</f>
        <v>9.9999999999999995E-8</v>
      </c>
      <c r="AI19" s="274" t="str">
        <f t="shared" si="3"/>
        <v/>
      </c>
      <c r="AJ19" s="277">
        <f t="shared" si="15"/>
        <v>9.9999999999999995E-8</v>
      </c>
      <c r="AK19" s="304">
        <v>9.9999999999999995E-8</v>
      </c>
      <c r="AL19" s="274"/>
      <c r="AM19" s="274" t="s">
        <v>556</v>
      </c>
      <c r="AN19" s="274"/>
      <c r="AO19" s="274"/>
      <c r="AP19" s="274">
        <v>7</v>
      </c>
      <c r="AQ19" s="274" t="str">
        <f t="shared" ca="1" si="4"/>
        <v/>
      </c>
      <c r="AR19" s="277" t="str">
        <f t="shared" ca="1" si="5"/>
        <v/>
      </c>
      <c r="AS19" s="274"/>
      <c r="AT19" s="274">
        <f t="shared" si="26"/>
        <v>4</v>
      </c>
      <c r="AU19" s="274" t="str">
        <f t="shared" ca="1" si="6"/>
        <v/>
      </c>
      <c r="AV19" s="277" t="str">
        <f t="shared" ca="1" si="7"/>
        <v/>
      </c>
      <c r="AW19" s="274"/>
      <c r="AX19" s="274"/>
      <c r="AY19" s="305" t="str">
        <f>IF(FINANÇAS_OI!C14="","",FINANÇAS_OI!C14)</f>
        <v/>
      </c>
      <c r="AZ19" s="276">
        <f>FINANÇAS_OI!E14+$BO19</f>
        <v>7.0000000000000007E-5</v>
      </c>
      <c r="BA19" s="276" t="str">
        <f t="shared" si="16"/>
        <v/>
      </c>
      <c r="BB19" s="276">
        <f t="shared" si="17"/>
        <v>7.0000000000000007E-5</v>
      </c>
      <c r="BC19" s="276">
        <f>FINANÇAS_OI!F14+$BO19</f>
        <v>7.0000000000000007E-5</v>
      </c>
      <c r="BD19" s="276" t="str">
        <f t="shared" si="18"/>
        <v/>
      </c>
      <c r="BE19" s="276">
        <f t="shared" si="19"/>
        <v>7.0000000000000007E-5</v>
      </c>
      <c r="BF19" s="276">
        <f>FINANÇAS_OI!G14+$BO19</f>
        <v>7.0000000000000007E-5</v>
      </c>
      <c r="BG19" s="276" t="str">
        <f t="shared" si="20"/>
        <v/>
      </c>
      <c r="BH19" s="276">
        <f t="shared" si="21"/>
        <v>7.0000000000000007E-5</v>
      </c>
      <c r="BI19" s="276">
        <f>FINANÇAS_OI!H14+$BO19</f>
        <v>7.0000000000000007E-5</v>
      </c>
      <c r="BJ19" s="276" t="str">
        <f t="shared" si="22"/>
        <v/>
      </c>
      <c r="BK19" s="276">
        <f t="shared" si="23"/>
        <v>7.0000000000000007E-5</v>
      </c>
      <c r="BL19" s="276">
        <f>FINANÇAS_OI!I14+$BO19</f>
        <v>7.0000000000000007E-5</v>
      </c>
      <c r="BM19" s="276" t="str">
        <f t="shared" si="24"/>
        <v/>
      </c>
      <c r="BN19" s="276">
        <f t="shared" si="25"/>
        <v>7.0000000000000007E-5</v>
      </c>
      <c r="BO19" s="273">
        <f t="shared" si="27"/>
        <v>7.0000000000000007E-5</v>
      </c>
      <c r="BP19" s="274"/>
      <c r="BQ19" s="274"/>
      <c r="BR19" s="274" t="s">
        <v>562</v>
      </c>
      <c r="BS19" s="274"/>
      <c r="BT19" s="274"/>
      <c r="BU19" s="274">
        <v>7</v>
      </c>
      <c r="BV19" s="274" t="str">
        <f t="shared" ca="1" si="8"/>
        <v/>
      </c>
      <c r="BW19" s="277" t="str">
        <f t="shared" ca="1" si="9"/>
        <v/>
      </c>
      <c r="BX19" s="274"/>
      <c r="BY19" s="274"/>
      <c r="BZ19" s="274"/>
      <c r="CA19" s="274"/>
      <c r="CB19" s="274"/>
      <c r="CC19" s="274"/>
      <c r="CD19" s="274"/>
      <c r="CE19" s="274"/>
      <c r="CF19" s="274"/>
      <c r="CG19" s="274"/>
      <c r="CH19" s="274"/>
      <c r="CI19" s="274"/>
      <c r="CJ19" s="274"/>
      <c r="CK19" s="274"/>
    </row>
    <row r="20" spans="1:89" s="18" customFormat="1" ht="30" customHeight="1">
      <c r="A20" s="16"/>
      <c r="B20" s="17"/>
      <c r="O20" s="274"/>
      <c r="P20" s="274"/>
      <c r="Q20" s="274"/>
      <c r="R20" s="273"/>
      <c r="S20" s="273"/>
      <c r="T20" s="273"/>
      <c r="U20" s="273" t="str">
        <f>FINANÇAS_PROJ!C16</f>
        <v/>
      </c>
      <c r="V20" s="276">
        <f>FINANÇAS_RESUMO!F16+$AK20</f>
        <v>9.9999999999999995E-8</v>
      </c>
      <c r="W20" s="274" t="str">
        <f t="shared" si="10"/>
        <v/>
      </c>
      <c r="X20" s="277">
        <f t="shared" si="11"/>
        <v>9.9999999999999995E-8</v>
      </c>
      <c r="Y20" s="276">
        <f>FINANÇAS_RESUMO!G16+$AK20</f>
        <v>9.9999999999999995E-8</v>
      </c>
      <c r="Z20" s="274" t="str">
        <f t="shared" si="0"/>
        <v/>
      </c>
      <c r="AA20" s="277">
        <f t="shared" si="12"/>
        <v>9.9999999999999995E-8</v>
      </c>
      <c r="AB20" s="276">
        <f>FINANÇAS_RESUMO!H16+$AK20</f>
        <v>9.9999999999999995E-8</v>
      </c>
      <c r="AC20" s="274" t="str">
        <f t="shared" si="1"/>
        <v/>
      </c>
      <c r="AD20" s="277">
        <f t="shared" si="13"/>
        <v>9.9999999999999995E-8</v>
      </c>
      <c r="AE20" s="276">
        <f>FINANÇAS_RESUMO!I16+$AK20</f>
        <v>9.9999999999999995E-8</v>
      </c>
      <c r="AF20" s="274" t="str">
        <f t="shared" si="2"/>
        <v/>
      </c>
      <c r="AG20" s="277">
        <f t="shared" si="14"/>
        <v>9.9999999999999995E-8</v>
      </c>
      <c r="AH20" s="276">
        <f>FINANÇAS_RESUMO!J16+$AK20</f>
        <v>9.9999999999999995E-8</v>
      </c>
      <c r="AI20" s="274" t="str">
        <f t="shared" si="3"/>
        <v/>
      </c>
      <c r="AJ20" s="277">
        <f t="shared" si="15"/>
        <v>9.9999999999999995E-8</v>
      </c>
      <c r="AK20" s="304">
        <v>9.9999999999999995E-8</v>
      </c>
      <c r="AL20" s="274"/>
      <c r="AM20" s="274" t="str">
        <f ca="1">OFFSET($AQ$13,0,0,COUNTA($AQ$13:$AQ$22)-COUNTBLANK($AQ$13:$AQ$22))</f>
        <v>Planilha 1</v>
      </c>
      <c r="AN20" s="274"/>
      <c r="AO20" s="274"/>
      <c r="AP20" s="274">
        <v>8</v>
      </c>
      <c r="AQ20" s="274" t="str">
        <f t="shared" ca="1" si="4"/>
        <v/>
      </c>
      <c r="AR20" s="277" t="str">
        <f t="shared" ca="1" si="5"/>
        <v/>
      </c>
      <c r="AS20" s="274"/>
      <c r="AT20" s="274">
        <f t="shared" si="26"/>
        <v>3</v>
      </c>
      <c r="AU20" s="274" t="str">
        <f t="shared" ca="1" si="6"/>
        <v/>
      </c>
      <c r="AV20" s="277" t="str">
        <f t="shared" ca="1" si="7"/>
        <v/>
      </c>
      <c r="AW20" s="274"/>
      <c r="AX20" s="274"/>
      <c r="AY20" s="305" t="str">
        <f>IF(FINANÇAS_OI!C15="","",FINANÇAS_OI!C15)</f>
        <v/>
      </c>
      <c r="AZ20" s="276">
        <f>FINANÇAS_OI!E15+$BO20</f>
        <v>8.0000000000000007E-5</v>
      </c>
      <c r="BA20" s="276" t="str">
        <f t="shared" si="16"/>
        <v/>
      </c>
      <c r="BB20" s="276">
        <f t="shared" si="17"/>
        <v>8.0000000000000007E-5</v>
      </c>
      <c r="BC20" s="276">
        <f>FINANÇAS_OI!F15+$BO20</f>
        <v>8.0000000000000007E-5</v>
      </c>
      <c r="BD20" s="276" t="str">
        <f t="shared" si="18"/>
        <v/>
      </c>
      <c r="BE20" s="276">
        <f t="shared" si="19"/>
        <v>8.0000000000000007E-5</v>
      </c>
      <c r="BF20" s="276">
        <f>FINANÇAS_OI!G15+$BO20</f>
        <v>8.0000000000000007E-5</v>
      </c>
      <c r="BG20" s="276" t="str">
        <f t="shared" si="20"/>
        <v/>
      </c>
      <c r="BH20" s="276">
        <f t="shared" si="21"/>
        <v>8.0000000000000007E-5</v>
      </c>
      <c r="BI20" s="276">
        <f>FINANÇAS_OI!H15+$BO20</f>
        <v>8.0000000000000007E-5</v>
      </c>
      <c r="BJ20" s="276" t="str">
        <f t="shared" si="22"/>
        <v/>
      </c>
      <c r="BK20" s="276">
        <f t="shared" si="23"/>
        <v>8.0000000000000007E-5</v>
      </c>
      <c r="BL20" s="276">
        <f>FINANÇAS_OI!I15+$BO20</f>
        <v>8.0000000000000007E-5</v>
      </c>
      <c r="BM20" s="276" t="str">
        <f t="shared" si="24"/>
        <v/>
      </c>
      <c r="BN20" s="276">
        <f t="shared" si="25"/>
        <v>8.0000000000000007E-5</v>
      </c>
      <c r="BO20" s="273">
        <f t="shared" si="27"/>
        <v>8.0000000000000007E-5</v>
      </c>
      <c r="BP20" s="274"/>
      <c r="BQ20" s="274"/>
      <c r="BR20" s="274"/>
      <c r="BS20" s="274"/>
      <c r="BT20" s="274"/>
      <c r="BU20" s="274">
        <v>8</v>
      </c>
      <c r="BV20" s="274" t="str">
        <f t="shared" ca="1" si="8"/>
        <v/>
      </c>
      <c r="BW20" s="277" t="str">
        <f t="shared" ca="1" si="9"/>
        <v/>
      </c>
      <c r="BX20" s="274"/>
      <c r="BY20" s="274"/>
      <c r="BZ20" s="274"/>
      <c r="CA20" s="274"/>
      <c r="CB20" s="274"/>
      <c r="CC20" s="274"/>
      <c r="CD20" s="274"/>
      <c r="CE20" s="274"/>
      <c r="CF20" s="274"/>
      <c r="CG20" s="274"/>
      <c r="CH20" s="274"/>
      <c r="CI20" s="274"/>
      <c r="CJ20" s="274"/>
      <c r="CK20" s="274"/>
    </row>
    <row r="21" spans="1:89" ht="30" customHeight="1">
      <c r="U21" s="273" t="str">
        <f>FINANÇAS_PROJ!C17</f>
        <v/>
      </c>
      <c r="V21" s="276">
        <f>FINANÇAS_RESUMO!F17+$AK21</f>
        <v>9.9999999999999995E-8</v>
      </c>
      <c r="W21" s="274" t="str">
        <f t="shared" si="10"/>
        <v/>
      </c>
      <c r="X21" s="277">
        <f t="shared" si="11"/>
        <v>9.9999999999999995E-8</v>
      </c>
      <c r="Y21" s="276">
        <f>FINANÇAS_RESUMO!G17+$AK21</f>
        <v>9.9999999999999995E-8</v>
      </c>
      <c r="Z21" s="274" t="str">
        <f t="shared" si="0"/>
        <v/>
      </c>
      <c r="AA21" s="277">
        <f t="shared" si="12"/>
        <v>9.9999999999999995E-8</v>
      </c>
      <c r="AB21" s="276">
        <f>FINANÇAS_RESUMO!H17+$AK21</f>
        <v>9.9999999999999995E-8</v>
      </c>
      <c r="AC21" s="274" t="str">
        <f t="shared" si="1"/>
        <v/>
      </c>
      <c r="AD21" s="277">
        <f t="shared" si="13"/>
        <v>9.9999999999999995E-8</v>
      </c>
      <c r="AE21" s="276">
        <f>FINANÇAS_RESUMO!I17+$AK21</f>
        <v>9.9999999999999995E-8</v>
      </c>
      <c r="AF21" s="274" t="str">
        <f t="shared" si="2"/>
        <v/>
      </c>
      <c r="AG21" s="277">
        <f t="shared" si="14"/>
        <v>9.9999999999999995E-8</v>
      </c>
      <c r="AH21" s="276">
        <f>FINANÇAS_RESUMO!J17+$AK21</f>
        <v>9.9999999999999995E-8</v>
      </c>
      <c r="AI21" s="274" t="str">
        <f t="shared" si="3"/>
        <v/>
      </c>
      <c r="AJ21" s="277">
        <f t="shared" si="15"/>
        <v>9.9999999999999995E-8</v>
      </c>
      <c r="AK21" s="304">
        <v>9.9999999999999995E-8</v>
      </c>
      <c r="AM21" s="14">
        <f ca="1">OFFSET($AR$13,0,0,COUNTA($AR$13:$AR$22)-COUNTBLANK($AR$13:$AR$22))</f>
        <v>400000.00000009994</v>
      </c>
      <c r="AP21" s="206">
        <v>9</v>
      </c>
      <c r="AQ21" s="274" t="str">
        <f t="shared" ca="1" si="4"/>
        <v/>
      </c>
      <c r="AR21" s="277" t="str">
        <f t="shared" ca="1" si="5"/>
        <v/>
      </c>
      <c r="AT21" s="274">
        <f t="shared" si="26"/>
        <v>2</v>
      </c>
      <c r="AU21" s="274" t="str">
        <f t="shared" ca="1" si="6"/>
        <v/>
      </c>
      <c r="AV21" s="277" t="str">
        <f t="shared" ca="1" si="7"/>
        <v/>
      </c>
      <c r="AY21" s="305" t="str">
        <f>IF(FINANÇAS_OI!C16="","",FINANÇAS_OI!C16)</f>
        <v/>
      </c>
      <c r="AZ21" s="276">
        <f>FINANÇAS_OI!E16+$BO21</f>
        <v>9.0000000000000006E-5</v>
      </c>
      <c r="BA21" s="276" t="str">
        <f t="shared" si="16"/>
        <v/>
      </c>
      <c r="BB21" s="276">
        <f t="shared" si="17"/>
        <v>9.0000000000000006E-5</v>
      </c>
      <c r="BC21" s="276">
        <f>FINANÇAS_OI!F16+$BO21</f>
        <v>9.0000000000000006E-5</v>
      </c>
      <c r="BD21" s="276" t="str">
        <f t="shared" si="18"/>
        <v/>
      </c>
      <c r="BE21" s="276">
        <f t="shared" si="19"/>
        <v>9.0000000000000006E-5</v>
      </c>
      <c r="BF21" s="276">
        <f>FINANÇAS_OI!G16+$BO21</f>
        <v>9.0000000000000006E-5</v>
      </c>
      <c r="BG21" s="276" t="str">
        <f t="shared" si="20"/>
        <v/>
      </c>
      <c r="BH21" s="276">
        <f t="shared" si="21"/>
        <v>9.0000000000000006E-5</v>
      </c>
      <c r="BI21" s="276">
        <f>FINANÇAS_OI!H16+$BO21</f>
        <v>9.0000000000000006E-5</v>
      </c>
      <c r="BJ21" s="276" t="str">
        <f t="shared" si="22"/>
        <v/>
      </c>
      <c r="BK21" s="276">
        <f t="shared" si="23"/>
        <v>9.0000000000000006E-5</v>
      </c>
      <c r="BL21" s="276">
        <f>FINANÇAS_OI!I16+$BO21</f>
        <v>9.0000000000000006E-5</v>
      </c>
      <c r="BM21" s="276" t="str">
        <f t="shared" si="24"/>
        <v/>
      </c>
      <c r="BN21" s="276">
        <f t="shared" si="25"/>
        <v>9.0000000000000006E-5</v>
      </c>
      <c r="BO21" s="273">
        <f t="shared" si="27"/>
        <v>9.0000000000000006E-5</v>
      </c>
      <c r="BR21" s="274"/>
      <c r="BU21" s="274">
        <v>9</v>
      </c>
      <c r="BV21" s="274" t="str">
        <f t="shared" ca="1" si="8"/>
        <v/>
      </c>
      <c r="BW21" s="277" t="str">
        <f t="shared" ca="1" si="9"/>
        <v/>
      </c>
    </row>
    <row r="22" spans="1:89" ht="30" customHeight="1">
      <c r="U22" s="273" t="str">
        <f>FINANÇAS_PROJ!C18</f>
        <v/>
      </c>
      <c r="V22" s="276">
        <f>FINANÇAS_RESUMO!F18+$AK22</f>
        <v>9.9999999999999995E-8</v>
      </c>
      <c r="W22" s="274" t="str">
        <f t="shared" si="10"/>
        <v/>
      </c>
      <c r="X22" s="277">
        <f t="shared" si="11"/>
        <v>9.9999999999999995E-8</v>
      </c>
      <c r="Y22" s="276">
        <f>FINANÇAS_RESUMO!G18+$AK22</f>
        <v>9.9999999999999995E-8</v>
      </c>
      <c r="Z22" s="274" t="str">
        <f t="shared" si="0"/>
        <v/>
      </c>
      <c r="AA22" s="277">
        <f t="shared" si="12"/>
        <v>9.9999999999999995E-8</v>
      </c>
      <c r="AB22" s="276">
        <f>FINANÇAS_RESUMO!H18+$AK22</f>
        <v>9.9999999999999995E-8</v>
      </c>
      <c r="AC22" s="274" t="str">
        <f t="shared" si="1"/>
        <v/>
      </c>
      <c r="AD22" s="277">
        <f t="shared" si="13"/>
        <v>9.9999999999999995E-8</v>
      </c>
      <c r="AE22" s="276">
        <f>FINANÇAS_RESUMO!I18+$AK22</f>
        <v>9.9999999999999995E-8</v>
      </c>
      <c r="AF22" s="274" t="str">
        <f t="shared" si="2"/>
        <v/>
      </c>
      <c r="AG22" s="277">
        <f t="shared" si="14"/>
        <v>9.9999999999999995E-8</v>
      </c>
      <c r="AH22" s="276">
        <f>FINANÇAS_RESUMO!J18+$AK22</f>
        <v>9.9999999999999995E-8</v>
      </c>
      <c r="AI22" s="274" t="str">
        <f t="shared" si="3"/>
        <v/>
      </c>
      <c r="AJ22" s="277">
        <f t="shared" si="15"/>
        <v>9.9999999999999995E-8</v>
      </c>
      <c r="AK22" s="304">
        <v>9.9999999999999995E-8</v>
      </c>
      <c r="AM22" s="14">
        <f ca="1">OFFSET($AR$13,0,0,COUNTA($AQ$13:$AQ$22)-COUNTBLANK($AQ$13:$AQ$22))</f>
        <v>400000.00000009994</v>
      </c>
      <c r="AP22" s="206">
        <v>10</v>
      </c>
      <c r="AQ22" s="274" t="str">
        <f t="shared" ca="1" si="4"/>
        <v/>
      </c>
      <c r="AR22" s="277" t="str">
        <f t="shared" ca="1" si="5"/>
        <v/>
      </c>
      <c r="AT22" s="274">
        <f t="shared" si="26"/>
        <v>1</v>
      </c>
      <c r="AU22" s="274" t="str">
        <f t="shared" ca="1" si="6"/>
        <v>Planilha 1</v>
      </c>
      <c r="AV22" s="277">
        <f t="shared" ca="1" si="7"/>
        <v>400000.00000009994</v>
      </c>
      <c r="AY22" s="305" t="str">
        <f>IF(FINANÇAS_OI!C17="","",FINANÇAS_OI!C17)</f>
        <v/>
      </c>
      <c r="AZ22" s="276">
        <f>FINANÇAS_OI!E17+$BO22</f>
        <v>1E-4</v>
      </c>
      <c r="BA22" s="276" t="str">
        <f t="shared" si="16"/>
        <v/>
      </c>
      <c r="BB22" s="276">
        <f t="shared" si="17"/>
        <v>1E-4</v>
      </c>
      <c r="BC22" s="276">
        <f>FINANÇAS_OI!F17+$BO22</f>
        <v>1E-4</v>
      </c>
      <c r="BD22" s="276" t="str">
        <f t="shared" si="18"/>
        <v/>
      </c>
      <c r="BE22" s="276">
        <f t="shared" si="19"/>
        <v>1E-4</v>
      </c>
      <c r="BF22" s="276">
        <f>FINANÇAS_OI!G17+$BO22</f>
        <v>1E-4</v>
      </c>
      <c r="BG22" s="276" t="str">
        <f t="shared" si="20"/>
        <v/>
      </c>
      <c r="BH22" s="276">
        <f t="shared" si="21"/>
        <v>1E-4</v>
      </c>
      <c r="BI22" s="276">
        <f>FINANÇAS_OI!H17+$BO22</f>
        <v>1E-4</v>
      </c>
      <c r="BJ22" s="276" t="str">
        <f t="shared" si="22"/>
        <v/>
      </c>
      <c r="BK22" s="276">
        <f t="shared" si="23"/>
        <v>1E-4</v>
      </c>
      <c r="BL22" s="276">
        <f>FINANÇAS_OI!I17+$BO22</f>
        <v>1E-4</v>
      </c>
      <c r="BM22" s="276" t="str">
        <f t="shared" si="24"/>
        <v/>
      </c>
      <c r="BN22" s="276">
        <f t="shared" si="25"/>
        <v>1E-4</v>
      </c>
      <c r="BO22" s="273">
        <f t="shared" si="27"/>
        <v>1E-4</v>
      </c>
      <c r="BU22" s="274">
        <v>10</v>
      </c>
      <c r="BV22" s="274" t="str">
        <f t="shared" ca="1" si="8"/>
        <v/>
      </c>
      <c r="BW22" s="277" t="str">
        <f t="shared" ca="1" si="9"/>
        <v/>
      </c>
    </row>
    <row r="23" spans="1:89" ht="30" customHeight="1">
      <c r="U23" s="273" t="str">
        <f>FINANÇAS_PROJ!C19</f>
        <v/>
      </c>
      <c r="V23" s="276">
        <f>FINANÇAS_RESUMO!F19+$AK23</f>
        <v>9.9999999999999995E-8</v>
      </c>
      <c r="W23" s="274" t="str">
        <f t="shared" si="10"/>
        <v/>
      </c>
      <c r="X23" s="277">
        <f t="shared" si="11"/>
        <v>9.9999999999999995E-8</v>
      </c>
      <c r="Y23" s="276">
        <f>FINANÇAS_RESUMO!G19+$AK23</f>
        <v>9.9999999999999995E-8</v>
      </c>
      <c r="Z23" s="274" t="str">
        <f t="shared" si="0"/>
        <v/>
      </c>
      <c r="AA23" s="277">
        <f t="shared" si="12"/>
        <v>9.9999999999999995E-8</v>
      </c>
      <c r="AB23" s="276">
        <f>FINANÇAS_RESUMO!H19+$AK23</f>
        <v>9.9999999999999995E-8</v>
      </c>
      <c r="AC23" s="274" t="str">
        <f t="shared" si="1"/>
        <v/>
      </c>
      <c r="AD23" s="277">
        <f t="shared" si="13"/>
        <v>9.9999999999999995E-8</v>
      </c>
      <c r="AE23" s="276">
        <f>FINANÇAS_RESUMO!I19+$AK23</f>
        <v>9.9999999999999995E-8</v>
      </c>
      <c r="AF23" s="274" t="str">
        <f t="shared" si="2"/>
        <v/>
      </c>
      <c r="AG23" s="277">
        <f t="shared" si="14"/>
        <v>9.9999999999999995E-8</v>
      </c>
      <c r="AH23" s="276">
        <f>FINANÇAS_RESUMO!J19+$AK23</f>
        <v>9.9999999999999995E-8</v>
      </c>
      <c r="AI23" s="274" t="str">
        <f t="shared" si="3"/>
        <v/>
      </c>
      <c r="AJ23" s="277">
        <f t="shared" si="15"/>
        <v>9.9999999999999995E-8</v>
      </c>
      <c r="AK23" s="304">
        <v>9.9999999999999995E-8</v>
      </c>
      <c r="AY23" s="305" t="str">
        <f>IF(FINANÇAS_OI!C18="","",FINANÇAS_OI!C18)</f>
        <v/>
      </c>
      <c r="AZ23" s="276">
        <f>FINANÇAS_OI!E18+$BO23</f>
        <v>1.1E-4</v>
      </c>
      <c r="BA23" s="276" t="str">
        <f t="shared" si="16"/>
        <v/>
      </c>
      <c r="BB23" s="276">
        <f t="shared" si="17"/>
        <v>1.1E-4</v>
      </c>
      <c r="BC23" s="276">
        <f>FINANÇAS_OI!F18+$BO23</f>
        <v>1.1E-4</v>
      </c>
      <c r="BD23" s="276" t="str">
        <f t="shared" si="18"/>
        <v/>
      </c>
      <c r="BE23" s="276">
        <f t="shared" si="19"/>
        <v>1.1E-4</v>
      </c>
      <c r="BF23" s="276">
        <f>FINANÇAS_OI!G18+$BO23</f>
        <v>1.1E-4</v>
      </c>
      <c r="BG23" s="276" t="str">
        <f t="shared" si="20"/>
        <v/>
      </c>
      <c r="BH23" s="276">
        <f t="shared" si="21"/>
        <v>1.1E-4</v>
      </c>
      <c r="BI23" s="276">
        <f>FINANÇAS_OI!H18+$BO23</f>
        <v>1.1E-4</v>
      </c>
      <c r="BJ23" s="276" t="str">
        <f t="shared" si="22"/>
        <v/>
      </c>
      <c r="BK23" s="276">
        <f t="shared" si="23"/>
        <v>1.1E-4</v>
      </c>
      <c r="BL23" s="276">
        <f>FINANÇAS_OI!I18+$BO23</f>
        <v>1.1E-4</v>
      </c>
      <c r="BM23" s="276" t="str">
        <f t="shared" si="24"/>
        <v/>
      </c>
      <c r="BN23" s="276">
        <f t="shared" si="25"/>
        <v>1.1E-4</v>
      </c>
      <c r="BO23" s="273">
        <f t="shared" si="27"/>
        <v>1.1E-4</v>
      </c>
    </row>
    <row r="24" spans="1:89" ht="30" customHeight="1">
      <c r="U24" s="273" t="str">
        <f>FINANÇAS_PROJ!C20</f>
        <v/>
      </c>
      <c r="V24" s="276">
        <f>FINANÇAS_RESUMO!F20+$AK24</f>
        <v>9.9999999999999995E-8</v>
      </c>
      <c r="W24" s="274" t="str">
        <f t="shared" si="10"/>
        <v/>
      </c>
      <c r="X24" s="277">
        <f t="shared" si="11"/>
        <v>9.9999999999999995E-8</v>
      </c>
      <c r="Y24" s="276">
        <f>FINANÇAS_RESUMO!G20+$AK24</f>
        <v>9.9999999999999995E-8</v>
      </c>
      <c r="Z24" s="274" t="str">
        <f t="shared" si="0"/>
        <v/>
      </c>
      <c r="AA24" s="277">
        <f t="shared" si="12"/>
        <v>9.9999999999999995E-8</v>
      </c>
      <c r="AB24" s="276">
        <f>FINANÇAS_RESUMO!H20+$AK24</f>
        <v>9.9999999999999995E-8</v>
      </c>
      <c r="AC24" s="274" t="str">
        <f t="shared" si="1"/>
        <v/>
      </c>
      <c r="AD24" s="277">
        <f t="shared" si="13"/>
        <v>9.9999999999999995E-8</v>
      </c>
      <c r="AE24" s="276">
        <f>FINANÇAS_RESUMO!I20+$AK24</f>
        <v>9.9999999999999995E-8</v>
      </c>
      <c r="AF24" s="274" t="str">
        <f t="shared" si="2"/>
        <v/>
      </c>
      <c r="AG24" s="277">
        <f t="shared" si="14"/>
        <v>9.9999999999999995E-8</v>
      </c>
      <c r="AH24" s="276">
        <f>FINANÇAS_RESUMO!J20+$AK24</f>
        <v>9.9999999999999995E-8</v>
      </c>
      <c r="AI24" s="274" t="str">
        <f t="shared" si="3"/>
        <v/>
      </c>
      <c r="AJ24" s="277">
        <f t="shared" si="15"/>
        <v>9.9999999999999995E-8</v>
      </c>
      <c r="AK24" s="304">
        <v>9.9999999999999995E-8</v>
      </c>
      <c r="AY24" s="305" t="str">
        <f>IF(FINANÇAS_OI!C19="","",FINANÇAS_OI!C19)</f>
        <v/>
      </c>
      <c r="AZ24" s="276">
        <f>FINANÇAS_OI!E19+$BO24</f>
        <v>1.2E-4</v>
      </c>
      <c r="BA24" s="276" t="str">
        <f t="shared" si="16"/>
        <v/>
      </c>
      <c r="BB24" s="276">
        <f t="shared" si="17"/>
        <v>1.2E-4</v>
      </c>
      <c r="BC24" s="276">
        <f>FINANÇAS_OI!F19+$BO24</f>
        <v>1.2E-4</v>
      </c>
      <c r="BD24" s="276" t="str">
        <f t="shared" si="18"/>
        <v/>
      </c>
      <c r="BE24" s="276">
        <f t="shared" si="19"/>
        <v>1.2E-4</v>
      </c>
      <c r="BF24" s="276">
        <f>FINANÇAS_OI!G19+$BO24</f>
        <v>1.2E-4</v>
      </c>
      <c r="BG24" s="276" t="str">
        <f t="shared" si="20"/>
        <v/>
      </c>
      <c r="BH24" s="276">
        <f t="shared" si="21"/>
        <v>1.2E-4</v>
      </c>
      <c r="BI24" s="276">
        <f>FINANÇAS_OI!H19+$BO24</f>
        <v>1.2E-4</v>
      </c>
      <c r="BJ24" s="276" t="str">
        <f t="shared" si="22"/>
        <v/>
      </c>
      <c r="BK24" s="276">
        <f t="shared" si="23"/>
        <v>1.2E-4</v>
      </c>
      <c r="BL24" s="276">
        <f>FINANÇAS_OI!I19+$BO24</f>
        <v>1.2E-4</v>
      </c>
      <c r="BM24" s="276" t="str">
        <f t="shared" si="24"/>
        <v/>
      </c>
      <c r="BN24" s="276">
        <f t="shared" si="25"/>
        <v>1.2E-4</v>
      </c>
      <c r="BO24" s="273">
        <f t="shared" si="27"/>
        <v>1.2E-4</v>
      </c>
    </row>
    <row r="25" spans="1:89" ht="30" customHeight="1">
      <c r="U25" s="273" t="str">
        <f>FINANÇAS_PROJ!C21</f>
        <v/>
      </c>
      <c r="V25" s="276">
        <f>FINANÇAS_RESUMO!F21+$AK25</f>
        <v>9.9999999999999995E-8</v>
      </c>
      <c r="W25" s="274" t="str">
        <f t="shared" si="10"/>
        <v/>
      </c>
      <c r="X25" s="277">
        <f t="shared" si="11"/>
        <v>9.9999999999999995E-8</v>
      </c>
      <c r="Y25" s="276">
        <f>FINANÇAS_RESUMO!G21+$AK25</f>
        <v>9.9999999999999995E-8</v>
      </c>
      <c r="Z25" s="274" t="str">
        <f t="shared" si="0"/>
        <v/>
      </c>
      <c r="AA25" s="277">
        <f t="shared" si="12"/>
        <v>9.9999999999999995E-8</v>
      </c>
      <c r="AB25" s="276">
        <f>FINANÇAS_RESUMO!H21+$AK25</f>
        <v>9.9999999999999995E-8</v>
      </c>
      <c r="AC25" s="274" t="str">
        <f t="shared" si="1"/>
        <v/>
      </c>
      <c r="AD25" s="277">
        <f t="shared" si="13"/>
        <v>9.9999999999999995E-8</v>
      </c>
      <c r="AE25" s="276">
        <f>FINANÇAS_RESUMO!I21+$AK25</f>
        <v>9.9999999999999995E-8</v>
      </c>
      <c r="AF25" s="274" t="str">
        <f t="shared" si="2"/>
        <v/>
      </c>
      <c r="AG25" s="277">
        <f t="shared" si="14"/>
        <v>9.9999999999999995E-8</v>
      </c>
      <c r="AH25" s="276">
        <f>FINANÇAS_RESUMO!J21+$AK25</f>
        <v>9.9999999999999995E-8</v>
      </c>
      <c r="AI25" s="274" t="str">
        <f t="shared" si="3"/>
        <v/>
      </c>
      <c r="AJ25" s="277">
        <f t="shared" si="15"/>
        <v>9.9999999999999995E-8</v>
      </c>
      <c r="AK25" s="304">
        <v>9.9999999999999995E-8</v>
      </c>
      <c r="AY25" s="305" t="str">
        <f>IF(FINANÇAS_OI!C20="","",FINANÇAS_OI!C20)</f>
        <v/>
      </c>
      <c r="AZ25" s="276">
        <f>FINANÇAS_OI!E20+$BO25</f>
        <v>1.3000000000000002E-4</v>
      </c>
      <c r="BA25" s="276" t="str">
        <f t="shared" si="16"/>
        <v/>
      </c>
      <c r="BB25" s="276">
        <f t="shared" si="17"/>
        <v>1.3000000000000002E-4</v>
      </c>
      <c r="BC25" s="276">
        <f>FINANÇAS_OI!F20+$BO25</f>
        <v>1.3000000000000002E-4</v>
      </c>
      <c r="BD25" s="276" t="str">
        <f t="shared" si="18"/>
        <v/>
      </c>
      <c r="BE25" s="276">
        <f t="shared" si="19"/>
        <v>1.3000000000000002E-4</v>
      </c>
      <c r="BF25" s="276">
        <f>FINANÇAS_OI!G20+$BO25</f>
        <v>1.3000000000000002E-4</v>
      </c>
      <c r="BG25" s="276" t="str">
        <f t="shared" si="20"/>
        <v/>
      </c>
      <c r="BH25" s="276">
        <f t="shared" si="21"/>
        <v>1.3000000000000002E-4</v>
      </c>
      <c r="BI25" s="276">
        <f>FINANÇAS_OI!H20+$BO25</f>
        <v>1.3000000000000002E-4</v>
      </c>
      <c r="BJ25" s="276" t="str">
        <f t="shared" si="22"/>
        <v/>
      </c>
      <c r="BK25" s="276">
        <f t="shared" si="23"/>
        <v>1.3000000000000002E-4</v>
      </c>
      <c r="BL25" s="276">
        <f>FINANÇAS_OI!I20+$BO25</f>
        <v>1.3000000000000002E-4</v>
      </c>
      <c r="BM25" s="276" t="str">
        <f t="shared" si="24"/>
        <v/>
      </c>
      <c r="BN25" s="276">
        <f t="shared" si="25"/>
        <v>1.3000000000000002E-4</v>
      </c>
      <c r="BO25" s="273">
        <f t="shared" si="27"/>
        <v>1.3000000000000002E-4</v>
      </c>
    </row>
    <row r="26" spans="1:89" ht="30" customHeight="1">
      <c r="U26" s="273" t="str">
        <f>FINANÇAS_PROJ!C22</f>
        <v/>
      </c>
      <c r="V26" s="276">
        <f>FINANÇAS_RESUMO!F22+$AK26</f>
        <v>9.9999999999999995E-8</v>
      </c>
      <c r="W26" s="274" t="str">
        <f t="shared" si="10"/>
        <v/>
      </c>
      <c r="X26" s="277">
        <f t="shared" si="11"/>
        <v>9.9999999999999995E-8</v>
      </c>
      <c r="Y26" s="276">
        <f>FINANÇAS_RESUMO!G22+$AK26</f>
        <v>9.9999999999999995E-8</v>
      </c>
      <c r="Z26" s="274" t="str">
        <f t="shared" si="0"/>
        <v/>
      </c>
      <c r="AA26" s="277">
        <f t="shared" si="12"/>
        <v>9.9999999999999995E-8</v>
      </c>
      <c r="AB26" s="276">
        <f>FINANÇAS_RESUMO!H22+$AK26</f>
        <v>9.9999999999999995E-8</v>
      </c>
      <c r="AC26" s="274" t="str">
        <f t="shared" si="1"/>
        <v/>
      </c>
      <c r="AD26" s="277">
        <f t="shared" si="13"/>
        <v>9.9999999999999995E-8</v>
      </c>
      <c r="AE26" s="276">
        <f>FINANÇAS_RESUMO!I22+$AK26</f>
        <v>9.9999999999999995E-8</v>
      </c>
      <c r="AF26" s="274" t="str">
        <f t="shared" si="2"/>
        <v/>
      </c>
      <c r="AG26" s="277">
        <f t="shared" si="14"/>
        <v>9.9999999999999995E-8</v>
      </c>
      <c r="AH26" s="276">
        <f>FINANÇAS_RESUMO!J22+$AK26</f>
        <v>9.9999999999999995E-8</v>
      </c>
      <c r="AI26" s="274" t="str">
        <f t="shared" si="3"/>
        <v/>
      </c>
      <c r="AJ26" s="277">
        <f t="shared" si="15"/>
        <v>9.9999999999999995E-8</v>
      </c>
      <c r="AK26" s="304">
        <v>9.9999999999999995E-8</v>
      </c>
      <c r="AY26" s="305" t="str">
        <f>IF(FINANÇAS_OI!C21="","",FINANÇAS_OI!C21)</f>
        <v/>
      </c>
      <c r="AZ26" s="276">
        <f>FINANÇAS_OI!E21+$BO26</f>
        <v>1.4000000000000001E-4</v>
      </c>
      <c r="BA26" s="276" t="str">
        <f t="shared" si="16"/>
        <v/>
      </c>
      <c r="BB26" s="276">
        <f t="shared" si="17"/>
        <v>1.4000000000000001E-4</v>
      </c>
      <c r="BC26" s="276">
        <f>FINANÇAS_OI!F21+$BO26</f>
        <v>1.4000000000000001E-4</v>
      </c>
      <c r="BD26" s="276" t="str">
        <f t="shared" si="18"/>
        <v/>
      </c>
      <c r="BE26" s="276">
        <f t="shared" si="19"/>
        <v>1.4000000000000001E-4</v>
      </c>
      <c r="BF26" s="276">
        <f>FINANÇAS_OI!G21+$BO26</f>
        <v>1.4000000000000001E-4</v>
      </c>
      <c r="BG26" s="276" t="str">
        <f t="shared" si="20"/>
        <v/>
      </c>
      <c r="BH26" s="276">
        <f t="shared" si="21"/>
        <v>1.4000000000000001E-4</v>
      </c>
      <c r="BI26" s="276">
        <f>FINANÇAS_OI!H21+$BO26</f>
        <v>1.4000000000000001E-4</v>
      </c>
      <c r="BJ26" s="276" t="str">
        <f t="shared" si="22"/>
        <v/>
      </c>
      <c r="BK26" s="276">
        <f t="shared" si="23"/>
        <v>1.4000000000000001E-4</v>
      </c>
      <c r="BL26" s="276">
        <f>FINANÇAS_OI!I21+$BO26</f>
        <v>1.4000000000000001E-4</v>
      </c>
      <c r="BM26" s="276" t="str">
        <f t="shared" si="24"/>
        <v/>
      </c>
      <c r="BN26" s="276">
        <f t="shared" si="25"/>
        <v>1.4000000000000001E-4</v>
      </c>
      <c r="BO26" s="273">
        <f t="shared" si="27"/>
        <v>1.4000000000000001E-4</v>
      </c>
    </row>
    <row r="27" spans="1:89" ht="30" customHeight="1">
      <c r="U27" s="273" t="str">
        <f>FINANÇAS_PROJ!C23</f>
        <v/>
      </c>
      <c r="V27" s="276">
        <f>FINANÇAS_RESUMO!F23+$AK27</f>
        <v>9.9999999999999995E-8</v>
      </c>
      <c r="W27" s="274" t="str">
        <f t="shared" si="10"/>
        <v/>
      </c>
      <c r="X27" s="277">
        <f t="shared" si="11"/>
        <v>9.9999999999999995E-8</v>
      </c>
      <c r="Y27" s="276">
        <f>FINANÇAS_RESUMO!G23+$AK27</f>
        <v>9.9999999999999995E-8</v>
      </c>
      <c r="Z27" s="274" t="str">
        <f t="shared" si="0"/>
        <v/>
      </c>
      <c r="AA27" s="277">
        <f t="shared" si="12"/>
        <v>9.9999999999999995E-8</v>
      </c>
      <c r="AB27" s="276">
        <f>FINANÇAS_RESUMO!H23+$AK27</f>
        <v>9.9999999999999995E-8</v>
      </c>
      <c r="AC27" s="274" t="str">
        <f t="shared" si="1"/>
        <v/>
      </c>
      <c r="AD27" s="277">
        <f t="shared" si="13"/>
        <v>9.9999999999999995E-8</v>
      </c>
      <c r="AE27" s="276">
        <f>FINANÇAS_RESUMO!I23+$AK27</f>
        <v>9.9999999999999995E-8</v>
      </c>
      <c r="AF27" s="274" t="str">
        <f t="shared" si="2"/>
        <v/>
      </c>
      <c r="AG27" s="277">
        <f t="shared" si="14"/>
        <v>9.9999999999999995E-8</v>
      </c>
      <c r="AH27" s="276">
        <f>FINANÇAS_RESUMO!J23+$AK27</f>
        <v>9.9999999999999995E-8</v>
      </c>
      <c r="AI27" s="274" t="str">
        <f t="shared" si="3"/>
        <v/>
      </c>
      <c r="AJ27" s="277">
        <f t="shared" si="15"/>
        <v>9.9999999999999995E-8</v>
      </c>
      <c r="AK27" s="304">
        <v>9.9999999999999995E-8</v>
      </c>
      <c r="AY27" s="305" t="str">
        <f>IF(FINANÇAS_OI!C22="","",FINANÇAS_OI!C22)</f>
        <v/>
      </c>
      <c r="AZ27" s="276">
        <f>FINANÇAS_OI!E22+$BO27</f>
        <v>1.5000000000000001E-4</v>
      </c>
      <c r="BA27" s="276" t="str">
        <f t="shared" si="16"/>
        <v/>
      </c>
      <c r="BB27" s="276">
        <f t="shared" si="17"/>
        <v>1.5000000000000001E-4</v>
      </c>
      <c r="BC27" s="276">
        <f>FINANÇAS_OI!F22+$BO27</f>
        <v>1.5000000000000001E-4</v>
      </c>
      <c r="BD27" s="276" t="str">
        <f t="shared" si="18"/>
        <v/>
      </c>
      <c r="BE27" s="276">
        <f t="shared" si="19"/>
        <v>1.5000000000000001E-4</v>
      </c>
      <c r="BF27" s="276">
        <f>FINANÇAS_OI!G22+$BO27</f>
        <v>1.5000000000000001E-4</v>
      </c>
      <c r="BG27" s="276" t="str">
        <f t="shared" si="20"/>
        <v/>
      </c>
      <c r="BH27" s="276">
        <f t="shared" si="21"/>
        <v>1.5000000000000001E-4</v>
      </c>
      <c r="BI27" s="276">
        <f>FINANÇAS_OI!H22+$BO27</f>
        <v>1.5000000000000001E-4</v>
      </c>
      <c r="BJ27" s="276" t="str">
        <f t="shared" si="22"/>
        <v/>
      </c>
      <c r="BK27" s="276">
        <f t="shared" si="23"/>
        <v>1.5000000000000001E-4</v>
      </c>
      <c r="BL27" s="276">
        <f>FINANÇAS_OI!I22+$BO27</f>
        <v>1.5000000000000001E-4</v>
      </c>
      <c r="BM27" s="276" t="str">
        <f t="shared" si="24"/>
        <v/>
      </c>
      <c r="BN27" s="276">
        <f t="shared" si="25"/>
        <v>1.5000000000000001E-4</v>
      </c>
      <c r="BO27" s="273">
        <f t="shared" si="27"/>
        <v>1.5000000000000001E-4</v>
      </c>
    </row>
    <row r="28" spans="1:89" ht="30" customHeight="1">
      <c r="U28" s="273" t="str">
        <f>FINANÇAS_PROJ!C24</f>
        <v/>
      </c>
      <c r="V28" s="276">
        <f>FINANÇAS_RESUMO!F24+$AK28</f>
        <v>9.9999999999999995E-8</v>
      </c>
      <c r="W28" s="274" t="str">
        <f t="shared" si="10"/>
        <v/>
      </c>
      <c r="X28" s="277">
        <f t="shared" si="11"/>
        <v>9.9999999999999995E-8</v>
      </c>
      <c r="Y28" s="276">
        <f>FINANÇAS_RESUMO!G24+$AK28</f>
        <v>9.9999999999999995E-8</v>
      </c>
      <c r="Z28" s="274" t="str">
        <f t="shared" si="0"/>
        <v/>
      </c>
      <c r="AA28" s="277">
        <f t="shared" si="12"/>
        <v>9.9999999999999995E-8</v>
      </c>
      <c r="AB28" s="276">
        <f>FINANÇAS_RESUMO!H24+$AK28</f>
        <v>9.9999999999999995E-8</v>
      </c>
      <c r="AC28" s="274" t="str">
        <f t="shared" si="1"/>
        <v/>
      </c>
      <c r="AD28" s="277">
        <f t="shared" si="13"/>
        <v>9.9999999999999995E-8</v>
      </c>
      <c r="AE28" s="276">
        <f>FINANÇAS_RESUMO!I24+$AK28</f>
        <v>9.9999999999999995E-8</v>
      </c>
      <c r="AF28" s="274" t="str">
        <f t="shared" si="2"/>
        <v/>
      </c>
      <c r="AG28" s="277">
        <f t="shared" si="14"/>
        <v>9.9999999999999995E-8</v>
      </c>
      <c r="AH28" s="276">
        <f>FINANÇAS_RESUMO!J24+$AK28</f>
        <v>9.9999999999999995E-8</v>
      </c>
      <c r="AI28" s="274" t="str">
        <f t="shared" si="3"/>
        <v/>
      </c>
      <c r="AJ28" s="277">
        <f t="shared" si="15"/>
        <v>9.9999999999999995E-8</v>
      </c>
      <c r="AK28" s="304">
        <v>9.9999999999999995E-8</v>
      </c>
      <c r="AY28" s="305" t="str">
        <f>IF(FINANÇAS_OI!C23="","",FINANÇAS_OI!C23)</f>
        <v/>
      </c>
      <c r="AZ28" s="276">
        <f>FINANÇAS_OI!E23+$BO28</f>
        <v>1.6000000000000001E-4</v>
      </c>
      <c r="BA28" s="276" t="str">
        <f t="shared" si="16"/>
        <v/>
      </c>
      <c r="BB28" s="276">
        <f t="shared" si="17"/>
        <v>1.6000000000000001E-4</v>
      </c>
      <c r="BC28" s="276">
        <f>FINANÇAS_OI!F23+$BO28</f>
        <v>1.6000000000000001E-4</v>
      </c>
      <c r="BD28" s="276" t="str">
        <f t="shared" si="18"/>
        <v/>
      </c>
      <c r="BE28" s="276">
        <f t="shared" si="19"/>
        <v>1.6000000000000001E-4</v>
      </c>
      <c r="BF28" s="276">
        <f>FINANÇAS_OI!G23+$BO28</f>
        <v>1.6000000000000001E-4</v>
      </c>
      <c r="BG28" s="276" t="str">
        <f t="shared" si="20"/>
        <v/>
      </c>
      <c r="BH28" s="276">
        <f t="shared" si="21"/>
        <v>1.6000000000000001E-4</v>
      </c>
      <c r="BI28" s="276">
        <f>FINANÇAS_OI!H23+$BO28</f>
        <v>1.6000000000000001E-4</v>
      </c>
      <c r="BJ28" s="276" t="str">
        <f t="shared" si="22"/>
        <v/>
      </c>
      <c r="BK28" s="276">
        <f t="shared" si="23"/>
        <v>1.6000000000000001E-4</v>
      </c>
      <c r="BL28" s="276">
        <f>FINANÇAS_OI!I23+$BO28</f>
        <v>1.6000000000000001E-4</v>
      </c>
      <c r="BM28" s="276" t="str">
        <f t="shared" si="24"/>
        <v/>
      </c>
      <c r="BN28" s="276">
        <f t="shared" si="25"/>
        <v>1.6000000000000001E-4</v>
      </c>
      <c r="BO28" s="273">
        <f t="shared" si="27"/>
        <v>1.6000000000000001E-4</v>
      </c>
    </row>
    <row r="29" spans="1:89" ht="30" customHeight="1">
      <c r="U29" s="273" t="str">
        <f>FINANÇAS_PROJ!C25</f>
        <v/>
      </c>
      <c r="V29" s="276">
        <f>FINANÇAS_RESUMO!F25+$AK29</f>
        <v>9.9999999999999995E-8</v>
      </c>
      <c r="W29" s="274" t="str">
        <f t="shared" si="10"/>
        <v/>
      </c>
      <c r="X29" s="277">
        <f t="shared" si="11"/>
        <v>9.9999999999999995E-8</v>
      </c>
      <c r="Y29" s="276">
        <f>FINANÇAS_RESUMO!G25+$AK29</f>
        <v>9.9999999999999995E-8</v>
      </c>
      <c r="Z29" s="274" t="str">
        <f t="shared" si="0"/>
        <v/>
      </c>
      <c r="AA29" s="277">
        <f t="shared" si="12"/>
        <v>9.9999999999999995E-8</v>
      </c>
      <c r="AB29" s="276">
        <f>FINANÇAS_RESUMO!H25+$AK29</f>
        <v>9.9999999999999995E-8</v>
      </c>
      <c r="AC29" s="274" t="str">
        <f t="shared" si="1"/>
        <v/>
      </c>
      <c r="AD29" s="277">
        <f t="shared" si="13"/>
        <v>9.9999999999999995E-8</v>
      </c>
      <c r="AE29" s="276">
        <f>FINANÇAS_RESUMO!I25+$AK29</f>
        <v>9.9999999999999995E-8</v>
      </c>
      <c r="AF29" s="274" t="str">
        <f t="shared" si="2"/>
        <v/>
      </c>
      <c r="AG29" s="277">
        <f t="shared" si="14"/>
        <v>9.9999999999999995E-8</v>
      </c>
      <c r="AH29" s="276">
        <f>FINANÇAS_RESUMO!J25+$AK29</f>
        <v>9.9999999999999995E-8</v>
      </c>
      <c r="AI29" s="274" t="str">
        <f t="shared" si="3"/>
        <v/>
      </c>
      <c r="AJ29" s="277">
        <f t="shared" si="15"/>
        <v>9.9999999999999995E-8</v>
      </c>
      <c r="AK29" s="304">
        <v>9.9999999999999995E-8</v>
      </c>
      <c r="AY29" s="305" t="str">
        <f>IF(FINANÇAS_OI!C24="","",FINANÇAS_OI!C24)</f>
        <v/>
      </c>
      <c r="AZ29" s="276">
        <f>FINANÇAS_OI!E24+$BO29</f>
        <v>1.7000000000000001E-4</v>
      </c>
      <c r="BA29" s="276" t="str">
        <f t="shared" si="16"/>
        <v/>
      </c>
      <c r="BB29" s="276">
        <f t="shared" si="17"/>
        <v>1.7000000000000001E-4</v>
      </c>
      <c r="BC29" s="276">
        <f>FINANÇAS_OI!F24+$BO29</f>
        <v>1.7000000000000001E-4</v>
      </c>
      <c r="BD29" s="276" t="str">
        <f t="shared" si="18"/>
        <v/>
      </c>
      <c r="BE29" s="276">
        <f t="shared" si="19"/>
        <v>1.7000000000000001E-4</v>
      </c>
      <c r="BF29" s="276">
        <f>FINANÇAS_OI!G24+$BO29</f>
        <v>1.7000000000000001E-4</v>
      </c>
      <c r="BG29" s="276" t="str">
        <f t="shared" si="20"/>
        <v/>
      </c>
      <c r="BH29" s="276">
        <f t="shared" si="21"/>
        <v>1.7000000000000001E-4</v>
      </c>
      <c r="BI29" s="276">
        <f>FINANÇAS_OI!H24+$BO29</f>
        <v>1.7000000000000001E-4</v>
      </c>
      <c r="BJ29" s="276" t="str">
        <f t="shared" si="22"/>
        <v/>
      </c>
      <c r="BK29" s="276">
        <f t="shared" si="23"/>
        <v>1.7000000000000001E-4</v>
      </c>
      <c r="BL29" s="276">
        <f>FINANÇAS_OI!I24+$BO29</f>
        <v>1.7000000000000001E-4</v>
      </c>
      <c r="BM29" s="276" t="str">
        <f t="shared" si="24"/>
        <v/>
      </c>
      <c r="BN29" s="276">
        <f t="shared" si="25"/>
        <v>1.7000000000000001E-4</v>
      </c>
      <c r="BO29" s="273">
        <f t="shared" si="27"/>
        <v>1.7000000000000001E-4</v>
      </c>
    </row>
    <row r="30" spans="1:89" ht="30" customHeight="1">
      <c r="U30" s="273" t="str">
        <f>FINANÇAS_PROJ!C26</f>
        <v/>
      </c>
      <c r="V30" s="276">
        <f>FINANÇAS_RESUMO!F26+$AK30</f>
        <v>9.9999999999999995E-8</v>
      </c>
      <c r="W30" s="274" t="str">
        <f t="shared" si="10"/>
        <v/>
      </c>
      <c r="X30" s="277">
        <f t="shared" si="11"/>
        <v>9.9999999999999995E-8</v>
      </c>
      <c r="Y30" s="276">
        <f>FINANÇAS_RESUMO!G26+$AK30</f>
        <v>9.9999999999999995E-8</v>
      </c>
      <c r="Z30" s="274" t="str">
        <f t="shared" si="0"/>
        <v/>
      </c>
      <c r="AA30" s="277">
        <f t="shared" si="12"/>
        <v>9.9999999999999995E-8</v>
      </c>
      <c r="AB30" s="276">
        <f>FINANÇAS_RESUMO!H26+$AK30</f>
        <v>9.9999999999999995E-8</v>
      </c>
      <c r="AC30" s="274" t="str">
        <f t="shared" si="1"/>
        <v/>
      </c>
      <c r="AD30" s="277">
        <f t="shared" si="13"/>
        <v>9.9999999999999995E-8</v>
      </c>
      <c r="AE30" s="276">
        <f>FINANÇAS_RESUMO!I26+$AK30</f>
        <v>9.9999999999999995E-8</v>
      </c>
      <c r="AF30" s="274" t="str">
        <f t="shared" si="2"/>
        <v/>
      </c>
      <c r="AG30" s="277">
        <f t="shared" si="14"/>
        <v>9.9999999999999995E-8</v>
      </c>
      <c r="AH30" s="276">
        <f>FINANÇAS_RESUMO!J26+$AK30</f>
        <v>9.9999999999999995E-8</v>
      </c>
      <c r="AI30" s="274" t="str">
        <f t="shared" si="3"/>
        <v/>
      </c>
      <c r="AJ30" s="277">
        <f t="shared" si="15"/>
        <v>9.9999999999999995E-8</v>
      </c>
      <c r="AK30" s="304">
        <v>9.9999999999999995E-8</v>
      </c>
      <c r="AY30" s="305" t="str">
        <f>IF(FINANÇAS_OI!C25="","",FINANÇAS_OI!C25)</f>
        <v/>
      </c>
      <c r="AZ30" s="276">
        <f>FINANÇAS_OI!E25+$BO30</f>
        <v>1.8000000000000001E-4</v>
      </c>
      <c r="BA30" s="276" t="str">
        <f t="shared" si="16"/>
        <v/>
      </c>
      <c r="BB30" s="276">
        <f t="shared" si="17"/>
        <v>1.8000000000000001E-4</v>
      </c>
      <c r="BC30" s="276">
        <f>FINANÇAS_OI!F25+$BO30</f>
        <v>1.8000000000000001E-4</v>
      </c>
      <c r="BD30" s="276" t="str">
        <f t="shared" si="18"/>
        <v/>
      </c>
      <c r="BE30" s="276">
        <f t="shared" si="19"/>
        <v>1.8000000000000001E-4</v>
      </c>
      <c r="BF30" s="276">
        <f>FINANÇAS_OI!G25+$BO30</f>
        <v>1.8000000000000001E-4</v>
      </c>
      <c r="BG30" s="276" t="str">
        <f t="shared" si="20"/>
        <v/>
      </c>
      <c r="BH30" s="276">
        <f t="shared" si="21"/>
        <v>1.8000000000000001E-4</v>
      </c>
      <c r="BI30" s="276">
        <f>FINANÇAS_OI!H25+$BO30</f>
        <v>1.8000000000000001E-4</v>
      </c>
      <c r="BJ30" s="276" t="str">
        <f t="shared" si="22"/>
        <v/>
      </c>
      <c r="BK30" s="276">
        <f t="shared" si="23"/>
        <v>1.8000000000000001E-4</v>
      </c>
      <c r="BL30" s="276">
        <f>FINANÇAS_OI!I25+$BO30</f>
        <v>1.8000000000000001E-4</v>
      </c>
      <c r="BM30" s="276" t="str">
        <f t="shared" si="24"/>
        <v/>
      </c>
      <c r="BN30" s="276">
        <f t="shared" si="25"/>
        <v>1.8000000000000001E-4</v>
      </c>
      <c r="BO30" s="273">
        <f t="shared" si="27"/>
        <v>1.8000000000000001E-4</v>
      </c>
    </row>
    <row r="31" spans="1:89" ht="30" customHeight="1">
      <c r="U31" s="273" t="str">
        <f>FINANÇAS_PROJ!C27</f>
        <v/>
      </c>
      <c r="V31" s="276">
        <f>FINANÇAS_RESUMO!F27+$AK31</f>
        <v>9.9999999999999995E-8</v>
      </c>
      <c r="W31" s="274" t="str">
        <f t="shared" si="10"/>
        <v/>
      </c>
      <c r="X31" s="277">
        <f t="shared" si="11"/>
        <v>9.9999999999999995E-8</v>
      </c>
      <c r="Y31" s="276">
        <f>FINANÇAS_RESUMO!G27+$AK31</f>
        <v>9.9999999999999995E-8</v>
      </c>
      <c r="Z31" s="274" t="str">
        <f t="shared" si="0"/>
        <v/>
      </c>
      <c r="AA31" s="277">
        <f t="shared" si="12"/>
        <v>9.9999999999999995E-8</v>
      </c>
      <c r="AB31" s="276">
        <f>FINANÇAS_RESUMO!H27+$AK31</f>
        <v>9.9999999999999995E-8</v>
      </c>
      <c r="AC31" s="274" t="str">
        <f t="shared" si="1"/>
        <v/>
      </c>
      <c r="AD31" s="277">
        <f t="shared" si="13"/>
        <v>9.9999999999999995E-8</v>
      </c>
      <c r="AE31" s="276">
        <f>FINANÇAS_RESUMO!I27+$AK31</f>
        <v>9.9999999999999995E-8</v>
      </c>
      <c r="AF31" s="274" t="str">
        <f t="shared" si="2"/>
        <v/>
      </c>
      <c r="AG31" s="277">
        <f t="shared" si="14"/>
        <v>9.9999999999999995E-8</v>
      </c>
      <c r="AH31" s="276">
        <f>FINANÇAS_RESUMO!J27+$AK31</f>
        <v>9.9999999999999995E-8</v>
      </c>
      <c r="AI31" s="274" t="str">
        <f t="shared" si="3"/>
        <v/>
      </c>
      <c r="AJ31" s="277">
        <f t="shared" si="15"/>
        <v>9.9999999999999995E-8</v>
      </c>
      <c r="AK31" s="304">
        <v>9.9999999999999995E-8</v>
      </c>
      <c r="AY31" s="305" t="str">
        <f>IF(FINANÇAS_OI!C26="","",FINANÇAS_OI!C26)</f>
        <v/>
      </c>
      <c r="AZ31" s="276">
        <f>FINANÇAS_OI!E26+$BO31</f>
        <v>1.9000000000000001E-4</v>
      </c>
      <c r="BA31" s="276" t="str">
        <f t="shared" si="16"/>
        <v/>
      </c>
      <c r="BB31" s="276">
        <f t="shared" si="17"/>
        <v>1.9000000000000001E-4</v>
      </c>
      <c r="BC31" s="276">
        <f>FINANÇAS_OI!F26+$BO31</f>
        <v>1.9000000000000001E-4</v>
      </c>
      <c r="BD31" s="276" t="str">
        <f t="shared" si="18"/>
        <v/>
      </c>
      <c r="BE31" s="276">
        <f t="shared" si="19"/>
        <v>1.9000000000000001E-4</v>
      </c>
      <c r="BF31" s="276">
        <f>FINANÇAS_OI!G26+$BO31</f>
        <v>1.9000000000000001E-4</v>
      </c>
      <c r="BG31" s="276" t="str">
        <f t="shared" si="20"/>
        <v/>
      </c>
      <c r="BH31" s="276">
        <f t="shared" si="21"/>
        <v>1.9000000000000001E-4</v>
      </c>
      <c r="BI31" s="276">
        <f>FINANÇAS_OI!H26+$BO31</f>
        <v>1.9000000000000001E-4</v>
      </c>
      <c r="BJ31" s="276" t="str">
        <f t="shared" si="22"/>
        <v/>
      </c>
      <c r="BK31" s="276">
        <f t="shared" si="23"/>
        <v>1.9000000000000001E-4</v>
      </c>
      <c r="BL31" s="276">
        <f>FINANÇAS_OI!I26+$BO31</f>
        <v>1.9000000000000001E-4</v>
      </c>
      <c r="BM31" s="276" t="str">
        <f t="shared" si="24"/>
        <v/>
      </c>
      <c r="BN31" s="276">
        <f t="shared" si="25"/>
        <v>1.9000000000000001E-4</v>
      </c>
      <c r="BO31" s="273">
        <f t="shared" si="27"/>
        <v>1.9000000000000001E-4</v>
      </c>
    </row>
    <row r="32" spans="1:89" ht="30" customHeight="1">
      <c r="U32" s="273" t="str">
        <f>FINANÇAS_PROJ!C28</f>
        <v/>
      </c>
      <c r="V32" s="276">
        <f>FINANÇAS_RESUMO!F28+$AK32</f>
        <v>9.9999999999999995E-8</v>
      </c>
      <c r="W32" s="274" t="str">
        <f t="shared" si="10"/>
        <v/>
      </c>
      <c r="X32" s="277">
        <f t="shared" si="11"/>
        <v>9.9999999999999995E-8</v>
      </c>
      <c r="Y32" s="276">
        <f>FINANÇAS_RESUMO!G28+$AK32</f>
        <v>9.9999999999999995E-8</v>
      </c>
      <c r="Z32" s="274" t="str">
        <f t="shared" si="0"/>
        <v/>
      </c>
      <c r="AA32" s="277">
        <f t="shared" si="12"/>
        <v>9.9999999999999995E-8</v>
      </c>
      <c r="AB32" s="276">
        <f>FINANÇAS_RESUMO!H28+$AK32</f>
        <v>9.9999999999999995E-8</v>
      </c>
      <c r="AC32" s="274" t="str">
        <f t="shared" si="1"/>
        <v/>
      </c>
      <c r="AD32" s="277">
        <f t="shared" si="13"/>
        <v>9.9999999999999995E-8</v>
      </c>
      <c r="AE32" s="276">
        <f>FINANÇAS_RESUMO!I28+$AK32</f>
        <v>9.9999999999999995E-8</v>
      </c>
      <c r="AF32" s="274" t="str">
        <f t="shared" si="2"/>
        <v/>
      </c>
      <c r="AG32" s="277">
        <f t="shared" si="14"/>
        <v>9.9999999999999995E-8</v>
      </c>
      <c r="AH32" s="276">
        <f>FINANÇAS_RESUMO!J28+$AK32</f>
        <v>9.9999999999999995E-8</v>
      </c>
      <c r="AI32" s="274" t="str">
        <f t="shared" si="3"/>
        <v/>
      </c>
      <c r="AJ32" s="277">
        <f t="shared" si="15"/>
        <v>9.9999999999999995E-8</v>
      </c>
      <c r="AK32" s="304">
        <v>9.9999999999999995E-8</v>
      </c>
      <c r="AY32" s="305" t="str">
        <f>IF(FINANÇAS_OI!C27="","",FINANÇAS_OI!C27)</f>
        <v/>
      </c>
      <c r="AZ32" s="276">
        <f>FINANÇAS_OI!E27+$BO32</f>
        <v>2.0000000000000001E-4</v>
      </c>
      <c r="BA32" s="276" t="str">
        <f t="shared" si="16"/>
        <v/>
      </c>
      <c r="BB32" s="276">
        <f t="shared" si="17"/>
        <v>2.0000000000000001E-4</v>
      </c>
      <c r="BC32" s="276">
        <f>FINANÇAS_OI!F27+$BO32</f>
        <v>2.0000000000000001E-4</v>
      </c>
      <c r="BD32" s="276" t="str">
        <f t="shared" si="18"/>
        <v/>
      </c>
      <c r="BE32" s="276">
        <f t="shared" si="19"/>
        <v>2.0000000000000001E-4</v>
      </c>
      <c r="BF32" s="276">
        <f>FINANÇAS_OI!G27+$BO32</f>
        <v>2.0000000000000001E-4</v>
      </c>
      <c r="BG32" s="276" t="str">
        <f t="shared" si="20"/>
        <v/>
      </c>
      <c r="BH32" s="276">
        <f t="shared" si="21"/>
        <v>2.0000000000000001E-4</v>
      </c>
      <c r="BI32" s="276">
        <f>FINANÇAS_OI!H27+$BO32</f>
        <v>2.0000000000000001E-4</v>
      </c>
      <c r="BJ32" s="276" t="str">
        <f t="shared" si="22"/>
        <v/>
      </c>
      <c r="BK32" s="276">
        <f t="shared" si="23"/>
        <v>2.0000000000000001E-4</v>
      </c>
      <c r="BL32" s="276">
        <f>FINANÇAS_OI!I27+$BO32</f>
        <v>2.0000000000000001E-4</v>
      </c>
      <c r="BM32" s="276" t="str">
        <f t="shared" si="24"/>
        <v/>
      </c>
      <c r="BN32" s="276">
        <f t="shared" si="25"/>
        <v>2.0000000000000001E-4</v>
      </c>
      <c r="BO32" s="273">
        <f t="shared" si="27"/>
        <v>2.0000000000000001E-4</v>
      </c>
    </row>
    <row r="33" spans="21:69" ht="30" customHeight="1">
      <c r="U33" s="273" t="str">
        <f>FINANÇAS_PROJ!C29</f>
        <v/>
      </c>
      <c r="V33" s="276">
        <f>FINANÇAS_RESUMO!F29+$AK33</f>
        <v>9.9999999999999995E-8</v>
      </c>
      <c r="W33" s="274" t="str">
        <f t="shared" si="10"/>
        <v/>
      </c>
      <c r="X33" s="277">
        <f t="shared" si="11"/>
        <v>9.9999999999999995E-8</v>
      </c>
      <c r="Y33" s="276">
        <f>FINANÇAS_RESUMO!G29+$AK33</f>
        <v>9.9999999999999995E-8</v>
      </c>
      <c r="Z33" s="274" t="str">
        <f t="shared" si="0"/>
        <v/>
      </c>
      <c r="AA33" s="277">
        <f t="shared" si="12"/>
        <v>9.9999999999999995E-8</v>
      </c>
      <c r="AB33" s="276">
        <f>FINANÇAS_RESUMO!H29+$AK33</f>
        <v>9.9999999999999995E-8</v>
      </c>
      <c r="AC33" s="274" t="str">
        <f t="shared" si="1"/>
        <v/>
      </c>
      <c r="AD33" s="277">
        <f t="shared" si="13"/>
        <v>9.9999999999999995E-8</v>
      </c>
      <c r="AE33" s="276">
        <f>FINANÇAS_RESUMO!I29+$AK33</f>
        <v>9.9999999999999995E-8</v>
      </c>
      <c r="AF33" s="274" t="str">
        <f t="shared" si="2"/>
        <v/>
      </c>
      <c r="AG33" s="277">
        <f t="shared" si="14"/>
        <v>9.9999999999999995E-8</v>
      </c>
      <c r="AH33" s="276">
        <f>FINANÇAS_RESUMO!J29+$AK33</f>
        <v>9.9999999999999995E-8</v>
      </c>
      <c r="AI33" s="274" t="str">
        <f t="shared" si="3"/>
        <v/>
      </c>
      <c r="AJ33" s="277">
        <f t="shared" si="15"/>
        <v>9.9999999999999995E-8</v>
      </c>
      <c r="AK33" s="304">
        <v>9.9999999999999995E-8</v>
      </c>
      <c r="AY33" s="305" t="s">
        <v>529</v>
      </c>
      <c r="AZ33" s="270" t="s">
        <v>529</v>
      </c>
      <c r="BA33" s="276" t="str">
        <f t="shared" si="16"/>
        <v>a</v>
      </c>
      <c r="BB33" s="276" t="str">
        <f t="shared" si="17"/>
        <v>a</v>
      </c>
      <c r="BC33" s="270" t="s">
        <v>529</v>
      </c>
      <c r="BF33" s="270" t="s">
        <v>529</v>
      </c>
      <c r="BI33" s="270" t="s">
        <v>529</v>
      </c>
      <c r="BL33" s="270" t="s">
        <v>529</v>
      </c>
      <c r="BO33" s="270" t="s">
        <v>529</v>
      </c>
      <c r="BP33" s="14" t="s">
        <v>529</v>
      </c>
      <c r="BQ33" s="14" t="s">
        <v>529</v>
      </c>
    </row>
    <row r="34" spans="21:69" ht="30" customHeight="1">
      <c r="U34" s="273" t="str">
        <f>FINANÇAS_PROJ!C30</f>
        <v/>
      </c>
      <c r="V34" s="276">
        <f>FINANÇAS_RESUMO!F30+$AK34</f>
        <v>9.9999999999999995E-8</v>
      </c>
      <c r="W34" s="274" t="str">
        <f t="shared" si="10"/>
        <v/>
      </c>
      <c r="X34" s="277">
        <f t="shared" si="11"/>
        <v>9.9999999999999995E-8</v>
      </c>
      <c r="Y34" s="276">
        <f>FINANÇAS_RESUMO!G30+$AK34</f>
        <v>9.9999999999999995E-8</v>
      </c>
      <c r="Z34" s="274" t="str">
        <f t="shared" si="0"/>
        <v/>
      </c>
      <c r="AA34" s="277">
        <f t="shared" si="12"/>
        <v>9.9999999999999995E-8</v>
      </c>
      <c r="AB34" s="276">
        <f>FINANÇAS_RESUMO!H30+$AK34</f>
        <v>9.9999999999999995E-8</v>
      </c>
      <c r="AC34" s="274" t="str">
        <f t="shared" si="1"/>
        <v/>
      </c>
      <c r="AD34" s="277">
        <f t="shared" si="13"/>
        <v>9.9999999999999995E-8</v>
      </c>
      <c r="AE34" s="276">
        <f>FINANÇAS_RESUMO!I30+$AK34</f>
        <v>9.9999999999999995E-8</v>
      </c>
      <c r="AF34" s="274" t="str">
        <f t="shared" si="2"/>
        <v/>
      </c>
      <c r="AG34" s="277">
        <f t="shared" si="14"/>
        <v>9.9999999999999995E-8</v>
      </c>
      <c r="AH34" s="276">
        <f>FINANÇAS_RESUMO!J30+$AK34</f>
        <v>9.9999999999999995E-8</v>
      </c>
      <c r="AI34" s="274" t="str">
        <f t="shared" si="3"/>
        <v/>
      </c>
      <c r="AJ34" s="277">
        <f t="shared" si="15"/>
        <v>9.9999999999999995E-8</v>
      </c>
      <c r="AK34" s="304">
        <v>9.9999999999999995E-8</v>
      </c>
      <c r="AY34" s="305"/>
    </row>
    <row r="35" spans="21:69" ht="30" customHeight="1">
      <c r="U35" s="273" t="str">
        <f>FINANÇAS_PROJ!C31</f>
        <v/>
      </c>
      <c r="V35" s="276">
        <f>FINANÇAS_RESUMO!F31+$AK35</f>
        <v>9.9999999999999995E-8</v>
      </c>
      <c r="W35" s="274" t="str">
        <f t="shared" si="10"/>
        <v/>
      </c>
      <c r="X35" s="277">
        <f t="shared" si="11"/>
        <v>9.9999999999999995E-8</v>
      </c>
      <c r="Y35" s="276">
        <f>FINANÇAS_RESUMO!G31+$AK35</f>
        <v>9.9999999999999995E-8</v>
      </c>
      <c r="Z35" s="274" t="str">
        <f t="shared" si="0"/>
        <v/>
      </c>
      <c r="AA35" s="277">
        <f t="shared" si="12"/>
        <v>9.9999999999999995E-8</v>
      </c>
      <c r="AB35" s="276">
        <f>FINANÇAS_RESUMO!H31+$AK35</f>
        <v>9.9999999999999995E-8</v>
      </c>
      <c r="AC35" s="274" t="str">
        <f t="shared" si="1"/>
        <v/>
      </c>
      <c r="AD35" s="277">
        <f t="shared" si="13"/>
        <v>9.9999999999999995E-8</v>
      </c>
      <c r="AE35" s="276">
        <f>FINANÇAS_RESUMO!I31+$AK35</f>
        <v>9.9999999999999995E-8</v>
      </c>
      <c r="AF35" s="274" t="str">
        <f t="shared" si="2"/>
        <v/>
      </c>
      <c r="AG35" s="277">
        <f t="shared" si="14"/>
        <v>9.9999999999999995E-8</v>
      </c>
      <c r="AH35" s="276">
        <f>FINANÇAS_RESUMO!J31+$AK35</f>
        <v>9.9999999999999995E-8</v>
      </c>
      <c r="AI35" s="274" t="str">
        <f t="shared" si="3"/>
        <v/>
      </c>
      <c r="AJ35" s="277">
        <f t="shared" si="15"/>
        <v>9.9999999999999995E-8</v>
      </c>
      <c r="AK35" s="304">
        <v>9.9999999999999995E-8</v>
      </c>
      <c r="AY35" s="305"/>
    </row>
    <row r="36" spans="21:69" ht="30" customHeight="1">
      <c r="U36" s="273" t="str">
        <f>FINANÇAS_PROJ!C32</f>
        <v/>
      </c>
      <c r="V36" s="276">
        <f>FINANÇAS_RESUMO!F32+$AK36</f>
        <v>9.9999999999999995E-8</v>
      </c>
      <c r="W36" s="274" t="str">
        <f t="shared" si="10"/>
        <v/>
      </c>
      <c r="X36" s="277">
        <f t="shared" si="11"/>
        <v>9.9999999999999995E-8</v>
      </c>
      <c r="Y36" s="276">
        <f>FINANÇAS_RESUMO!G32+$AK36</f>
        <v>9.9999999999999995E-8</v>
      </c>
      <c r="Z36" s="274" t="str">
        <f t="shared" si="0"/>
        <v/>
      </c>
      <c r="AA36" s="277">
        <f t="shared" si="12"/>
        <v>9.9999999999999995E-8</v>
      </c>
      <c r="AB36" s="276">
        <f>FINANÇAS_RESUMO!H32+$AK36</f>
        <v>9.9999999999999995E-8</v>
      </c>
      <c r="AC36" s="274" t="str">
        <f t="shared" si="1"/>
        <v/>
      </c>
      <c r="AD36" s="277">
        <f t="shared" si="13"/>
        <v>9.9999999999999995E-8</v>
      </c>
      <c r="AE36" s="276">
        <f>FINANÇAS_RESUMO!I32+$AK36</f>
        <v>9.9999999999999995E-8</v>
      </c>
      <c r="AF36" s="274" t="str">
        <f t="shared" si="2"/>
        <v/>
      </c>
      <c r="AG36" s="277">
        <f t="shared" si="14"/>
        <v>9.9999999999999995E-8</v>
      </c>
      <c r="AH36" s="276">
        <f>FINANÇAS_RESUMO!J32+$AK36</f>
        <v>9.9999999999999995E-8</v>
      </c>
      <c r="AI36" s="274" t="str">
        <f t="shared" si="3"/>
        <v/>
      </c>
      <c r="AJ36" s="277">
        <f t="shared" si="15"/>
        <v>9.9999999999999995E-8</v>
      </c>
      <c r="AK36" s="304">
        <v>9.9999999999999995E-8</v>
      </c>
      <c r="AY36" s="305"/>
    </row>
    <row r="37" spans="21:69" ht="30" customHeight="1">
      <c r="U37" s="273" t="str">
        <f>FINANÇAS_PROJ!C33</f>
        <v/>
      </c>
      <c r="V37" s="276">
        <f>FINANÇAS_RESUMO!F33+$AK37</f>
        <v>9.9999999999999995E-8</v>
      </c>
      <c r="W37" s="274" t="str">
        <f t="shared" si="10"/>
        <v/>
      </c>
      <c r="X37" s="277">
        <f t="shared" si="11"/>
        <v>9.9999999999999995E-8</v>
      </c>
      <c r="Y37" s="276">
        <f>FINANÇAS_RESUMO!G33+$AK37</f>
        <v>9.9999999999999995E-8</v>
      </c>
      <c r="Z37" s="274" t="str">
        <f t="shared" si="0"/>
        <v/>
      </c>
      <c r="AA37" s="277">
        <f t="shared" si="12"/>
        <v>9.9999999999999995E-8</v>
      </c>
      <c r="AB37" s="276">
        <f>FINANÇAS_RESUMO!H33+$AK37</f>
        <v>9.9999999999999995E-8</v>
      </c>
      <c r="AC37" s="274" t="str">
        <f t="shared" si="1"/>
        <v/>
      </c>
      <c r="AD37" s="277">
        <f t="shared" si="13"/>
        <v>9.9999999999999995E-8</v>
      </c>
      <c r="AE37" s="276">
        <f>FINANÇAS_RESUMO!I33+$AK37</f>
        <v>9.9999999999999995E-8</v>
      </c>
      <c r="AF37" s="274" t="str">
        <f t="shared" si="2"/>
        <v/>
      </c>
      <c r="AG37" s="277">
        <f t="shared" si="14"/>
        <v>9.9999999999999995E-8</v>
      </c>
      <c r="AH37" s="276">
        <f>FINANÇAS_RESUMO!J33+$AK37</f>
        <v>9.9999999999999995E-8</v>
      </c>
      <c r="AI37" s="274" t="str">
        <f t="shared" si="3"/>
        <v/>
      </c>
      <c r="AJ37" s="277">
        <f t="shared" si="15"/>
        <v>9.9999999999999995E-8</v>
      </c>
      <c r="AK37" s="304">
        <v>9.9999999999999995E-8</v>
      </c>
      <c r="AY37" s="305"/>
    </row>
    <row r="38" spans="21:69" ht="30" customHeight="1">
      <c r="U38" s="273" t="str">
        <f>FINANÇAS_PROJ!C34</f>
        <v/>
      </c>
      <c r="V38" s="276">
        <f>FINANÇAS_RESUMO!F34+$AK38</f>
        <v>9.9999999999999995E-8</v>
      </c>
      <c r="W38" s="274" t="str">
        <f t="shared" si="10"/>
        <v/>
      </c>
      <c r="X38" s="277">
        <f t="shared" si="11"/>
        <v>9.9999999999999995E-8</v>
      </c>
      <c r="Y38" s="276">
        <f>FINANÇAS_RESUMO!G34+$AK38</f>
        <v>9.9999999999999995E-8</v>
      </c>
      <c r="Z38" s="274" t="str">
        <f t="shared" si="0"/>
        <v/>
      </c>
      <c r="AA38" s="277">
        <f t="shared" si="12"/>
        <v>9.9999999999999995E-8</v>
      </c>
      <c r="AB38" s="276">
        <f>FINANÇAS_RESUMO!H34+$AK38</f>
        <v>9.9999999999999995E-8</v>
      </c>
      <c r="AC38" s="274" t="str">
        <f t="shared" si="1"/>
        <v/>
      </c>
      <c r="AD38" s="277">
        <f t="shared" si="13"/>
        <v>9.9999999999999995E-8</v>
      </c>
      <c r="AE38" s="276">
        <f>FINANÇAS_RESUMO!I34+$AK38</f>
        <v>9.9999999999999995E-8</v>
      </c>
      <c r="AF38" s="274" t="str">
        <f t="shared" si="2"/>
        <v/>
      </c>
      <c r="AG38" s="277">
        <f t="shared" si="14"/>
        <v>9.9999999999999995E-8</v>
      </c>
      <c r="AH38" s="276">
        <f>FINANÇAS_RESUMO!J34+$AK38</f>
        <v>9.9999999999999995E-8</v>
      </c>
      <c r="AI38" s="274" t="str">
        <f t="shared" si="3"/>
        <v/>
      </c>
      <c r="AJ38" s="277">
        <f t="shared" si="15"/>
        <v>9.9999999999999995E-8</v>
      </c>
      <c r="AK38" s="304">
        <v>9.9999999999999995E-8</v>
      </c>
      <c r="AY38" s="305"/>
    </row>
    <row r="39" spans="21:69" ht="30" customHeight="1">
      <c r="U39" s="273" t="str">
        <f>FINANÇAS_PROJ!C35</f>
        <v/>
      </c>
      <c r="V39" s="276">
        <f>FINANÇAS_RESUMO!F35+$AK39</f>
        <v>9.9999999999999995E-8</v>
      </c>
      <c r="W39" s="274" t="str">
        <f t="shared" si="10"/>
        <v/>
      </c>
      <c r="X39" s="277">
        <f t="shared" si="11"/>
        <v>9.9999999999999995E-8</v>
      </c>
      <c r="Y39" s="276">
        <f>FINANÇAS_RESUMO!G35+$AK39</f>
        <v>9.9999999999999995E-8</v>
      </c>
      <c r="Z39" s="274" t="str">
        <f t="shared" si="0"/>
        <v/>
      </c>
      <c r="AA39" s="277">
        <f t="shared" si="12"/>
        <v>9.9999999999999995E-8</v>
      </c>
      <c r="AB39" s="276">
        <f>FINANÇAS_RESUMO!H35+$AK39</f>
        <v>9.9999999999999995E-8</v>
      </c>
      <c r="AC39" s="274" t="str">
        <f t="shared" si="1"/>
        <v/>
      </c>
      <c r="AD39" s="277">
        <f t="shared" si="13"/>
        <v>9.9999999999999995E-8</v>
      </c>
      <c r="AE39" s="276">
        <f>FINANÇAS_RESUMO!I35+$AK39</f>
        <v>9.9999999999999995E-8</v>
      </c>
      <c r="AF39" s="274" t="str">
        <f t="shared" si="2"/>
        <v/>
      </c>
      <c r="AG39" s="277">
        <f t="shared" si="14"/>
        <v>9.9999999999999995E-8</v>
      </c>
      <c r="AH39" s="276">
        <f>FINANÇAS_RESUMO!J35+$AK39</f>
        <v>9.9999999999999995E-8</v>
      </c>
      <c r="AI39" s="274" t="str">
        <f t="shared" si="3"/>
        <v/>
      </c>
      <c r="AJ39" s="277">
        <f t="shared" si="15"/>
        <v>9.9999999999999995E-8</v>
      </c>
      <c r="AK39" s="304">
        <v>9.9999999999999995E-8</v>
      </c>
      <c r="AY39" s="305"/>
    </row>
    <row r="40" spans="21:69" ht="30" customHeight="1">
      <c r="U40" s="273" t="str">
        <f>FINANÇAS_PROJ!C36</f>
        <v/>
      </c>
      <c r="V40" s="276">
        <f>FINANÇAS_RESUMO!F36+$AK40</f>
        <v>9.9999999999999995E-8</v>
      </c>
      <c r="W40" s="274" t="str">
        <f t="shared" si="10"/>
        <v/>
      </c>
      <c r="X40" s="277">
        <f t="shared" si="11"/>
        <v>9.9999999999999995E-8</v>
      </c>
      <c r="Y40" s="276">
        <f>FINANÇAS_RESUMO!G36+$AK40</f>
        <v>9.9999999999999995E-8</v>
      </c>
      <c r="Z40" s="274" t="str">
        <f t="shared" si="0"/>
        <v/>
      </c>
      <c r="AA40" s="277">
        <f t="shared" si="12"/>
        <v>9.9999999999999995E-8</v>
      </c>
      <c r="AB40" s="276">
        <f>FINANÇAS_RESUMO!H36+$AK40</f>
        <v>9.9999999999999995E-8</v>
      </c>
      <c r="AC40" s="274" t="str">
        <f t="shared" si="1"/>
        <v/>
      </c>
      <c r="AD40" s="277">
        <f t="shared" si="13"/>
        <v>9.9999999999999995E-8</v>
      </c>
      <c r="AE40" s="276">
        <f>FINANÇAS_RESUMO!I36+$AK40</f>
        <v>9.9999999999999995E-8</v>
      </c>
      <c r="AF40" s="274" t="str">
        <f t="shared" si="2"/>
        <v/>
      </c>
      <c r="AG40" s="277">
        <f t="shared" si="14"/>
        <v>9.9999999999999995E-8</v>
      </c>
      <c r="AH40" s="276">
        <f>FINANÇAS_RESUMO!J36+$AK40</f>
        <v>9.9999999999999995E-8</v>
      </c>
      <c r="AI40" s="274" t="str">
        <f t="shared" si="3"/>
        <v/>
      </c>
      <c r="AJ40" s="277">
        <f t="shared" si="15"/>
        <v>9.9999999999999995E-8</v>
      </c>
      <c r="AK40" s="304">
        <v>9.9999999999999995E-8</v>
      </c>
      <c r="AY40" s="305"/>
    </row>
    <row r="41" spans="21:69" ht="30" customHeight="1">
      <c r="U41" s="273" t="str">
        <f>FINANÇAS_PROJ!C37</f>
        <v/>
      </c>
      <c r="V41" s="276">
        <f>FINANÇAS_RESUMO!F37+$AK41</f>
        <v>9.9999999999999995E-8</v>
      </c>
      <c r="W41" s="274" t="str">
        <f t="shared" si="10"/>
        <v/>
      </c>
      <c r="X41" s="277">
        <f t="shared" si="11"/>
        <v>9.9999999999999995E-8</v>
      </c>
      <c r="Y41" s="276">
        <f>FINANÇAS_RESUMO!G37+$AK41</f>
        <v>9.9999999999999995E-8</v>
      </c>
      <c r="Z41" s="274" t="str">
        <f t="shared" si="0"/>
        <v/>
      </c>
      <c r="AA41" s="277">
        <f t="shared" si="12"/>
        <v>9.9999999999999995E-8</v>
      </c>
      <c r="AB41" s="276">
        <f>FINANÇAS_RESUMO!H37+$AK41</f>
        <v>9.9999999999999995E-8</v>
      </c>
      <c r="AC41" s="274" t="str">
        <f t="shared" si="1"/>
        <v/>
      </c>
      <c r="AD41" s="277">
        <f t="shared" si="13"/>
        <v>9.9999999999999995E-8</v>
      </c>
      <c r="AE41" s="276">
        <f>FINANÇAS_RESUMO!I37+$AK41</f>
        <v>9.9999999999999995E-8</v>
      </c>
      <c r="AF41" s="274" t="str">
        <f t="shared" si="2"/>
        <v/>
      </c>
      <c r="AG41" s="277">
        <f t="shared" si="14"/>
        <v>9.9999999999999995E-8</v>
      </c>
      <c r="AH41" s="276">
        <f>FINANÇAS_RESUMO!J37+$AK41</f>
        <v>9.9999999999999995E-8</v>
      </c>
      <c r="AI41" s="274" t="str">
        <f t="shared" si="3"/>
        <v/>
      </c>
      <c r="AJ41" s="277">
        <f t="shared" si="15"/>
        <v>9.9999999999999995E-8</v>
      </c>
      <c r="AK41" s="304">
        <v>9.9999999999999995E-8</v>
      </c>
      <c r="AY41" s="305"/>
    </row>
    <row r="42" spans="21:69" ht="30" customHeight="1">
      <c r="U42" s="273" t="str">
        <f>FINANÇAS_PROJ!C38</f>
        <v/>
      </c>
      <c r="V42" s="276">
        <f>FINANÇAS_RESUMO!F38+$AK42</f>
        <v>9.9999999999999995E-8</v>
      </c>
      <c r="W42" s="274" t="str">
        <f t="shared" si="10"/>
        <v/>
      </c>
      <c r="X42" s="277">
        <f t="shared" si="11"/>
        <v>9.9999999999999995E-8</v>
      </c>
      <c r="Y42" s="276">
        <f>FINANÇAS_RESUMO!G38+$AK42</f>
        <v>9.9999999999999995E-8</v>
      </c>
      <c r="Z42" s="274" t="str">
        <f t="shared" si="0"/>
        <v/>
      </c>
      <c r="AA42" s="277">
        <f t="shared" si="12"/>
        <v>9.9999999999999995E-8</v>
      </c>
      <c r="AB42" s="276">
        <f>FINANÇAS_RESUMO!H38+$AK42</f>
        <v>9.9999999999999995E-8</v>
      </c>
      <c r="AC42" s="274" t="str">
        <f t="shared" si="1"/>
        <v/>
      </c>
      <c r="AD42" s="277">
        <f t="shared" si="13"/>
        <v>9.9999999999999995E-8</v>
      </c>
      <c r="AE42" s="276">
        <f>FINANÇAS_RESUMO!I38+$AK42</f>
        <v>9.9999999999999995E-8</v>
      </c>
      <c r="AF42" s="274" t="str">
        <f t="shared" si="2"/>
        <v/>
      </c>
      <c r="AG42" s="277">
        <f t="shared" si="14"/>
        <v>9.9999999999999995E-8</v>
      </c>
      <c r="AH42" s="276">
        <f>FINANÇAS_RESUMO!J38+$AK42</f>
        <v>9.9999999999999995E-8</v>
      </c>
      <c r="AI42" s="274" t="str">
        <f t="shared" si="3"/>
        <v/>
      </c>
      <c r="AJ42" s="277">
        <f t="shared" si="15"/>
        <v>9.9999999999999995E-8</v>
      </c>
      <c r="AK42" s="304">
        <v>9.9999999999999995E-8</v>
      </c>
      <c r="AY42" s="305"/>
    </row>
    <row r="43" spans="21:69" ht="30" customHeight="1">
      <c r="U43" s="273" t="str">
        <f>FINANÇAS_PROJ!C39</f>
        <v/>
      </c>
      <c r="V43" s="276">
        <f>FINANÇAS_RESUMO!F39+$AK43</f>
        <v>9.9999999999999995E-8</v>
      </c>
      <c r="W43" s="274" t="str">
        <f t="shared" si="10"/>
        <v/>
      </c>
      <c r="X43" s="277">
        <f t="shared" si="11"/>
        <v>9.9999999999999995E-8</v>
      </c>
      <c r="Y43" s="276">
        <f>FINANÇAS_RESUMO!G39+$AK43</f>
        <v>9.9999999999999995E-8</v>
      </c>
      <c r="Z43" s="274" t="str">
        <f t="shared" si="0"/>
        <v/>
      </c>
      <c r="AA43" s="277">
        <f t="shared" si="12"/>
        <v>9.9999999999999995E-8</v>
      </c>
      <c r="AB43" s="276">
        <f>FINANÇAS_RESUMO!H39+$AK43</f>
        <v>9.9999999999999995E-8</v>
      </c>
      <c r="AC43" s="274" t="str">
        <f t="shared" si="1"/>
        <v/>
      </c>
      <c r="AD43" s="277">
        <f t="shared" si="13"/>
        <v>9.9999999999999995E-8</v>
      </c>
      <c r="AE43" s="276">
        <f>FINANÇAS_RESUMO!I39+$AK43</f>
        <v>9.9999999999999995E-8</v>
      </c>
      <c r="AF43" s="274" t="str">
        <f t="shared" si="2"/>
        <v/>
      </c>
      <c r="AG43" s="277">
        <f t="shared" si="14"/>
        <v>9.9999999999999995E-8</v>
      </c>
      <c r="AH43" s="276">
        <f>FINANÇAS_RESUMO!J39+$AK43</f>
        <v>9.9999999999999995E-8</v>
      </c>
      <c r="AI43" s="274" t="str">
        <f t="shared" si="3"/>
        <v/>
      </c>
      <c r="AJ43" s="277">
        <f t="shared" si="15"/>
        <v>9.9999999999999995E-8</v>
      </c>
      <c r="AK43" s="304">
        <v>9.9999999999999995E-8</v>
      </c>
      <c r="AY43" s="305"/>
    </row>
    <row r="44" spans="21:69" ht="30" customHeight="1">
      <c r="U44" s="273" t="s">
        <v>529</v>
      </c>
      <c r="V44" s="14" t="s">
        <v>529</v>
      </c>
      <c r="W44" s="14" t="s">
        <v>529</v>
      </c>
      <c r="Y44" s="270" t="s">
        <v>529</v>
      </c>
      <c r="Z44" s="14" t="s">
        <v>529</v>
      </c>
      <c r="AB44" s="270" t="s">
        <v>529</v>
      </c>
      <c r="AC44" s="14" t="s">
        <v>529</v>
      </c>
      <c r="AE44" s="270" t="s">
        <v>529</v>
      </c>
      <c r="AF44" s="14" t="s">
        <v>529</v>
      </c>
      <c r="AH44" s="270" t="s">
        <v>529</v>
      </c>
      <c r="AI44" s="14" t="s">
        <v>529</v>
      </c>
      <c r="AJ44" s="277" t="str">
        <f t="shared" si="15"/>
        <v>a</v>
      </c>
      <c r="AK44" s="270" t="s">
        <v>529</v>
      </c>
      <c r="AL44" s="270" t="s">
        <v>529</v>
      </c>
      <c r="AM44" s="270" t="s">
        <v>529</v>
      </c>
      <c r="AY44" s="305"/>
    </row>
    <row r="45" spans="21:69" ht="30" customHeight="1">
      <c r="U45" s="273"/>
      <c r="AY45" s="305"/>
    </row>
    <row r="46" spans="21:69" ht="30" customHeight="1">
      <c r="U46" s="273"/>
      <c r="AY46" s="305"/>
    </row>
    <row r="47" spans="21:69" ht="30" customHeight="1">
      <c r="U47" s="273"/>
      <c r="AY47" s="305"/>
    </row>
    <row r="48" spans="21:69" ht="30" customHeight="1">
      <c r="AY48" s="305"/>
    </row>
    <row r="49" spans="51:51" ht="30" customHeight="1">
      <c r="AY49" s="305"/>
    </row>
    <row r="50" spans="51:51" ht="30" customHeight="1">
      <c r="AY50" s="305"/>
    </row>
    <row r="51" spans="51:51" ht="30" customHeight="1">
      <c r="AY51" s="305"/>
    </row>
    <row r="52" spans="51:51" ht="30" customHeight="1">
      <c r="AY52" s="305"/>
    </row>
    <row r="53" spans="51:51" ht="30" customHeight="1">
      <c r="AY53" s="305"/>
    </row>
    <row r="54" spans="51:51" ht="30" customHeight="1">
      <c r="AY54" s="305"/>
    </row>
    <row r="55" spans="51:51" ht="30" customHeight="1">
      <c r="AY55" s="305"/>
    </row>
    <row r="56" spans="51:51" ht="30" customHeight="1">
      <c r="AY56" s="305"/>
    </row>
    <row r="57" spans="51:51" ht="30" customHeight="1">
      <c r="AY57" s="305"/>
    </row>
    <row r="58" spans="51:51" ht="30" customHeight="1">
      <c r="AY58" s="305"/>
    </row>
    <row r="59" spans="51:51" ht="30" customHeight="1">
      <c r="AY59" s="305"/>
    </row>
    <row r="60" spans="51:51" ht="30" customHeight="1">
      <c r="AY60" s="305"/>
    </row>
    <row r="61" spans="51:51" ht="30" customHeight="1">
      <c r="AY61" s="305"/>
    </row>
    <row r="62" spans="51:51" ht="30" customHeight="1">
      <c r="AY62" s="305"/>
    </row>
    <row r="63" spans="51:51" ht="30" customHeight="1">
      <c r="AY63" s="305"/>
    </row>
    <row r="64" spans="51:51" ht="30" customHeight="1">
      <c r="AY64" s="305"/>
    </row>
    <row r="65" spans="51:51" ht="30" customHeight="1">
      <c r="AY65" s="305"/>
    </row>
    <row r="66" spans="51:51" ht="30" customHeight="1">
      <c r="AY66" s="305"/>
    </row>
    <row r="67" spans="51:51" ht="30" customHeight="1">
      <c r="AY67" s="305"/>
    </row>
    <row r="68" spans="51:51" ht="30" customHeight="1">
      <c r="AY68" s="305"/>
    </row>
    <row r="69" spans="51:51" ht="30" customHeight="1">
      <c r="AY69" s="305"/>
    </row>
    <row r="70" spans="51:51" ht="30" customHeight="1">
      <c r="AY70" s="305"/>
    </row>
    <row r="71" spans="51:51" ht="30" customHeight="1">
      <c r="AY71" s="305"/>
    </row>
    <row r="72" spans="51:51" ht="30" customHeight="1">
      <c r="AY72" s="305"/>
    </row>
    <row r="73" spans="51:51" ht="30" customHeight="1"/>
    <row r="74" spans="51:51" ht="30" customHeight="1"/>
    <row r="75" spans="51:51" ht="30" customHeight="1"/>
    <row r="76" spans="51:51" ht="30" customHeight="1"/>
    <row r="77" spans="51:51" ht="30" customHeight="1"/>
    <row r="78" spans="51:51" ht="30" customHeight="1"/>
    <row r="79" spans="51:51" ht="30" customHeight="1"/>
    <row r="80" spans="51:51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</sheetData>
  <sheetProtection selectLockedCells="1"/>
  <mergeCells count="19">
    <mergeCell ref="V12:X12"/>
    <mergeCell ref="Y12:AA12"/>
    <mergeCell ref="AB12:AD12"/>
    <mergeCell ref="AE12:AG12"/>
    <mergeCell ref="AH12:AJ12"/>
    <mergeCell ref="C10:D10"/>
    <mergeCell ref="C7:D7"/>
    <mergeCell ref="F7:G7"/>
    <mergeCell ref="I7:J7"/>
    <mergeCell ref="L7:M7"/>
    <mergeCell ref="C8:D8"/>
    <mergeCell ref="F8:G8"/>
    <mergeCell ref="I8:J8"/>
    <mergeCell ref="L8:M8"/>
    <mergeCell ref="AZ12:BB12"/>
    <mergeCell ref="BC12:BE12"/>
    <mergeCell ref="BF12:BH12"/>
    <mergeCell ref="BI12:BK12"/>
    <mergeCell ref="BL12:BN12"/>
  </mergeCells>
  <conditionalFormatting sqref="I8:J8">
    <cfRule type="cellIs" dxfId="20" priority="7" operator="greaterThan">
      <formula>0</formula>
    </cfRule>
    <cfRule type="cellIs" dxfId="19" priority="8" operator="lessThanOrEqual">
      <formula>0</formula>
    </cfRule>
  </conditionalFormatting>
  <conditionalFormatting sqref="L8:M8">
    <cfRule type="cellIs" dxfId="18" priority="5" operator="greaterThan">
      <formula>0%</formula>
    </cfRule>
    <cfRule type="cellIs" dxfId="17" priority="6" operator="lessThanOrEqual">
      <formula>0%</formula>
    </cfRule>
  </conditionalFormatting>
  <pageMargins left="0.7" right="0.7" top="0.75" bottom="0.75" header="0.3" footer="0.3"/>
  <pageSetup paperSize="9" scale="67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Drop Down 1">
              <controlPr defaultSize="0" autoLine="0" autoPict="0">
                <anchor>
                  <from>
                    <xdr:col>2</xdr:col>
                    <xdr:colOff>123825</xdr:colOff>
                    <xdr:row>4</xdr:row>
                    <xdr:rowOff>57150</xdr:rowOff>
                  </from>
                  <to>
                    <xdr:col>3</xdr:col>
                    <xdr:colOff>257175</xdr:colOff>
                    <xdr:row>4</xdr:row>
                    <xdr:rowOff>352425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36">
    <pageSetUpPr fitToPage="1"/>
  </sheetPr>
  <dimension ref="A1:XFD11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37.875" style="12" customWidth="1"/>
    <col min="4" max="4" width="11.375" style="12" customWidth="1"/>
    <col min="5" max="5" width="2.875" style="12" customWidth="1"/>
    <col min="6" max="6" width="11" style="12"/>
    <col min="7" max="7" width="17.625" style="12" customWidth="1"/>
    <col min="8" max="8" width="11" style="12"/>
    <col min="9" max="9" width="2.875" style="12" customWidth="1"/>
    <col min="10" max="10" width="11" style="12"/>
    <col min="11" max="11" width="17.625" style="12" customWidth="1"/>
    <col min="12" max="12" width="11" style="12"/>
    <col min="13" max="13" width="2.875" style="12" customWidth="1"/>
    <col min="14" max="14" width="11" style="12"/>
    <col min="15" max="15" width="17.625" style="12" customWidth="1"/>
    <col min="16" max="16" width="11" style="12"/>
    <col min="17" max="17" width="11" style="14"/>
    <col min="18" max="18" width="17.5" style="14" bestFit="1" customWidth="1"/>
    <col min="19" max="19" width="30" style="14" bestFit="1" customWidth="1"/>
    <col min="20" max="20" width="15.75" style="14" bestFit="1" customWidth="1"/>
    <col min="21" max="21" width="26.625" style="14" bestFit="1" customWidth="1"/>
    <col min="22" max="22" width="15.75" style="14" bestFit="1" customWidth="1"/>
    <col min="23" max="23" width="30.625" style="14" bestFit="1" customWidth="1"/>
    <col min="24" max="24" width="13.625" style="14" bestFit="1" customWidth="1"/>
    <col min="25" max="30" width="21.375" style="14" customWidth="1"/>
    <col min="31" max="58" width="11" style="14"/>
    <col min="59" max="16384" width="11" style="12"/>
  </cols>
  <sheetData>
    <row r="1" spans="1:16384" s="162" customFormat="1" ht="39" customHeight="1"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</row>
    <row r="2" spans="1:16384" s="6" customFormat="1" ht="30" customHeight="1">
      <c r="Q2" s="268"/>
      <c r="R2" s="268"/>
      <c r="S2" s="268"/>
      <c r="T2" s="268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A2" s="268"/>
      <c r="BB2" s="268"/>
      <c r="BC2" s="268"/>
      <c r="BD2" s="268"/>
      <c r="BE2" s="268"/>
      <c r="BF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9.75" customHeight="1"/>
    <row r="5" spans="1:16384" s="183" customFormat="1" ht="38.1" customHeight="1"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  <c r="O5" s="214"/>
      <c r="P5" s="214"/>
      <c r="Q5" s="302"/>
      <c r="R5" s="302" t="s">
        <v>659</v>
      </c>
      <c r="S5" s="184">
        <v>1</v>
      </c>
      <c r="T5" s="302" t="str">
        <f>R5</f>
        <v>Cenário Otimista</v>
      </c>
      <c r="V5" s="302" t="str">
        <f>VLOOKUP(Referencias!A2,$S$5:$T$6,2,FALSE)</f>
        <v>Cenário Otimista</v>
      </c>
      <c r="W5" s="184" t="str">
        <f>VLOOKUP(V5,$Y$20:$Z$21,2,FALSE)</f>
        <v>Cenário_otimista</v>
      </c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184"/>
      <c r="AX5" s="184"/>
      <c r="AY5" s="184"/>
      <c r="AZ5" s="302"/>
      <c r="BA5" s="302"/>
      <c r="BB5" s="302"/>
      <c r="BC5" s="302"/>
      <c r="BD5" s="302"/>
      <c r="BE5" s="302"/>
      <c r="BF5" s="302"/>
      <c r="BG5" s="212"/>
      <c r="BH5" s="212"/>
      <c r="BI5" s="212"/>
      <c r="BJ5" s="212"/>
      <c r="BK5" s="212"/>
      <c r="BL5" s="212"/>
      <c r="BM5" s="212"/>
      <c r="BN5" s="212"/>
      <c r="BO5" s="212"/>
    </row>
    <row r="6" spans="1:16384" s="18" customFormat="1" ht="29.25" customHeight="1">
      <c r="A6" s="16"/>
      <c r="B6" s="17"/>
      <c r="C6" s="512" t="s">
        <v>679</v>
      </c>
      <c r="D6" s="512"/>
      <c r="F6" s="524" t="s">
        <v>680</v>
      </c>
      <c r="G6" s="524"/>
      <c r="H6" s="524"/>
      <c r="J6" s="512" t="s">
        <v>495</v>
      </c>
      <c r="K6" s="512"/>
      <c r="N6" s="512" t="s">
        <v>493</v>
      </c>
      <c r="O6" s="512"/>
      <c r="Q6" s="273"/>
      <c r="R6" s="302" t="s">
        <v>660</v>
      </c>
      <c r="S6" s="274">
        <v>2</v>
      </c>
      <c r="T6" s="302" t="str">
        <f>R6</f>
        <v>Cenário Pessimista</v>
      </c>
      <c r="U6" s="273"/>
      <c r="V6" s="273"/>
      <c r="W6" s="274"/>
      <c r="X6" s="274"/>
      <c r="Y6" s="274"/>
      <c r="Z6" s="274"/>
      <c r="AA6" s="274"/>
      <c r="AB6" s="274"/>
      <c r="AC6" s="274"/>
      <c r="AD6" s="274"/>
      <c r="AE6" s="274"/>
      <c r="AF6" s="274"/>
      <c r="AG6" s="274"/>
      <c r="AH6" s="274"/>
      <c r="AI6" s="274"/>
      <c r="AJ6" s="274"/>
      <c r="AK6" s="274"/>
      <c r="AL6" s="274"/>
      <c r="AM6" s="274"/>
      <c r="AN6" s="274"/>
      <c r="AO6" s="274"/>
      <c r="AP6" s="274"/>
      <c r="AQ6" s="274"/>
      <c r="AR6" s="274"/>
      <c r="AS6" s="274"/>
      <c r="AT6" s="274"/>
      <c r="AU6" s="274"/>
      <c r="AV6" s="274"/>
      <c r="AW6" s="274"/>
      <c r="AX6" s="274"/>
      <c r="AY6" s="274"/>
      <c r="AZ6" s="273"/>
      <c r="BA6" s="273"/>
      <c r="BB6" s="273"/>
      <c r="BC6" s="273"/>
      <c r="BD6" s="273"/>
      <c r="BE6" s="273"/>
      <c r="BF6" s="273"/>
      <c r="BG6" s="230"/>
      <c r="BH6" s="230"/>
      <c r="BI6" s="230"/>
      <c r="BJ6" s="230"/>
      <c r="BK6" s="230"/>
      <c r="BL6" s="230"/>
      <c r="BM6" s="230"/>
      <c r="BN6" s="230"/>
      <c r="BO6" s="230"/>
    </row>
    <row r="7" spans="1:16384" s="18" customFormat="1" ht="25.5" customHeight="1">
      <c r="A7" s="16"/>
      <c r="B7" s="17"/>
      <c r="C7" s="262" t="str">
        <f>IFERROR(VLOOKUP($V$5,$R$20:$S$21,2,FALSE),"Selecione o cenário")</f>
        <v>Previsão de receita maior em</v>
      </c>
      <c r="D7" s="326">
        <v>0.3</v>
      </c>
      <c r="E7" s="211"/>
      <c r="F7" s="518">
        <f>IF(V5="Cenário Otimista",R47,Y47)</f>
        <v>1538466.5617477226</v>
      </c>
      <c r="G7" s="518"/>
      <c r="H7" s="518"/>
      <c r="I7" s="211"/>
      <c r="J7" s="522">
        <f>IF(V5="Cenário Otimista",R46,Y46)</f>
        <v>3.5883160554089244</v>
      </c>
      <c r="K7" s="522"/>
      <c r="L7" s="522"/>
      <c r="M7" s="211"/>
      <c r="N7" s="523" t="str">
        <f>IF(V5="Cenário Otimista",R42,Y42)</f>
        <v>Ano 1</v>
      </c>
      <c r="O7" s="523"/>
      <c r="P7" s="523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  <c r="AE7" s="274"/>
      <c r="AF7" s="274"/>
      <c r="AG7" s="274"/>
      <c r="AH7" s="274"/>
      <c r="AI7" s="274"/>
      <c r="AJ7" s="274"/>
      <c r="AK7" s="274"/>
      <c r="AL7" s="274"/>
      <c r="AM7" s="274"/>
      <c r="AN7" s="274"/>
      <c r="AO7" s="274"/>
      <c r="AP7" s="274"/>
      <c r="AQ7" s="274"/>
      <c r="AR7" s="274"/>
      <c r="AS7" s="274"/>
      <c r="AT7" s="274"/>
      <c r="AU7" s="274"/>
      <c r="AV7" s="274"/>
      <c r="AW7" s="274"/>
      <c r="AX7" s="274"/>
      <c r="AY7" s="274"/>
      <c r="AZ7" s="274"/>
      <c r="BA7" s="274"/>
      <c r="BB7" s="274"/>
      <c r="BC7" s="274"/>
      <c r="BD7" s="274"/>
      <c r="BE7" s="274"/>
      <c r="BF7" s="274"/>
    </row>
    <row r="8" spans="1:16384" s="18" customFormat="1" ht="6" customHeight="1">
      <c r="A8" s="16"/>
      <c r="B8" s="17"/>
      <c r="C8" s="263"/>
      <c r="D8" s="251"/>
      <c r="E8" s="211"/>
      <c r="F8" s="518"/>
      <c r="G8" s="518"/>
      <c r="H8" s="518"/>
      <c r="I8" s="211"/>
      <c r="J8" s="522"/>
      <c r="K8" s="522"/>
      <c r="L8" s="522"/>
      <c r="M8" s="211"/>
      <c r="N8" s="523"/>
      <c r="O8" s="523"/>
      <c r="P8" s="523"/>
      <c r="Q8" s="273"/>
      <c r="R8" s="302"/>
      <c r="S8" s="274"/>
      <c r="T8" s="302"/>
      <c r="U8" s="273"/>
      <c r="V8" s="273"/>
      <c r="W8" s="274"/>
      <c r="X8" s="274"/>
      <c r="Y8" s="274"/>
      <c r="Z8" s="274"/>
      <c r="AA8" s="274"/>
      <c r="AB8" s="274"/>
      <c r="AC8" s="274"/>
      <c r="AD8" s="274"/>
      <c r="AE8" s="274"/>
      <c r="AF8" s="274"/>
      <c r="AG8" s="274"/>
      <c r="AH8" s="274"/>
      <c r="AI8" s="274"/>
      <c r="AJ8" s="274"/>
      <c r="AK8" s="274"/>
      <c r="AL8" s="274"/>
      <c r="AM8" s="274"/>
      <c r="AN8" s="274"/>
      <c r="AO8" s="274"/>
      <c r="AP8" s="274"/>
      <c r="AQ8" s="274"/>
      <c r="AR8" s="274"/>
      <c r="AS8" s="274"/>
      <c r="AT8" s="274"/>
      <c r="AU8" s="274"/>
      <c r="AV8" s="274"/>
      <c r="AW8" s="274"/>
      <c r="AX8" s="274"/>
      <c r="AY8" s="274"/>
      <c r="AZ8" s="273"/>
      <c r="BA8" s="273"/>
      <c r="BB8" s="273"/>
      <c r="BC8" s="273"/>
      <c r="BD8" s="273"/>
      <c r="BE8" s="273"/>
      <c r="BF8" s="273"/>
      <c r="BG8" s="230"/>
      <c r="BH8" s="230"/>
      <c r="BI8" s="230"/>
      <c r="BJ8" s="230"/>
      <c r="BK8" s="230"/>
      <c r="BL8" s="230"/>
      <c r="BM8" s="230"/>
      <c r="BN8" s="230"/>
      <c r="BO8" s="230"/>
    </row>
    <row r="9" spans="1:16384" s="18" customFormat="1" ht="25.5" customHeight="1">
      <c r="A9" s="16"/>
      <c r="B9" s="17"/>
      <c r="C9" s="262" t="str">
        <f>IFERROR(VLOOKUP($V$5,$T$20:$U$21,2,FALSE),"Selecione o cenário")</f>
        <v>Previsão de despesa menor em</v>
      </c>
      <c r="D9" s="326">
        <v>0.5</v>
      </c>
      <c r="E9" s="211"/>
      <c r="F9" s="518"/>
      <c r="G9" s="518"/>
      <c r="H9" s="518"/>
      <c r="I9" s="211"/>
      <c r="J9" s="522"/>
      <c r="K9" s="522"/>
      <c r="L9" s="522"/>
      <c r="M9" s="211"/>
      <c r="N9" s="523"/>
      <c r="O9" s="523"/>
      <c r="P9" s="523"/>
      <c r="Q9" s="274"/>
      <c r="R9" s="274"/>
      <c r="S9" s="274"/>
      <c r="T9" s="274"/>
      <c r="U9" s="274"/>
      <c r="V9" s="274"/>
      <c r="W9" s="274"/>
      <c r="X9" s="274"/>
      <c r="Y9" s="274"/>
      <c r="Z9" s="274"/>
      <c r="AA9" s="274"/>
      <c r="AB9" s="274"/>
      <c r="AC9" s="274"/>
      <c r="AD9" s="274"/>
      <c r="AE9" s="274"/>
      <c r="AF9" s="274"/>
      <c r="AG9" s="274"/>
      <c r="AH9" s="274"/>
      <c r="AI9" s="274"/>
      <c r="AJ9" s="274"/>
      <c r="AK9" s="274"/>
      <c r="AL9" s="274"/>
      <c r="AM9" s="274"/>
      <c r="AN9" s="274"/>
      <c r="AO9" s="274"/>
      <c r="AP9" s="274"/>
      <c r="AQ9" s="274"/>
      <c r="AR9" s="274"/>
      <c r="AS9" s="274"/>
      <c r="AT9" s="274"/>
      <c r="AU9" s="274"/>
      <c r="AV9" s="274"/>
      <c r="AW9" s="274"/>
      <c r="AX9" s="274"/>
      <c r="AY9" s="274"/>
      <c r="AZ9" s="274"/>
      <c r="BA9" s="274"/>
      <c r="BB9" s="274"/>
      <c r="BC9" s="274"/>
      <c r="BD9" s="274"/>
      <c r="BE9" s="274"/>
      <c r="BF9" s="274"/>
    </row>
    <row r="10" spans="1:16384" s="18" customFormat="1" ht="6" customHeight="1">
      <c r="A10" s="16"/>
      <c r="B10" s="17"/>
      <c r="C10" s="263"/>
      <c r="D10" s="251"/>
      <c r="E10" s="211"/>
      <c r="F10" s="518"/>
      <c r="G10" s="518"/>
      <c r="H10" s="518"/>
      <c r="I10" s="211"/>
      <c r="J10" s="522"/>
      <c r="K10" s="522"/>
      <c r="L10" s="522"/>
      <c r="M10" s="211"/>
      <c r="N10" s="523"/>
      <c r="O10" s="523"/>
      <c r="P10" s="523"/>
      <c r="Q10" s="273"/>
      <c r="R10" s="302"/>
      <c r="S10" s="274"/>
      <c r="T10" s="302"/>
      <c r="U10" s="273"/>
      <c r="V10" s="273"/>
      <c r="W10" s="274"/>
      <c r="X10" s="274"/>
      <c r="Y10" s="274"/>
      <c r="Z10" s="274"/>
      <c r="AA10" s="274"/>
      <c r="AB10" s="274"/>
      <c r="AC10" s="274"/>
      <c r="AD10" s="274"/>
      <c r="AE10" s="274"/>
      <c r="AF10" s="274"/>
      <c r="AG10" s="274"/>
      <c r="AH10" s="274"/>
      <c r="AI10" s="274"/>
      <c r="AJ10" s="274"/>
      <c r="AK10" s="274"/>
      <c r="AL10" s="274"/>
      <c r="AM10" s="274"/>
      <c r="AN10" s="274"/>
      <c r="AO10" s="274"/>
      <c r="AP10" s="274"/>
      <c r="AQ10" s="274"/>
      <c r="AR10" s="274"/>
      <c r="AS10" s="274"/>
      <c r="AT10" s="274"/>
      <c r="AU10" s="274"/>
      <c r="AV10" s="274"/>
      <c r="AW10" s="274"/>
      <c r="AX10" s="274"/>
      <c r="AY10" s="274"/>
      <c r="AZ10" s="273"/>
      <c r="BA10" s="273"/>
      <c r="BB10" s="273"/>
      <c r="BC10" s="273"/>
      <c r="BD10" s="273"/>
      <c r="BE10" s="273"/>
      <c r="BF10" s="273"/>
      <c r="BG10" s="230"/>
      <c r="BH10" s="230"/>
      <c r="BI10" s="230"/>
      <c r="BJ10" s="230"/>
      <c r="BK10" s="230"/>
      <c r="BL10" s="230"/>
      <c r="BM10" s="230"/>
      <c r="BN10" s="230"/>
      <c r="BO10" s="230"/>
    </row>
    <row r="11" spans="1:16384" s="18" customFormat="1" ht="25.5" customHeight="1">
      <c r="A11" s="16"/>
      <c r="B11" s="17"/>
      <c r="C11" s="262" t="str">
        <f>IFERROR(VLOOKUP($V$5,$V$20:$W$21,2,FALSE),"Selecione o cenário")</f>
        <v>Previsão de investimento menor em</v>
      </c>
      <c r="D11" s="326">
        <v>0.15</v>
      </c>
      <c r="E11" s="211"/>
      <c r="F11" s="518"/>
      <c r="G11" s="518"/>
      <c r="H11" s="518"/>
      <c r="I11" s="211"/>
      <c r="J11" s="522"/>
      <c r="K11" s="522"/>
      <c r="L11" s="522"/>
      <c r="M11" s="211"/>
      <c r="N11" s="523"/>
      <c r="O11" s="523"/>
      <c r="P11" s="523"/>
      <c r="Q11" s="274"/>
      <c r="R11" s="274"/>
      <c r="S11" s="274"/>
      <c r="T11" s="274"/>
      <c r="U11" s="274"/>
      <c r="V11" s="274"/>
      <c r="W11" s="274"/>
      <c r="X11" s="274"/>
      <c r="Y11" s="274"/>
      <c r="Z11" s="274"/>
      <c r="AA11" s="274"/>
      <c r="AB11" s="274"/>
      <c r="AC11" s="274"/>
      <c r="AD11" s="274"/>
      <c r="AE11" s="274"/>
      <c r="AF11" s="274"/>
      <c r="AG11" s="274"/>
      <c r="AH11" s="274"/>
      <c r="AI11" s="274"/>
      <c r="AJ11" s="274"/>
      <c r="AK11" s="274"/>
      <c r="AL11" s="274"/>
      <c r="AM11" s="274"/>
      <c r="AN11" s="274"/>
      <c r="AO11" s="274"/>
      <c r="AP11" s="274"/>
      <c r="AQ11" s="274"/>
      <c r="AR11" s="274"/>
      <c r="AS11" s="274"/>
      <c r="AT11" s="274"/>
      <c r="AU11" s="274"/>
      <c r="AV11" s="274"/>
      <c r="AW11" s="274"/>
      <c r="AX11" s="274"/>
      <c r="AY11" s="274"/>
      <c r="AZ11" s="274"/>
      <c r="BA11" s="274"/>
      <c r="BB11" s="274"/>
      <c r="BC11" s="274"/>
      <c r="BD11" s="274"/>
      <c r="BE11" s="274"/>
      <c r="BF11" s="274"/>
    </row>
    <row r="12" spans="1:16384" s="18" customFormat="1" ht="6" customHeight="1">
      <c r="A12" s="16"/>
      <c r="B12" s="17"/>
      <c r="C12" s="211"/>
      <c r="D12" s="211"/>
      <c r="E12" s="211"/>
      <c r="F12" s="211"/>
      <c r="G12" s="211"/>
      <c r="H12" s="211"/>
      <c r="I12" s="211"/>
      <c r="J12" s="211"/>
      <c r="K12" s="211"/>
      <c r="L12" s="211"/>
      <c r="M12" s="211"/>
      <c r="N12" s="211"/>
      <c r="O12" s="211"/>
      <c r="P12" s="211"/>
      <c r="Q12" s="273"/>
      <c r="R12" s="302"/>
      <c r="S12" s="274"/>
      <c r="T12" s="302"/>
      <c r="U12" s="273"/>
      <c r="V12" s="273"/>
      <c r="W12" s="274"/>
      <c r="X12" s="274"/>
      <c r="Y12" s="274"/>
      <c r="Z12" s="274"/>
      <c r="AA12" s="274"/>
      <c r="AB12" s="274"/>
      <c r="AC12" s="274"/>
      <c r="AD12" s="274"/>
      <c r="AE12" s="274"/>
      <c r="AF12" s="274"/>
      <c r="AG12" s="274"/>
      <c r="AH12" s="274"/>
      <c r="AI12" s="274"/>
      <c r="AJ12" s="274"/>
      <c r="AK12" s="274"/>
      <c r="AL12" s="274"/>
      <c r="AM12" s="274"/>
      <c r="AN12" s="274"/>
      <c r="AO12" s="274"/>
      <c r="AP12" s="274"/>
      <c r="AQ12" s="274"/>
      <c r="AR12" s="274"/>
      <c r="AS12" s="274"/>
      <c r="AT12" s="274"/>
      <c r="AU12" s="274"/>
      <c r="AV12" s="274"/>
      <c r="AW12" s="274"/>
      <c r="AX12" s="274"/>
      <c r="AY12" s="274"/>
      <c r="AZ12" s="273"/>
      <c r="BA12" s="273"/>
      <c r="BB12" s="273"/>
      <c r="BC12" s="273"/>
      <c r="BD12" s="273"/>
      <c r="BE12" s="273"/>
      <c r="BF12" s="273"/>
      <c r="BG12" s="230"/>
      <c r="BH12" s="230"/>
      <c r="BI12" s="230"/>
      <c r="BJ12" s="230"/>
      <c r="BK12" s="230"/>
      <c r="BL12" s="230"/>
      <c r="BM12" s="230"/>
      <c r="BN12" s="230"/>
      <c r="BO12" s="230"/>
    </row>
    <row r="13" spans="1:16384" s="18" customFormat="1" ht="24" customHeight="1">
      <c r="A13" s="16"/>
      <c r="B13" s="17"/>
      <c r="C13" s="512" t="s">
        <v>681</v>
      </c>
      <c r="D13" s="512"/>
      <c r="E13" s="211"/>
      <c r="F13" s="211"/>
      <c r="G13" s="211"/>
      <c r="H13" s="211"/>
      <c r="I13" s="211"/>
      <c r="J13" s="211"/>
      <c r="K13" s="211"/>
      <c r="L13" s="211"/>
      <c r="M13" s="211"/>
      <c r="N13" s="211"/>
      <c r="O13" s="211"/>
      <c r="P13" s="211"/>
      <c r="Q13" s="274"/>
      <c r="R13" s="274"/>
      <c r="S13" s="274"/>
      <c r="T13" s="274"/>
      <c r="U13" s="274"/>
      <c r="V13" s="274"/>
      <c r="W13" s="274"/>
      <c r="X13" s="274"/>
      <c r="Y13" s="274"/>
      <c r="Z13" s="274"/>
      <c r="AA13" s="274"/>
      <c r="AB13" s="274"/>
      <c r="AC13" s="274"/>
      <c r="AD13" s="274"/>
      <c r="AE13" s="274"/>
      <c r="AF13" s="274"/>
      <c r="AG13" s="274"/>
      <c r="AH13" s="274"/>
      <c r="AI13" s="274"/>
      <c r="AJ13" s="274"/>
      <c r="AK13" s="274"/>
      <c r="AL13" s="274"/>
      <c r="AM13" s="274"/>
      <c r="AN13" s="274"/>
      <c r="AO13" s="274"/>
      <c r="AP13" s="274"/>
      <c r="AQ13" s="274"/>
      <c r="AR13" s="274"/>
      <c r="AS13" s="274"/>
      <c r="AT13" s="274"/>
      <c r="AU13" s="274"/>
      <c r="AV13" s="274"/>
      <c r="AW13" s="274"/>
      <c r="AX13" s="274"/>
      <c r="AY13" s="274"/>
      <c r="AZ13" s="274"/>
      <c r="BA13" s="274"/>
      <c r="BB13" s="274"/>
      <c r="BC13" s="274"/>
      <c r="BD13" s="274"/>
      <c r="BE13" s="274"/>
      <c r="BF13" s="274"/>
    </row>
    <row r="14" spans="1:16384" s="18" customFormat="1" ht="24" customHeight="1">
      <c r="A14" s="16"/>
      <c r="B14" s="17"/>
      <c r="C14" s="521"/>
      <c r="D14" s="521"/>
      <c r="E14" s="521"/>
      <c r="F14" s="521"/>
      <c r="G14" s="521"/>
      <c r="H14" s="521"/>
      <c r="I14" s="521"/>
      <c r="J14" s="521"/>
      <c r="K14" s="521"/>
      <c r="L14" s="521"/>
      <c r="M14" s="521"/>
      <c r="N14" s="521"/>
      <c r="O14" s="521"/>
      <c r="P14" s="521"/>
      <c r="Q14" s="274"/>
      <c r="R14" s="274"/>
      <c r="S14" s="274"/>
      <c r="T14" s="274"/>
      <c r="U14" s="274"/>
      <c r="V14" s="274"/>
      <c r="W14" s="274"/>
      <c r="X14" s="274"/>
      <c r="Y14" s="274"/>
      <c r="Z14" s="274"/>
      <c r="AA14" s="274"/>
      <c r="AB14" s="274"/>
      <c r="AC14" s="274"/>
      <c r="AD14" s="274"/>
      <c r="AE14" s="274"/>
      <c r="AF14" s="274"/>
      <c r="AG14" s="274"/>
      <c r="AH14" s="274"/>
      <c r="AI14" s="274"/>
      <c r="AJ14" s="274"/>
      <c r="AK14" s="274"/>
      <c r="AL14" s="274"/>
      <c r="AM14" s="274"/>
      <c r="AN14" s="274"/>
      <c r="AO14" s="274"/>
      <c r="AP14" s="274"/>
      <c r="AQ14" s="274"/>
      <c r="AR14" s="274"/>
      <c r="AS14" s="274"/>
      <c r="AT14" s="274"/>
      <c r="AU14" s="274"/>
      <c r="AV14" s="274"/>
      <c r="AW14" s="274"/>
      <c r="AX14" s="274"/>
      <c r="AY14" s="274"/>
      <c r="AZ14" s="274"/>
      <c r="BA14" s="274"/>
      <c r="BB14" s="274"/>
      <c r="BC14" s="274"/>
      <c r="BD14" s="274"/>
      <c r="BE14" s="274"/>
      <c r="BF14" s="274"/>
    </row>
    <row r="15" spans="1:16384" s="18" customFormat="1" ht="16.5" customHeight="1">
      <c r="A15" s="16"/>
      <c r="B15" s="17"/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1"/>
      <c r="P15" s="521"/>
      <c r="Q15" s="274"/>
      <c r="R15" s="274"/>
      <c r="S15" s="274"/>
      <c r="T15" s="274"/>
      <c r="U15" s="274"/>
      <c r="V15" s="274"/>
      <c r="W15" s="274"/>
      <c r="X15" s="274"/>
      <c r="Y15" s="274"/>
      <c r="Z15" s="274"/>
      <c r="AA15" s="274"/>
      <c r="AB15" s="274"/>
      <c r="AC15" s="274"/>
      <c r="AD15" s="274"/>
      <c r="AE15" s="274"/>
      <c r="AF15" s="274"/>
      <c r="AG15" s="274"/>
      <c r="AH15" s="274"/>
      <c r="AI15" s="274"/>
      <c r="AJ15" s="274"/>
      <c r="AK15" s="274"/>
      <c r="AL15" s="274"/>
      <c r="AM15" s="274"/>
      <c r="AN15" s="274"/>
      <c r="AO15" s="274"/>
      <c r="AP15" s="274"/>
      <c r="AQ15" s="274"/>
      <c r="AR15" s="274"/>
      <c r="AS15" s="274"/>
      <c r="AT15" s="274"/>
      <c r="AU15" s="274"/>
      <c r="AV15" s="274"/>
      <c r="AW15" s="274"/>
      <c r="AX15" s="274"/>
      <c r="AY15" s="274"/>
      <c r="AZ15" s="274"/>
      <c r="BA15" s="274"/>
      <c r="BB15" s="274"/>
      <c r="BC15" s="274"/>
      <c r="BD15" s="274"/>
      <c r="BE15" s="274"/>
      <c r="BF15" s="274"/>
    </row>
    <row r="16" spans="1:16384" s="18" customFormat="1" ht="57" customHeight="1">
      <c r="A16" s="16"/>
      <c r="B16" s="17"/>
      <c r="C16" s="521"/>
      <c r="D16" s="521"/>
      <c r="E16" s="521"/>
      <c r="F16" s="521"/>
      <c r="G16" s="521"/>
      <c r="H16" s="521"/>
      <c r="I16" s="521"/>
      <c r="J16" s="521"/>
      <c r="K16" s="521"/>
      <c r="L16" s="521"/>
      <c r="M16" s="521"/>
      <c r="N16" s="521"/>
      <c r="O16" s="521"/>
      <c r="P16" s="521"/>
      <c r="Q16" s="274"/>
      <c r="R16" s="274"/>
      <c r="S16" s="274"/>
      <c r="T16" s="274"/>
      <c r="U16" s="274"/>
      <c r="V16" s="274"/>
      <c r="W16" s="274"/>
      <c r="X16" s="274"/>
      <c r="Y16" s="274"/>
      <c r="Z16" s="274"/>
      <c r="AA16" s="274"/>
      <c r="AB16" s="274"/>
      <c r="AC16" s="274"/>
      <c r="AD16" s="274"/>
      <c r="AE16" s="274"/>
      <c r="AF16" s="274"/>
      <c r="AG16" s="274"/>
      <c r="AH16" s="274"/>
      <c r="AI16" s="274"/>
      <c r="AJ16" s="274"/>
      <c r="AK16" s="274"/>
      <c r="AL16" s="274"/>
      <c r="AM16" s="274"/>
      <c r="AN16" s="274"/>
      <c r="AO16" s="274"/>
      <c r="AP16" s="274"/>
      <c r="AQ16" s="274"/>
      <c r="AR16" s="274"/>
      <c r="AS16" s="274"/>
      <c r="AT16" s="274"/>
      <c r="AU16" s="274"/>
      <c r="AV16" s="274"/>
      <c r="AW16" s="274"/>
      <c r="AX16" s="274"/>
      <c r="AY16" s="274"/>
      <c r="AZ16" s="274"/>
      <c r="BA16" s="274"/>
      <c r="BB16" s="274"/>
      <c r="BC16" s="274"/>
      <c r="BD16" s="274"/>
      <c r="BE16" s="274"/>
      <c r="BF16" s="274"/>
    </row>
    <row r="17" spans="1:58" s="18" customFormat="1" ht="30" customHeight="1">
      <c r="A17" s="16"/>
      <c r="B17" s="17"/>
      <c r="C17" s="521"/>
      <c r="D17" s="521"/>
      <c r="E17" s="521"/>
      <c r="F17" s="521"/>
      <c r="G17" s="521"/>
      <c r="H17" s="521"/>
      <c r="I17" s="521"/>
      <c r="J17" s="521"/>
      <c r="K17" s="521"/>
      <c r="L17" s="521"/>
      <c r="M17" s="521"/>
      <c r="N17" s="521"/>
      <c r="O17" s="521"/>
      <c r="P17" s="521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</row>
    <row r="18" spans="1:58" s="18" customFormat="1" ht="30" customHeight="1">
      <c r="A18" s="16"/>
      <c r="B18" s="17"/>
      <c r="C18" s="521"/>
      <c r="D18" s="521"/>
      <c r="E18" s="521"/>
      <c r="F18" s="521"/>
      <c r="G18" s="521"/>
      <c r="H18" s="521"/>
      <c r="I18" s="521"/>
      <c r="J18" s="521"/>
      <c r="K18" s="521"/>
      <c r="L18" s="521"/>
      <c r="M18" s="521"/>
      <c r="N18" s="521"/>
      <c r="O18" s="521"/>
      <c r="P18" s="521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</row>
    <row r="19" spans="1:58" s="18" customFormat="1" ht="30" customHeight="1">
      <c r="A19" s="16"/>
      <c r="B19" s="17"/>
      <c r="C19" s="521"/>
      <c r="D19" s="521"/>
      <c r="E19" s="521"/>
      <c r="F19" s="521"/>
      <c r="G19" s="521"/>
      <c r="H19" s="521"/>
      <c r="I19" s="521"/>
      <c r="J19" s="521"/>
      <c r="K19" s="521"/>
      <c r="L19" s="521"/>
      <c r="M19" s="521"/>
      <c r="N19" s="521"/>
      <c r="O19" s="521"/>
      <c r="P19" s="521"/>
      <c r="Q19" s="274"/>
      <c r="R19" s="274"/>
      <c r="S19" s="274"/>
      <c r="T19" s="274"/>
      <c r="U19" s="274"/>
      <c r="V19" s="274"/>
      <c r="W19" s="274"/>
      <c r="X19" s="274"/>
      <c r="Y19" s="274" t="s">
        <v>676</v>
      </c>
      <c r="Z19" s="274"/>
      <c r="AA19" s="274"/>
      <c r="AB19" s="274"/>
      <c r="AC19" s="274"/>
      <c r="AD19" s="274"/>
      <c r="AE19" s="274"/>
      <c r="AF19" s="274"/>
      <c r="AG19" s="274"/>
      <c r="AH19" s="274"/>
      <c r="AI19" s="274"/>
      <c r="AJ19" s="274"/>
      <c r="AK19" s="274"/>
      <c r="AL19" s="274"/>
      <c r="AM19" s="274"/>
      <c r="AN19" s="274"/>
      <c r="AO19" s="274"/>
      <c r="AP19" s="274"/>
      <c r="AQ19" s="274"/>
      <c r="AR19" s="274"/>
      <c r="AS19" s="274"/>
      <c r="AT19" s="274"/>
      <c r="AU19" s="274"/>
      <c r="AV19" s="274"/>
      <c r="AW19" s="274"/>
      <c r="AX19" s="274"/>
      <c r="AY19" s="274"/>
      <c r="AZ19" s="274"/>
      <c r="BA19" s="274"/>
      <c r="BB19" s="274"/>
      <c r="BC19" s="274"/>
      <c r="BD19" s="274"/>
      <c r="BE19" s="274"/>
      <c r="BF19" s="274"/>
    </row>
    <row r="20" spans="1:58" s="18" customFormat="1" ht="30" customHeight="1">
      <c r="A20" s="16"/>
      <c r="B20" s="17"/>
      <c r="C20" s="521"/>
      <c r="D20" s="521"/>
      <c r="E20" s="521"/>
      <c r="F20" s="521"/>
      <c r="G20" s="521"/>
      <c r="H20" s="521"/>
      <c r="I20" s="521"/>
      <c r="J20" s="521"/>
      <c r="K20" s="521"/>
      <c r="L20" s="521"/>
      <c r="M20" s="521"/>
      <c r="N20" s="521"/>
      <c r="O20" s="521"/>
      <c r="P20" s="521"/>
      <c r="Q20" s="274"/>
      <c r="R20" s="274" t="s">
        <v>659</v>
      </c>
      <c r="S20" s="14" t="s">
        <v>661</v>
      </c>
      <c r="T20" s="274" t="s">
        <v>659</v>
      </c>
      <c r="U20" s="14" t="s">
        <v>662</v>
      </c>
      <c r="V20" s="274" t="s">
        <v>659</v>
      </c>
      <c r="W20" s="14" t="s">
        <v>663</v>
      </c>
      <c r="X20" s="274"/>
      <c r="Y20" s="274" t="s">
        <v>659</v>
      </c>
      <c r="Z20" s="274" t="s">
        <v>677</v>
      </c>
      <c r="AA20" s="274"/>
      <c r="AB20" s="274"/>
      <c r="AC20" s="274"/>
      <c r="AD20" s="274"/>
      <c r="AE20" s="274"/>
      <c r="AF20" s="274"/>
      <c r="AG20" s="274"/>
      <c r="AH20" s="274"/>
      <c r="AI20" s="274"/>
      <c r="AJ20" s="274"/>
      <c r="AK20" s="274"/>
      <c r="AL20" s="274"/>
      <c r="AM20" s="274"/>
      <c r="AN20" s="274"/>
      <c r="AO20" s="274"/>
      <c r="AP20" s="274"/>
      <c r="AQ20" s="274"/>
      <c r="AR20" s="274"/>
      <c r="AS20" s="274"/>
      <c r="AT20" s="274"/>
      <c r="AU20" s="274"/>
      <c r="AV20" s="274"/>
      <c r="AW20" s="274"/>
      <c r="AX20" s="274"/>
      <c r="AY20" s="274"/>
      <c r="AZ20" s="274"/>
      <c r="BA20" s="274"/>
      <c r="BB20" s="274"/>
      <c r="BC20" s="274"/>
      <c r="BD20" s="274"/>
      <c r="BE20" s="274"/>
      <c r="BF20" s="274"/>
    </row>
    <row r="21" spans="1:58" ht="30" customHeight="1">
      <c r="C21" s="521"/>
      <c r="D21" s="521"/>
      <c r="E21" s="521"/>
      <c r="F21" s="521"/>
      <c r="G21" s="521"/>
      <c r="H21" s="521"/>
      <c r="I21" s="521"/>
      <c r="J21" s="521"/>
      <c r="K21" s="521"/>
      <c r="L21" s="521"/>
      <c r="M21" s="521"/>
      <c r="N21" s="521"/>
      <c r="O21" s="521"/>
      <c r="P21" s="521"/>
      <c r="R21" s="206" t="s">
        <v>660</v>
      </c>
      <c r="S21" s="14" t="s">
        <v>664</v>
      </c>
      <c r="T21" s="206" t="s">
        <v>660</v>
      </c>
      <c r="U21" s="14" t="s">
        <v>665</v>
      </c>
      <c r="V21" s="206" t="s">
        <v>660</v>
      </c>
      <c r="W21" s="14" t="s">
        <v>666</v>
      </c>
      <c r="Y21" s="14" t="s">
        <v>660</v>
      </c>
      <c r="Z21" s="14" t="s">
        <v>678</v>
      </c>
    </row>
    <row r="22" spans="1:58" ht="30" customHeight="1"/>
    <row r="23" spans="1:58" ht="30" customHeight="1"/>
    <row r="24" spans="1:58" ht="30" customHeight="1"/>
    <row r="25" spans="1:58" ht="30" customHeight="1">
      <c r="R25" s="14" t="s">
        <v>667</v>
      </c>
      <c r="S25" s="14" t="s">
        <v>659</v>
      </c>
      <c r="Y25" s="14" t="s">
        <v>667</v>
      </c>
      <c r="Z25" s="14" t="s">
        <v>660</v>
      </c>
    </row>
    <row r="26" spans="1:58" ht="30" customHeight="1">
      <c r="S26" s="270" t="s">
        <v>670</v>
      </c>
      <c r="T26" s="270" t="s">
        <v>671</v>
      </c>
      <c r="U26" s="270" t="s">
        <v>672</v>
      </c>
      <c r="V26" s="270" t="s">
        <v>673</v>
      </c>
      <c r="W26" s="270" t="s">
        <v>674</v>
      </c>
      <c r="Z26" s="270" t="s">
        <v>670</v>
      </c>
      <c r="AA26" s="270" t="s">
        <v>671</v>
      </c>
      <c r="AB26" s="270" t="s">
        <v>672</v>
      </c>
      <c r="AC26" s="270" t="s">
        <v>673</v>
      </c>
      <c r="AD26" s="270" t="s">
        <v>674</v>
      </c>
    </row>
    <row r="27" spans="1:58" ht="30" customHeight="1">
      <c r="R27" s="14" t="s">
        <v>365</v>
      </c>
      <c r="S27" s="288">
        <f>RELATÓRIOS_FIN!G6*(1+DASHBOARD_CEN!$D$7)</f>
        <v>404444.44444444455</v>
      </c>
      <c r="T27" s="288">
        <f>RELATÓRIOS_FIN!H6*(1+DASHBOARD_CEN!$D$7)</f>
        <v>416000</v>
      </c>
      <c r="U27" s="288">
        <f>RELATÓRIOS_FIN!I6*(1+DASHBOARD_CEN!$D$7)</f>
        <v>519999.99999999994</v>
      </c>
      <c r="V27" s="288">
        <f>RELATÓRIOS_FIN!J6*(1+DASHBOARD_CEN!$D$7)</f>
        <v>589333.33333333326</v>
      </c>
      <c r="W27" s="288">
        <f>RELATÓRIOS_FIN!K6*(1+DASHBOARD_CEN!$D$7)</f>
        <v>866666.66666666663</v>
      </c>
      <c r="Y27" s="14" t="s">
        <v>365</v>
      </c>
      <c r="Z27" s="288">
        <f>RELATÓRIOS_FIN!G6*(1-DASHBOARD_CEN!$D$7)</f>
        <v>217777.77777777781</v>
      </c>
      <c r="AA27" s="288">
        <f>RELATÓRIOS_FIN!H6*(1-DASHBOARD_CEN!$D$7)</f>
        <v>224000</v>
      </c>
      <c r="AB27" s="288">
        <f>RELATÓRIOS_FIN!I6*(1-DASHBOARD_CEN!$D$7)</f>
        <v>279999.99999999994</v>
      </c>
      <c r="AC27" s="288">
        <f>RELATÓRIOS_FIN!J6*(1-DASHBOARD_CEN!$D$7)</f>
        <v>317333.33333333326</v>
      </c>
      <c r="AD27" s="288">
        <f>RELATÓRIOS_FIN!K6*(1-DASHBOARD_CEN!$D$7)</f>
        <v>466666.66666666663</v>
      </c>
    </row>
    <row r="28" spans="1:58" ht="30" customHeight="1">
      <c r="R28" s="14" t="s">
        <v>366</v>
      </c>
      <c r="S28" s="288">
        <f>RELATÓRIOS_FIN!G8*(1-DASHBOARD_CEN!$D$9)</f>
        <v>15555.555555555557</v>
      </c>
      <c r="T28" s="288">
        <f>RELATÓRIOS_FIN!H8*(1-DASHBOARD_CEN!$D$9)</f>
        <v>16000.000000000005</v>
      </c>
      <c r="U28" s="288">
        <f>RELATÓRIOS_FIN!I8*(1-DASHBOARD_CEN!$D$9)</f>
        <v>20000.000000000011</v>
      </c>
      <c r="V28" s="288">
        <f>RELATÓRIOS_FIN!J8*(1-DASHBOARD_CEN!$D$9)</f>
        <v>22666.666666666672</v>
      </c>
      <c r="W28" s="288">
        <f>RELATÓRIOS_FIN!K8*(1-DASHBOARD_CEN!$D$9)</f>
        <v>33333.333333333343</v>
      </c>
      <c r="Y28" s="14" t="s">
        <v>366</v>
      </c>
      <c r="Z28" s="288">
        <f>RELATÓRIOS_FIN!G8*(1+DASHBOARD_CEN!$D$9)</f>
        <v>46666.666666666672</v>
      </c>
      <c r="AA28" s="288">
        <f>RELATÓRIOS_FIN!H8*(1+DASHBOARD_CEN!$D$9)</f>
        <v>48000.000000000015</v>
      </c>
      <c r="AB28" s="288">
        <f>RELATÓRIOS_FIN!I8*(1+DASHBOARD_CEN!$D$9)</f>
        <v>60000.000000000029</v>
      </c>
      <c r="AC28" s="288">
        <f>RELATÓRIOS_FIN!J8*(1+DASHBOARD_CEN!$D$9)</f>
        <v>68000.000000000015</v>
      </c>
      <c r="AD28" s="288">
        <f>RELATÓRIOS_FIN!K8*(1+DASHBOARD_CEN!$D$9)</f>
        <v>100000.00000000003</v>
      </c>
    </row>
    <row r="29" spans="1:58" ht="30" customHeight="1">
      <c r="R29" s="14" t="s">
        <v>376</v>
      </c>
      <c r="S29" s="288">
        <f>RELATÓRIOS_FIN!G7*(1-DASHBOARD_CEN!$D$9)</f>
        <v>70000</v>
      </c>
      <c r="T29" s="288">
        <f>RELATÓRIOS_FIN!H7*(1-DASHBOARD_CEN!$D$9)</f>
        <v>72000</v>
      </c>
      <c r="U29" s="288">
        <f>RELATÓRIOS_FIN!I7*(1-DASHBOARD_CEN!$D$9)</f>
        <v>90000</v>
      </c>
      <c r="V29" s="288">
        <f>RELATÓRIOS_FIN!J7*(1-DASHBOARD_CEN!$D$9)</f>
        <v>102000</v>
      </c>
      <c r="W29" s="288">
        <f>RELATÓRIOS_FIN!K7*(1-DASHBOARD_CEN!$D$9)</f>
        <v>150000</v>
      </c>
      <c r="Y29" s="14" t="s">
        <v>376</v>
      </c>
      <c r="Z29" s="288">
        <f>RELATÓRIOS_FIN!G7*(1+DASHBOARD_CEN!$D$9)</f>
        <v>210000</v>
      </c>
      <c r="AA29" s="288">
        <f>RELATÓRIOS_FIN!H7*(1+DASHBOARD_CEN!$D$9)</f>
        <v>216000</v>
      </c>
      <c r="AB29" s="288">
        <f>RELATÓRIOS_FIN!I7*(1+DASHBOARD_CEN!$D$9)</f>
        <v>270000</v>
      </c>
      <c r="AC29" s="288">
        <f>RELATÓRIOS_FIN!J7*(1+DASHBOARD_CEN!$D$9)</f>
        <v>306000</v>
      </c>
      <c r="AD29" s="288">
        <f>RELATÓRIOS_FIN!K7*(1+DASHBOARD_CEN!$D$9)</f>
        <v>450000</v>
      </c>
    </row>
    <row r="30" spans="1:58" ht="30" customHeight="1">
      <c r="R30" s="14" t="s">
        <v>367</v>
      </c>
      <c r="S30" s="288">
        <f>S27-S28-S29</f>
        <v>318888.88888888899</v>
      </c>
      <c r="T30" s="288">
        <f t="shared" ref="T30:W30" si="0">T27-T28-T29</f>
        <v>328000</v>
      </c>
      <c r="U30" s="288">
        <f t="shared" si="0"/>
        <v>409999.99999999994</v>
      </c>
      <c r="V30" s="288">
        <f t="shared" si="0"/>
        <v>464666.66666666663</v>
      </c>
      <c r="W30" s="288">
        <f t="shared" si="0"/>
        <v>683333.33333333326</v>
      </c>
      <c r="Y30" s="14" t="s">
        <v>367</v>
      </c>
      <c r="Z30" s="288">
        <f>Z27-Z28-Z29</f>
        <v>-38888.888888888876</v>
      </c>
      <c r="AA30" s="288">
        <f t="shared" ref="AA30:AD30" si="1">AA27-AA28-AA29</f>
        <v>-40000</v>
      </c>
      <c r="AB30" s="288">
        <f t="shared" si="1"/>
        <v>-50000.000000000087</v>
      </c>
      <c r="AC30" s="288">
        <f t="shared" si="1"/>
        <v>-56666.666666666744</v>
      </c>
      <c r="AD30" s="288">
        <f t="shared" si="1"/>
        <v>-83333.333333333372</v>
      </c>
    </row>
    <row r="31" spans="1:58" ht="30" customHeight="1">
      <c r="R31" s="14" t="s">
        <v>368</v>
      </c>
      <c r="S31" s="288">
        <f>RELATÓRIOS_FIN!G10*(1-DASHBOARD_CEN!$D$9)</f>
        <v>63350</v>
      </c>
      <c r="T31" s="288">
        <f>RELATÓRIOS_FIN!H10*(1-DASHBOARD_CEN!$D$9)</f>
        <v>67623.75</v>
      </c>
      <c r="U31" s="288">
        <f>RELATÓRIOS_FIN!I10*(1-DASHBOARD_CEN!$D$9)</f>
        <v>72814.3125</v>
      </c>
      <c r="V31" s="288">
        <f>RELATÓRIOS_FIN!J10*(1-DASHBOARD_CEN!$D$9)</f>
        <v>79319.090624999997</v>
      </c>
      <c r="W31" s="288">
        <f>RELATÓRIOS_FIN!K10*(1-DASHBOARD_CEN!$D$9)</f>
        <v>87731.13890624998</v>
      </c>
      <c r="Y31" s="14" t="s">
        <v>368</v>
      </c>
      <c r="Z31" s="288">
        <f>RELATÓRIOS_FIN!G10*(1+DASHBOARD_CEN!$D$9)</f>
        <v>190050</v>
      </c>
      <c r="AA31" s="288">
        <f>RELATÓRIOS_FIN!H10*(1+DASHBOARD_CEN!$D$9)</f>
        <v>202871.25</v>
      </c>
      <c r="AB31" s="288">
        <f>RELATÓRIOS_FIN!I10*(1+DASHBOARD_CEN!$D$9)</f>
        <v>218442.9375</v>
      </c>
      <c r="AC31" s="288">
        <f>RELATÓRIOS_FIN!J10*(1+DASHBOARD_CEN!$D$9)</f>
        <v>237957.27187499998</v>
      </c>
      <c r="AD31" s="288">
        <f>RELATÓRIOS_FIN!K10*(1+DASHBOARD_CEN!$D$9)</f>
        <v>263193.41671874991</v>
      </c>
    </row>
    <row r="32" spans="1:58" ht="30" customHeight="1">
      <c r="R32" s="14" t="s">
        <v>369</v>
      </c>
      <c r="S32" s="288">
        <f>RELATÓRIOS_FIN!G11*(1-DASHBOARD_CEN!$D$9)</f>
        <v>5500</v>
      </c>
      <c r="T32" s="288">
        <f>RELATÓRIOS_FIN!H11*(1-DASHBOARD_CEN!$D$9)</f>
        <v>11000</v>
      </c>
      <c r="U32" s="288">
        <f>RELATÓRIOS_FIN!I11*(1-DASHBOARD_CEN!$D$9)</f>
        <v>13750</v>
      </c>
      <c r="V32" s="288">
        <f>RELATÓRIOS_FIN!J11*(1-DASHBOARD_CEN!$D$9)</f>
        <v>15500</v>
      </c>
      <c r="W32" s="288">
        <f>RELATÓRIOS_FIN!K11*(1-DASHBOARD_CEN!$D$9)</f>
        <v>16750</v>
      </c>
      <c r="Y32" s="14" t="s">
        <v>369</v>
      </c>
      <c r="Z32" s="288">
        <f>RELATÓRIOS_FIN!G11*(1+DASHBOARD_CEN!$D$9)</f>
        <v>16500</v>
      </c>
      <c r="AA32" s="288">
        <f>RELATÓRIOS_FIN!H11*(1+DASHBOARD_CEN!$D$9)</f>
        <v>33000</v>
      </c>
      <c r="AB32" s="288">
        <f>RELATÓRIOS_FIN!I11*(1+DASHBOARD_CEN!$D$9)</f>
        <v>41250</v>
      </c>
      <c r="AC32" s="288">
        <f>RELATÓRIOS_FIN!J11*(1+DASHBOARD_CEN!$D$9)</f>
        <v>46500</v>
      </c>
      <c r="AD32" s="288">
        <f>RELATÓRIOS_FIN!K11*(1+DASHBOARD_CEN!$D$9)</f>
        <v>50250</v>
      </c>
    </row>
    <row r="33" spans="17:30" ht="30" customHeight="1">
      <c r="R33" s="14" t="s">
        <v>370</v>
      </c>
      <c r="S33" s="288">
        <f>RELATÓRIOS_FIN!G12*(1-DASHBOARD_CEN!$D$9)</f>
        <v>3500</v>
      </c>
      <c r="T33" s="288">
        <f>RELATÓRIOS_FIN!H12*(1-DASHBOARD_CEN!$D$9)</f>
        <v>4500</v>
      </c>
      <c r="U33" s="288">
        <f>RELATÓRIOS_FIN!I12*(1-DASHBOARD_CEN!$D$9)</f>
        <v>4500</v>
      </c>
      <c r="V33" s="288">
        <f>RELATÓRIOS_FIN!J12*(1-DASHBOARD_CEN!$D$9)</f>
        <v>4500</v>
      </c>
      <c r="W33" s="288">
        <f>RELATÓRIOS_FIN!K12*(1-DASHBOARD_CEN!$D$9)</f>
        <v>4500</v>
      </c>
      <c r="Y33" s="14" t="s">
        <v>370</v>
      </c>
      <c r="Z33" s="288">
        <f>RELATÓRIOS_FIN!G12*(1+DASHBOARD_CEN!$D$9)</f>
        <v>10500</v>
      </c>
      <c r="AA33" s="288">
        <f>RELATÓRIOS_FIN!H12*(1+DASHBOARD_CEN!$D$9)</f>
        <v>13500</v>
      </c>
      <c r="AB33" s="288">
        <f>RELATÓRIOS_FIN!I12*(1+DASHBOARD_CEN!$D$9)</f>
        <v>13500</v>
      </c>
      <c r="AC33" s="288">
        <f>RELATÓRIOS_FIN!J12*(1+DASHBOARD_CEN!$D$9)</f>
        <v>13500</v>
      </c>
      <c r="AD33" s="288">
        <f>RELATÓRIOS_FIN!K12*(1+DASHBOARD_CEN!$D$9)</f>
        <v>13500</v>
      </c>
    </row>
    <row r="34" spans="17:30" ht="30" customHeight="1">
      <c r="R34" s="14" t="s">
        <v>371</v>
      </c>
      <c r="S34" s="288">
        <f>S30-S31-S32-S33</f>
        <v>246538.88888888899</v>
      </c>
      <c r="T34" s="288">
        <f t="shared" ref="T34:W34" si="2">T30-T31-T32-T33</f>
        <v>244876.25</v>
      </c>
      <c r="U34" s="288">
        <f t="shared" si="2"/>
        <v>318935.68749999994</v>
      </c>
      <c r="V34" s="288">
        <f t="shared" si="2"/>
        <v>365347.57604166662</v>
      </c>
      <c r="W34" s="288">
        <f t="shared" si="2"/>
        <v>574352.19442708325</v>
      </c>
      <c r="Y34" s="14" t="s">
        <v>371</v>
      </c>
      <c r="Z34" s="288">
        <f>Z30-Z31-Z32-Z33</f>
        <v>-255938.88888888888</v>
      </c>
      <c r="AA34" s="288">
        <f t="shared" ref="AA34:AD34" si="3">AA30-AA31-AA32-AA33</f>
        <v>-289371.25</v>
      </c>
      <c r="AB34" s="288">
        <f t="shared" si="3"/>
        <v>-323192.93750000012</v>
      </c>
      <c r="AC34" s="288">
        <f t="shared" si="3"/>
        <v>-354623.93854166672</v>
      </c>
      <c r="AD34" s="288">
        <f t="shared" si="3"/>
        <v>-410276.75005208328</v>
      </c>
    </row>
    <row r="35" spans="17:30" ht="30" customHeight="1">
      <c r="R35" s="14" t="s">
        <v>372</v>
      </c>
      <c r="S35" s="288">
        <f>RELATÓRIOS_FIN!G14*(1-DASHBOARD_CEN!$D$11)</f>
        <v>0</v>
      </c>
      <c r="T35" s="288">
        <f>RELATÓRIOS_FIN!H14*(1-DASHBOARD_CEN!$D$11)</f>
        <v>17000</v>
      </c>
      <c r="U35" s="288">
        <f>RELATÓRIOS_FIN!I14*(1-DASHBOARD_CEN!$D$11)</f>
        <v>0</v>
      </c>
      <c r="V35" s="288">
        <f>RELATÓRIOS_FIN!J14*(1-DASHBOARD_CEN!$D$11)</f>
        <v>0</v>
      </c>
      <c r="W35" s="288">
        <f>RELATÓRIOS_FIN!K14*(1-DASHBOARD_CEN!$D$11)</f>
        <v>0</v>
      </c>
      <c r="Y35" s="14" t="s">
        <v>372</v>
      </c>
      <c r="Z35" s="288">
        <f>RELATÓRIOS_FIN!G14*(1+DASHBOARD_CEN!$D$11)</f>
        <v>0</v>
      </c>
      <c r="AA35" s="288">
        <f>RELATÓRIOS_FIN!H14*(1+DASHBOARD_CEN!$D$11)</f>
        <v>23000</v>
      </c>
      <c r="AB35" s="288">
        <f>RELATÓRIOS_FIN!I14*(1+DASHBOARD_CEN!$D$11)</f>
        <v>0</v>
      </c>
      <c r="AC35" s="288">
        <f>RELATÓRIOS_FIN!J14*(1+DASHBOARD_CEN!$D$11)</f>
        <v>0</v>
      </c>
      <c r="AD35" s="288">
        <f>RELATÓRIOS_FIN!K14*(1+DASHBOARD_CEN!$D$11)</f>
        <v>0</v>
      </c>
    </row>
    <row r="36" spans="17:30" ht="30" customHeight="1">
      <c r="R36" s="14" t="s">
        <v>373</v>
      </c>
      <c r="S36" s="307">
        <f>IFERROR(S37/S27,0)</f>
        <v>0.61822802197802207</v>
      </c>
      <c r="T36" s="307">
        <f t="shared" ref="T36:W36" si="4">IFERROR(T37/T27,0)</f>
        <v>0.55859675480769233</v>
      </c>
      <c r="U36" s="307">
        <f t="shared" si="4"/>
        <v>0.6219917067307692</v>
      </c>
      <c r="V36" s="307">
        <f t="shared" si="4"/>
        <v>0.62756941636029406</v>
      </c>
      <c r="W36" s="307">
        <f t="shared" si="4"/>
        <v>0.66790637818509613</v>
      </c>
      <c r="Y36" s="14" t="s">
        <v>373</v>
      </c>
      <c r="Z36" s="307">
        <f>IFERROR(Z38/Z27,0)</f>
        <v>-1.0512499999999998</v>
      </c>
      <c r="AA36" s="307">
        <f t="shared" ref="AA36:AD36" si="5">IFERROR(AA38/AA27,0)</f>
        <v>-1.0842466517857143</v>
      </c>
      <c r="AB36" s="307">
        <f t="shared" si="5"/>
        <v>-0.95872477678571488</v>
      </c>
      <c r="AC36" s="307">
        <f t="shared" si="5"/>
        <v>-0.92843678111869787</v>
      </c>
      <c r="AD36" s="307">
        <f t="shared" si="5"/>
        <v>-0.74255732154017851</v>
      </c>
    </row>
    <row r="37" spans="17:30" ht="30" customHeight="1">
      <c r="R37" s="14" t="s">
        <v>374</v>
      </c>
      <c r="S37" s="288">
        <f>S34-S35+S33</f>
        <v>250038.88888888899</v>
      </c>
      <c r="T37" s="288">
        <f t="shared" ref="T37:W37" si="6">T34-T35+T33</f>
        <v>232376.25</v>
      </c>
      <c r="U37" s="288">
        <f t="shared" si="6"/>
        <v>323435.68749999994</v>
      </c>
      <c r="V37" s="288">
        <f t="shared" si="6"/>
        <v>369847.57604166662</v>
      </c>
      <c r="W37" s="288">
        <f t="shared" si="6"/>
        <v>578852.19442708325</v>
      </c>
      <c r="Y37" s="14" t="s">
        <v>374</v>
      </c>
      <c r="Z37" s="288">
        <f>Z34-Z35+Z33</f>
        <v>-245438.88888888888</v>
      </c>
      <c r="AA37" s="288">
        <f t="shared" ref="AA37:AD37" si="7">AA34-AA35+AA33</f>
        <v>-298871.25</v>
      </c>
      <c r="AB37" s="288">
        <f t="shared" si="7"/>
        <v>-309692.93750000012</v>
      </c>
      <c r="AC37" s="288">
        <f t="shared" si="7"/>
        <v>-341123.93854166672</v>
      </c>
      <c r="AD37" s="288">
        <f t="shared" si="7"/>
        <v>-396776.75005208328</v>
      </c>
    </row>
    <row r="38" spans="17:30" ht="30" customHeight="1">
      <c r="R38" s="14" t="s">
        <v>375</v>
      </c>
      <c r="S38" s="288">
        <f>S27-S29-S31-S32-S35</f>
        <v>265594.44444444455</v>
      </c>
      <c r="T38" s="288">
        <f t="shared" ref="T38:W38" si="8">T27-T29-T31-T32-T35</f>
        <v>248376.25</v>
      </c>
      <c r="U38" s="288">
        <f t="shared" si="8"/>
        <v>343435.68749999994</v>
      </c>
      <c r="V38" s="288">
        <f t="shared" si="8"/>
        <v>392514.24270833324</v>
      </c>
      <c r="W38" s="288">
        <f t="shared" si="8"/>
        <v>612185.52776041662</v>
      </c>
      <c r="Y38" s="14" t="s">
        <v>375</v>
      </c>
      <c r="Z38" s="288">
        <f>Z30-Z31</f>
        <v>-228938.88888888888</v>
      </c>
      <c r="AA38" s="288">
        <f t="shared" ref="AA38:AD38" si="9">AA30-AA31</f>
        <v>-242871.25</v>
      </c>
      <c r="AB38" s="288">
        <f t="shared" si="9"/>
        <v>-268442.93750000012</v>
      </c>
      <c r="AC38" s="288">
        <f t="shared" si="9"/>
        <v>-294623.93854166672</v>
      </c>
      <c r="AD38" s="288">
        <f t="shared" si="9"/>
        <v>-346526.75005208328</v>
      </c>
    </row>
    <row r="39" spans="17:30" ht="30" customHeight="1"/>
    <row r="40" spans="17:30" ht="30" customHeight="1"/>
    <row r="41" spans="17:30" ht="30" customHeight="1">
      <c r="R41" s="270" t="s">
        <v>493</v>
      </c>
      <c r="S41" s="288">
        <f>-RELATÓRIOS_FIN!$D$9+DASHBOARD_CEN!S37</f>
        <v>180038.88888888899</v>
      </c>
      <c r="T41" s="288">
        <f>T37+S41</f>
        <v>412415.13888888899</v>
      </c>
      <c r="U41" s="288">
        <f>T41+U37</f>
        <v>735850.82638888899</v>
      </c>
      <c r="V41" s="288">
        <f>U41+V37</f>
        <v>1105698.4024305556</v>
      </c>
      <c r="W41" s="288">
        <f>V41+W37</f>
        <v>1684550.5968576388</v>
      </c>
      <c r="Y41" s="270" t="s">
        <v>493</v>
      </c>
      <c r="Z41" s="297">
        <f>-RELATÓRIOS_FIN!$D$9+Z37</f>
        <v>-315438.88888888888</v>
      </c>
      <c r="AA41" s="297">
        <f>Z41+AA37</f>
        <v>-614310.13888888888</v>
      </c>
      <c r="AB41" s="297">
        <f>AA41+AB37</f>
        <v>-924003.07638888899</v>
      </c>
      <c r="AC41" s="297">
        <f>AB41+AC37</f>
        <v>-1265127.0149305556</v>
      </c>
      <c r="AD41" s="297">
        <f>AC41+AD37</f>
        <v>-1661903.7649826389</v>
      </c>
    </row>
    <row r="42" spans="17:30" ht="30" customHeight="1">
      <c r="R42" s="14" t="str">
        <f>IFERROR(HLOOKUP(1,$S$42:$W$43,2,FALSE),"Não houve payback")</f>
        <v>Ano 1</v>
      </c>
      <c r="S42" s="270">
        <f>IF(S41&gt;0,1,0)</f>
        <v>1</v>
      </c>
      <c r="T42" s="270">
        <f t="shared" ref="T42:W42" si="10">IF(T41&gt;0,1,0)</f>
        <v>1</v>
      </c>
      <c r="U42" s="270">
        <f t="shared" si="10"/>
        <v>1</v>
      </c>
      <c r="V42" s="270">
        <f t="shared" si="10"/>
        <v>1</v>
      </c>
      <c r="W42" s="270">
        <f t="shared" si="10"/>
        <v>1</v>
      </c>
      <c r="Y42" s="14" t="str">
        <f>IFERROR(HLOOKUP(1,$Z$42:$AD$43,2,FALSE),"Não houve payback")</f>
        <v>Não houve payback</v>
      </c>
      <c r="Z42" s="270">
        <f>IF(Z41&gt;0,1,0)</f>
        <v>0</v>
      </c>
      <c r="AA42" s="270">
        <f t="shared" ref="AA42:AD42" si="11">IF(AA41&gt;0,1,0)</f>
        <v>0</v>
      </c>
      <c r="AB42" s="270">
        <f t="shared" si="11"/>
        <v>0</v>
      </c>
      <c r="AC42" s="270">
        <f t="shared" si="11"/>
        <v>0</v>
      </c>
      <c r="AD42" s="270">
        <f t="shared" si="11"/>
        <v>0</v>
      </c>
    </row>
    <row r="43" spans="17:30" ht="30" customHeight="1">
      <c r="S43" s="270" t="s">
        <v>195</v>
      </c>
      <c r="T43" s="270" t="s">
        <v>196</v>
      </c>
      <c r="U43" s="270" t="s">
        <v>197</v>
      </c>
      <c r="V43" s="270" t="s">
        <v>198</v>
      </c>
      <c r="W43" s="270" t="s">
        <v>199</v>
      </c>
      <c r="Z43" s="270" t="s">
        <v>195</v>
      </c>
      <c r="AA43" s="270" t="s">
        <v>196</v>
      </c>
      <c r="AB43" s="270" t="s">
        <v>197</v>
      </c>
      <c r="AC43" s="270" t="s">
        <v>198</v>
      </c>
      <c r="AD43" s="270" t="s">
        <v>199</v>
      </c>
    </row>
    <row r="44" spans="17:30" ht="30" customHeight="1"/>
    <row r="45" spans="17:30" ht="30" customHeight="1">
      <c r="R45" s="288">
        <f>-RELATÓRIOS_FIN!$D$9</f>
        <v>-70000</v>
      </c>
      <c r="S45" s="288">
        <f>S37</f>
        <v>250038.88888888899</v>
      </c>
      <c r="T45" s="288">
        <f>T37</f>
        <v>232376.25</v>
      </c>
      <c r="U45" s="288">
        <f>U37</f>
        <v>323435.68749999994</v>
      </c>
      <c r="V45" s="288">
        <f>V37</f>
        <v>369847.57604166662</v>
      </c>
      <c r="W45" s="288">
        <f>W37</f>
        <v>578852.19442708325</v>
      </c>
      <c r="Y45" s="288">
        <f>-RELATÓRIOS_FIN!$D$9</f>
        <v>-70000</v>
      </c>
      <c r="Z45" s="288">
        <f>Z37</f>
        <v>-245438.88888888888</v>
      </c>
      <c r="AA45" s="288">
        <f>AA37</f>
        <v>-298871.25</v>
      </c>
      <c r="AB45" s="288">
        <f>AB37</f>
        <v>-309692.93750000012</v>
      </c>
      <c r="AC45" s="288">
        <f>AC37</f>
        <v>-341123.93854166672</v>
      </c>
      <c r="AD45" s="288">
        <f>AD37</f>
        <v>-396776.75005208328</v>
      </c>
    </row>
    <row r="46" spans="17:30" ht="30" customHeight="1">
      <c r="Q46" s="14" t="s">
        <v>514</v>
      </c>
      <c r="R46" s="308">
        <f>IFERROR(IRR(R45:W45),0)</f>
        <v>3.5883160554089244</v>
      </c>
      <c r="X46" s="14" t="s">
        <v>514</v>
      </c>
      <c r="Y46" s="308">
        <f>IFERROR(IRR(Y45:AD45),0%)</f>
        <v>0</v>
      </c>
    </row>
    <row r="47" spans="17:30" ht="30" customHeight="1">
      <c r="Q47" s="14" t="s">
        <v>675</v>
      </c>
      <c r="R47" s="309">
        <f>NPV(RELATÓRIOS_FIN!$D$6,R45,S45,T45,U45,V45,W45)</f>
        <v>1538466.5617477226</v>
      </c>
      <c r="X47" s="14" t="s">
        <v>675</v>
      </c>
      <c r="Y47" s="309">
        <f>NPV(RELATÓRIOS_FIN!$D$6,Y45,Z45,AA45,AB45,AC45,AD45)</f>
        <v>-1533569.9667640221</v>
      </c>
    </row>
    <row r="48" spans="17:30" ht="30" customHeight="1"/>
    <row r="49" spans="18:24" ht="30" customHeight="1">
      <c r="S49" s="270" t="s">
        <v>682</v>
      </c>
      <c r="T49" s="270" t="s">
        <v>195</v>
      </c>
      <c r="U49" s="270" t="s">
        <v>196</v>
      </c>
      <c r="V49" s="270" t="s">
        <v>197</v>
      </c>
      <c r="W49" s="270" t="s">
        <v>198</v>
      </c>
      <c r="X49" s="270" t="s">
        <v>199</v>
      </c>
    </row>
    <row r="50" spans="18:24" ht="30" customHeight="1">
      <c r="R50" s="14" t="s">
        <v>659</v>
      </c>
      <c r="S50" s="288">
        <f>-RELATÓRIOS_FIN!D9</f>
        <v>-70000</v>
      </c>
      <c r="T50" s="288">
        <f>S41</f>
        <v>180038.88888888899</v>
      </c>
      <c r="U50" s="288">
        <f>T41</f>
        <v>412415.13888888899</v>
      </c>
      <c r="V50" s="288">
        <f>U41</f>
        <v>735850.82638888899</v>
      </c>
      <c r="W50" s="288">
        <f>V41</f>
        <v>1105698.4024305556</v>
      </c>
      <c r="X50" s="288">
        <f>W41</f>
        <v>1684550.5968576388</v>
      </c>
    </row>
    <row r="51" spans="18:24" ht="30" customHeight="1">
      <c r="R51" s="14" t="s">
        <v>660</v>
      </c>
      <c r="S51" s="288">
        <f>S50</f>
        <v>-70000</v>
      </c>
      <c r="T51" s="288">
        <f>Z41</f>
        <v>-315438.88888888888</v>
      </c>
      <c r="U51" s="288">
        <f>AA41</f>
        <v>-614310.13888888888</v>
      </c>
      <c r="V51" s="288">
        <f>AB41</f>
        <v>-924003.07638888899</v>
      </c>
      <c r="W51" s="288">
        <f>AC41</f>
        <v>-1265127.0149305556</v>
      </c>
      <c r="X51" s="288">
        <f>AD41</f>
        <v>-1661903.7649826389</v>
      </c>
    </row>
    <row r="52" spans="18:24" ht="30" customHeight="1"/>
    <row r="53" spans="18:24" ht="30" customHeight="1"/>
    <row r="54" spans="18:24" ht="30" customHeight="1"/>
    <row r="55" spans="18:24" ht="30" customHeight="1"/>
    <row r="56" spans="18:24" ht="30" customHeight="1"/>
    <row r="57" spans="18:24" ht="30" customHeight="1"/>
    <row r="58" spans="18:24" ht="30" customHeight="1"/>
    <row r="59" spans="18:24" ht="30" customHeight="1"/>
    <row r="60" spans="18:24" ht="30" customHeight="1"/>
    <row r="61" spans="18:24" ht="30" customHeight="1"/>
    <row r="62" spans="18:24" ht="30" customHeight="1"/>
    <row r="63" spans="18:24" ht="30" customHeight="1"/>
    <row r="64" spans="18:2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</sheetData>
  <sheetProtection selectLockedCells="1"/>
  <mergeCells count="9">
    <mergeCell ref="C14:P21"/>
    <mergeCell ref="J6:K6"/>
    <mergeCell ref="N6:O6"/>
    <mergeCell ref="C6:D6"/>
    <mergeCell ref="C13:D13"/>
    <mergeCell ref="F7:H11"/>
    <mergeCell ref="J7:L11"/>
    <mergeCell ref="N7:P11"/>
    <mergeCell ref="F6:H6"/>
  </mergeCells>
  <conditionalFormatting sqref="D7 D9 D11">
    <cfRule type="expression" dxfId="16" priority="5">
      <formula>$V$5="Cenário Otimista"</formula>
    </cfRule>
    <cfRule type="expression" dxfId="15" priority="6">
      <formula>$V$5="Cenário Pessimista"</formula>
    </cfRule>
  </conditionalFormatting>
  <conditionalFormatting sqref="F7:H11">
    <cfRule type="cellIs" dxfId="14" priority="3" operator="greaterThan">
      <formula>0</formula>
    </cfRule>
    <cfRule type="cellIs" dxfId="13" priority="4" operator="lessThanOrEqual">
      <formula>0</formula>
    </cfRule>
  </conditionalFormatting>
  <conditionalFormatting sqref="J7:L11">
    <cfRule type="cellIs" dxfId="12" priority="1" operator="lessThanOrEqual">
      <formula>0</formula>
    </cfRule>
    <cfRule type="cellIs" dxfId="11" priority="2" operator="greaterThan">
      <formula>0</formula>
    </cfRule>
  </conditionalFormatting>
  <pageMargins left="0.7" right="0.7" top="0.75" bottom="0.75" header="0.3" footer="0.3"/>
  <pageSetup paperSize="9" scale="67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Drop Down 1">
              <controlPr defaultSize="0" autoLine="0" autoPict="0">
                <anchor>
                  <from>
                    <xdr:col>2</xdr:col>
                    <xdr:colOff>57150</xdr:colOff>
                    <xdr:row>4</xdr:row>
                    <xdr:rowOff>19050</xdr:rowOff>
                  </from>
                  <to>
                    <xdr:col>2</xdr:col>
                    <xdr:colOff>1704975</xdr:colOff>
                    <xdr:row>4</xdr:row>
                    <xdr:rowOff>323850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7">
    <pageSetUpPr fitToPage="1"/>
  </sheetPr>
  <dimension ref="A1:XFD111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45.125" style="12" customWidth="1"/>
    <col min="4" max="4" width="2.875" style="12" customWidth="1"/>
    <col min="5" max="5" width="45.125" style="12" customWidth="1"/>
    <col min="6" max="6" width="2.875" style="12" customWidth="1"/>
    <col min="7" max="7" width="24.875" style="12" customWidth="1"/>
    <col min="8" max="8" width="2.875" style="12" customWidth="1"/>
    <col min="9" max="13" width="11" style="12"/>
    <col min="14" max="47" width="11" style="14"/>
    <col min="48" max="16384" width="11" style="12"/>
  </cols>
  <sheetData>
    <row r="1" spans="1:16384" s="162" customFormat="1" ht="39" customHeight="1">
      <c r="E1" s="216"/>
      <c r="F1" s="21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</row>
    <row r="2" spans="1:16384" s="6" customFormat="1" ht="30" customHeight="1"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5" customHeight="1"/>
    <row r="5" spans="1:16384" s="183" customFormat="1" ht="20.100000000000001" customHeight="1">
      <c r="C5" s="249" t="s">
        <v>563</v>
      </c>
      <c r="D5" s="218"/>
      <c r="E5" s="249" t="s">
        <v>566</v>
      </c>
      <c r="F5" s="218"/>
      <c r="G5" s="249" t="s">
        <v>697</v>
      </c>
      <c r="I5" s="249" t="s">
        <v>573</v>
      </c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</row>
    <row r="6" spans="1:16384" s="18" customFormat="1" ht="128.25" customHeight="1">
      <c r="A6" s="16"/>
      <c r="B6" s="17"/>
      <c r="C6" s="525"/>
      <c r="D6" s="219"/>
      <c r="E6" s="525"/>
      <c r="G6" s="254">
        <v>0.66666666666666663</v>
      </c>
      <c r="I6" s="527"/>
      <c r="J6" s="527"/>
      <c r="K6" s="527"/>
      <c r="L6" s="527"/>
      <c r="M6" s="527"/>
      <c r="N6" s="274"/>
      <c r="O6" s="274"/>
      <c r="P6" s="274"/>
      <c r="Q6" s="274"/>
      <c r="R6" s="274"/>
      <c r="S6" s="274"/>
      <c r="T6" s="274"/>
      <c r="U6" s="274"/>
      <c r="V6" s="274"/>
      <c r="W6" s="274"/>
      <c r="X6" s="274"/>
      <c r="Y6" s="274"/>
      <c r="Z6" s="274"/>
      <c r="AA6" s="274"/>
      <c r="AB6" s="274"/>
      <c r="AC6" s="274"/>
      <c r="AD6" s="274"/>
      <c r="AE6" s="274"/>
      <c r="AF6" s="274"/>
      <c r="AG6" s="274"/>
      <c r="AH6" s="274"/>
      <c r="AI6" s="274"/>
      <c r="AJ6" s="274"/>
      <c r="AK6" s="274"/>
      <c r="AL6" s="274"/>
      <c r="AM6" s="274"/>
      <c r="AN6" s="274"/>
      <c r="AO6" s="274"/>
      <c r="AP6" s="274"/>
      <c r="AQ6" s="274"/>
      <c r="AR6" s="274"/>
      <c r="AS6" s="274"/>
      <c r="AT6" s="274"/>
      <c r="AU6" s="274"/>
    </row>
    <row r="7" spans="1:16384" s="18" customFormat="1" ht="6.95" customHeight="1">
      <c r="A7" s="16"/>
      <c r="B7" s="17"/>
      <c r="C7" s="525"/>
      <c r="E7" s="525"/>
      <c r="N7" s="274"/>
      <c r="O7" s="274"/>
      <c r="P7" s="274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  <c r="AE7" s="274"/>
      <c r="AF7" s="274"/>
      <c r="AG7" s="274"/>
      <c r="AH7" s="274"/>
      <c r="AI7" s="274"/>
      <c r="AJ7" s="274"/>
      <c r="AK7" s="274"/>
      <c r="AL7" s="274"/>
      <c r="AM7" s="274"/>
      <c r="AN7" s="274"/>
      <c r="AO7" s="274"/>
      <c r="AP7" s="274"/>
      <c r="AQ7" s="274"/>
      <c r="AR7" s="274"/>
      <c r="AS7" s="274"/>
      <c r="AT7" s="274"/>
      <c r="AU7" s="274"/>
    </row>
    <row r="8" spans="1:16384" s="183" customFormat="1" ht="20.100000000000001" customHeight="1">
      <c r="C8" s="525"/>
      <c r="D8" s="218"/>
      <c r="E8" s="525"/>
      <c r="F8" s="218"/>
      <c r="G8" s="249" t="s">
        <v>564</v>
      </c>
      <c r="N8" s="184"/>
      <c r="O8" s="184"/>
      <c r="P8" s="184"/>
      <c r="Q8" s="184"/>
      <c r="R8" s="184"/>
      <c r="S8" s="184"/>
      <c r="T8" s="184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4"/>
      <c r="AF8" s="184"/>
      <c r="AG8" s="184"/>
      <c r="AH8" s="184"/>
      <c r="AI8" s="184"/>
      <c r="AJ8" s="184"/>
      <c r="AK8" s="184"/>
      <c r="AL8" s="184"/>
      <c r="AM8" s="184"/>
      <c r="AN8" s="184"/>
      <c r="AO8" s="184"/>
      <c r="AP8" s="184"/>
      <c r="AQ8" s="184"/>
      <c r="AR8" s="184"/>
      <c r="AS8" s="184"/>
      <c r="AT8" s="184"/>
      <c r="AU8" s="184"/>
    </row>
    <row r="9" spans="1:16384" s="183" customFormat="1" ht="138.75" customHeight="1">
      <c r="C9" s="525"/>
      <c r="E9" s="525"/>
      <c r="G9" s="526"/>
      <c r="H9" s="526"/>
      <c r="I9" s="526"/>
      <c r="J9" s="526"/>
      <c r="K9" s="526"/>
      <c r="L9" s="526"/>
      <c r="M9" s="526"/>
      <c r="N9" s="184"/>
      <c r="O9" s="184"/>
      <c r="P9" s="184"/>
      <c r="Q9" s="184"/>
      <c r="R9" s="184"/>
      <c r="S9" s="184"/>
      <c r="T9" s="184"/>
      <c r="U9" s="184"/>
      <c r="V9" s="184"/>
      <c r="W9" s="184"/>
      <c r="X9" s="184"/>
      <c r="Y9" s="184"/>
      <c r="Z9" s="184"/>
      <c r="AA9" s="184"/>
      <c r="AB9" s="184"/>
      <c r="AC9" s="184"/>
      <c r="AD9" s="184"/>
      <c r="AE9" s="184"/>
      <c r="AF9" s="184"/>
      <c r="AG9" s="184"/>
      <c r="AH9" s="184"/>
      <c r="AI9" s="184"/>
      <c r="AJ9" s="184"/>
      <c r="AK9" s="184"/>
      <c r="AL9" s="184"/>
      <c r="AM9" s="184"/>
      <c r="AN9" s="184"/>
      <c r="AO9" s="184"/>
      <c r="AP9" s="184"/>
      <c r="AQ9" s="184"/>
      <c r="AR9" s="184"/>
      <c r="AS9" s="184"/>
      <c r="AT9" s="184"/>
      <c r="AU9" s="184"/>
    </row>
    <row r="10" spans="1:16384" s="18" customFormat="1" ht="30" customHeight="1">
      <c r="A10" s="16"/>
      <c r="B10" s="17"/>
      <c r="N10" s="274"/>
      <c r="O10" s="274"/>
      <c r="P10" s="274"/>
      <c r="Q10" s="274"/>
      <c r="R10" s="274"/>
      <c r="S10" s="274"/>
      <c r="T10" s="274"/>
      <c r="U10" s="274"/>
      <c r="V10" s="274"/>
      <c r="W10" s="274"/>
      <c r="X10" s="274"/>
      <c r="Y10" s="274"/>
      <c r="Z10" s="274"/>
      <c r="AA10" s="274"/>
      <c r="AB10" s="274"/>
      <c r="AC10" s="274"/>
      <c r="AD10" s="274"/>
      <c r="AE10" s="274"/>
      <c r="AF10" s="274"/>
      <c r="AG10" s="274"/>
      <c r="AH10" s="274"/>
      <c r="AI10" s="274"/>
      <c r="AJ10" s="274"/>
      <c r="AK10" s="274"/>
      <c r="AL10" s="274"/>
      <c r="AM10" s="274"/>
      <c r="AN10" s="274"/>
      <c r="AO10" s="274"/>
      <c r="AP10" s="274"/>
      <c r="AQ10" s="274"/>
      <c r="AR10" s="274"/>
      <c r="AS10" s="274"/>
      <c r="AT10" s="274"/>
      <c r="AU10" s="274"/>
    </row>
    <row r="11" spans="1:16384" s="18" customFormat="1" ht="30" customHeight="1">
      <c r="A11" s="16"/>
      <c r="B11" s="17"/>
      <c r="N11" s="274"/>
      <c r="O11" s="274" t="s">
        <v>563</v>
      </c>
      <c r="P11" s="274"/>
      <c r="Q11" s="274"/>
      <c r="R11" s="274"/>
      <c r="S11" s="274"/>
      <c r="T11" s="274"/>
      <c r="U11" s="274"/>
      <c r="V11" s="274"/>
      <c r="W11" s="274"/>
      <c r="X11" s="274"/>
      <c r="Y11" s="274"/>
      <c r="Z11" s="274"/>
      <c r="AA11" s="274"/>
      <c r="AB11" s="274"/>
      <c r="AC11" s="274"/>
      <c r="AD11" s="274"/>
      <c r="AE11" s="274"/>
      <c r="AF11" s="274"/>
      <c r="AG11" s="274"/>
      <c r="AH11" s="274"/>
      <c r="AI11" s="274"/>
      <c r="AJ11" s="274"/>
      <c r="AK11" s="274"/>
      <c r="AL11" s="274"/>
      <c r="AM11" s="274"/>
      <c r="AN11" s="274"/>
      <c r="AO11" s="274"/>
      <c r="AP11" s="274"/>
      <c r="AQ11" s="274"/>
      <c r="AR11" s="274"/>
      <c r="AS11" s="274"/>
      <c r="AT11" s="274"/>
      <c r="AU11" s="274"/>
    </row>
    <row r="12" spans="1:16384" s="183" customFormat="1" ht="30" customHeight="1">
      <c r="N12" s="184"/>
      <c r="O12" s="274" t="s">
        <v>162</v>
      </c>
      <c r="P12" s="184">
        <v>40</v>
      </c>
      <c r="Q12" s="184"/>
      <c r="R12" s="20"/>
      <c r="S12" s="184"/>
      <c r="T12" s="184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4"/>
      <c r="AF12" s="184"/>
      <c r="AG12" s="184"/>
      <c r="AH12" s="184"/>
      <c r="AI12" s="184"/>
      <c r="AJ12" s="184"/>
      <c r="AK12" s="184"/>
      <c r="AL12" s="184"/>
      <c r="AM12" s="184"/>
      <c r="AN12" s="184"/>
      <c r="AO12" s="184"/>
      <c r="AP12" s="184"/>
      <c r="AQ12" s="184"/>
      <c r="AR12" s="184"/>
      <c r="AS12" s="184"/>
      <c r="AT12" s="184"/>
      <c r="AU12" s="184"/>
    </row>
    <row r="13" spans="1:16384" s="18" customFormat="1" ht="30" customHeight="1">
      <c r="A13" s="16"/>
      <c r="B13" s="17"/>
      <c r="N13" s="274"/>
      <c r="O13" s="274" t="s">
        <v>163</v>
      </c>
      <c r="P13" s="184">
        <v>10</v>
      </c>
      <c r="Q13" s="274"/>
      <c r="R13" s="20"/>
      <c r="S13" s="274"/>
      <c r="T13" s="274"/>
      <c r="U13" s="274"/>
      <c r="V13" s="274"/>
      <c r="W13" s="274"/>
      <c r="X13" s="274"/>
      <c r="Y13" s="274"/>
      <c r="Z13" s="274"/>
      <c r="AA13" s="274"/>
      <c r="AB13" s="274"/>
      <c r="AC13" s="274"/>
      <c r="AD13" s="274"/>
      <c r="AE13" s="274"/>
      <c r="AF13" s="274"/>
      <c r="AG13" s="274"/>
      <c r="AH13" s="274"/>
      <c r="AI13" s="274"/>
      <c r="AJ13" s="274"/>
      <c r="AK13" s="274"/>
      <c r="AL13" s="274"/>
      <c r="AM13" s="274"/>
      <c r="AN13" s="274"/>
      <c r="AO13" s="274"/>
      <c r="AP13" s="274"/>
      <c r="AQ13" s="274"/>
      <c r="AR13" s="274"/>
      <c r="AS13" s="274"/>
      <c r="AT13" s="274"/>
      <c r="AU13" s="274"/>
    </row>
    <row r="14" spans="1:16384" s="18" customFormat="1" ht="30" customHeight="1">
      <c r="A14" s="16"/>
      <c r="B14" s="17"/>
      <c r="N14" s="274"/>
      <c r="O14" s="274" t="s">
        <v>173</v>
      </c>
      <c r="P14" s="184">
        <v>20</v>
      </c>
      <c r="Q14" s="274"/>
      <c r="R14" s="20"/>
      <c r="S14" s="274"/>
      <c r="T14" s="274"/>
      <c r="U14" s="274"/>
      <c r="V14" s="274"/>
      <c r="W14" s="274"/>
      <c r="X14" s="274"/>
      <c r="Y14" s="274"/>
      <c r="Z14" s="274"/>
      <c r="AA14" s="274"/>
      <c r="AB14" s="274"/>
      <c r="AC14" s="274"/>
      <c r="AD14" s="274"/>
      <c r="AE14" s="274"/>
      <c r="AF14" s="274"/>
      <c r="AG14" s="274"/>
      <c r="AH14" s="274"/>
      <c r="AI14" s="274"/>
      <c r="AJ14" s="274"/>
      <c r="AK14" s="274"/>
      <c r="AL14" s="274"/>
      <c r="AM14" s="274"/>
      <c r="AN14" s="274"/>
      <c r="AO14" s="274"/>
      <c r="AP14" s="274"/>
      <c r="AQ14" s="274"/>
      <c r="AR14" s="274"/>
      <c r="AS14" s="274"/>
      <c r="AT14" s="274"/>
      <c r="AU14" s="274"/>
    </row>
    <row r="15" spans="1:16384" s="18" customFormat="1" ht="30" customHeight="1">
      <c r="A15" s="16"/>
      <c r="B15" s="17"/>
      <c r="N15" s="274"/>
      <c r="O15" s="274" t="s">
        <v>174</v>
      </c>
      <c r="P15" s="184">
        <v>37.5</v>
      </c>
      <c r="Q15" s="274"/>
      <c r="R15" s="20"/>
      <c r="S15" s="274"/>
      <c r="T15" s="274"/>
      <c r="U15" s="274"/>
      <c r="V15" s="274"/>
      <c r="W15" s="274"/>
      <c r="X15" s="274"/>
      <c r="Y15" s="274"/>
      <c r="Z15" s="274"/>
      <c r="AA15" s="274"/>
      <c r="AB15" s="274"/>
      <c r="AC15" s="274"/>
      <c r="AD15" s="274"/>
      <c r="AE15" s="274"/>
      <c r="AF15" s="274"/>
      <c r="AG15" s="274"/>
      <c r="AH15" s="274"/>
      <c r="AI15" s="274"/>
      <c r="AJ15" s="274"/>
      <c r="AK15" s="274"/>
      <c r="AL15" s="274"/>
      <c r="AM15" s="274"/>
      <c r="AN15" s="274"/>
      <c r="AO15" s="274"/>
      <c r="AP15" s="274"/>
      <c r="AQ15" s="274"/>
      <c r="AR15" s="274"/>
      <c r="AS15" s="274"/>
      <c r="AT15" s="274"/>
      <c r="AU15" s="274"/>
    </row>
    <row r="16" spans="1:16384" s="18" customFormat="1" ht="30" customHeight="1">
      <c r="A16" s="16"/>
      <c r="B16" s="17"/>
      <c r="N16" s="274"/>
      <c r="O16" s="274"/>
      <c r="P16" s="274"/>
      <c r="Q16" s="274"/>
      <c r="R16" s="20"/>
      <c r="S16" s="274"/>
      <c r="T16" s="274"/>
      <c r="U16" s="274"/>
      <c r="V16" s="274"/>
      <c r="W16" s="274"/>
      <c r="X16" s="274"/>
      <c r="Y16" s="274"/>
      <c r="Z16" s="274"/>
      <c r="AA16" s="274"/>
      <c r="AB16" s="274"/>
      <c r="AC16" s="274"/>
      <c r="AD16" s="274"/>
      <c r="AE16" s="274"/>
      <c r="AF16" s="274"/>
      <c r="AG16" s="274"/>
      <c r="AH16" s="274"/>
      <c r="AI16" s="274"/>
      <c r="AJ16" s="274"/>
      <c r="AK16" s="274"/>
      <c r="AL16" s="274"/>
      <c r="AM16" s="274"/>
      <c r="AN16" s="274"/>
      <c r="AO16" s="274"/>
      <c r="AP16" s="274"/>
      <c r="AQ16" s="274"/>
      <c r="AR16" s="274"/>
      <c r="AS16" s="274"/>
      <c r="AT16" s="274"/>
      <c r="AU16" s="274"/>
    </row>
    <row r="17" spans="1:47" s="18" customFormat="1" ht="30" customHeight="1">
      <c r="A17" s="16"/>
      <c r="B17" s="17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</row>
    <row r="18" spans="1:47" s="18" customFormat="1" ht="30" customHeight="1">
      <c r="A18" s="16"/>
      <c r="B18" s="17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</row>
    <row r="19" spans="1:47" s="18" customFormat="1" ht="30" customHeight="1">
      <c r="A19" s="16"/>
      <c r="B19" s="17"/>
      <c r="N19" s="274"/>
      <c r="O19" s="274"/>
      <c r="P19" s="274"/>
      <c r="Q19" s="274"/>
      <c r="R19" s="274"/>
      <c r="S19" s="274"/>
      <c r="T19" s="274"/>
      <c r="U19" s="274"/>
      <c r="V19" s="274"/>
      <c r="W19" s="274"/>
      <c r="X19" s="274"/>
      <c r="Y19" s="274"/>
      <c r="Z19" s="274"/>
      <c r="AA19" s="274"/>
      <c r="AB19" s="274"/>
      <c r="AC19" s="274"/>
      <c r="AD19" s="274"/>
      <c r="AE19" s="274"/>
      <c r="AF19" s="274"/>
      <c r="AG19" s="274"/>
      <c r="AH19" s="274"/>
      <c r="AI19" s="274"/>
      <c r="AJ19" s="274"/>
      <c r="AK19" s="274"/>
      <c r="AL19" s="274"/>
      <c r="AM19" s="274"/>
      <c r="AN19" s="274"/>
      <c r="AO19" s="274"/>
      <c r="AP19" s="274"/>
      <c r="AQ19" s="274"/>
      <c r="AR19" s="274"/>
      <c r="AS19" s="274"/>
      <c r="AT19" s="274"/>
      <c r="AU19" s="274"/>
    </row>
    <row r="20" spans="1:47" s="18" customFormat="1" ht="30" customHeight="1">
      <c r="A20" s="16"/>
      <c r="B20" s="17"/>
      <c r="N20" s="274"/>
      <c r="O20" s="274"/>
      <c r="P20" s="274"/>
      <c r="Q20" s="274"/>
      <c r="R20" s="274"/>
      <c r="S20" s="274"/>
      <c r="T20" s="274"/>
      <c r="U20" s="274"/>
      <c r="V20" s="274"/>
      <c r="W20" s="274"/>
      <c r="X20" s="274"/>
      <c r="Y20" s="274"/>
      <c r="Z20" s="274"/>
      <c r="AA20" s="274"/>
      <c r="AB20" s="274"/>
      <c r="AC20" s="274"/>
      <c r="AD20" s="274"/>
      <c r="AE20" s="274"/>
      <c r="AF20" s="274"/>
      <c r="AG20" s="274"/>
      <c r="AH20" s="274"/>
      <c r="AI20" s="274"/>
      <c r="AJ20" s="274"/>
      <c r="AK20" s="274"/>
      <c r="AL20" s="274"/>
      <c r="AM20" s="274"/>
      <c r="AN20" s="274"/>
      <c r="AO20" s="274"/>
      <c r="AP20" s="274"/>
      <c r="AQ20" s="274"/>
      <c r="AR20" s="274"/>
      <c r="AS20" s="274"/>
      <c r="AT20" s="274"/>
      <c r="AU20" s="274"/>
    </row>
    <row r="21" spans="1:47" s="18" customFormat="1" ht="30" customHeight="1">
      <c r="A21" s="16"/>
      <c r="B21" s="17"/>
      <c r="N21" s="274"/>
      <c r="O21" s="274"/>
      <c r="P21" s="274"/>
      <c r="Q21" s="274"/>
      <c r="R21" s="274"/>
      <c r="S21" s="274"/>
      <c r="T21" s="274"/>
      <c r="U21" s="274"/>
      <c r="V21" s="274"/>
      <c r="W21" s="274"/>
      <c r="X21" s="274"/>
      <c r="Y21" s="274"/>
      <c r="Z21" s="274"/>
      <c r="AA21" s="274"/>
      <c r="AB21" s="274"/>
      <c r="AC21" s="274"/>
      <c r="AD21" s="274"/>
      <c r="AE21" s="274"/>
      <c r="AF21" s="274"/>
      <c r="AG21" s="274"/>
      <c r="AH21" s="274"/>
      <c r="AI21" s="274"/>
      <c r="AJ21" s="274"/>
      <c r="AK21" s="274"/>
      <c r="AL21" s="274"/>
      <c r="AM21" s="274"/>
      <c r="AN21" s="274"/>
      <c r="AO21" s="274"/>
      <c r="AP21" s="274"/>
      <c r="AQ21" s="274"/>
      <c r="AR21" s="274"/>
      <c r="AS21" s="274"/>
      <c r="AT21" s="274"/>
      <c r="AU21" s="274"/>
    </row>
    <row r="22" spans="1:47" ht="30" customHeight="1"/>
    <row r="23" spans="1:47" ht="30" customHeight="1"/>
    <row r="24" spans="1:47" ht="30" customHeight="1"/>
    <row r="25" spans="1:47" ht="30" customHeight="1"/>
    <row r="26" spans="1:47" ht="30" customHeight="1"/>
    <row r="27" spans="1:47" ht="30" customHeight="1"/>
    <row r="28" spans="1:47" ht="30" customHeight="1"/>
    <row r="29" spans="1:47" ht="30" customHeight="1"/>
    <row r="30" spans="1:47" ht="30" customHeight="1"/>
    <row r="31" spans="1:47" ht="30" customHeight="1"/>
    <row r="32" spans="1:47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  <row r="111" ht="30" customHeight="1"/>
  </sheetData>
  <sheetProtection selectLockedCells="1"/>
  <mergeCells count="4">
    <mergeCell ref="C6:C9"/>
    <mergeCell ref="E6:E9"/>
    <mergeCell ref="G9:M9"/>
    <mergeCell ref="I6:M6"/>
  </mergeCells>
  <conditionalFormatting sqref="G6">
    <cfRule type="cellIs" dxfId="10" priority="1" operator="greaterThanOrEqual">
      <formula>0.75</formula>
    </cfRule>
    <cfRule type="cellIs" dxfId="9" priority="2" operator="between">
      <formula>0.5</formula>
      <formula>0.74</formula>
    </cfRule>
    <cfRule type="cellIs" dxfId="8" priority="3" operator="between">
      <formula>0</formula>
      <formula>0.49</formula>
    </cfRule>
  </conditionalFormatting>
  <pageMargins left="0.7" right="0.7" top="0.75" bottom="0.75" header="0.3" footer="0.3"/>
  <pageSetup paperSize="9" scale="67" fitToHeight="0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8">
    <pageSetUpPr fitToPage="1"/>
  </sheetPr>
  <dimension ref="A1:XFD110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4" width="19.875" style="12" customWidth="1"/>
    <col min="5" max="5" width="2.875" style="12" customWidth="1"/>
    <col min="6" max="6" width="78.5" style="12" customWidth="1"/>
    <col min="7" max="7" width="2.375" style="12" customWidth="1"/>
    <col min="8" max="8" width="45.125" style="12" customWidth="1"/>
    <col min="9" max="9" width="11" style="12"/>
    <col min="10" max="10" width="11" style="14"/>
    <col min="11" max="11" width="11.375" style="14" bestFit="1" customWidth="1"/>
    <col min="12" max="14" width="12.125" style="14" bestFit="1" customWidth="1"/>
    <col min="15" max="16" width="11.375" style="14" bestFit="1" customWidth="1"/>
    <col min="17" max="47" width="11" style="14"/>
    <col min="48" max="16384" width="11" style="12"/>
  </cols>
  <sheetData>
    <row r="1" spans="1:16384" s="162" customFormat="1" ht="39" customHeight="1">
      <c r="G1" s="216"/>
      <c r="H1" s="216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</row>
    <row r="2" spans="1:16384" s="6" customFormat="1" ht="30" customHeight="1">
      <c r="J2" s="268"/>
      <c r="K2" s="268"/>
      <c r="L2" s="268"/>
      <c r="M2" s="268"/>
      <c r="N2" s="268"/>
      <c r="O2" s="268"/>
      <c r="P2" s="268"/>
      <c r="Q2" s="268"/>
      <c r="R2" s="268"/>
      <c r="S2" s="268"/>
      <c r="T2" s="268"/>
      <c r="U2" s="268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5" customHeight="1"/>
    <row r="5" spans="1:16384" s="183" customFormat="1" ht="20.100000000000001" customHeight="1">
      <c r="C5" s="512" t="s">
        <v>574</v>
      </c>
      <c r="D5" s="512"/>
      <c r="F5" s="249" t="s">
        <v>369</v>
      </c>
      <c r="G5" s="218"/>
      <c r="H5" s="249" t="s">
        <v>576</v>
      </c>
      <c r="J5" s="184"/>
      <c r="K5" s="184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</row>
    <row r="6" spans="1:16384" s="18" customFormat="1" ht="73.5" customHeight="1">
      <c r="A6" s="16"/>
      <c r="B6" s="17"/>
      <c r="C6" s="528">
        <v>125000</v>
      </c>
      <c r="D6" s="528"/>
      <c r="F6" s="521"/>
      <c r="H6" s="521"/>
      <c r="J6" s="274"/>
      <c r="K6" s="274"/>
      <c r="L6" s="274"/>
      <c r="M6" s="274"/>
      <c r="N6" s="274"/>
      <c r="O6" s="274"/>
      <c r="P6" s="274"/>
      <c r="Q6" s="274"/>
      <c r="R6" s="274"/>
      <c r="S6" s="274"/>
      <c r="T6" s="274"/>
      <c r="U6" s="274"/>
      <c r="V6" s="274"/>
      <c r="W6" s="274"/>
      <c r="X6" s="274"/>
      <c r="Y6" s="274"/>
      <c r="Z6" s="274"/>
      <c r="AA6" s="274"/>
      <c r="AB6" s="274"/>
      <c r="AC6" s="274"/>
      <c r="AD6" s="274"/>
      <c r="AE6" s="274"/>
      <c r="AF6" s="274"/>
      <c r="AG6" s="274"/>
      <c r="AH6" s="274"/>
      <c r="AI6" s="274"/>
      <c r="AJ6" s="274"/>
      <c r="AK6" s="274"/>
      <c r="AL6" s="274"/>
      <c r="AM6" s="274"/>
      <c r="AN6" s="274"/>
      <c r="AO6" s="274"/>
      <c r="AP6" s="274"/>
      <c r="AQ6" s="274"/>
      <c r="AR6" s="274"/>
      <c r="AS6" s="274"/>
      <c r="AT6" s="274"/>
      <c r="AU6" s="274"/>
    </row>
    <row r="7" spans="1:16384" s="18" customFormat="1" ht="6.95" customHeight="1">
      <c r="A7" s="16"/>
      <c r="B7" s="17"/>
      <c r="F7" s="521"/>
      <c r="H7" s="521"/>
      <c r="J7" s="274"/>
      <c r="K7" s="274"/>
      <c r="L7" s="274"/>
      <c r="M7" s="274"/>
      <c r="N7" s="274"/>
      <c r="O7" s="274"/>
      <c r="P7" s="274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  <c r="AE7" s="274"/>
      <c r="AF7" s="274"/>
      <c r="AG7" s="274"/>
      <c r="AH7" s="274"/>
      <c r="AI7" s="274"/>
      <c r="AJ7" s="274"/>
      <c r="AK7" s="274"/>
      <c r="AL7" s="274"/>
      <c r="AM7" s="274"/>
      <c r="AN7" s="274"/>
      <c r="AO7" s="274"/>
      <c r="AP7" s="274"/>
      <c r="AQ7" s="274"/>
      <c r="AR7" s="274"/>
      <c r="AS7" s="274"/>
      <c r="AT7" s="274"/>
      <c r="AU7" s="274"/>
    </row>
    <row r="8" spans="1:16384" s="183" customFormat="1" ht="30" customHeight="1">
      <c r="C8" s="512" t="s">
        <v>575</v>
      </c>
      <c r="D8" s="512"/>
      <c r="F8" s="521"/>
      <c r="H8" s="521"/>
      <c r="J8" s="184"/>
      <c r="K8" s="184"/>
      <c r="L8" s="184"/>
      <c r="M8" s="184"/>
      <c r="N8" s="184"/>
      <c r="O8" s="184"/>
      <c r="P8" s="184"/>
      <c r="Q8" s="184"/>
      <c r="R8" s="184"/>
      <c r="S8" s="184"/>
      <c r="T8" s="184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4"/>
      <c r="AF8" s="184"/>
      <c r="AG8" s="184"/>
      <c r="AH8" s="184"/>
      <c r="AI8" s="184"/>
      <c r="AJ8" s="184"/>
      <c r="AK8" s="184"/>
      <c r="AL8" s="184"/>
      <c r="AM8" s="184"/>
      <c r="AN8" s="184"/>
      <c r="AO8" s="184"/>
      <c r="AP8" s="184"/>
      <c r="AQ8" s="184"/>
      <c r="AR8" s="184"/>
      <c r="AS8" s="184"/>
      <c r="AT8" s="184"/>
      <c r="AU8" s="184"/>
    </row>
    <row r="9" spans="1:16384" s="18" customFormat="1" ht="73.5" customHeight="1">
      <c r="A9" s="16"/>
      <c r="B9" s="17"/>
      <c r="C9" s="528">
        <v>30000</v>
      </c>
      <c r="D9" s="528"/>
      <c r="F9" s="521"/>
      <c r="H9" s="521"/>
      <c r="J9" s="274"/>
      <c r="K9" s="274"/>
      <c r="L9" s="274"/>
      <c r="M9" s="274"/>
      <c r="N9" s="274"/>
      <c r="O9" s="274"/>
      <c r="P9" s="274"/>
      <c r="Q9" s="274"/>
      <c r="R9" s="274"/>
      <c r="S9" s="274"/>
      <c r="T9" s="274"/>
      <c r="U9" s="274"/>
      <c r="V9" s="274"/>
      <c r="W9" s="274"/>
      <c r="X9" s="274"/>
      <c r="Y9" s="274"/>
      <c r="Z9" s="274"/>
      <c r="AA9" s="274"/>
      <c r="AB9" s="274"/>
      <c r="AC9" s="274"/>
      <c r="AD9" s="274"/>
      <c r="AE9" s="274"/>
      <c r="AF9" s="274"/>
      <c r="AG9" s="274"/>
      <c r="AH9" s="274"/>
      <c r="AI9" s="274"/>
      <c r="AJ9" s="274"/>
      <c r="AK9" s="274"/>
      <c r="AL9" s="274"/>
      <c r="AM9" s="274"/>
      <c r="AN9" s="274"/>
      <c r="AO9" s="274"/>
      <c r="AP9" s="274"/>
      <c r="AQ9" s="274"/>
      <c r="AR9" s="274"/>
      <c r="AS9" s="274"/>
      <c r="AT9" s="274"/>
      <c r="AU9" s="274"/>
    </row>
    <row r="10" spans="1:16384" s="18" customFormat="1" ht="6.95" customHeight="1">
      <c r="A10" s="16"/>
      <c r="B10" s="17"/>
      <c r="F10" s="521"/>
      <c r="H10" s="521"/>
      <c r="J10" s="274" t="s">
        <v>369</v>
      </c>
      <c r="K10" s="273" t="s">
        <v>516</v>
      </c>
      <c r="L10" s="273" t="s">
        <v>195</v>
      </c>
      <c r="M10" s="273" t="s">
        <v>196</v>
      </c>
      <c r="N10" s="273" t="s">
        <v>197</v>
      </c>
      <c r="O10" s="273" t="s">
        <v>198</v>
      </c>
      <c r="P10" s="273" t="s">
        <v>199</v>
      </c>
      <c r="Q10" s="274"/>
      <c r="R10" s="274"/>
      <c r="S10" s="274"/>
      <c r="T10" s="274"/>
      <c r="U10" s="274"/>
      <c r="V10" s="274"/>
      <c r="W10" s="274"/>
      <c r="X10" s="274"/>
      <c r="Y10" s="274"/>
      <c r="Z10" s="274"/>
      <c r="AA10" s="274"/>
      <c r="AB10" s="274"/>
      <c r="AC10" s="274"/>
      <c r="AD10" s="274"/>
      <c r="AE10" s="274"/>
      <c r="AF10" s="274"/>
      <c r="AG10" s="274"/>
      <c r="AH10" s="274"/>
      <c r="AI10" s="274"/>
      <c r="AJ10" s="274"/>
      <c r="AK10" s="274"/>
      <c r="AL10" s="274"/>
      <c r="AM10" s="274"/>
      <c r="AN10" s="274"/>
      <c r="AO10" s="274"/>
      <c r="AP10" s="274"/>
      <c r="AQ10" s="274"/>
      <c r="AR10" s="274"/>
      <c r="AS10" s="274"/>
      <c r="AT10" s="274"/>
      <c r="AU10" s="274"/>
    </row>
    <row r="11" spans="1:16384" s="183" customFormat="1" ht="30" customHeight="1">
      <c r="C11" s="512" t="s">
        <v>669</v>
      </c>
      <c r="D11" s="512"/>
      <c r="F11" s="521"/>
      <c r="H11" s="521"/>
      <c r="J11" s="274" t="s">
        <v>577</v>
      </c>
      <c r="K11" s="310">
        <v>30000</v>
      </c>
      <c r="L11" s="310">
        <v>0</v>
      </c>
      <c r="M11" s="310">
        <v>0</v>
      </c>
      <c r="N11" s="310">
        <v>0</v>
      </c>
      <c r="O11" s="310">
        <v>0</v>
      </c>
      <c r="P11" s="310">
        <v>0</v>
      </c>
      <c r="Q11" s="184"/>
      <c r="R11" s="184"/>
      <c r="S11" s="184"/>
      <c r="T11" s="184"/>
      <c r="U11" s="184"/>
      <c r="V11" s="184"/>
      <c r="W11" s="184"/>
      <c r="X11" s="184"/>
      <c r="Y11" s="184"/>
      <c r="Z11" s="184"/>
      <c r="AA11" s="184"/>
      <c r="AB11" s="184"/>
      <c r="AC11" s="184"/>
      <c r="AD11" s="184"/>
      <c r="AE11" s="184"/>
      <c r="AF11" s="184"/>
      <c r="AG11" s="184"/>
      <c r="AH11" s="184"/>
      <c r="AI11" s="184"/>
      <c r="AJ11" s="184"/>
      <c r="AK11" s="184"/>
      <c r="AL11" s="184"/>
      <c r="AM11" s="184"/>
      <c r="AN11" s="184"/>
      <c r="AO11" s="184"/>
      <c r="AP11" s="184"/>
      <c r="AQ11" s="184"/>
      <c r="AR11" s="184"/>
      <c r="AS11" s="184"/>
      <c r="AT11" s="184"/>
      <c r="AU11" s="184"/>
    </row>
    <row r="12" spans="1:16384" s="18" customFormat="1" ht="73.5" customHeight="1">
      <c r="A12" s="16"/>
      <c r="B12" s="17"/>
      <c r="C12" s="528">
        <v>155000</v>
      </c>
      <c r="D12" s="528"/>
      <c r="F12" s="521"/>
      <c r="H12" s="521"/>
      <c r="J12" s="274" t="s">
        <v>578</v>
      </c>
      <c r="K12" s="310">
        <v>0</v>
      </c>
      <c r="L12" s="310">
        <v>11000</v>
      </c>
      <c r="M12" s="310">
        <v>22000</v>
      </c>
      <c r="N12" s="310">
        <v>27500</v>
      </c>
      <c r="O12" s="310">
        <v>31000</v>
      </c>
      <c r="P12" s="310">
        <v>33500</v>
      </c>
      <c r="Q12" s="274"/>
      <c r="R12" s="274"/>
      <c r="S12" s="274"/>
      <c r="T12" s="274"/>
      <c r="U12" s="274"/>
      <c r="V12" s="274"/>
      <c r="W12" s="274"/>
      <c r="X12" s="274"/>
      <c r="Y12" s="274"/>
      <c r="Z12" s="274"/>
      <c r="AA12" s="274"/>
      <c r="AB12" s="274"/>
      <c r="AC12" s="274"/>
      <c r="AD12" s="274"/>
      <c r="AE12" s="274"/>
      <c r="AF12" s="274"/>
      <c r="AG12" s="274"/>
      <c r="AH12" s="274"/>
      <c r="AI12" s="274"/>
      <c r="AJ12" s="274"/>
      <c r="AK12" s="274"/>
      <c r="AL12" s="274"/>
      <c r="AM12" s="274"/>
      <c r="AN12" s="274"/>
      <c r="AO12" s="274"/>
      <c r="AP12" s="274"/>
      <c r="AQ12" s="274"/>
      <c r="AR12" s="274"/>
      <c r="AS12" s="274"/>
      <c r="AT12" s="274"/>
      <c r="AU12" s="274"/>
    </row>
    <row r="13" spans="1:16384" s="18" customFormat="1" ht="30" customHeight="1">
      <c r="A13" s="16"/>
      <c r="B13" s="17"/>
      <c r="J13" s="274"/>
      <c r="K13" s="303"/>
      <c r="L13" s="303"/>
      <c r="M13" s="303"/>
      <c r="N13" s="303"/>
      <c r="O13" s="303"/>
      <c r="P13" s="303"/>
      <c r="Q13" s="274"/>
      <c r="R13" s="274"/>
      <c r="S13" s="274"/>
      <c r="T13" s="274"/>
      <c r="U13" s="274"/>
      <c r="V13" s="274"/>
      <c r="W13" s="274"/>
      <c r="X13" s="274"/>
      <c r="Y13" s="274"/>
      <c r="Z13" s="274"/>
      <c r="AA13" s="274"/>
      <c r="AB13" s="274"/>
      <c r="AC13" s="274"/>
      <c r="AD13" s="274"/>
      <c r="AE13" s="274"/>
      <c r="AF13" s="274"/>
      <c r="AG13" s="274"/>
      <c r="AH13" s="274"/>
      <c r="AI13" s="274"/>
      <c r="AJ13" s="274"/>
      <c r="AK13" s="274"/>
      <c r="AL13" s="274"/>
      <c r="AM13" s="274"/>
      <c r="AN13" s="274"/>
      <c r="AO13" s="274"/>
      <c r="AP13" s="274"/>
      <c r="AQ13" s="274"/>
      <c r="AR13" s="274"/>
      <c r="AS13" s="274"/>
      <c r="AT13" s="274"/>
      <c r="AU13" s="274"/>
    </row>
    <row r="14" spans="1:16384" s="18" customFormat="1" ht="30" customHeight="1">
      <c r="A14" s="16"/>
      <c r="B14" s="17"/>
      <c r="J14" s="274" t="s">
        <v>312</v>
      </c>
      <c r="K14" s="274"/>
      <c r="L14" s="274"/>
      <c r="M14" s="274"/>
      <c r="N14" s="274"/>
      <c r="O14" s="274"/>
      <c r="P14" s="274"/>
      <c r="Q14" s="274"/>
      <c r="R14" s="274"/>
      <c r="S14" s="274"/>
      <c r="T14" s="274"/>
      <c r="U14" s="274"/>
      <c r="V14" s="274"/>
      <c r="W14" s="274"/>
      <c r="X14" s="274"/>
      <c r="Y14" s="274"/>
      <c r="Z14" s="274"/>
      <c r="AA14" s="274"/>
      <c r="AB14" s="274"/>
      <c r="AC14" s="274"/>
      <c r="AD14" s="274"/>
      <c r="AE14" s="274"/>
      <c r="AF14" s="274"/>
      <c r="AG14" s="274"/>
      <c r="AH14" s="274"/>
      <c r="AI14" s="274"/>
      <c r="AJ14" s="274"/>
      <c r="AK14" s="274"/>
      <c r="AL14" s="274"/>
      <c r="AM14" s="274"/>
      <c r="AN14" s="274"/>
      <c r="AO14" s="274"/>
      <c r="AP14" s="274"/>
      <c r="AQ14" s="274"/>
      <c r="AR14" s="274"/>
      <c r="AS14" s="274"/>
      <c r="AT14" s="274"/>
      <c r="AU14" s="274"/>
    </row>
    <row r="15" spans="1:16384" s="18" customFormat="1" ht="30" customHeight="1">
      <c r="A15" s="16"/>
      <c r="B15" s="17"/>
      <c r="J15" s="274" t="s">
        <v>577</v>
      </c>
      <c r="K15" s="311">
        <v>30000</v>
      </c>
      <c r="L15" s="274"/>
      <c r="M15" s="274"/>
      <c r="N15" s="274"/>
      <c r="O15" s="274"/>
      <c r="P15" s="274"/>
      <c r="Q15" s="274"/>
      <c r="R15" s="274"/>
      <c r="S15" s="274"/>
      <c r="T15" s="274"/>
      <c r="U15" s="274"/>
      <c r="V15" s="274"/>
      <c r="W15" s="274"/>
      <c r="X15" s="274"/>
      <c r="Y15" s="274"/>
      <c r="Z15" s="274"/>
      <c r="AA15" s="274"/>
      <c r="AB15" s="274"/>
      <c r="AC15" s="274"/>
      <c r="AD15" s="274"/>
      <c r="AE15" s="274"/>
      <c r="AF15" s="274"/>
      <c r="AG15" s="274"/>
      <c r="AH15" s="274"/>
      <c r="AI15" s="274"/>
      <c r="AJ15" s="274"/>
      <c r="AK15" s="274"/>
      <c r="AL15" s="274"/>
      <c r="AM15" s="274"/>
      <c r="AN15" s="274"/>
      <c r="AO15" s="274"/>
      <c r="AP15" s="274"/>
      <c r="AQ15" s="274"/>
      <c r="AR15" s="274"/>
      <c r="AS15" s="274"/>
      <c r="AT15" s="274"/>
      <c r="AU15" s="274"/>
    </row>
    <row r="16" spans="1:16384" s="18" customFormat="1" ht="30" customHeight="1">
      <c r="A16" s="16"/>
      <c r="B16" s="17"/>
      <c r="J16" s="274" t="s">
        <v>578</v>
      </c>
      <c r="K16" s="311">
        <v>125000</v>
      </c>
      <c r="L16" s="274"/>
      <c r="M16" s="274"/>
      <c r="N16" s="274"/>
      <c r="O16" s="274"/>
      <c r="P16" s="274"/>
      <c r="Q16" s="274"/>
      <c r="R16" s="274"/>
      <c r="S16" s="274"/>
      <c r="T16" s="274"/>
      <c r="U16" s="274"/>
      <c r="V16" s="274"/>
      <c r="W16" s="274"/>
      <c r="X16" s="274"/>
      <c r="Y16" s="274"/>
      <c r="Z16" s="274"/>
      <c r="AA16" s="274"/>
      <c r="AB16" s="274"/>
      <c r="AC16" s="274"/>
      <c r="AD16" s="274"/>
      <c r="AE16" s="274"/>
      <c r="AF16" s="274"/>
      <c r="AG16" s="274"/>
      <c r="AH16" s="274"/>
      <c r="AI16" s="274"/>
      <c r="AJ16" s="274"/>
      <c r="AK16" s="274"/>
      <c r="AL16" s="274"/>
      <c r="AM16" s="274"/>
      <c r="AN16" s="274"/>
      <c r="AO16" s="274"/>
      <c r="AP16" s="274"/>
      <c r="AQ16" s="274"/>
      <c r="AR16" s="274"/>
      <c r="AS16" s="274"/>
      <c r="AT16" s="274"/>
      <c r="AU16" s="274"/>
    </row>
    <row r="17" spans="1:47" s="18" customFormat="1" ht="30" customHeight="1">
      <c r="A17" s="16"/>
      <c r="B17" s="17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</row>
    <row r="18" spans="1:47" s="18" customFormat="1" ht="30" customHeight="1">
      <c r="A18" s="16"/>
      <c r="B18" s="17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</row>
    <row r="19" spans="1:47" s="18" customFormat="1" ht="30" customHeight="1">
      <c r="A19" s="16"/>
      <c r="B19" s="17"/>
      <c r="J19" s="274"/>
      <c r="K19" s="274"/>
      <c r="L19" s="274"/>
      <c r="M19" s="274"/>
      <c r="N19" s="274"/>
      <c r="O19" s="274"/>
      <c r="P19" s="274"/>
      <c r="Q19" s="274"/>
      <c r="R19" s="274"/>
      <c r="S19" s="274"/>
      <c r="T19" s="274"/>
      <c r="U19" s="274"/>
      <c r="V19" s="274"/>
      <c r="W19" s="274"/>
      <c r="X19" s="274"/>
      <c r="Y19" s="274"/>
      <c r="Z19" s="274"/>
      <c r="AA19" s="274"/>
      <c r="AB19" s="274"/>
      <c r="AC19" s="274"/>
      <c r="AD19" s="274"/>
      <c r="AE19" s="274"/>
      <c r="AF19" s="274"/>
      <c r="AG19" s="274"/>
      <c r="AH19" s="274"/>
      <c r="AI19" s="274"/>
      <c r="AJ19" s="274"/>
      <c r="AK19" s="274"/>
      <c r="AL19" s="274"/>
      <c r="AM19" s="274"/>
      <c r="AN19" s="274"/>
      <c r="AO19" s="274"/>
      <c r="AP19" s="274"/>
      <c r="AQ19" s="274"/>
      <c r="AR19" s="274"/>
      <c r="AS19" s="274"/>
      <c r="AT19" s="274"/>
      <c r="AU19" s="274"/>
    </row>
    <row r="20" spans="1:47" s="18" customFormat="1" ht="30" customHeight="1">
      <c r="A20" s="16"/>
      <c r="B20" s="17"/>
      <c r="J20" s="274"/>
      <c r="K20" s="274"/>
      <c r="L20" s="274"/>
      <c r="M20" s="274"/>
      <c r="N20" s="274"/>
      <c r="O20" s="274"/>
      <c r="P20" s="274"/>
      <c r="Q20" s="274"/>
      <c r="R20" s="274"/>
      <c r="S20" s="274"/>
      <c r="T20" s="274"/>
      <c r="U20" s="274"/>
      <c r="V20" s="274"/>
      <c r="W20" s="274"/>
      <c r="X20" s="274"/>
      <c r="Y20" s="274"/>
      <c r="Z20" s="274"/>
      <c r="AA20" s="274"/>
      <c r="AB20" s="274"/>
      <c r="AC20" s="274"/>
      <c r="AD20" s="274"/>
      <c r="AE20" s="274"/>
      <c r="AF20" s="274"/>
      <c r="AG20" s="274"/>
      <c r="AH20" s="274"/>
      <c r="AI20" s="274"/>
      <c r="AJ20" s="274"/>
      <c r="AK20" s="274"/>
      <c r="AL20" s="274"/>
      <c r="AM20" s="274"/>
      <c r="AN20" s="274"/>
      <c r="AO20" s="274"/>
      <c r="AP20" s="274"/>
      <c r="AQ20" s="274"/>
      <c r="AR20" s="274"/>
      <c r="AS20" s="274"/>
      <c r="AT20" s="274"/>
      <c r="AU20" s="274"/>
    </row>
    <row r="21" spans="1:47" ht="30" customHeight="1"/>
    <row r="22" spans="1:47" ht="30" customHeight="1"/>
    <row r="23" spans="1:47" ht="30" customHeight="1"/>
    <row r="24" spans="1:47" ht="30" customHeight="1"/>
    <row r="25" spans="1:47" ht="30" customHeight="1"/>
    <row r="26" spans="1:47" ht="30" customHeight="1"/>
    <row r="27" spans="1:47" ht="30" customHeight="1"/>
    <row r="28" spans="1:47" ht="30" customHeight="1"/>
    <row r="29" spans="1:47" ht="30" customHeight="1"/>
    <row r="30" spans="1:47" ht="30" customHeight="1"/>
    <row r="31" spans="1:47" ht="30" customHeight="1"/>
    <row r="32" spans="1:47" ht="30" customHeight="1"/>
    <row r="33" ht="30" customHeight="1"/>
    <row r="34" ht="30" customHeight="1"/>
    <row r="35" ht="30" customHeight="1"/>
    <row r="36" ht="30" customHeight="1"/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</sheetData>
  <sheetProtection selectLockedCells="1"/>
  <mergeCells count="8">
    <mergeCell ref="C11:D11"/>
    <mergeCell ref="C12:D12"/>
    <mergeCell ref="F6:F12"/>
    <mergeCell ref="H6:H12"/>
    <mergeCell ref="C5:D5"/>
    <mergeCell ref="C6:D6"/>
    <mergeCell ref="C8:D8"/>
    <mergeCell ref="C9:D9"/>
  </mergeCells>
  <pageMargins left="0.7" right="0.7" top="0.75" bottom="0.75" header="0.3" footer="0.3"/>
  <pageSetup paperSize="9" scale="67" fitToHeight="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9"/>
  <dimension ref="A1:XFD421"/>
  <sheetViews>
    <sheetView showGridLines="0" zoomScale="90" zoomScaleNormal="90" zoomScalePageLayoutView="80" workbookViewId="0">
      <pane ySplit="2" topLeftCell="A39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4" width="30.875" style="14" customWidth="1"/>
    <col min="5" max="6" width="21.375" style="15" customWidth="1"/>
    <col min="7" max="8" width="30.875" style="15" customWidth="1"/>
    <col min="9" max="9" width="11" style="15"/>
    <col min="10" max="10" width="11" style="15" customWidth="1"/>
    <col min="11" max="16384" width="11" style="12"/>
  </cols>
  <sheetData>
    <row r="1" spans="1:16384" s="52" customFormat="1" ht="39" customHeight="1">
      <c r="C1" s="3"/>
      <c r="D1" s="4"/>
      <c r="E1" s="5"/>
      <c r="F1" s="5"/>
      <c r="G1" s="5"/>
      <c r="H1" s="5"/>
      <c r="I1" s="5"/>
      <c r="J1" s="5"/>
    </row>
    <row r="2" spans="1:16384" s="6" customFormat="1" ht="30" customHeight="1">
      <c r="C2" s="9"/>
      <c r="D2" s="9"/>
      <c r="E2" s="10"/>
      <c r="F2" s="10"/>
      <c r="G2" s="10"/>
      <c r="H2" s="11"/>
      <c r="I2" s="11"/>
      <c r="J2" s="11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37.5" customHeight="1">
      <c r="C4" s="13"/>
    </row>
    <row r="5" spans="1:16384" s="29" customFormat="1" ht="88.5" customHeight="1">
      <c r="A5" s="28"/>
      <c r="C5" s="388" t="s">
        <v>35</v>
      </c>
    </row>
    <row r="6" spans="1:16384" s="29" customFormat="1" ht="30" customHeight="1">
      <c r="A6" s="28"/>
    </row>
    <row r="7" spans="1:16384" s="29" customFormat="1" ht="47.1" customHeight="1">
      <c r="A7" s="28"/>
      <c r="C7" s="189" t="s">
        <v>501</v>
      </c>
    </row>
    <row r="8" spans="1:16384" s="29" customFormat="1" ht="47.1" customHeight="1">
      <c r="A8" s="28"/>
      <c r="C8" s="189" t="s">
        <v>502</v>
      </c>
    </row>
    <row r="9" spans="1:16384" s="29" customFormat="1" ht="47.1" customHeight="1">
      <c r="A9" s="28"/>
      <c r="C9" s="189" t="s">
        <v>503</v>
      </c>
    </row>
    <row r="10" spans="1:16384" s="29" customFormat="1" ht="47.1" customHeight="1">
      <c r="A10" s="28"/>
      <c r="C10" s="189" t="s">
        <v>504</v>
      </c>
    </row>
    <row r="11" spans="1:16384" s="29" customFormat="1" ht="47.1" customHeight="1">
      <c r="A11" s="28"/>
      <c r="C11" s="189" t="s">
        <v>505</v>
      </c>
    </row>
    <row r="12" spans="1:16384" s="29" customFormat="1" ht="47.1" customHeight="1">
      <c r="A12" s="28"/>
      <c r="C12" s="189"/>
    </row>
    <row r="13" spans="1:16384" s="18" customFormat="1" ht="30" customHeight="1">
      <c r="A13" s="16"/>
      <c r="B13" s="17"/>
      <c r="C13" s="20"/>
      <c r="D13" s="20"/>
      <c r="E13" s="23"/>
      <c r="F13" s="23"/>
      <c r="G13" s="23"/>
      <c r="H13" s="23"/>
      <c r="I13" s="23"/>
      <c r="J13" s="23"/>
    </row>
    <row r="14" spans="1:16384" s="29" customFormat="1" ht="30" customHeight="1">
      <c r="A14" s="28"/>
      <c r="C14" s="190" t="s">
        <v>506</v>
      </c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</row>
    <row r="15" spans="1:16384" s="18" customFormat="1" ht="15" customHeight="1" thickBot="1">
      <c r="A15" s="16"/>
      <c r="B15" s="17"/>
      <c r="C15" s="20"/>
      <c r="D15" s="20"/>
      <c r="E15" s="23"/>
      <c r="F15" s="23"/>
      <c r="G15" s="23"/>
      <c r="H15" s="23"/>
      <c r="I15" s="23"/>
      <c r="J15" s="23"/>
    </row>
    <row r="16" spans="1:16384" ht="30" customHeight="1" thickTop="1" thickBot="1">
      <c r="C16" s="475" t="s">
        <v>787</v>
      </c>
      <c r="D16" s="475"/>
      <c r="E16" s="475"/>
      <c r="F16" s="475"/>
      <c r="G16" s="475"/>
      <c r="H16" s="475"/>
      <c r="K16" s="15"/>
    </row>
    <row r="17" spans="1:16" ht="30" customHeight="1" thickTop="1" thickBot="1">
      <c r="C17" s="168" t="s">
        <v>460</v>
      </c>
      <c r="D17" s="542">
        <v>3</v>
      </c>
      <c r="E17" s="543">
        <v>0</v>
      </c>
      <c r="F17" s="543">
        <v>0</v>
      </c>
      <c r="G17" s="543">
        <v>0</v>
      </c>
      <c r="H17" s="544">
        <v>0</v>
      </c>
      <c r="K17" s="15"/>
    </row>
    <row r="18" spans="1:16" ht="30" customHeight="1" thickTop="1" thickBot="1">
      <c r="C18" s="236" t="s">
        <v>461</v>
      </c>
      <c r="D18" s="542">
        <v>1</v>
      </c>
      <c r="E18" s="543">
        <v>0</v>
      </c>
      <c r="F18" s="543">
        <v>0</v>
      </c>
      <c r="G18" s="543">
        <v>0</v>
      </c>
      <c r="H18" s="544">
        <v>0</v>
      </c>
      <c r="K18" s="15"/>
    </row>
    <row r="19" spans="1:16" ht="30" customHeight="1" thickTop="1" thickBot="1">
      <c r="C19" s="236" t="s">
        <v>312</v>
      </c>
      <c r="D19" s="545">
        <v>4</v>
      </c>
      <c r="E19" s="546">
        <v>0</v>
      </c>
      <c r="F19" s="546">
        <v>0</v>
      </c>
      <c r="G19" s="546">
        <v>0</v>
      </c>
      <c r="H19" s="547">
        <v>0</v>
      </c>
      <c r="K19" s="15"/>
    </row>
    <row r="20" spans="1:16" ht="30" customHeight="1" thickTop="1" thickBot="1">
      <c r="C20" s="236" t="s">
        <v>656</v>
      </c>
      <c r="D20" s="539">
        <v>0.75</v>
      </c>
      <c r="E20" s="540">
        <v>0</v>
      </c>
      <c r="F20" s="540">
        <v>0</v>
      </c>
      <c r="G20" s="540">
        <v>0</v>
      </c>
      <c r="H20" s="541">
        <v>0</v>
      </c>
      <c r="K20" s="15"/>
    </row>
    <row r="21" spans="1:16" ht="15" customHeight="1" thickTop="1" thickBot="1">
      <c r="C21" s="12"/>
      <c r="D21" s="12"/>
      <c r="E21" s="14"/>
      <c r="F21" s="68"/>
      <c r="K21" s="15"/>
    </row>
    <row r="22" spans="1:16" s="18" customFormat="1" ht="30" customHeight="1" thickTop="1" thickBot="1">
      <c r="A22" s="16"/>
      <c r="B22" s="17"/>
      <c r="C22" s="475" t="s">
        <v>59</v>
      </c>
      <c r="D22" s="475"/>
      <c r="E22" s="475"/>
      <c r="F22" s="475"/>
      <c r="G22" s="475"/>
      <c r="H22" s="475"/>
      <c r="I22" s="21"/>
      <c r="J22" s="21"/>
      <c r="K22" s="21"/>
      <c r="L22" s="22"/>
      <c r="M22" s="22"/>
      <c r="N22" s="22"/>
      <c r="O22" s="22"/>
      <c r="P22" s="22"/>
    </row>
    <row r="23" spans="1:16" s="18" customFormat="1" ht="30" customHeight="1" thickTop="1" thickBot="1">
      <c r="A23" s="16"/>
      <c r="B23" s="17"/>
      <c r="C23" s="536" t="s">
        <v>761</v>
      </c>
      <c r="D23" s="537"/>
      <c r="E23" s="537"/>
      <c r="F23" s="537"/>
      <c r="G23" s="537"/>
      <c r="H23" s="538"/>
      <c r="I23" s="23"/>
      <c r="J23" s="23"/>
      <c r="K23" s="23"/>
    </row>
    <row r="24" spans="1:16" s="18" customFormat="1" ht="15" customHeight="1" thickTop="1" thickBot="1">
      <c r="A24" s="16"/>
      <c r="B24" s="17"/>
      <c r="C24" s="29"/>
      <c r="D24" s="29"/>
      <c r="E24" s="20"/>
      <c r="F24" s="73"/>
      <c r="G24" s="23"/>
      <c r="H24" s="23"/>
      <c r="I24" s="23"/>
      <c r="J24" s="23"/>
      <c r="K24" s="23"/>
    </row>
    <row r="25" spans="1:16" s="18" customFormat="1" ht="30" customHeight="1" thickTop="1" thickBot="1">
      <c r="A25" s="16"/>
      <c r="B25" s="17"/>
      <c r="C25" s="475" t="s">
        <v>60</v>
      </c>
      <c r="D25" s="529"/>
      <c r="E25" s="529"/>
      <c r="F25" s="529"/>
      <c r="G25" s="529"/>
      <c r="H25" s="529"/>
      <c r="I25" s="23"/>
      <c r="J25" s="23"/>
      <c r="K25" s="23"/>
    </row>
    <row r="26" spans="1:16" s="18" customFormat="1" ht="50.25" customHeight="1" thickTop="1" thickBot="1">
      <c r="A26" s="16"/>
      <c r="B26" s="17"/>
      <c r="C26" s="168" t="s">
        <v>61</v>
      </c>
      <c r="D26" s="536" t="s">
        <v>760</v>
      </c>
      <c r="E26" s="537">
        <v>0</v>
      </c>
      <c r="F26" s="537">
        <v>0</v>
      </c>
      <c r="G26" s="537">
        <v>0</v>
      </c>
      <c r="H26" s="538">
        <v>0</v>
      </c>
      <c r="I26" s="23"/>
      <c r="J26" s="23"/>
      <c r="K26" s="23"/>
    </row>
    <row r="27" spans="1:16" s="18" customFormat="1" ht="30" customHeight="1" thickTop="1" thickBot="1">
      <c r="A27" s="16"/>
      <c r="B27" s="17"/>
      <c r="C27" s="236" t="s">
        <v>63</v>
      </c>
      <c r="D27" s="530">
        <v>1000000</v>
      </c>
      <c r="E27" s="531">
        <v>0</v>
      </c>
      <c r="F27" s="531">
        <v>0</v>
      </c>
      <c r="G27" s="531">
        <v>0</v>
      </c>
      <c r="H27" s="532">
        <v>0</v>
      </c>
      <c r="I27" s="23"/>
      <c r="J27" s="23"/>
      <c r="K27" s="23"/>
    </row>
    <row r="28" spans="1:16" s="18" customFormat="1" ht="38.25" customHeight="1" thickTop="1" thickBot="1">
      <c r="A28" s="16"/>
      <c r="B28" s="17"/>
      <c r="C28" s="236" t="s">
        <v>62</v>
      </c>
      <c r="D28" s="533">
        <v>0.2</v>
      </c>
      <c r="E28" s="534">
        <v>0</v>
      </c>
      <c r="F28" s="534">
        <v>0</v>
      </c>
      <c r="G28" s="534">
        <v>0</v>
      </c>
      <c r="H28" s="535">
        <v>0</v>
      </c>
      <c r="I28" s="23"/>
      <c r="J28" s="23"/>
      <c r="K28" s="23"/>
    </row>
    <row r="29" spans="1:16" s="18" customFormat="1" ht="30" customHeight="1" thickTop="1" thickBot="1">
      <c r="A29" s="16"/>
      <c r="B29" s="17"/>
      <c r="C29" s="236" t="s">
        <v>333</v>
      </c>
      <c r="D29" s="530">
        <v>200000</v>
      </c>
      <c r="E29" s="531">
        <v>0</v>
      </c>
      <c r="F29" s="531">
        <v>0</v>
      </c>
      <c r="G29" s="531">
        <v>0</v>
      </c>
      <c r="H29" s="532">
        <v>0</v>
      </c>
      <c r="I29" s="23"/>
      <c r="J29" s="23"/>
      <c r="K29" s="23"/>
    </row>
    <row r="30" spans="1:16" s="18" customFormat="1" ht="10.5" customHeight="1" thickTop="1" thickBot="1">
      <c r="A30" s="16"/>
      <c r="B30" s="17"/>
      <c r="C30" s="29"/>
      <c r="D30" s="29"/>
      <c r="E30" s="20"/>
      <c r="F30" s="73"/>
      <c r="G30" s="23"/>
      <c r="H30" s="23"/>
      <c r="I30" s="23"/>
      <c r="J30" s="23"/>
      <c r="K30" s="23"/>
    </row>
    <row r="31" spans="1:16" s="18" customFormat="1" ht="30" customHeight="1" thickTop="1" thickBot="1">
      <c r="A31" s="16"/>
      <c r="B31" s="17"/>
      <c r="C31" s="475" t="s">
        <v>64</v>
      </c>
      <c r="D31" s="529"/>
      <c r="E31" s="529"/>
      <c r="F31" s="529"/>
      <c r="G31" s="529"/>
      <c r="H31" s="529"/>
      <c r="I31" s="23"/>
      <c r="J31" s="23"/>
      <c r="K31" s="23"/>
    </row>
    <row r="32" spans="1:16" s="18" customFormat="1" ht="35.25" customHeight="1" thickTop="1" thickBot="1">
      <c r="A32" s="16"/>
      <c r="B32" s="17"/>
      <c r="C32" s="168" t="s">
        <v>334</v>
      </c>
      <c r="D32" s="536" t="s">
        <v>762</v>
      </c>
      <c r="E32" s="537">
        <v>0</v>
      </c>
      <c r="F32" s="537">
        <v>0</v>
      </c>
      <c r="G32" s="537">
        <v>0</v>
      </c>
      <c r="H32" s="538">
        <v>0</v>
      </c>
      <c r="I32" s="23"/>
      <c r="J32" s="23"/>
      <c r="K32" s="23"/>
    </row>
    <row r="33" spans="1:16" ht="51" customHeight="1" thickTop="1" thickBot="1">
      <c r="C33" s="236" t="s">
        <v>335</v>
      </c>
      <c r="D33" s="536" t="s">
        <v>763</v>
      </c>
      <c r="E33" s="537">
        <v>0</v>
      </c>
      <c r="F33" s="537">
        <v>0</v>
      </c>
      <c r="G33" s="537">
        <v>0</v>
      </c>
      <c r="H33" s="538">
        <v>0</v>
      </c>
      <c r="K33" s="15"/>
    </row>
    <row r="34" spans="1:16" ht="9" customHeight="1" thickTop="1" thickBot="1">
      <c r="C34" s="29"/>
      <c r="D34" s="29"/>
      <c r="E34" s="14"/>
      <c r="F34" s="68"/>
      <c r="K34" s="15"/>
    </row>
    <row r="35" spans="1:16" ht="30" customHeight="1" thickTop="1" thickBot="1">
      <c r="C35" s="475" t="s">
        <v>685</v>
      </c>
      <c r="D35" s="529"/>
      <c r="E35" s="529"/>
      <c r="F35" s="529"/>
      <c r="G35" s="529"/>
      <c r="H35" s="529"/>
      <c r="K35" s="15"/>
    </row>
    <row r="36" spans="1:16" ht="36" customHeight="1" thickTop="1" thickBot="1">
      <c r="C36" s="236" t="s">
        <v>65</v>
      </c>
      <c r="D36" s="536" t="s">
        <v>764</v>
      </c>
      <c r="E36" s="537">
        <v>0</v>
      </c>
      <c r="F36" s="537">
        <v>0</v>
      </c>
      <c r="G36" s="537">
        <v>0</v>
      </c>
      <c r="H36" s="538">
        <v>0</v>
      </c>
      <c r="K36" s="15"/>
    </row>
    <row r="37" spans="1:16" ht="30" customHeight="1" thickTop="1" thickBot="1">
      <c r="C37" s="236" t="s">
        <v>66</v>
      </c>
      <c r="D37" s="536" t="s">
        <v>765</v>
      </c>
      <c r="E37" s="537">
        <v>0</v>
      </c>
      <c r="F37" s="537">
        <v>0</v>
      </c>
      <c r="G37" s="537">
        <v>0</v>
      </c>
      <c r="H37" s="538">
        <v>0</v>
      </c>
      <c r="K37" s="15"/>
    </row>
    <row r="38" spans="1:16" ht="16.5" customHeight="1" thickTop="1"/>
    <row r="39" spans="1:16" s="29" customFormat="1" ht="30" customHeight="1">
      <c r="A39" s="28"/>
      <c r="C39" s="190" t="s">
        <v>507</v>
      </c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</row>
    <row r="40" spans="1:16" ht="30" customHeight="1" thickBot="1"/>
    <row r="41" spans="1:16" ht="39.950000000000003" customHeight="1">
      <c r="C41" s="192" t="s">
        <v>71</v>
      </c>
      <c r="D41" s="192" t="s">
        <v>72</v>
      </c>
      <c r="E41" s="548" t="s">
        <v>74</v>
      </c>
      <c r="F41" s="549"/>
      <c r="G41" s="192" t="s">
        <v>75</v>
      </c>
      <c r="H41" s="193" t="s">
        <v>76</v>
      </c>
    </row>
    <row r="42" spans="1:16" ht="39.950000000000003" customHeight="1">
      <c r="C42" s="167" t="s">
        <v>736</v>
      </c>
      <c r="D42" s="167" t="s">
        <v>729</v>
      </c>
      <c r="E42" s="423" t="s">
        <v>720</v>
      </c>
      <c r="F42" s="424"/>
      <c r="G42" s="167" t="s">
        <v>723</v>
      </c>
      <c r="H42" s="182" t="s">
        <v>718</v>
      </c>
    </row>
    <row r="43" spans="1:16" ht="39.950000000000003" customHeight="1">
      <c r="C43" s="167" t="s">
        <v>70</v>
      </c>
      <c r="D43" s="167" t="s">
        <v>730</v>
      </c>
      <c r="E43" s="423" t="s">
        <v>721</v>
      </c>
      <c r="F43" s="424"/>
      <c r="G43" s="167" t="s">
        <v>724</v>
      </c>
      <c r="H43" s="182" t="s">
        <v>719</v>
      </c>
    </row>
    <row r="44" spans="1:16" ht="39.950000000000003" customHeight="1" thickBot="1">
      <c r="C44" s="167" t="s">
        <v>70</v>
      </c>
      <c r="D44" s="167" t="s">
        <v>731</v>
      </c>
      <c r="E44" s="423" t="s">
        <v>728</v>
      </c>
      <c r="F44" s="424"/>
      <c r="G44" s="167" t="s">
        <v>70</v>
      </c>
      <c r="H44" s="182" t="s">
        <v>70</v>
      </c>
    </row>
    <row r="45" spans="1:16" ht="39.950000000000003" customHeight="1">
      <c r="C45" s="167" t="s">
        <v>70</v>
      </c>
      <c r="D45" s="192" t="s">
        <v>73</v>
      </c>
      <c r="E45" s="423" t="s">
        <v>70</v>
      </c>
      <c r="F45" s="424"/>
      <c r="G45" s="192" t="s">
        <v>92</v>
      </c>
      <c r="H45" s="182" t="s">
        <v>70</v>
      </c>
    </row>
    <row r="46" spans="1:16" ht="39.950000000000003" customHeight="1">
      <c r="C46" s="167" t="s">
        <v>70</v>
      </c>
      <c r="D46" s="167" t="s">
        <v>732</v>
      </c>
      <c r="E46" s="423" t="s">
        <v>70</v>
      </c>
      <c r="F46" s="424"/>
      <c r="G46" s="167" t="s">
        <v>722</v>
      </c>
      <c r="H46" s="182" t="s">
        <v>70</v>
      </c>
    </row>
    <row r="47" spans="1:16" ht="39.950000000000003" customHeight="1">
      <c r="C47" s="167" t="s">
        <v>70</v>
      </c>
      <c r="D47" s="167" t="s">
        <v>70</v>
      </c>
      <c r="E47" s="423" t="s">
        <v>70</v>
      </c>
      <c r="F47" s="424"/>
      <c r="G47" s="167" t="s">
        <v>70</v>
      </c>
      <c r="H47" s="182" t="s">
        <v>70</v>
      </c>
    </row>
    <row r="48" spans="1:16" ht="39.950000000000003" customHeight="1" thickBot="1">
      <c r="C48" s="167" t="s">
        <v>70</v>
      </c>
      <c r="D48" s="167" t="s">
        <v>70</v>
      </c>
      <c r="E48" s="423" t="s">
        <v>70</v>
      </c>
      <c r="F48" s="424"/>
      <c r="G48" s="167" t="s">
        <v>70</v>
      </c>
      <c r="H48" s="182" t="s">
        <v>70</v>
      </c>
    </row>
    <row r="49" spans="1:16" ht="39.950000000000003" customHeight="1">
      <c r="C49" s="192" t="s">
        <v>508</v>
      </c>
      <c r="D49" s="194"/>
      <c r="E49" s="195"/>
      <c r="F49" s="548" t="s">
        <v>509</v>
      </c>
      <c r="G49" s="549"/>
      <c r="H49" s="141"/>
    </row>
    <row r="50" spans="1:16" ht="39.950000000000003" customHeight="1">
      <c r="C50" s="423" t="s">
        <v>733</v>
      </c>
      <c r="D50" s="433">
        <v>0</v>
      </c>
      <c r="E50" s="424">
        <v>0</v>
      </c>
      <c r="F50" s="423" t="s">
        <v>725</v>
      </c>
      <c r="G50" s="433">
        <v>0</v>
      </c>
      <c r="H50" s="424">
        <v>0</v>
      </c>
    </row>
    <row r="51" spans="1:16" ht="39.950000000000003" customHeight="1">
      <c r="C51" s="423" t="s">
        <v>734</v>
      </c>
      <c r="D51" s="433">
        <v>0</v>
      </c>
      <c r="E51" s="424">
        <v>0</v>
      </c>
      <c r="F51" s="423" t="s">
        <v>726</v>
      </c>
      <c r="G51" s="433">
        <v>0</v>
      </c>
      <c r="H51" s="424">
        <v>0</v>
      </c>
    </row>
    <row r="52" spans="1:16" ht="39.950000000000003" customHeight="1" thickBot="1">
      <c r="C52" s="421" t="s">
        <v>735</v>
      </c>
      <c r="D52" s="432">
        <v>0</v>
      </c>
      <c r="E52" s="422">
        <v>0</v>
      </c>
      <c r="F52" s="421" t="s">
        <v>727</v>
      </c>
      <c r="G52" s="432">
        <v>0</v>
      </c>
      <c r="H52" s="422">
        <v>0</v>
      </c>
    </row>
    <row r="53" spans="1:16" ht="20.100000000000001" customHeight="1">
      <c r="C53" s="12"/>
      <c r="D53" s="12"/>
      <c r="E53" s="12"/>
      <c r="F53" s="12"/>
      <c r="G53" s="12"/>
      <c r="H53" s="12"/>
    </row>
    <row r="54" spans="1:16" ht="39.950000000000003" customHeight="1">
      <c r="C54" s="12"/>
      <c r="D54" s="12"/>
      <c r="E54" s="12"/>
      <c r="F54" s="12"/>
      <c r="G54" s="12"/>
      <c r="H54" s="12"/>
    </row>
    <row r="55" spans="1:16" ht="39.950000000000003" customHeight="1">
      <c r="C55" s="12"/>
      <c r="D55" s="12"/>
      <c r="E55" s="12"/>
      <c r="F55" s="12"/>
      <c r="G55" s="12"/>
      <c r="H55" s="12"/>
    </row>
    <row r="56" spans="1:16" ht="39.950000000000003" customHeight="1">
      <c r="C56" s="12"/>
      <c r="D56" s="12"/>
      <c r="E56" s="12"/>
      <c r="F56" s="12"/>
      <c r="G56" s="12"/>
      <c r="H56" s="12"/>
    </row>
    <row r="57" spans="1:16" ht="39.950000000000003" customHeight="1">
      <c r="C57" s="12"/>
      <c r="D57" s="12"/>
      <c r="E57" s="12"/>
      <c r="F57" s="12"/>
      <c r="G57" s="12"/>
      <c r="H57" s="12"/>
    </row>
    <row r="58" spans="1:16" ht="39.950000000000003" customHeight="1">
      <c r="C58" s="12"/>
      <c r="D58" s="12"/>
      <c r="E58" s="12"/>
      <c r="F58" s="12"/>
      <c r="G58" s="12"/>
      <c r="H58" s="12"/>
    </row>
    <row r="59" spans="1:16" ht="39.950000000000003" customHeight="1">
      <c r="C59" s="12"/>
      <c r="D59" s="12"/>
      <c r="E59" s="12"/>
      <c r="F59" s="12"/>
      <c r="G59" s="12"/>
      <c r="H59" s="12"/>
    </row>
    <row r="60" spans="1:16" ht="30" customHeight="1"/>
    <row r="61" spans="1:16" s="29" customFormat="1" ht="30" customHeight="1">
      <c r="A61" s="28"/>
      <c r="C61" s="190" t="s">
        <v>510</v>
      </c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</row>
    <row r="62" spans="1:16" ht="30" customHeight="1" thickBot="1"/>
    <row r="63" spans="1:16" ht="30" customHeight="1" thickTop="1" thickBot="1">
      <c r="C63" s="164" t="s">
        <v>175</v>
      </c>
      <c r="D63" s="165"/>
      <c r="E63" s="165"/>
      <c r="G63" s="164" t="s">
        <v>182</v>
      </c>
      <c r="H63" s="165"/>
      <c r="I63" s="12"/>
      <c r="J63" s="12"/>
    </row>
    <row r="64" spans="1:16" ht="30" customHeight="1" thickTop="1" thickBot="1">
      <c r="C64" s="94">
        <v>0.21428571428571427</v>
      </c>
      <c r="D64" s="172" t="s">
        <v>176</v>
      </c>
      <c r="E64" s="173"/>
      <c r="G64" s="174" t="s">
        <v>183</v>
      </c>
      <c r="H64" s="175" t="s">
        <v>184</v>
      </c>
      <c r="I64" s="12"/>
      <c r="J64" s="12"/>
    </row>
    <row r="65" spans="3:14" ht="30" customHeight="1" thickTop="1" thickBot="1">
      <c r="C65" s="94">
        <v>0.22500000000000001</v>
      </c>
      <c r="D65" s="172" t="s">
        <v>177</v>
      </c>
      <c r="E65" s="173"/>
      <c r="G65" s="172" t="s">
        <v>151</v>
      </c>
      <c r="H65" s="172" t="s">
        <v>153</v>
      </c>
      <c r="I65" s="12"/>
      <c r="J65" s="12"/>
    </row>
    <row r="66" spans="3:14" ht="30" customHeight="1" thickTop="1" thickBot="1">
      <c r="C66" s="94">
        <v>6.4285714285714279E-2</v>
      </c>
      <c r="D66" s="172" t="s">
        <v>178</v>
      </c>
      <c r="E66" s="173"/>
      <c r="G66" s="172" t="s">
        <v>149</v>
      </c>
      <c r="H66" s="172" t="s">
        <v>155</v>
      </c>
      <c r="I66" s="12"/>
      <c r="J66" s="12"/>
    </row>
    <row r="67" spans="3:14" ht="30" customHeight="1" thickTop="1" thickBot="1">
      <c r="C67" s="94">
        <v>0.30357142857142855</v>
      </c>
      <c r="D67" s="172" t="s">
        <v>179</v>
      </c>
      <c r="E67" s="173"/>
      <c r="G67" s="172" t="s">
        <v>147</v>
      </c>
      <c r="H67" s="172" t="s">
        <v>154</v>
      </c>
      <c r="I67" s="12"/>
      <c r="J67" s="12"/>
    </row>
    <row r="68" spans="3:14" ht="30" customHeight="1" thickTop="1" thickBot="1">
      <c r="C68" s="94">
        <v>0.19285714285714287</v>
      </c>
      <c r="D68" s="177" t="s">
        <v>180</v>
      </c>
      <c r="E68" s="178"/>
      <c r="G68" s="174" t="s">
        <v>185</v>
      </c>
      <c r="H68" s="175" t="s">
        <v>186</v>
      </c>
      <c r="I68" s="12"/>
      <c r="J68" s="12"/>
    </row>
    <row r="69" spans="3:14" ht="30" customHeight="1" thickTop="1" thickBot="1">
      <c r="C69" s="20">
        <v>0</v>
      </c>
      <c r="D69" s="204">
        <v>0</v>
      </c>
      <c r="E69" s="196"/>
      <c r="G69" s="172" t="s">
        <v>172</v>
      </c>
      <c r="H69" s="172" t="s">
        <v>169</v>
      </c>
      <c r="I69" s="12"/>
      <c r="J69" s="12"/>
    </row>
    <row r="70" spans="3:14" ht="30" customHeight="1" thickTop="1" thickBot="1">
      <c r="C70" s="92" t="s">
        <v>81</v>
      </c>
      <c r="D70" s="550" t="s">
        <v>781</v>
      </c>
      <c r="E70" s="551"/>
      <c r="G70" s="172" t="s">
        <v>166</v>
      </c>
      <c r="H70" s="172" t="s">
        <v>167</v>
      </c>
      <c r="I70" s="12"/>
      <c r="J70" s="12"/>
    </row>
    <row r="71" spans="3:14" ht="30" customHeight="1" thickTop="1" thickBot="1">
      <c r="C71" s="93" t="s">
        <v>181</v>
      </c>
      <c r="D71" s="554" t="s">
        <v>782</v>
      </c>
      <c r="E71" s="555"/>
      <c r="G71" s="172" t="s">
        <v>171</v>
      </c>
      <c r="H71" s="172" t="s">
        <v>511</v>
      </c>
      <c r="I71" s="12"/>
      <c r="J71" s="12"/>
    </row>
    <row r="72" spans="3:14" ht="46.5" customHeight="1" thickTop="1">
      <c r="C72" s="266" t="s">
        <v>704</v>
      </c>
      <c r="D72" s="18"/>
      <c r="E72" s="18"/>
      <c r="F72" s="266" t="s">
        <v>705</v>
      </c>
      <c r="G72" s="18"/>
      <c r="H72" s="18"/>
      <c r="I72" s="18"/>
      <c r="J72" s="18"/>
      <c r="K72" s="18"/>
      <c r="L72" s="18"/>
      <c r="M72" s="18"/>
      <c r="N72" s="18"/>
    </row>
    <row r="73" spans="3:14" ht="123" customHeight="1"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spans="3:14" ht="123" customHeight="1"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spans="3:14" ht="15" customHeight="1"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spans="3:14" ht="30" customHeight="1">
      <c r="C76" s="97" t="s">
        <v>466</v>
      </c>
      <c r="D76" s="20"/>
      <c r="E76" s="20"/>
      <c r="F76" s="20"/>
      <c r="G76" s="20"/>
      <c r="H76" s="20"/>
      <c r="I76" s="20"/>
      <c r="J76" s="23"/>
      <c r="K76" s="23"/>
      <c r="L76" s="23"/>
      <c r="M76" s="23"/>
      <c r="N76" s="23"/>
    </row>
    <row r="77" spans="3:14" ht="15" customHeight="1" thickBot="1"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spans="3:14" ht="30" customHeight="1" thickTop="1" thickBot="1">
      <c r="C78" s="164" t="s">
        <v>467</v>
      </c>
      <c r="D78" s="165"/>
      <c r="E78" s="165"/>
      <c r="F78" s="165"/>
      <c r="G78" s="165"/>
      <c r="H78" s="166"/>
      <c r="I78" s="197"/>
    </row>
    <row r="79" spans="3:14" ht="30" customHeight="1" thickTop="1" thickBot="1">
      <c r="C79" s="168" t="s">
        <v>193</v>
      </c>
      <c r="D79" s="176" t="s">
        <v>195</v>
      </c>
      <c r="E79" s="176" t="s">
        <v>196</v>
      </c>
      <c r="F79" s="176" t="s">
        <v>197</v>
      </c>
      <c r="G79" s="176" t="s">
        <v>198</v>
      </c>
      <c r="H79" s="176" t="s">
        <v>199</v>
      </c>
      <c r="I79" s="197"/>
    </row>
    <row r="80" spans="3:14" ht="30" customHeight="1" thickTop="1" thickBot="1">
      <c r="C80" s="199" t="s">
        <v>739</v>
      </c>
      <c r="D80" s="201">
        <v>0.8</v>
      </c>
      <c r="E80" s="201">
        <v>1</v>
      </c>
      <c r="F80" s="201">
        <v>1.1000000000000001</v>
      </c>
      <c r="G80" s="201">
        <v>1</v>
      </c>
      <c r="H80" s="201">
        <v>1.1000000000000001</v>
      </c>
      <c r="I80" s="197"/>
    </row>
    <row r="81" spans="3:14" ht="30" customHeight="1" thickTop="1" thickBot="1">
      <c r="C81" s="199" t="s">
        <v>740</v>
      </c>
      <c r="D81" s="201">
        <v>1</v>
      </c>
      <c r="E81" s="201">
        <v>1</v>
      </c>
      <c r="F81" s="201">
        <v>1</v>
      </c>
      <c r="G81" s="201">
        <v>1</v>
      </c>
      <c r="H81" s="201">
        <v>1</v>
      </c>
      <c r="I81" s="197"/>
    </row>
    <row r="82" spans="3:14" ht="30" customHeight="1" thickTop="1" thickBot="1">
      <c r="C82" s="199" t="s">
        <v>743</v>
      </c>
      <c r="D82" s="201">
        <v>0</v>
      </c>
      <c r="E82" s="201">
        <v>0</v>
      </c>
      <c r="F82" s="201">
        <v>0</v>
      </c>
      <c r="G82" s="201">
        <v>0</v>
      </c>
      <c r="H82" s="201">
        <v>0</v>
      </c>
      <c r="I82" s="197"/>
    </row>
    <row r="83" spans="3:14" ht="30" customHeight="1" thickTop="1" thickBot="1">
      <c r="C83" s="199" t="s">
        <v>778</v>
      </c>
      <c r="D83" s="201" t="s">
        <v>778</v>
      </c>
      <c r="E83" s="201" t="s">
        <v>778</v>
      </c>
      <c r="F83" s="201" t="s">
        <v>778</v>
      </c>
      <c r="G83" s="201" t="s">
        <v>778</v>
      </c>
      <c r="H83" s="201" t="s">
        <v>778</v>
      </c>
      <c r="I83" s="36"/>
    </row>
    <row r="84" spans="3:14" ht="30" customHeight="1" thickTop="1" thickBot="1">
      <c r="C84" s="199" t="s">
        <v>778</v>
      </c>
      <c r="D84" s="201" t="s">
        <v>778</v>
      </c>
      <c r="E84" s="201" t="s">
        <v>778</v>
      </c>
      <c r="F84" s="201" t="s">
        <v>778</v>
      </c>
      <c r="G84" s="201" t="s">
        <v>778</v>
      </c>
      <c r="H84" s="201" t="s">
        <v>778</v>
      </c>
      <c r="I84" s="36"/>
    </row>
    <row r="85" spans="3:14" ht="30" customHeight="1" thickTop="1" thickBot="1">
      <c r="C85" s="199" t="s">
        <v>778</v>
      </c>
      <c r="D85" s="201" t="s">
        <v>778</v>
      </c>
      <c r="E85" s="201" t="s">
        <v>778</v>
      </c>
      <c r="F85" s="201" t="s">
        <v>778</v>
      </c>
      <c r="G85" s="201" t="s">
        <v>778</v>
      </c>
      <c r="H85" s="201" t="s">
        <v>778</v>
      </c>
      <c r="I85" s="36"/>
    </row>
    <row r="86" spans="3:14" ht="30" customHeight="1" thickTop="1" thickBot="1">
      <c r="C86" s="199" t="s">
        <v>778</v>
      </c>
      <c r="D86" s="201" t="s">
        <v>778</v>
      </c>
      <c r="E86" s="201" t="s">
        <v>778</v>
      </c>
      <c r="F86" s="201" t="s">
        <v>778</v>
      </c>
      <c r="G86" s="201" t="s">
        <v>778</v>
      </c>
      <c r="H86" s="201" t="s">
        <v>778</v>
      </c>
      <c r="I86" s="36"/>
      <c r="J86" s="36"/>
      <c r="K86" s="36"/>
      <c r="L86" s="36"/>
    </row>
    <row r="87" spans="3:14" ht="30" customHeight="1" thickTop="1" thickBot="1">
      <c r="C87" s="199" t="s">
        <v>778</v>
      </c>
      <c r="D87" s="201" t="s">
        <v>778</v>
      </c>
      <c r="E87" s="201" t="s">
        <v>778</v>
      </c>
      <c r="F87" s="201" t="s">
        <v>778</v>
      </c>
      <c r="G87" s="201" t="s">
        <v>778</v>
      </c>
      <c r="H87" s="201" t="s">
        <v>778</v>
      </c>
      <c r="I87" s="36"/>
      <c r="J87" s="36"/>
      <c r="K87" s="36"/>
      <c r="L87" s="36"/>
    </row>
    <row r="88" spans="3:14" ht="30" customHeight="1" thickTop="1" thickBot="1">
      <c r="C88" s="199" t="s">
        <v>778</v>
      </c>
      <c r="D88" s="201" t="s">
        <v>778</v>
      </c>
      <c r="E88" s="201" t="s">
        <v>778</v>
      </c>
      <c r="F88" s="201" t="s">
        <v>778</v>
      </c>
      <c r="G88" s="201" t="s">
        <v>778</v>
      </c>
      <c r="H88" s="201" t="s">
        <v>778</v>
      </c>
      <c r="I88" s="203"/>
      <c r="J88" s="36"/>
      <c r="K88" s="36"/>
      <c r="L88" s="36"/>
    </row>
    <row r="89" spans="3:14" ht="30" customHeight="1" thickTop="1" thickBot="1">
      <c r="C89" s="199" t="s">
        <v>778</v>
      </c>
      <c r="D89" s="201" t="s">
        <v>778</v>
      </c>
      <c r="E89" s="201" t="s">
        <v>778</v>
      </c>
      <c r="F89" s="201" t="s">
        <v>778</v>
      </c>
      <c r="G89" s="201" t="s">
        <v>778</v>
      </c>
      <c r="H89" s="201" t="s">
        <v>778</v>
      </c>
      <c r="I89" s="203"/>
      <c r="J89" s="36"/>
      <c r="K89" s="36"/>
      <c r="L89" s="36"/>
    </row>
    <row r="90" spans="3:14" ht="15" customHeight="1" thickTop="1" thickBot="1">
      <c r="C90" s="158"/>
      <c r="E90" s="14"/>
      <c r="F90" s="14"/>
      <c r="G90" s="14"/>
      <c r="H90" s="14"/>
      <c r="I90" s="14"/>
      <c r="K90" s="15"/>
      <c r="L90" s="15"/>
      <c r="M90" s="15"/>
      <c r="N90" s="15"/>
    </row>
    <row r="91" spans="3:14" ht="30" customHeight="1" thickTop="1" thickBot="1">
      <c r="C91" s="164" t="s">
        <v>344</v>
      </c>
      <c r="D91" s="165"/>
      <c r="E91" s="165"/>
      <c r="F91" s="142"/>
      <c r="G91" s="79"/>
      <c r="H91" s="62"/>
      <c r="K91" s="15"/>
      <c r="L91" s="15"/>
      <c r="M91" s="15"/>
      <c r="N91" s="15"/>
    </row>
    <row r="92" spans="3:14" ht="54" customHeight="1" thickTop="1" thickBot="1">
      <c r="C92" s="176" t="s">
        <v>94</v>
      </c>
      <c r="D92" s="556" t="s">
        <v>737</v>
      </c>
      <c r="E92" s="557"/>
      <c r="F92" s="176" t="s">
        <v>95</v>
      </c>
      <c r="G92" s="558" t="s">
        <v>738</v>
      </c>
      <c r="H92" s="557"/>
      <c r="K92" s="15"/>
      <c r="L92" s="15"/>
      <c r="M92" s="15"/>
      <c r="N92" s="15"/>
    </row>
    <row r="93" spans="3:14" ht="54" customHeight="1" thickTop="1" thickBot="1">
      <c r="C93" s="168" t="s">
        <v>345</v>
      </c>
      <c r="D93" s="556" t="s">
        <v>783</v>
      </c>
      <c r="E93" s="559"/>
      <c r="F93" s="559"/>
      <c r="G93" s="559"/>
      <c r="H93" s="559"/>
      <c r="K93" s="15"/>
      <c r="L93" s="15"/>
      <c r="M93" s="15"/>
      <c r="N93" s="15"/>
    </row>
    <row r="94" spans="3:14" ht="15" customHeight="1" thickTop="1" thickBot="1">
      <c r="E94" s="14"/>
      <c r="F94" s="14"/>
      <c r="G94" s="14"/>
      <c r="H94" s="14"/>
      <c r="I94" s="14"/>
      <c r="K94" s="15"/>
      <c r="L94" s="15"/>
      <c r="M94" s="15"/>
      <c r="N94" s="15"/>
    </row>
    <row r="95" spans="3:14" ht="30" customHeight="1" thickTop="1" thickBot="1">
      <c r="C95" s="198" t="s">
        <v>474</v>
      </c>
      <c r="D95" s="165"/>
      <c r="E95" s="166"/>
    </row>
    <row r="96" spans="3:14" ht="30" customHeight="1" thickTop="1" thickBot="1">
      <c r="C96" s="168" t="s">
        <v>347</v>
      </c>
      <c r="D96" s="169"/>
      <c r="E96" s="176" t="s">
        <v>470</v>
      </c>
    </row>
    <row r="97" spans="1:16" ht="30" customHeight="1" thickTop="1" thickBot="1">
      <c r="C97" s="170" t="s">
        <v>473</v>
      </c>
      <c r="D97" s="171"/>
      <c r="E97" s="202">
        <v>1</v>
      </c>
    </row>
    <row r="98" spans="1:16" ht="30" customHeight="1" thickTop="1" thickBot="1">
      <c r="C98" s="170" t="s">
        <v>468</v>
      </c>
      <c r="D98" s="171"/>
      <c r="E98" s="202">
        <v>1</v>
      </c>
    </row>
    <row r="99" spans="1:16" ht="30" customHeight="1" thickTop="1" thickBot="1">
      <c r="C99" s="170" t="s">
        <v>469</v>
      </c>
      <c r="D99" s="171"/>
      <c r="E99" s="202">
        <v>1</v>
      </c>
    </row>
    <row r="100" spans="1:16" ht="30" customHeight="1" thickTop="1" thickBot="1">
      <c r="C100" s="170" t="s">
        <v>471</v>
      </c>
      <c r="D100" s="171"/>
      <c r="E100" s="202">
        <v>0</v>
      </c>
    </row>
    <row r="101" spans="1:16" ht="30" customHeight="1" thickTop="1" thickBot="1">
      <c r="C101" s="170" t="s">
        <v>472</v>
      </c>
      <c r="D101" s="171"/>
      <c r="E101" s="202">
        <v>0</v>
      </c>
    </row>
    <row r="102" spans="1:16" ht="30" customHeight="1" thickTop="1" thickBot="1">
      <c r="C102" s="170" t="s">
        <v>312</v>
      </c>
      <c r="D102" s="171"/>
      <c r="E102" s="202">
        <v>3</v>
      </c>
    </row>
    <row r="103" spans="1:16" ht="30" customHeight="1" thickTop="1"/>
    <row r="104" spans="1:16" s="29" customFormat="1" ht="30" customHeight="1">
      <c r="A104" s="28"/>
      <c r="C104" s="190" t="s">
        <v>512</v>
      </c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1"/>
      <c r="O104" s="191"/>
      <c r="P104" s="191"/>
    </row>
    <row r="105" spans="1:16" ht="30" customHeight="1" thickBot="1"/>
    <row r="106" spans="1:16" ht="30" customHeight="1" thickTop="1" thickBot="1">
      <c r="C106" s="198" t="s">
        <v>353</v>
      </c>
      <c r="D106" s="205"/>
      <c r="E106" s="205"/>
      <c r="F106" s="205"/>
      <c r="G106" s="205"/>
      <c r="H106" s="205"/>
      <c r="I106" s="12"/>
      <c r="J106" s="12"/>
    </row>
    <row r="107" spans="1:16" s="18" customFormat="1" ht="30" customHeight="1" thickTop="1">
      <c r="A107" s="16"/>
      <c r="B107" s="17"/>
      <c r="C107" s="180" t="s">
        <v>202</v>
      </c>
      <c r="D107" s="181"/>
      <c r="E107" s="181"/>
      <c r="F107" s="181"/>
      <c r="G107" s="181"/>
      <c r="H107" s="181"/>
      <c r="I107" s="12"/>
      <c r="J107" s="12"/>
      <c r="K107" s="22"/>
      <c r="L107" s="22"/>
      <c r="M107" s="22"/>
      <c r="N107" s="22"/>
      <c r="O107" s="22"/>
    </row>
    <row r="108" spans="1:16" s="18" customFormat="1" ht="30" customHeight="1" thickBot="1">
      <c r="A108" s="16"/>
      <c r="B108" s="17"/>
      <c r="C108" s="208" t="s">
        <v>750</v>
      </c>
      <c r="D108" s="179"/>
      <c r="E108" s="179"/>
      <c r="F108" s="179"/>
      <c r="G108" s="179"/>
      <c r="H108" s="179"/>
      <c r="I108" s="12"/>
      <c r="J108" s="12"/>
    </row>
    <row r="109" spans="1:16" s="18" customFormat="1" ht="30" customHeight="1" thickTop="1">
      <c r="A109" s="16"/>
      <c r="B109" s="17"/>
      <c r="C109" s="180" t="s">
        <v>203</v>
      </c>
      <c r="D109" s="181"/>
      <c r="E109" s="181"/>
      <c r="F109" s="181"/>
      <c r="G109" s="181"/>
      <c r="H109" s="181"/>
      <c r="I109" s="12"/>
      <c r="J109" s="12"/>
    </row>
    <row r="110" spans="1:16" s="18" customFormat="1" ht="30" customHeight="1" thickBot="1">
      <c r="A110" s="16"/>
      <c r="B110" s="17"/>
      <c r="C110" s="208" t="s">
        <v>751</v>
      </c>
      <c r="D110" s="179"/>
      <c r="E110" s="179"/>
      <c r="F110" s="179"/>
      <c r="G110" s="179"/>
      <c r="H110" s="179"/>
      <c r="I110" s="12"/>
      <c r="J110" s="12"/>
    </row>
    <row r="111" spans="1:16" s="18" customFormat="1" ht="30" customHeight="1" thickTop="1">
      <c r="A111" s="16"/>
      <c r="B111" s="17"/>
      <c r="C111" s="180" t="s">
        <v>204</v>
      </c>
      <c r="D111" s="181"/>
      <c r="E111" s="181"/>
      <c r="F111" s="181"/>
      <c r="G111" s="181"/>
      <c r="H111" s="181"/>
      <c r="I111" s="12"/>
      <c r="J111" s="12"/>
    </row>
    <row r="112" spans="1:16" s="18" customFormat="1" ht="30" customHeight="1" thickBot="1">
      <c r="A112" s="16"/>
      <c r="B112" s="17"/>
      <c r="C112" s="208" t="s">
        <v>752</v>
      </c>
      <c r="D112" s="179"/>
      <c r="E112" s="179"/>
      <c r="F112" s="179"/>
      <c r="G112" s="179"/>
      <c r="H112" s="179"/>
      <c r="I112" s="12"/>
      <c r="J112" s="12"/>
    </row>
    <row r="113" spans="1:10" s="18" customFormat="1" ht="30" customHeight="1" thickTop="1">
      <c r="A113" s="16"/>
      <c r="B113" s="17"/>
      <c r="C113" s="180" t="s">
        <v>205</v>
      </c>
      <c r="D113" s="181"/>
      <c r="E113" s="181"/>
      <c r="F113" s="181"/>
      <c r="G113" s="181"/>
      <c r="H113" s="181"/>
      <c r="I113" s="12"/>
      <c r="J113" s="12"/>
    </row>
    <row r="114" spans="1:10" s="18" customFormat="1" ht="30" customHeight="1" thickBot="1">
      <c r="A114" s="16"/>
      <c r="B114" s="17"/>
      <c r="C114" s="208" t="s">
        <v>208</v>
      </c>
      <c r="D114" s="179"/>
      <c r="E114" s="179"/>
      <c r="F114" s="179"/>
      <c r="G114" s="179"/>
      <c r="H114" s="179"/>
      <c r="I114" s="12"/>
      <c r="J114" s="12"/>
    </row>
    <row r="115" spans="1:10" ht="30" customHeight="1" thickTop="1">
      <c r="C115" s="180" t="s">
        <v>206</v>
      </c>
      <c r="D115" s="181"/>
      <c r="E115" s="181"/>
      <c r="F115" s="181"/>
      <c r="G115" s="181"/>
      <c r="H115" s="181"/>
      <c r="I115" s="12"/>
      <c r="J115" s="12"/>
    </row>
    <row r="116" spans="1:10" ht="30" customHeight="1" thickBot="1">
      <c r="C116" s="208" t="s">
        <v>753</v>
      </c>
      <c r="D116" s="179"/>
      <c r="E116" s="179"/>
      <c r="F116" s="179"/>
      <c r="G116" s="179"/>
      <c r="H116" s="179"/>
      <c r="I116" s="12"/>
      <c r="J116" s="12"/>
    </row>
    <row r="117" spans="1:10" ht="15" customHeight="1" thickTop="1" thickBot="1">
      <c r="C117" s="206"/>
      <c r="D117" s="206"/>
      <c r="E117" s="203"/>
      <c r="F117" s="203"/>
      <c r="G117" s="203"/>
      <c r="H117" s="203"/>
      <c r="I117" s="12"/>
      <c r="J117" s="12"/>
    </row>
    <row r="118" spans="1:10" ht="30" customHeight="1" thickTop="1" thickBot="1">
      <c r="C118" s="198" t="s">
        <v>355</v>
      </c>
      <c r="D118" s="205"/>
      <c r="E118" s="205"/>
      <c r="F118" s="205"/>
      <c r="G118" s="205"/>
      <c r="H118" s="205"/>
      <c r="I118" s="12"/>
      <c r="J118" s="12"/>
    </row>
    <row r="119" spans="1:10" ht="30" customHeight="1" thickTop="1" thickBot="1">
      <c r="C119" s="209" t="s">
        <v>784</v>
      </c>
      <c r="D119" s="200"/>
      <c r="E119" s="200"/>
      <c r="F119" s="200"/>
      <c r="G119" s="200"/>
      <c r="H119" s="200"/>
      <c r="I119" s="12"/>
      <c r="J119" s="12"/>
    </row>
    <row r="120" spans="1:10" ht="15" customHeight="1" thickTop="1" thickBot="1">
      <c r="C120" s="206"/>
      <c r="D120" s="206"/>
      <c r="E120" s="203"/>
      <c r="F120" s="203"/>
      <c r="G120" s="203"/>
      <c r="H120" s="203"/>
      <c r="I120" s="12"/>
      <c r="J120" s="12"/>
    </row>
    <row r="121" spans="1:10" ht="30" customHeight="1" thickTop="1" thickBot="1">
      <c r="C121" s="198" t="s">
        <v>354</v>
      </c>
      <c r="D121" s="205"/>
      <c r="E121" s="205"/>
      <c r="F121" s="205"/>
      <c r="G121" s="205"/>
      <c r="H121" s="205"/>
      <c r="I121" s="12"/>
      <c r="J121" s="12"/>
    </row>
    <row r="122" spans="1:10" ht="30" customHeight="1" thickTop="1">
      <c r="C122" s="180" t="s">
        <v>263</v>
      </c>
      <c r="D122" s="181"/>
      <c r="E122" s="181"/>
      <c r="F122" s="181"/>
      <c r="G122" s="181"/>
      <c r="H122" s="181"/>
      <c r="I122" s="12"/>
      <c r="J122" s="12"/>
    </row>
    <row r="123" spans="1:10" ht="30" customHeight="1" thickBot="1">
      <c r="C123" s="208" t="s">
        <v>754</v>
      </c>
      <c r="D123" s="179"/>
      <c r="E123" s="179"/>
      <c r="F123" s="179"/>
      <c r="G123" s="179"/>
      <c r="H123" s="179"/>
      <c r="I123" s="12"/>
      <c r="J123" s="12"/>
    </row>
    <row r="124" spans="1:10" ht="30" customHeight="1" thickTop="1">
      <c r="C124" s="180" t="s">
        <v>264</v>
      </c>
      <c r="D124" s="181"/>
      <c r="E124" s="181"/>
      <c r="F124" s="181"/>
      <c r="G124" s="181"/>
      <c r="H124" s="181"/>
      <c r="I124" s="12"/>
      <c r="J124" s="12"/>
    </row>
    <row r="125" spans="1:10" ht="30" customHeight="1" thickBot="1">
      <c r="C125" s="208" t="s">
        <v>755</v>
      </c>
      <c r="D125" s="179"/>
      <c r="E125" s="179"/>
      <c r="F125" s="179"/>
      <c r="G125" s="179"/>
      <c r="H125" s="179"/>
      <c r="I125" s="12"/>
      <c r="J125" s="12"/>
    </row>
    <row r="126" spans="1:10" ht="30" customHeight="1" thickTop="1">
      <c r="C126" s="180" t="s">
        <v>265</v>
      </c>
      <c r="D126" s="181"/>
      <c r="E126" s="181"/>
      <c r="F126" s="181"/>
      <c r="G126" s="181"/>
      <c r="H126" s="181"/>
      <c r="I126" s="12"/>
      <c r="J126" s="12"/>
    </row>
    <row r="127" spans="1:10" ht="30" customHeight="1" thickBot="1">
      <c r="C127" s="208" t="s">
        <v>722</v>
      </c>
      <c r="D127" s="179"/>
      <c r="E127" s="179"/>
      <c r="F127" s="179"/>
      <c r="G127" s="179"/>
      <c r="H127" s="179"/>
      <c r="I127" s="12"/>
      <c r="J127" s="12"/>
    </row>
    <row r="128" spans="1:10" ht="30" customHeight="1" thickTop="1">
      <c r="C128" s="180" t="s">
        <v>266</v>
      </c>
      <c r="D128" s="181"/>
      <c r="E128" s="181"/>
      <c r="F128" s="181"/>
      <c r="G128" s="181"/>
      <c r="H128" s="181"/>
      <c r="I128" s="12"/>
      <c r="J128" s="12"/>
    </row>
    <row r="129" spans="1:16" ht="30" customHeight="1" thickBot="1">
      <c r="C129" s="208" t="s">
        <v>756</v>
      </c>
      <c r="D129" s="179"/>
      <c r="E129" s="179"/>
      <c r="F129" s="179"/>
      <c r="G129" s="179"/>
      <c r="H129" s="179"/>
      <c r="I129" s="12"/>
      <c r="J129" s="12"/>
    </row>
    <row r="130" spans="1:16" ht="15" customHeight="1" thickTop="1" thickBot="1"/>
    <row r="131" spans="1:16" ht="30" customHeight="1" thickTop="1" thickBot="1">
      <c r="C131" s="164" t="s">
        <v>356</v>
      </c>
      <c r="D131" s="79"/>
      <c r="E131" s="79"/>
      <c r="F131" s="79"/>
      <c r="G131" s="79"/>
      <c r="H131" s="79"/>
      <c r="I131" s="207"/>
    </row>
    <row r="132" spans="1:16" ht="30" customHeight="1" thickTop="1" thickBot="1">
      <c r="C132" s="104" t="s">
        <v>270</v>
      </c>
      <c r="D132" s="104" t="s">
        <v>271</v>
      </c>
      <c r="E132" s="104" t="s">
        <v>272</v>
      </c>
      <c r="F132" s="104" t="s">
        <v>273</v>
      </c>
      <c r="G132" s="104" t="s">
        <v>274</v>
      </c>
      <c r="H132" s="104" t="s">
        <v>275</v>
      </c>
    </row>
    <row r="133" spans="1:16" ht="30" customHeight="1" thickTop="1" thickBot="1">
      <c r="C133" s="116">
        <v>0</v>
      </c>
      <c r="D133" s="116">
        <v>0</v>
      </c>
      <c r="E133" s="116">
        <v>0</v>
      </c>
      <c r="F133" s="116">
        <v>0</v>
      </c>
      <c r="G133" s="116">
        <v>0</v>
      </c>
      <c r="H133" s="116">
        <v>0</v>
      </c>
    </row>
    <row r="134" spans="1:16" ht="30" customHeight="1" thickTop="1" thickBot="1">
      <c r="C134" s="164" t="s">
        <v>358</v>
      </c>
      <c r="D134" s="79"/>
      <c r="E134" s="79"/>
      <c r="F134" s="79"/>
      <c r="G134" s="79"/>
      <c r="H134" s="79"/>
      <c r="I134" s="207"/>
    </row>
    <row r="135" spans="1:16" ht="30" customHeight="1" thickTop="1" thickBot="1">
      <c r="C135" s="104" t="s">
        <v>270</v>
      </c>
      <c r="D135" s="104" t="s">
        <v>271</v>
      </c>
      <c r="E135" s="104" t="s">
        <v>272</v>
      </c>
      <c r="F135" s="104" t="s">
        <v>273</v>
      </c>
      <c r="G135" s="104" t="s">
        <v>274</v>
      </c>
      <c r="H135" s="104" t="s">
        <v>275</v>
      </c>
    </row>
    <row r="136" spans="1:16" ht="30" customHeight="1" thickTop="1" thickBot="1">
      <c r="C136" s="116">
        <v>0</v>
      </c>
      <c r="D136" s="116">
        <v>0</v>
      </c>
      <c r="E136" s="116">
        <v>0</v>
      </c>
      <c r="F136" s="116">
        <v>0</v>
      </c>
      <c r="G136" s="116">
        <v>0</v>
      </c>
      <c r="H136" s="116">
        <v>0</v>
      </c>
    </row>
    <row r="137" spans="1:16" ht="30" customHeight="1" thickTop="1">
      <c r="C137" s="265" t="s">
        <v>369</v>
      </c>
    </row>
    <row r="138" spans="1:16" ht="58.5" customHeight="1"/>
    <row r="139" spans="1:16" ht="93" customHeight="1">
      <c r="C139" s="265"/>
    </row>
    <row r="140" spans="1:16" ht="66.75" customHeight="1"/>
    <row r="141" spans="1:16" s="29" customFormat="1" ht="30" customHeight="1">
      <c r="A141" s="28"/>
      <c r="C141" s="190" t="s">
        <v>513</v>
      </c>
      <c r="D141" s="191"/>
      <c r="E141" s="191"/>
      <c r="F141" s="191"/>
      <c r="G141" s="191"/>
      <c r="H141" s="191"/>
      <c r="I141" s="191"/>
      <c r="J141" s="191"/>
      <c r="K141" s="191"/>
      <c r="L141" s="191"/>
      <c r="M141" s="191"/>
      <c r="N141" s="191"/>
      <c r="O141" s="191"/>
      <c r="P141" s="191"/>
    </row>
    <row r="142" spans="1:16" ht="30" customHeight="1" thickBot="1"/>
    <row r="143" spans="1:16" ht="30" customHeight="1" thickTop="1" thickBot="1">
      <c r="C143" s="552" t="s">
        <v>359</v>
      </c>
      <c r="D143" s="164" t="s">
        <v>360</v>
      </c>
      <c r="E143" s="164" t="s">
        <v>514</v>
      </c>
      <c r="F143" s="164" t="s">
        <v>493</v>
      </c>
      <c r="G143" s="164" t="s">
        <v>362</v>
      </c>
      <c r="H143" s="164" t="s">
        <v>363</v>
      </c>
      <c r="I143" s="207"/>
    </row>
    <row r="144" spans="1:16" ht="30" customHeight="1" thickTop="1" thickBot="1">
      <c r="C144" s="553"/>
      <c r="D144" s="116">
        <v>2448.2974918501272</v>
      </c>
      <c r="E144" s="140">
        <v>2.6133080037516132E-2</v>
      </c>
      <c r="F144" s="116" t="s">
        <v>491</v>
      </c>
      <c r="G144" s="116">
        <v>70000</v>
      </c>
      <c r="H144" s="120" t="s">
        <v>487</v>
      </c>
    </row>
    <row r="145" spans="3:9" ht="30" customHeight="1" thickTop="1" thickBot="1">
      <c r="E145" s="20"/>
    </row>
    <row r="146" spans="3:9" ht="30" customHeight="1" thickTop="1" thickBot="1">
      <c r="C146" s="164" t="s">
        <v>364</v>
      </c>
      <c r="D146" s="164" t="s">
        <v>195</v>
      </c>
      <c r="E146" s="164" t="s">
        <v>196</v>
      </c>
      <c r="F146" s="164" t="s">
        <v>197</v>
      </c>
      <c r="G146" s="164" t="s">
        <v>198</v>
      </c>
      <c r="H146" s="164" t="s">
        <v>199</v>
      </c>
      <c r="I146" s="207"/>
    </row>
    <row r="147" spans="3:9" ht="30" customHeight="1" thickTop="1" thickBot="1">
      <c r="C147" s="176" t="s">
        <v>365</v>
      </c>
      <c r="D147" s="116">
        <v>311111.11111111118</v>
      </c>
      <c r="E147" s="116">
        <v>320000</v>
      </c>
      <c r="F147" s="116">
        <v>399999.99999999994</v>
      </c>
      <c r="G147" s="116">
        <v>453333.33333333326</v>
      </c>
      <c r="H147" s="116">
        <v>666666.66666666663</v>
      </c>
    </row>
    <row r="148" spans="3:9" ht="30" customHeight="1" thickTop="1" thickBot="1">
      <c r="C148" s="176" t="s">
        <v>366</v>
      </c>
      <c r="D148" s="116">
        <v>31111.111111111113</v>
      </c>
      <c r="E148" s="116">
        <v>32000.000000000011</v>
      </c>
      <c r="F148" s="116">
        <v>40000.000000000022</v>
      </c>
      <c r="G148" s="116">
        <v>45333.333333333343</v>
      </c>
      <c r="H148" s="116">
        <v>66666.666666666686</v>
      </c>
    </row>
    <row r="149" spans="3:9" ht="30" customHeight="1" thickTop="1" thickBot="1">
      <c r="C149" s="176" t="s">
        <v>376</v>
      </c>
      <c r="D149" s="116">
        <v>140000</v>
      </c>
      <c r="E149" s="116">
        <v>144000</v>
      </c>
      <c r="F149" s="116">
        <v>180000</v>
      </c>
      <c r="G149" s="116">
        <v>204000</v>
      </c>
      <c r="H149" s="116">
        <v>300000</v>
      </c>
    </row>
    <row r="150" spans="3:9" ht="30" customHeight="1" thickTop="1" thickBot="1">
      <c r="C150" s="176" t="s">
        <v>367</v>
      </c>
      <c r="D150" s="116">
        <v>140000.00000000006</v>
      </c>
      <c r="E150" s="116">
        <v>144000</v>
      </c>
      <c r="F150" s="116">
        <v>179999.99999999994</v>
      </c>
      <c r="G150" s="116">
        <v>203999.99999999988</v>
      </c>
      <c r="H150" s="116">
        <v>300000</v>
      </c>
    </row>
    <row r="151" spans="3:9" ht="30" customHeight="1" thickTop="1" thickBot="1">
      <c r="C151" s="176" t="s">
        <v>368</v>
      </c>
      <c r="D151" s="116">
        <v>126700</v>
      </c>
      <c r="E151" s="116">
        <v>135247.5</v>
      </c>
      <c r="F151" s="116">
        <v>145628.625</v>
      </c>
      <c r="G151" s="116">
        <v>158638.18124999999</v>
      </c>
      <c r="H151" s="116">
        <v>175462.27781249996</v>
      </c>
    </row>
    <row r="152" spans="3:9" ht="30" customHeight="1" thickTop="1" thickBot="1">
      <c r="C152" s="176" t="s">
        <v>369</v>
      </c>
      <c r="D152" s="116">
        <v>11000</v>
      </c>
      <c r="E152" s="116">
        <v>22000</v>
      </c>
      <c r="F152" s="116">
        <v>27500</v>
      </c>
      <c r="G152" s="116">
        <v>31000</v>
      </c>
      <c r="H152" s="116">
        <v>33500</v>
      </c>
    </row>
    <row r="153" spans="3:9" ht="30" customHeight="1" thickTop="1" thickBot="1">
      <c r="C153" s="176" t="s">
        <v>370</v>
      </c>
      <c r="D153" s="116">
        <v>7000</v>
      </c>
      <c r="E153" s="116">
        <v>9000</v>
      </c>
      <c r="F153" s="116">
        <v>9000</v>
      </c>
      <c r="G153" s="116">
        <v>9000</v>
      </c>
      <c r="H153" s="116">
        <v>9000</v>
      </c>
    </row>
    <row r="154" spans="3:9" ht="30" customHeight="1" thickTop="1" thickBot="1">
      <c r="C154" s="176" t="s">
        <v>371</v>
      </c>
      <c r="D154" s="116">
        <v>-4699.9999999999418</v>
      </c>
      <c r="E154" s="116">
        <v>-22247.5</v>
      </c>
      <c r="F154" s="116">
        <v>-2128.6250000000582</v>
      </c>
      <c r="G154" s="116">
        <v>5361.8187499998894</v>
      </c>
      <c r="H154" s="116">
        <v>82037.72218750004</v>
      </c>
    </row>
    <row r="155" spans="3:9" ht="30" customHeight="1" thickTop="1" thickBot="1">
      <c r="C155" s="176" t="s">
        <v>372</v>
      </c>
      <c r="D155" s="116">
        <v>0</v>
      </c>
      <c r="E155" s="116">
        <v>20000</v>
      </c>
      <c r="F155" s="116">
        <v>0</v>
      </c>
      <c r="G155" s="116">
        <v>0</v>
      </c>
      <c r="H155" s="116">
        <v>0</v>
      </c>
    </row>
    <row r="156" spans="3:9" ht="30" customHeight="1" thickTop="1" thickBot="1">
      <c r="C156" s="176" t="s">
        <v>373</v>
      </c>
      <c r="D156" s="160">
        <v>7.3928571428573285E-3</v>
      </c>
      <c r="E156" s="160">
        <v>-0.1038984375</v>
      </c>
      <c r="F156" s="160">
        <v>1.7178437499999855E-2</v>
      </c>
      <c r="G156" s="160">
        <v>3.1680482536764469E-2</v>
      </c>
      <c r="H156" s="160">
        <v>0.13655658328125006</v>
      </c>
    </row>
    <row r="157" spans="3:9" ht="30" customHeight="1" thickTop="1" thickBot="1">
      <c r="C157" s="176" t="s">
        <v>374</v>
      </c>
      <c r="D157" s="116">
        <v>2300.0000000000582</v>
      </c>
      <c r="E157" s="116">
        <v>-33247.5</v>
      </c>
      <c r="F157" s="116">
        <v>6871.3749999999418</v>
      </c>
      <c r="G157" s="116">
        <v>14361.818749999889</v>
      </c>
      <c r="H157" s="116">
        <v>91037.72218750004</v>
      </c>
    </row>
    <row r="158" spans="3:9" ht="30" customHeight="1" thickTop="1" thickBot="1">
      <c r="C158" s="176" t="s">
        <v>375</v>
      </c>
      <c r="D158" s="116">
        <v>33411.111111111182</v>
      </c>
      <c r="E158" s="116">
        <v>-1247.5</v>
      </c>
      <c r="F158" s="116">
        <v>46871.374999999942</v>
      </c>
      <c r="G158" s="116">
        <v>59695.152083333262</v>
      </c>
      <c r="H158" s="116">
        <v>157704.38885416667</v>
      </c>
    </row>
    <row r="159" spans="3:9" ht="30" customHeight="1" thickTop="1">
      <c r="C159" s="265" t="s">
        <v>702</v>
      </c>
    </row>
    <row r="160" spans="3:9" ht="30" customHeight="1"/>
    <row r="161" spans="3:3" ht="30" customHeight="1"/>
    <row r="162" spans="3:3" ht="30" customHeight="1"/>
    <row r="163" spans="3:3" ht="30" customHeight="1"/>
    <row r="164" spans="3:3" ht="30" customHeight="1"/>
    <row r="165" spans="3:3" ht="30" customHeight="1"/>
    <row r="166" spans="3:3" ht="30" customHeight="1"/>
    <row r="167" spans="3:3" ht="30" customHeight="1">
      <c r="C167" s="265" t="s">
        <v>703</v>
      </c>
    </row>
    <row r="168" spans="3:3" ht="30" customHeight="1"/>
    <row r="169" spans="3:3" ht="30" customHeight="1"/>
    <row r="170" spans="3:3" ht="30" customHeight="1"/>
    <row r="171" spans="3:3" ht="30" customHeight="1"/>
    <row r="172" spans="3:3" ht="30" customHeight="1"/>
    <row r="173" spans="3:3" ht="30" customHeight="1"/>
    <row r="174" spans="3:3" ht="30" customHeight="1"/>
    <row r="175" spans="3:3" ht="30" customHeight="1"/>
    <row r="176" spans="3:3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30" customHeight="1"/>
    <row r="220" ht="30" customHeight="1"/>
    <row r="221" ht="30" customHeight="1"/>
    <row r="222" ht="30" customHeight="1"/>
    <row r="223" ht="30" customHeight="1"/>
    <row r="224" ht="30" customHeight="1"/>
    <row r="225" ht="30" customHeight="1"/>
    <row r="226" ht="30" customHeight="1"/>
    <row r="227" ht="30" customHeight="1"/>
    <row r="228" ht="30" customHeight="1"/>
    <row r="229" ht="30" customHeight="1"/>
    <row r="230" ht="30" customHeight="1"/>
    <row r="231" ht="30" customHeight="1"/>
    <row r="232" ht="30" customHeight="1"/>
    <row r="233" ht="30" customHeight="1"/>
    <row r="234" ht="30" customHeight="1"/>
    <row r="235" ht="30" customHeight="1"/>
    <row r="236" ht="30" customHeight="1"/>
    <row r="237" ht="30" customHeight="1"/>
    <row r="238" ht="30" customHeight="1"/>
    <row r="239" ht="30" customHeight="1"/>
    <row r="240" ht="30" customHeight="1"/>
    <row r="241" ht="30" customHeight="1"/>
    <row r="242" ht="30" customHeight="1"/>
    <row r="243" ht="30" customHeight="1"/>
    <row r="244" ht="30" customHeight="1"/>
    <row r="245" ht="30" customHeight="1"/>
    <row r="246" ht="30" customHeight="1"/>
    <row r="247" ht="30" customHeight="1"/>
    <row r="248" ht="30" customHeight="1"/>
    <row r="249" ht="30" customHeight="1"/>
    <row r="250" ht="30" customHeight="1"/>
    <row r="251" ht="30" customHeight="1"/>
    <row r="252" ht="30" customHeight="1"/>
    <row r="253" ht="30" customHeight="1"/>
    <row r="254" ht="30" customHeight="1"/>
    <row r="255" ht="30" customHeight="1"/>
    <row r="256" ht="30" customHeight="1"/>
    <row r="257" ht="30" customHeight="1"/>
    <row r="258" ht="30" customHeight="1"/>
    <row r="259" ht="30" customHeight="1"/>
    <row r="260" ht="30" customHeight="1"/>
    <row r="261" ht="30" customHeight="1"/>
    <row r="262" ht="30" customHeight="1"/>
    <row r="263" ht="30" customHeight="1"/>
    <row r="264" ht="30" customHeight="1"/>
    <row r="265" ht="30" customHeight="1"/>
    <row r="266" ht="30" customHeight="1"/>
    <row r="267" ht="30" customHeight="1"/>
    <row r="268" ht="30" customHeight="1"/>
    <row r="269" ht="30" customHeight="1"/>
    <row r="270" ht="30" customHeight="1"/>
    <row r="271" ht="30" customHeight="1"/>
    <row r="272" ht="30" customHeight="1"/>
    <row r="273" ht="30" customHeight="1"/>
    <row r="274" ht="30" customHeight="1"/>
    <row r="275" ht="30" customHeight="1"/>
    <row r="276" ht="30" customHeight="1"/>
    <row r="277" ht="30" customHeight="1"/>
    <row r="278" ht="30" customHeight="1"/>
    <row r="279" ht="30" customHeight="1"/>
    <row r="280" ht="30" customHeight="1"/>
    <row r="281" ht="30" customHeight="1"/>
    <row r="282" ht="30" customHeight="1"/>
    <row r="283" ht="30" customHeight="1"/>
    <row r="284" ht="30" customHeight="1"/>
    <row r="285" ht="30" customHeight="1"/>
    <row r="286" ht="30" customHeight="1"/>
    <row r="287" ht="30" customHeight="1"/>
    <row r="288" ht="30" customHeight="1"/>
    <row r="289" ht="30" customHeight="1"/>
    <row r="290" ht="30" customHeight="1"/>
    <row r="291" ht="30" customHeight="1"/>
    <row r="292" ht="30" customHeight="1"/>
    <row r="293" ht="30" customHeight="1"/>
    <row r="294" ht="30" customHeight="1"/>
    <row r="295" ht="30" customHeight="1"/>
    <row r="296" ht="30" customHeight="1"/>
    <row r="297" ht="30" customHeight="1"/>
    <row r="298" ht="30" customHeight="1"/>
    <row r="299" ht="30" customHeight="1"/>
    <row r="300" ht="30" customHeight="1"/>
    <row r="301" ht="30" customHeight="1"/>
    <row r="302" ht="30" customHeight="1"/>
    <row r="303" ht="30" customHeight="1"/>
    <row r="304" ht="30" customHeight="1"/>
    <row r="305" ht="30" customHeight="1"/>
    <row r="306" ht="30" customHeight="1"/>
    <row r="307" ht="30" customHeight="1"/>
    <row r="308" ht="30" customHeight="1"/>
    <row r="309" ht="30" customHeight="1"/>
    <row r="310" ht="30" customHeight="1"/>
    <row r="311" ht="30" customHeight="1"/>
    <row r="312" ht="30" customHeight="1"/>
    <row r="313" ht="30" customHeight="1"/>
    <row r="314" ht="30" customHeight="1"/>
    <row r="315" ht="30" customHeight="1"/>
    <row r="316" ht="30" customHeight="1"/>
    <row r="317" ht="30" customHeight="1"/>
    <row r="318" ht="30" customHeight="1"/>
    <row r="319" ht="30" customHeight="1"/>
    <row r="320" ht="30" customHeight="1"/>
    <row r="321" ht="30" customHeight="1"/>
    <row r="322" ht="30" customHeight="1"/>
    <row r="323" ht="30" customHeight="1"/>
    <row r="324" ht="30" customHeight="1"/>
    <row r="325" ht="30" customHeight="1"/>
    <row r="326" ht="30" customHeight="1"/>
    <row r="327" ht="30" customHeight="1"/>
    <row r="328" ht="30" customHeight="1"/>
    <row r="329" ht="30" customHeight="1"/>
    <row r="330" ht="30" customHeight="1"/>
    <row r="331" ht="30" customHeight="1"/>
    <row r="332" ht="30" customHeight="1"/>
    <row r="333" ht="30" customHeight="1"/>
    <row r="334" ht="30" customHeight="1"/>
    <row r="335" ht="30" customHeight="1"/>
    <row r="336" ht="30" customHeight="1"/>
    <row r="337" ht="30" customHeight="1"/>
    <row r="338" ht="30" customHeight="1"/>
    <row r="339" ht="30" customHeight="1"/>
    <row r="340" ht="30" customHeight="1"/>
    <row r="341" ht="30" customHeight="1"/>
    <row r="342" ht="30" customHeight="1"/>
    <row r="343" ht="30" customHeight="1"/>
    <row r="344" ht="30" customHeight="1"/>
    <row r="345" ht="30" customHeight="1"/>
    <row r="346" ht="30" customHeight="1"/>
    <row r="347" ht="30" customHeight="1"/>
    <row r="348" ht="30" customHeight="1"/>
    <row r="349" ht="30" customHeight="1"/>
    <row r="350" ht="30" customHeight="1"/>
    <row r="351" ht="30" customHeight="1"/>
    <row r="352" ht="30" customHeight="1"/>
    <row r="353" ht="30" customHeight="1"/>
    <row r="354" ht="30" customHeight="1"/>
    <row r="355" ht="30" customHeight="1"/>
    <row r="356" ht="30" customHeight="1"/>
    <row r="357" ht="30" customHeight="1"/>
    <row r="358" ht="30" customHeight="1"/>
    <row r="359" ht="30" customHeight="1"/>
    <row r="360" ht="30" customHeight="1"/>
    <row r="361" ht="30" customHeight="1"/>
    <row r="362" ht="30" customHeight="1"/>
    <row r="363" ht="30" customHeight="1"/>
    <row r="364" ht="30" customHeight="1"/>
    <row r="365" ht="30" customHeight="1"/>
    <row r="366" ht="30" customHeight="1"/>
    <row r="367" ht="30" customHeight="1"/>
    <row r="368" ht="30" customHeight="1"/>
    <row r="369" ht="30" customHeight="1"/>
    <row r="370" ht="30" customHeight="1"/>
    <row r="371" ht="30" customHeight="1"/>
    <row r="372" ht="30" customHeight="1"/>
    <row r="373" ht="30" customHeight="1"/>
    <row r="374" ht="30" customHeight="1"/>
    <row r="375" ht="30" customHeight="1"/>
    <row r="376" ht="30" customHeight="1"/>
    <row r="377" ht="30" customHeight="1"/>
    <row r="378" ht="30" customHeight="1"/>
    <row r="379" ht="30" customHeight="1"/>
    <row r="380" ht="30" customHeight="1"/>
    <row r="381" ht="30" customHeight="1"/>
    <row r="382" ht="30" customHeight="1"/>
    <row r="383" ht="30" customHeight="1"/>
    <row r="384" ht="30" customHeight="1"/>
    <row r="385" ht="30" customHeight="1"/>
    <row r="386" ht="30" customHeight="1"/>
    <row r="387" ht="30" customHeight="1"/>
    <row r="388" ht="30" customHeight="1"/>
    <row r="389" ht="30" customHeight="1"/>
    <row r="390" ht="30" customHeight="1"/>
    <row r="391" ht="30" customHeight="1"/>
    <row r="392" ht="30" customHeight="1"/>
    <row r="393" ht="30" customHeight="1"/>
    <row r="394" ht="30" customHeight="1"/>
    <row r="395" ht="30" customHeight="1"/>
    <row r="396" ht="30" customHeight="1"/>
    <row r="397" ht="30" customHeight="1"/>
    <row r="398" ht="30" customHeight="1"/>
    <row r="399" ht="30" customHeight="1"/>
    <row r="400" ht="30" customHeight="1"/>
    <row r="401" ht="30" customHeight="1"/>
    <row r="402" ht="30" customHeight="1"/>
    <row r="403" ht="30" customHeight="1"/>
    <row r="404" ht="30" customHeight="1"/>
    <row r="405" ht="30" customHeight="1"/>
    <row r="406" ht="30" customHeight="1"/>
    <row r="407" ht="30" customHeight="1"/>
    <row r="408" ht="30" customHeight="1"/>
    <row r="409" ht="30" customHeight="1"/>
    <row r="410" ht="30" customHeight="1"/>
    <row r="411" ht="30" customHeight="1"/>
    <row r="412" ht="30" customHeight="1"/>
    <row r="413" ht="30" customHeight="1"/>
    <row r="414" ht="30" customHeight="1"/>
    <row r="415" ht="30" customHeight="1"/>
    <row r="416" ht="30" customHeight="1"/>
    <row r="417" ht="30" customHeight="1"/>
    <row r="418" ht="30" customHeight="1"/>
    <row r="419" ht="30" customHeight="1"/>
    <row r="420" ht="30" customHeight="1"/>
    <row r="421" ht="30" customHeight="1"/>
  </sheetData>
  <sheetProtection selectLockedCells="1"/>
  <mergeCells count="39">
    <mergeCell ref="C143:C144"/>
    <mergeCell ref="D71:E71"/>
    <mergeCell ref="D92:E92"/>
    <mergeCell ref="G92:H92"/>
    <mergeCell ref="D93:H93"/>
    <mergeCell ref="D70:E70"/>
    <mergeCell ref="C51:E51"/>
    <mergeCell ref="F51:H51"/>
    <mergeCell ref="C52:E52"/>
    <mergeCell ref="F52:H52"/>
    <mergeCell ref="C50:E50"/>
    <mergeCell ref="F50:H50"/>
    <mergeCell ref="D37:H37"/>
    <mergeCell ref="D36:H36"/>
    <mergeCell ref="E41:F41"/>
    <mergeCell ref="E42:F42"/>
    <mergeCell ref="E43:F43"/>
    <mergeCell ref="E44:F44"/>
    <mergeCell ref="E45:F45"/>
    <mergeCell ref="E46:F46"/>
    <mergeCell ref="E47:F47"/>
    <mergeCell ref="E48:F48"/>
    <mergeCell ref="F49:G49"/>
    <mergeCell ref="C16:H16"/>
    <mergeCell ref="C25:H25"/>
    <mergeCell ref="C31:H31"/>
    <mergeCell ref="C35:H35"/>
    <mergeCell ref="D29:H29"/>
    <mergeCell ref="D28:H28"/>
    <mergeCell ref="D27:H27"/>
    <mergeCell ref="D26:H26"/>
    <mergeCell ref="D32:H32"/>
    <mergeCell ref="D33:H33"/>
    <mergeCell ref="D20:H20"/>
    <mergeCell ref="D18:H18"/>
    <mergeCell ref="D17:H17"/>
    <mergeCell ref="D19:H19"/>
    <mergeCell ref="C23:H23"/>
    <mergeCell ref="C22:H22"/>
  </mergeCells>
  <phoneticPr fontId="38" type="noConversion"/>
  <conditionalFormatting sqref="D20">
    <cfRule type="cellIs" dxfId="7" priority="6" operator="between">
      <formula>0.49</formula>
      <formula>0</formula>
    </cfRule>
    <cfRule type="cellIs" dxfId="6" priority="7" operator="between">
      <formula>0.74</formula>
      <formula>0.5</formula>
    </cfRule>
    <cfRule type="cellIs" dxfId="5" priority="8" operator="between">
      <formula>0.99</formula>
      <formula>0.75</formula>
    </cfRule>
  </conditionalFormatting>
  <conditionalFormatting sqref="D20:H20">
    <cfRule type="cellIs" dxfId="4" priority="9" operator="greaterThanOrEqual">
      <formula>1</formula>
    </cfRule>
  </conditionalFormatting>
  <conditionalFormatting sqref="C64:C68">
    <cfRule type="colorScale" priority="5">
      <colorScale>
        <cfvo type="min"/>
        <cfvo type="percentile" val="50"/>
        <cfvo type="max"/>
        <color rgb="FFE71919"/>
        <color theme="7"/>
        <color rgb="FF55B03E"/>
      </colorScale>
    </cfRule>
  </conditionalFormatting>
  <conditionalFormatting sqref="D144">
    <cfRule type="cellIs" dxfId="3" priority="3" operator="greaterThan">
      <formula>0</formula>
    </cfRule>
    <cfRule type="cellIs" dxfId="2" priority="4" operator="lessThanOrEqual">
      <formula>0</formula>
    </cfRule>
  </conditionalFormatting>
  <conditionalFormatting sqref="D157:H157">
    <cfRule type="cellIs" dxfId="1" priority="1" operator="greaterThan">
      <formula>0</formula>
    </cfRule>
    <cfRule type="cellIs" dxfId="0" priority="2" operator="lessThanOrEqual">
      <formula>0</formula>
    </cfRule>
  </conditionalFormatting>
  <pageMargins left="0.70000000000000007" right="0.70000000000000007" top="0.75000000000000011" bottom="0.75000000000000011" header="0.30000000000000004" footer="0.30000000000000004"/>
  <pageSetup paperSize="9" scale="69" orientation="landscape" r:id="rId1"/>
  <rowBreaks count="10" manualBreakCount="10">
    <brk id="13" max="16383" man="1"/>
    <brk id="37" min="2" max="7" man="1"/>
    <brk id="52" max="16383" man="1"/>
    <brk id="60" min="2" max="7" man="1"/>
    <brk id="75" min="2" max="7" man="1"/>
    <brk id="94" max="16383" man="1"/>
    <brk id="103" max="16383" man="1"/>
    <brk id="120" max="16383" man="1"/>
    <brk id="140" max="16383" man="1"/>
    <brk id="158" min="2" max="7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5"/>
  <dimension ref="A1:XFD22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12" style="12" customWidth="1"/>
    <col min="4" max="4" width="34.375" style="12" bestFit="1" customWidth="1"/>
    <col min="5" max="7" width="27.375" style="12" customWidth="1"/>
    <col min="8" max="8" width="12.625" style="12" customWidth="1"/>
    <col min="9" max="9" width="27.375" style="12" customWidth="1"/>
    <col min="10" max="10" width="5.625" style="12" customWidth="1"/>
    <col min="11" max="11" width="11" style="12" customWidth="1"/>
    <col min="12" max="14" width="11" style="12"/>
    <col min="15" max="15" width="11" style="12" customWidth="1"/>
    <col min="16" max="19" width="11" style="12"/>
    <col min="20" max="20" width="5.125" style="12" customWidth="1"/>
    <col min="21" max="16384" width="11" style="12"/>
  </cols>
  <sheetData>
    <row r="1" spans="1:16384" s="2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2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3.5" customHeight="1">
      <c r="D4" s="25"/>
      <c r="E4" s="26"/>
      <c r="F4" s="26"/>
      <c r="G4" s="26"/>
      <c r="H4" s="26"/>
      <c r="I4" s="27"/>
      <c r="J4" s="27"/>
      <c r="K4" s="27"/>
      <c r="L4" s="27"/>
      <c r="M4" s="27"/>
      <c r="N4" s="27"/>
      <c r="O4" s="27"/>
      <c r="P4" s="27"/>
      <c r="Q4" s="27"/>
    </row>
    <row r="5" spans="1:16384" s="28" customFormat="1" ht="50.1" customHeight="1">
      <c r="C5" s="37" t="s">
        <v>36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</row>
    <row r="6" spans="1:16384" s="40" customFormat="1" ht="27" customHeight="1">
      <c r="A6" s="39"/>
      <c r="C6" s="41" t="s">
        <v>12</v>
      </c>
      <c r="D6" s="42"/>
      <c r="E6" s="42"/>
      <c r="F6" s="42"/>
      <c r="G6" s="42"/>
      <c r="H6" s="42"/>
      <c r="I6" s="42"/>
      <c r="J6" s="42"/>
      <c r="K6" s="42"/>
      <c r="L6" s="42"/>
      <c r="M6" s="42"/>
    </row>
    <row r="7" spans="1:16384" s="29" customFormat="1" ht="27" customHeight="1">
      <c r="A7" s="28"/>
      <c r="C7" s="564" t="s">
        <v>0</v>
      </c>
      <c r="D7" s="564"/>
      <c r="E7" s="564"/>
      <c r="F7" s="564"/>
      <c r="G7" s="564"/>
      <c r="H7" s="564"/>
      <c r="I7" s="43"/>
      <c r="J7" s="43"/>
      <c r="K7" s="43"/>
      <c r="L7" s="43"/>
      <c r="M7" s="53"/>
    </row>
    <row r="8" spans="1:16384" s="29" customFormat="1" ht="36" customHeight="1">
      <c r="A8" s="28"/>
      <c r="C8" s="47" t="s">
        <v>1</v>
      </c>
      <c r="D8" s="46" t="s">
        <v>55</v>
      </c>
      <c r="E8" s="561" t="s">
        <v>37</v>
      </c>
      <c r="F8" s="562"/>
      <c r="G8" s="562"/>
      <c r="H8" s="562"/>
      <c r="I8" s="563"/>
      <c r="J8" s="44"/>
    </row>
    <row r="9" spans="1:16384" s="29" customFormat="1" ht="8.1" customHeight="1">
      <c r="A9" s="28"/>
      <c r="C9" s="560"/>
      <c r="D9" s="560"/>
      <c r="E9" s="560"/>
      <c r="F9" s="560"/>
      <c r="G9" s="565"/>
      <c r="H9" s="560"/>
      <c r="I9" s="560"/>
    </row>
    <row r="10" spans="1:16384" s="29" customFormat="1" ht="36" customHeight="1">
      <c r="A10" s="28"/>
      <c r="C10" s="47" t="s">
        <v>2</v>
      </c>
      <c r="D10" s="46" t="s">
        <v>31</v>
      </c>
      <c r="E10" s="561" t="s">
        <v>38</v>
      </c>
      <c r="F10" s="562"/>
      <c r="G10" s="562"/>
      <c r="H10" s="562"/>
      <c r="I10" s="563"/>
      <c r="J10" s="44"/>
    </row>
    <row r="11" spans="1:16384" s="29" customFormat="1" ht="8.1" customHeight="1">
      <c r="A11" s="28"/>
      <c r="C11" s="560"/>
      <c r="D11" s="560"/>
      <c r="E11" s="560"/>
      <c r="F11" s="560"/>
      <c r="G11" s="560"/>
      <c r="H11" s="560"/>
      <c r="I11" s="560"/>
    </row>
    <row r="12" spans="1:16384" s="29" customFormat="1" ht="36" customHeight="1">
      <c r="A12" s="28"/>
      <c r="C12" s="47" t="s">
        <v>3</v>
      </c>
      <c r="D12" s="46" t="s">
        <v>32</v>
      </c>
      <c r="E12" s="561" t="s">
        <v>39</v>
      </c>
      <c r="F12" s="562"/>
      <c r="G12" s="562"/>
      <c r="H12" s="562"/>
      <c r="I12" s="563"/>
      <c r="J12" s="44"/>
    </row>
    <row r="13" spans="1:16384" s="29" customFormat="1" ht="8.1" customHeight="1">
      <c r="A13" s="28"/>
      <c r="C13" s="560"/>
      <c r="D13" s="560"/>
      <c r="E13" s="560"/>
      <c r="F13" s="560"/>
      <c r="G13" s="560"/>
      <c r="H13" s="560"/>
      <c r="I13" s="560"/>
    </row>
    <row r="14" spans="1:16384" s="29" customFormat="1" ht="36" customHeight="1">
      <c r="A14" s="28"/>
      <c r="C14" s="47" t="s">
        <v>4</v>
      </c>
      <c r="D14" s="46" t="s">
        <v>33</v>
      </c>
      <c r="E14" s="561" t="s">
        <v>40</v>
      </c>
      <c r="F14" s="562"/>
      <c r="G14" s="562"/>
      <c r="H14" s="562"/>
      <c r="I14" s="563"/>
      <c r="J14" s="44"/>
    </row>
    <row r="15" spans="1:16384" s="29" customFormat="1" ht="8.25" customHeight="1">
      <c r="A15" s="28"/>
      <c r="C15" s="560"/>
      <c r="D15" s="560"/>
      <c r="E15" s="560"/>
      <c r="F15" s="560"/>
      <c r="G15" s="560"/>
      <c r="H15" s="560"/>
      <c r="I15" s="560"/>
    </row>
    <row r="16" spans="1:16384" s="29" customFormat="1" ht="36" customHeight="1">
      <c r="A16" s="28"/>
      <c r="C16" s="47" t="s">
        <v>5</v>
      </c>
      <c r="D16" s="46" t="s">
        <v>34</v>
      </c>
      <c r="E16" s="561" t="s">
        <v>41</v>
      </c>
      <c r="F16" s="562"/>
      <c r="G16" s="562"/>
      <c r="H16" s="562"/>
      <c r="I16" s="563"/>
      <c r="J16" s="44"/>
    </row>
    <row r="17" spans="1:10" s="29" customFormat="1" ht="8.25" customHeight="1">
      <c r="A17" s="28"/>
      <c r="C17" s="560"/>
      <c r="D17" s="560"/>
      <c r="E17" s="560"/>
      <c r="F17" s="560"/>
      <c r="G17" s="560"/>
      <c r="H17" s="560"/>
      <c r="I17" s="560"/>
    </row>
    <row r="18" spans="1:10" s="29" customFormat="1" ht="36" customHeight="1">
      <c r="A18" s="28"/>
      <c r="C18" s="47" t="s">
        <v>28</v>
      </c>
      <c r="D18" s="46" t="s">
        <v>54</v>
      </c>
      <c r="E18" s="561" t="s">
        <v>42</v>
      </c>
      <c r="F18" s="562"/>
      <c r="G18" s="562"/>
      <c r="H18" s="562"/>
      <c r="I18" s="563"/>
      <c r="J18" s="44"/>
    </row>
    <row r="19" spans="1:10" s="29" customFormat="1" ht="8.25" customHeight="1">
      <c r="A19" s="28"/>
      <c r="C19" s="560"/>
      <c r="D19" s="560"/>
      <c r="E19" s="560"/>
      <c r="F19" s="560"/>
      <c r="G19" s="560"/>
      <c r="H19" s="560"/>
      <c r="I19" s="560"/>
    </row>
    <row r="20" spans="1:10" s="29" customFormat="1" ht="36" customHeight="1">
      <c r="A20" s="28"/>
      <c r="C20" s="47" t="s">
        <v>29</v>
      </c>
      <c r="D20" s="46" t="s">
        <v>6</v>
      </c>
      <c r="E20" s="561" t="s">
        <v>43</v>
      </c>
      <c r="F20" s="562"/>
      <c r="G20" s="562"/>
      <c r="H20" s="562"/>
      <c r="I20" s="563"/>
      <c r="J20" s="44"/>
    </row>
    <row r="21" spans="1:10" s="29" customFormat="1" ht="8.25" customHeight="1">
      <c r="A21" s="28"/>
      <c r="C21" s="560"/>
      <c r="D21" s="560"/>
      <c r="E21" s="560"/>
      <c r="F21" s="560"/>
      <c r="G21" s="560"/>
      <c r="H21" s="560"/>
      <c r="I21" s="560"/>
    </row>
    <row r="22" spans="1:10" s="29" customFormat="1" ht="36" customHeight="1">
      <c r="A22" s="28"/>
      <c r="C22" s="47" t="s">
        <v>30</v>
      </c>
      <c r="D22" s="46" t="s">
        <v>35</v>
      </c>
      <c r="E22" s="561" t="s">
        <v>44</v>
      </c>
      <c r="F22" s="562"/>
      <c r="G22" s="562"/>
      <c r="H22" s="562"/>
      <c r="I22" s="563"/>
      <c r="J22" s="44"/>
    </row>
  </sheetData>
  <sheetProtection selectLockedCells="1"/>
  <mergeCells count="21">
    <mergeCell ref="C13:I13"/>
    <mergeCell ref="C15:I15"/>
    <mergeCell ref="C7:H7"/>
    <mergeCell ref="C9:I9"/>
    <mergeCell ref="C11:I11"/>
    <mergeCell ref="E8:I8"/>
    <mergeCell ref="E10:I10"/>
    <mergeCell ref="E12:I12"/>
    <mergeCell ref="E14:I14"/>
    <mergeCell ref="C1:D1"/>
    <mergeCell ref="E1:F1"/>
    <mergeCell ref="G1:H1"/>
    <mergeCell ref="I1:J1"/>
    <mergeCell ref="K1:L1"/>
    <mergeCell ref="C21:I21"/>
    <mergeCell ref="E22:I22"/>
    <mergeCell ref="E16:I16"/>
    <mergeCell ref="C17:I17"/>
    <mergeCell ref="E18:I18"/>
    <mergeCell ref="C19:I19"/>
    <mergeCell ref="E20:I20"/>
  </mergeCells>
  <hyperlinks>
    <hyperlink ref="C8" location="IG_EM!A1" display="Passo 1"/>
    <hyperlink ref="C10" location="MODELAGEM!A1" display="Passo 2"/>
    <hyperlink ref="C12" location="ESTRATÉGIA!A1" display="Passo 3"/>
    <hyperlink ref="C14" location="MARKETING!A1" display="Passo 4"/>
    <hyperlink ref="C16" location="FINANÇAS!A1" display="Passo 5"/>
    <hyperlink ref="C20" location="DASHBOARD!A1" display="Passo 7"/>
    <hyperlink ref="C22" location="SUMÁRIO!A1" display="Passo 8"/>
    <hyperlink ref="C18" location="RELATÓRIOS!A1" display="Passo 6"/>
  </hyperlinks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6"/>
  <dimension ref="A1:XFD12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85.125" style="12" customWidth="1"/>
    <col min="4" max="4" width="2.875" style="12" customWidth="1"/>
    <col min="5" max="5" width="85.125" style="12" customWidth="1"/>
    <col min="6" max="7" width="1.5" style="12" customWidth="1"/>
    <col min="8" max="9" width="11" style="12"/>
    <col min="10" max="10" width="11" style="12" customWidth="1"/>
    <col min="11" max="14" width="11" style="12"/>
    <col min="15" max="15" width="5.125" style="12" customWidth="1"/>
    <col min="16" max="16384" width="11" style="12"/>
  </cols>
  <sheetData>
    <row r="1" spans="1:16384" s="52" customFormat="1" ht="39" customHeight="1">
      <c r="C1" s="405"/>
      <c r="D1" s="405"/>
      <c r="E1" s="405"/>
      <c r="F1" s="405"/>
      <c r="H1" s="24"/>
    </row>
    <row r="2" spans="1:16384" s="6" customFormat="1" ht="30" customHeight="1">
      <c r="D2" s="7"/>
      <c r="E2" s="8"/>
      <c r="F2" s="8"/>
      <c r="G2" s="9"/>
      <c r="H2" s="9"/>
      <c r="I2" s="9"/>
      <c r="J2" s="9"/>
      <c r="K2" s="9"/>
      <c r="L2" s="9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9.5" customHeight="1">
      <c r="D4" s="25"/>
      <c r="E4" s="26"/>
      <c r="F4" s="26"/>
      <c r="G4" s="27"/>
      <c r="H4" s="27"/>
      <c r="I4" s="27"/>
      <c r="J4" s="27"/>
      <c r="K4" s="27"/>
      <c r="L4" s="27"/>
    </row>
    <row r="5" spans="1:16384" ht="28.5" customHeight="1">
      <c r="C5" s="33" t="s">
        <v>13</v>
      </c>
      <c r="E5" s="33" t="s">
        <v>19</v>
      </c>
    </row>
    <row r="6" spans="1:16384" ht="69.75" customHeight="1">
      <c r="C6" s="34" t="s">
        <v>15</v>
      </c>
      <c r="D6" s="35"/>
      <c r="E6" s="34" t="s">
        <v>20</v>
      </c>
      <c r="F6" s="36"/>
    </row>
    <row r="7" spans="1:16384" ht="7.5" customHeight="1"/>
    <row r="8" spans="1:16384" ht="28.5" customHeight="1">
      <c r="C8" s="33" t="s">
        <v>14</v>
      </c>
      <c r="D8" s="35"/>
      <c r="E8" s="33" t="s">
        <v>26</v>
      </c>
    </row>
    <row r="9" spans="1:16384" ht="69.75" customHeight="1">
      <c r="C9" s="34" t="s">
        <v>16</v>
      </c>
      <c r="E9" s="34" t="s">
        <v>27</v>
      </c>
    </row>
    <row r="10" spans="1:16384" ht="7.5" customHeight="1"/>
    <row r="11" spans="1:16384" ht="28.5" customHeight="1">
      <c r="C11" s="33" t="s">
        <v>17</v>
      </c>
      <c r="E11" s="33" t="s">
        <v>21</v>
      </c>
    </row>
    <row r="12" spans="1:16384" ht="69.75" customHeight="1">
      <c r="C12" s="34" t="s">
        <v>18</v>
      </c>
      <c r="E12" s="34" t="s">
        <v>22</v>
      </c>
    </row>
  </sheetData>
  <sheetProtection selectLockedCells="1"/>
  <mergeCells count="2">
    <mergeCell ref="C1:D1"/>
    <mergeCell ref="E1:F1"/>
  </mergeCells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7"/>
  <dimension ref="A1:XFD14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6.875" style="12" customWidth="1"/>
    <col min="4" max="4" width="63.125" style="12" customWidth="1"/>
    <col min="5" max="5" width="15.375" style="12" customWidth="1"/>
    <col min="6" max="10" width="27.375" style="12" customWidth="1"/>
    <col min="11" max="11" width="11" style="12" customWidth="1"/>
    <col min="12" max="14" width="11" style="12"/>
    <col min="15" max="15" width="11" style="12" customWidth="1"/>
    <col min="16" max="19" width="11" style="12"/>
    <col min="20" max="20" width="5.125" style="12" customWidth="1"/>
    <col min="21" max="16384" width="11" style="12"/>
  </cols>
  <sheetData>
    <row r="1" spans="1:16384" s="2" customFormat="1" ht="39" customHeight="1">
      <c r="A1" s="45"/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2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23.25" customHeight="1">
      <c r="D4" s="25"/>
      <c r="E4" s="26"/>
      <c r="F4" s="26"/>
      <c r="G4" s="26"/>
      <c r="H4" s="26"/>
      <c r="I4" s="27"/>
      <c r="J4" s="27"/>
      <c r="K4" s="27"/>
      <c r="L4" s="27"/>
      <c r="M4" s="27"/>
      <c r="N4" s="27"/>
      <c r="O4" s="27"/>
      <c r="P4" s="27"/>
      <c r="Q4" s="27"/>
    </row>
    <row r="5" spans="1:16384" s="29" customFormat="1" ht="30" customHeight="1">
      <c r="A5" s="28"/>
      <c r="C5" s="30">
        <v>1</v>
      </c>
      <c r="D5" s="48" t="s">
        <v>7</v>
      </c>
      <c r="E5" s="49" t="s">
        <v>11</v>
      </c>
    </row>
    <row r="6" spans="1:16384" s="29" customFormat="1" ht="29.25" customHeight="1">
      <c r="A6" s="28"/>
      <c r="C6" s="566"/>
      <c r="D6" s="566"/>
      <c r="E6" s="31"/>
      <c r="F6" s="31"/>
      <c r="G6" s="31"/>
      <c r="H6" s="31"/>
      <c r="I6" s="31"/>
    </row>
    <row r="7" spans="1:16384" s="29" customFormat="1" ht="30" customHeight="1">
      <c r="A7" s="28"/>
      <c r="C7" s="30">
        <v>2</v>
      </c>
      <c r="D7" s="48" t="s">
        <v>8</v>
      </c>
      <c r="E7" s="49" t="s">
        <v>11</v>
      </c>
    </row>
    <row r="8" spans="1:16384" s="29" customFormat="1" ht="29.25" customHeight="1">
      <c r="A8" s="28"/>
      <c r="C8" s="566"/>
      <c r="D8" s="566"/>
      <c r="E8" s="31"/>
      <c r="F8" s="31"/>
      <c r="G8" s="31"/>
      <c r="H8" s="31"/>
      <c r="I8" s="31"/>
    </row>
    <row r="9" spans="1:16384" s="29" customFormat="1" ht="30" customHeight="1">
      <c r="A9" s="28"/>
      <c r="C9" s="30">
        <v>3</v>
      </c>
      <c r="D9" s="48" t="s">
        <v>9</v>
      </c>
      <c r="E9" s="49" t="s">
        <v>11</v>
      </c>
    </row>
    <row r="10" spans="1:16384" s="29" customFormat="1" ht="29.25" customHeight="1">
      <c r="A10" s="28"/>
      <c r="C10" s="566"/>
      <c r="D10" s="566"/>
      <c r="E10" s="31"/>
      <c r="F10" s="31"/>
      <c r="G10" s="31"/>
      <c r="H10" s="31"/>
      <c r="I10" s="31"/>
    </row>
    <row r="11" spans="1:16384" s="29" customFormat="1" ht="30" customHeight="1">
      <c r="A11" s="28"/>
      <c r="C11" s="30">
        <v>4</v>
      </c>
      <c r="D11" s="48" t="s">
        <v>24</v>
      </c>
      <c r="E11" s="49" t="s">
        <v>11</v>
      </c>
      <c r="H11" s="32" t="s">
        <v>23</v>
      </c>
    </row>
    <row r="12" spans="1:16384" s="29" customFormat="1" ht="29.25" customHeight="1">
      <c r="A12" s="28"/>
      <c r="C12" s="566"/>
      <c r="D12" s="566"/>
      <c r="E12" s="31"/>
      <c r="F12" s="31"/>
      <c r="G12" s="31"/>
      <c r="H12" s="31"/>
      <c r="I12" s="31"/>
    </row>
    <row r="13" spans="1:16384" s="29" customFormat="1" ht="30" customHeight="1">
      <c r="A13" s="28"/>
      <c r="C13" s="30">
        <v>5</v>
      </c>
      <c r="D13" s="48" t="s">
        <v>10</v>
      </c>
      <c r="E13" s="49" t="s">
        <v>11</v>
      </c>
    </row>
    <row r="14" spans="1:16384" s="29" customFormat="1" ht="29.25" customHeight="1">
      <c r="A14" s="28"/>
      <c r="C14" s="566"/>
      <c r="D14" s="566"/>
      <c r="E14" s="31"/>
      <c r="F14" s="31"/>
      <c r="G14" s="31"/>
      <c r="H14" s="31"/>
      <c r="I14" s="31"/>
    </row>
  </sheetData>
  <sheetProtection selectLockedCells="1"/>
  <mergeCells count="10">
    <mergeCell ref="C1:D1"/>
    <mergeCell ref="E1:F1"/>
    <mergeCell ref="G1:H1"/>
    <mergeCell ref="I1:J1"/>
    <mergeCell ref="K1:L1"/>
    <mergeCell ref="C14:D14"/>
    <mergeCell ref="C12:D12"/>
    <mergeCell ref="C10:D10"/>
    <mergeCell ref="C8:D8"/>
    <mergeCell ref="C6:D6"/>
  </mergeCells>
  <hyperlinks>
    <hyperlink ref="D7" r:id="rId1"/>
    <hyperlink ref="E7" r:id="rId2"/>
    <hyperlink ref="D11" r:id="rId3"/>
    <hyperlink ref="E11" r:id="rId4"/>
    <hyperlink ref="D13" r:id="rId5"/>
    <hyperlink ref="E13" r:id="rId6"/>
    <hyperlink ref="D9" r:id="rId7"/>
    <hyperlink ref="E9" r:id="rId8"/>
    <hyperlink ref="D5" r:id="rId9"/>
    <hyperlink ref="E5" r:id="rId10"/>
  </hyperlinks>
  <pageMargins left="0.7" right="0.7" top="0.75" bottom="0.75" header="0.3" footer="0.3"/>
  <pageSetup paperSize="9" orientation="portrait" r:id="rId11"/>
  <drawing r:id="rId1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8"/>
  <dimension ref="A1:XFD5"/>
  <sheetViews>
    <sheetView showGridLines="0" zoomScale="90" zoomScaleNormal="90" zoomScalePageLayoutView="80" workbookViewId="0">
      <pane ySplit="2" topLeftCell="A3" activePane="bottomLeft" state="frozen"/>
      <selection activeCell="A3" sqref="A3:XFD3"/>
      <selection pane="bottomLeft"/>
    </sheetView>
  </sheetViews>
  <sheetFormatPr defaultColWidth="11" defaultRowHeight="15.75"/>
  <cols>
    <col min="1" max="1" width="2.125" style="12" customWidth="1"/>
    <col min="2" max="2" width="1.375" style="12" customWidth="1"/>
    <col min="3" max="3" width="44" style="12" bestFit="1" customWidth="1"/>
    <col min="4" max="6" width="27.375" style="12" customWidth="1"/>
    <col min="7" max="7" width="25.5" style="12" customWidth="1"/>
    <col min="8" max="10" width="27.375" style="12" customWidth="1"/>
    <col min="11" max="11" width="11" style="12" customWidth="1"/>
    <col min="12" max="14" width="11" style="12"/>
    <col min="15" max="15" width="11" style="12" customWidth="1"/>
    <col min="16" max="19" width="11" style="12"/>
    <col min="20" max="20" width="5.125" style="12" customWidth="1"/>
    <col min="21" max="16384" width="11" style="12"/>
  </cols>
  <sheetData>
    <row r="1" spans="1:16384" s="2" customFormat="1" ht="39" customHeight="1"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24"/>
    </row>
    <row r="2" spans="1:16384" s="6" customFormat="1" ht="30" customHeight="1">
      <c r="D2" s="7"/>
      <c r="E2" s="8"/>
      <c r="F2" s="8"/>
      <c r="G2" s="8"/>
      <c r="H2" s="8"/>
      <c r="I2" s="9"/>
      <c r="J2" s="9"/>
      <c r="K2" s="9"/>
      <c r="L2" s="9"/>
      <c r="M2" s="9"/>
      <c r="N2" s="9"/>
      <c r="O2" s="9"/>
      <c r="P2" s="9"/>
      <c r="Q2" s="9"/>
    </row>
    <row r="3" spans="1:16384" customFormat="1" ht="44.25" customHeight="1">
      <c r="A3" s="383" t="s">
        <v>785</v>
      </c>
      <c r="B3" s="383"/>
      <c r="C3" s="383"/>
      <c r="D3" s="383"/>
      <c r="E3" s="343"/>
      <c r="F3" s="343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2"/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2"/>
      <c r="BM3" s="342"/>
      <c r="BN3" s="342"/>
      <c r="BO3" s="342"/>
      <c r="BP3" s="342"/>
      <c r="BQ3" s="342"/>
      <c r="BR3" s="342"/>
      <c r="BS3" s="342"/>
      <c r="BT3" s="342"/>
      <c r="BU3" s="342"/>
      <c r="BV3" s="342"/>
      <c r="BW3" s="342"/>
      <c r="BX3" s="342"/>
      <c r="BY3" s="342"/>
      <c r="BZ3" s="342"/>
      <c r="CA3" s="342"/>
      <c r="CB3" s="342"/>
      <c r="CC3" s="342"/>
      <c r="CD3" s="342"/>
      <c r="CE3" s="342"/>
      <c r="CF3" s="342"/>
      <c r="CG3" s="342"/>
      <c r="CH3" s="342"/>
      <c r="CI3" s="342"/>
      <c r="CJ3" s="342"/>
      <c r="CK3" s="342"/>
      <c r="CL3" s="342"/>
      <c r="CM3" s="342"/>
      <c r="CN3" s="342"/>
      <c r="CO3" s="342"/>
      <c r="CP3" s="342"/>
      <c r="CQ3" s="342"/>
      <c r="CR3" s="342"/>
      <c r="CS3" s="342"/>
      <c r="CT3" s="342"/>
      <c r="CU3" s="342"/>
      <c r="CV3" s="342"/>
      <c r="CW3" s="342"/>
      <c r="CX3" s="342"/>
      <c r="CY3" s="342"/>
      <c r="CZ3" s="342"/>
      <c r="DA3" s="342"/>
      <c r="DB3" s="342"/>
      <c r="DC3" s="342"/>
      <c r="DD3" s="342"/>
      <c r="DE3" s="342"/>
      <c r="DF3" s="342"/>
      <c r="DG3" s="342"/>
      <c r="DH3" s="342"/>
      <c r="DI3" s="342"/>
      <c r="DJ3" s="342"/>
      <c r="DK3" s="342"/>
      <c r="DL3" s="342"/>
      <c r="DM3" s="342"/>
      <c r="DN3" s="342"/>
      <c r="DO3" s="342"/>
      <c r="DP3" s="342"/>
      <c r="DQ3" s="342"/>
      <c r="DR3" s="342"/>
      <c r="DS3" s="342"/>
      <c r="DT3" s="342"/>
      <c r="DU3" s="342"/>
      <c r="DV3" s="342"/>
      <c r="DW3" s="342"/>
      <c r="DX3" s="342"/>
      <c r="DY3" s="342"/>
      <c r="DZ3" s="342"/>
      <c r="EA3" s="342"/>
      <c r="EB3" s="342"/>
      <c r="EC3" s="342"/>
      <c r="ED3" s="342"/>
      <c r="EE3" s="342"/>
      <c r="EF3" s="342"/>
      <c r="EG3" s="342"/>
      <c r="EH3" s="342"/>
      <c r="EI3" s="342"/>
      <c r="EJ3" s="342"/>
      <c r="EK3" s="342"/>
      <c r="EL3" s="342"/>
      <c r="EM3" s="342"/>
      <c r="EN3" s="342"/>
      <c r="EO3" s="342"/>
      <c r="EP3" s="342"/>
      <c r="EQ3" s="342"/>
      <c r="ER3" s="342"/>
      <c r="ES3" s="342"/>
      <c r="ET3" s="342"/>
      <c r="EU3" s="342"/>
      <c r="EV3" s="342"/>
      <c r="EW3" s="342"/>
      <c r="EX3" s="342"/>
      <c r="EY3" s="342"/>
      <c r="EZ3" s="342"/>
      <c r="FA3" s="342"/>
      <c r="FB3" s="342"/>
      <c r="FC3" s="342"/>
      <c r="FD3" s="342"/>
      <c r="FE3" s="342"/>
      <c r="FF3" s="342"/>
      <c r="FG3" s="342"/>
      <c r="FH3" s="342"/>
      <c r="FI3" s="342"/>
      <c r="FJ3" s="342"/>
      <c r="FK3" s="342"/>
      <c r="FL3" s="342"/>
      <c r="FM3" s="342"/>
      <c r="FN3" s="342"/>
      <c r="FO3" s="342"/>
      <c r="FP3" s="342"/>
      <c r="FQ3" s="342"/>
      <c r="FR3" s="342"/>
      <c r="FS3" s="342"/>
      <c r="FT3" s="342"/>
      <c r="FU3" s="342"/>
      <c r="FV3" s="342"/>
      <c r="FW3" s="342"/>
      <c r="FX3" s="342"/>
      <c r="FY3" s="342"/>
      <c r="FZ3" s="342"/>
      <c r="GA3" s="342"/>
      <c r="GB3" s="342"/>
      <c r="GC3" s="342"/>
      <c r="GD3" s="342"/>
      <c r="GE3" s="342"/>
      <c r="GF3" s="342"/>
      <c r="GG3" s="342"/>
      <c r="GH3" s="342"/>
      <c r="GI3" s="342"/>
      <c r="GJ3" s="342"/>
      <c r="GK3" s="342"/>
      <c r="GL3" s="342"/>
      <c r="GM3" s="342"/>
      <c r="GN3" s="342"/>
      <c r="GO3" s="342"/>
      <c r="GP3" s="342"/>
      <c r="GQ3" s="342"/>
      <c r="GR3" s="342"/>
      <c r="GS3" s="342"/>
      <c r="GT3" s="342"/>
      <c r="GU3" s="342"/>
      <c r="GV3" s="342"/>
      <c r="GW3" s="342"/>
      <c r="GX3" s="342"/>
      <c r="GY3" s="342"/>
      <c r="GZ3" s="342"/>
      <c r="HA3" s="342"/>
      <c r="HB3" s="342"/>
      <c r="HC3" s="342"/>
      <c r="HD3" s="342"/>
      <c r="HE3" s="342"/>
      <c r="HF3" s="342"/>
      <c r="HG3" s="342"/>
      <c r="HH3" s="342"/>
      <c r="HI3" s="342"/>
      <c r="HJ3" s="342"/>
      <c r="HK3" s="342"/>
      <c r="HL3" s="342"/>
      <c r="HM3" s="342"/>
      <c r="HN3" s="342"/>
      <c r="HO3" s="342"/>
      <c r="HP3" s="342"/>
      <c r="HQ3" s="342"/>
      <c r="HR3" s="342"/>
      <c r="HS3" s="342"/>
      <c r="HT3" s="342"/>
      <c r="HU3" s="342"/>
      <c r="HV3" s="342"/>
      <c r="HW3" s="342"/>
      <c r="HX3" s="342"/>
      <c r="HY3" s="342"/>
      <c r="HZ3" s="342"/>
      <c r="IA3" s="342"/>
      <c r="IB3" s="342"/>
      <c r="IC3" s="342"/>
      <c r="ID3" s="342"/>
      <c r="IE3" s="342"/>
      <c r="IF3" s="342"/>
      <c r="IG3" s="342"/>
      <c r="IH3" s="342"/>
      <c r="II3" s="342"/>
      <c r="IJ3" s="342"/>
      <c r="IK3" s="342"/>
      <c r="IL3" s="342"/>
      <c r="IM3" s="342"/>
      <c r="IN3" s="342"/>
      <c r="IO3" s="342"/>
      <c r="IP3" s="342"/>
      <c r="IQ3" s="342"/>
      <c r="IR3" s="342"/>
      <c r="IS3" s="342"/>
      <c r="IT3" s="342"/>
      <c r="IU3" s="342"/>
      <c r="IV3" s="342"/>
      <c r="IW3" s="342"/>
      <c r="IX3" s="342"/>
      <c r="IY3" s="342"/>
      <c r="IZ3" s="342"/>
      <c r="JA3" s="342"/>
      <c r="JB3" s="342"/>
      <c r="JC3" s="342"/>
      <c r="JD3" s="342"/>
      <c r="JE3" s="342"/>
      <c r="JF3" s="342"/>
      <c r="JG3" s="342"/>
      <c r="JH3" s="342"/>
      <c r="JI3" s="342"/>
      <c r="JJ3" s="342"/>
      <c r="JK3" s="342"/>
      <c r="JL3" s="342"/>
      <c r="JM3" s="342"/>
      <c r="JN3" s="342"/>
      <c r="JO3" s="342"/>
      <c r="JP3" s="342"/>
      <c r="JQ3" s="342"/>
      <c r="JR3" s="342"/>
      <c r="JS3" s="342"/>
      <c r="JT3" s="342"/>
      <c r="JU3" s="342"/>
      <c r="JV3" s="342"/>
      <c r="JW3" s="342"/>
      <c r="JX3" s="342"/>
      <c r="JY3" s="342"/>
      <c r="JZ3" s="342"/>
      <c r="KA3" s="342"/>
      <c r="KB3" s="342"/>
      <c r="KC3" s="342"/>
      <c r="KD3" s="342"/>
      <c r="KE3" s="342"/>
      <c r="KF3" s="342"/>
      <c r="KG3" s="342"/>
      <c r="KH3" s="342"/>
      <c r="KI3" s="342"/>
      <c r="KJ3" s="342"/>
      <c r="KK3" s="342"/>
      <c r="KL3" s="342"/>
      <c r="KM3" s="342"/>
      <c r="KN3" s="342"/>
      <c r="KO3" s="342"/>
      <c r="KP3" s="342"/>
      <c r="KQ3" s="342"/>
      <c r="KR3" s="342"/>
      <c r="KS3" s="342"/>
      <c r="KT3" s="342"/>
      <c r="KU3" s="342"/>
      <c r="KV3" s="342"/>
      <c r="KW3" s="342"/>
      <c r="KX3" s="342"/>
      <c r="KY3" s="342"/>
      <c r="KZ3" s="342"/>
      <c r="LA3" s="342"/>
      <c r="LB3" s="342"/>
      <c r="LC3" s="342"/>
      <c r="LD3" s="342"/>
      <c r="LE3" s="342"/>
      <c r="LF3" s="342"/>
      <c r="LG3" s="342"/>
      <c r="LH3" s="342"/>
      <c r="LI3" s="342"/>
      <c r="LJ3" s="342"/>
      <c r="LK3" s="342"/>
      <c r="LL3" s="342"/>
      <c r="LM3" s="342"/>
      <c r="LN3" s="342"/>
      <c r="LO3" s="342"/>
      <c r="LP3" s="342"/>
      <c r="LQ3" s="342"/>
      <c r="LR3" s="342"/>
      <c r="LS3" s="342"/>
      <c r="LT3" s="342"/>
      <c r="LU3" s="342"/>
      <c r="LV3" s="342"/>
      <c r="LW3" s="342"/>
      <c r="LX3" s="342"/>
      <c r="LY3" s="342"/>
      <c r="LZ3" s="342"/>
      <c r="MA3" s="342"/>
      <c r="MB3" s="342"/>
      <c r="MC3" s="342"/>
      <c r="MD3" s="342"/>
      <c r="ME3" s="342"/>
      <c r="MF3" s="342"/>
      <c r="MG3" s="342"/>
      <c r="MH3" s="342"/>
      <c r="MI3" s="342"/>
      <c r="MJ3" s="342"/>
      <c r="MK3" s="342"/>
      <c r="ML3" s="342"/>
      <c r="MM3" s="342"/>
      <c r="MN3" s="342"/>
      <c r="MO3" s="342"/>
      <c r="MP3" s="342"/>
      <c r="MQ3" s="342"/>
      <c r="MR3" s="342"/>
      <c r="MS3" s="342"/>
      <c r="MT3" s="342"/>
      <c r="MU3" s="342"/>
      <c r="MV3" s="342"/>
      <c r="MW3" s="342"/>
      <c r="MX3" s="342"/>
      <c r="MY3" s="342"/>
      <c r="MZ3" s="342"/>
      <c r="NA3" s="342"/>
      <c r="NB3" s="342"/>
      <c r="NC3" s="342"/>
      <c r="ND3" s="342"/>
      <c r="NE3" s="342"/>
      <c r="NF3" s="342"/>
      <c r="NG3" s="342"/>
      <c r="NH3" s="342"/>
      <c r="NI3" s="342"/>
      <c r="NJ3" s="342"/>
      <c r="NK3" s="342"/>
      <c r="NL3" s="342"/>
      <c r="NM3" s="342"/>
      <c r="NN3" s="342"/>
      <c r="NO3" s="342"/>
      <c r="NP3" s="342"/>
      <c r="NQ3" s="342"/>
      <c r="NR3" s="342"/>
      <c r="NS3" s="342"/>
      <c r="NT3" s="342"/>
      <c r="NU3" s="342"/>
      <c r="NV3" s="342"/>
      <c r="NW3" s="342"/>
      <c r="NX3" s="342"/>
      <c r="NY3" s="342"/>
      <c r="NZ3" s="342"/>
      <c r="OA3" s="342"/>
      <c r="OB3" s="342"/>
      <c r="OC3" s="342"/>
      <c r="OD3" s="342"/>
      <c r="OE3" s="342"/>
      <c r="OF3" s="342"/>
      <c r="OG3" s="342"/>
      <c r="OH3" s="342"/>
      <c r="OI3" s="342"/>
      <c r="OJ3" s="342"/>
      <c r="OK3" s="342"/>
      <c r="OL3" s="342"/>
      <c r="OM3" s="342"/>
      <c r="ON3" s="342"/>
      <c r="OO3" s="342"/>
      <c r="OP3" s="342"/>
      <c r="OQ3" s="342"/>
      <c r="OR3" s="342"/>
      <c r="OS3" s="342"/>
      <c r="OT3" s="342"/>
      <c r="OU3" s="342"/>
      <c r="OV3" s="342"/>
      <c r="OW3" s="342"/>
      <c r="OX3" s="342"/>
      <c r="OY3" s="342"/>
      <c r="OZ3" s="342"/>
      <c r="PA3" s="342"/>
      <c r="PB3" s="342"/>
      <c r="PC3" s="342"/>
      <c r="PD3" s="342"/>
      <c r="PE3" s="342"/>
      <c r="PF3" s="342"/>
      <c r="PG3" s="342"/>
      <c r="PH3" s="342"/>
      <c r="PI3" s="342"/>
      <c r="PJ3" s="342"/>
      <c r="PK3" s="342"/>
      <c r="PL3" s="342"/>
      <c r="PM3" s="342"/>
      <c r="PN3" s="342"/>
      <c r="PO3" s="342"/>
      <c r="PP3" s="342"/>
      <c r="PQ3" s="342"/>
      <c r="PR3" s="342"/>
      <c r="PS3" s="342"/>
      <c r="PT3" s="342"/>
      <c r="PU3" s="342"/>
      <c r="PV3" s="342"/>
      <c r="PW3" s="342"/>
      <c r="PX3" s="342"/>
      <c r="PY3" s="342"/>
      <c r="PZ3" s="342"/>
      <c r="QA3" s="342"/>
      <c r="QB3" s="342"/>
      <c r="QC3" s="342"/>
      <c r="QD3" s="342"/>
      <c r="QE3" s="342"/>
      <c r="QF3" s="342"/>
      <c r="QG3" s="342"/>
      <c r="QH3" s="342"/>
      <c r="QI3" s="342"/>
      <c r="QJ3" s="342"/>
      <c r="QK3" s="342"/>
      <c r="QL3" s="342"/>
      <c r="QM3" s="342"/>
      <c r="QN3" s="342"/>
      <c r="QO3" s="342"/>
      <c r="QP3" s="342"/>
      <c r="QQ3" s="342"/>
      <c r="QR3" s="342"/>
      <c r="QS3" s="342"/>
      <c r="QT3" s="342"/>
      <c r="QU3" s="342"/>
      <c r="QV3" s="342"/>
      <c r="QW3" s="342"/>
      <c r="QX3" s="342"/>
      <c r="QY3" s="342"/>
      <c r="QZ3" s="342"/>
      <c r="RA3" s="342"/>
      <c r="RB3" s="342"/>
      <c r="RC3" s="342"/>
      <c r="RD3" s="342"/>
      <c r="RE3" s="342"/>
      <c r="RF3" s="342"/>
      <c r="RG3" s="342"/>
      <c r="RH3" s="342"/>
      <c r="RI3" s="342"/>
      <c r="RJ3" s="342"/>
      <c r="RK3" s="342"/>
      <c r="RL3" s="342"/>
      <c r="RM3" s="342"/>
      <c r="RN3" s="342"/>
      <c r="RO3" s="342"/>
      <c r="RP3" s="342"/>
      <c r="RQ3" s="342"/>
      <c r="RR3" s="342"/>
      <c r="RS3" s="342"/>
      <c r="RT3" s="342"/>
      <c r="RU3" s="342"/>
      <c r="RV3" s="342"/>
      <c r="RW3" s="342"/>
      <c r="RX3" s="342"/>
      <c r="RY3" s="342"/>
      <c r="RZ3" s="342"/>
      <c r="SA3" s="342"/>
      <c r="SB3" s="342"/>
      <c r="SC3" s="342"/>
      <c r="SD3" s="342"/>
      <c r="SE3" s="342"/>
      <c r="SF3" s="342"/>
      <c r="SG3" s="342"/>
      <c r="SH3" s="342"/>
      <c r="SI3" s="342"/>
      <c r="SJ3" s="342"/>
      <c r="SK3" s="342"/>
      <c r="SL3" s="342"/>
      <c r="SM3" s="342"/>
      <c r="SN3" s="342"/>
      <c r="SO3" s="342"/>
      <c r="SP3" s="342"/>
      <c r="SQ3" s="342"/>
      <c r="SR3" s="342"/>
      <c r="SS3" s="342"/>
      <c r="ST3" s="342"/>
      <c r="SU3" s="342"/>
      <c r="SV3" s="342"/>
      <c r="SW3" s="342"/>
      <c r="SX3" s="342"/>
      <c r="SY3" s="342"/>
      <c r="SZ3" s="342"/>
      <c r="TA3" s="342"/>
      <c r="TB3" s="342"/>
      <c r="TC3" s="342"/>
      <c r="TD3" s="342"/>
      <c r="TE3" s="342"/>
      <c r="TF3" s="342"/>
      <c r="TG3" s="342"/>
      <c r="TH3" s="342"/>
      <c r="TI3" s="342"/>
      <c r="TJ3" s="342"/>
      <c r="TK3" s="342"/>
      <c r="TL3" s="342"/>
      <c r="TM3" s="342"/>
      <c r="TN3" s="342"/>
      <c r="TO3" s="342"/>
      <c r="TP3" s="342"/>
      <c r="TQ3" s="342"/>
      <c r="TR3" s="342"/>
      <c r="TS3" s="342"/>
      <c r="TT3" s="342"/>
      <c r="TU3" s="342"/>
      <c r="TV3" s="342"/>
      <c r="TW3" s="342"/>
      <c r="TX3" s="342"/>
      <c r="TY3" s="342"/>
      <c r="TZ3" s="342"/>
      <c r="UA3" s="342"/>
      <c r="UB3" s="342"/>
      <c r="UC3" s="342"/>
      <c r="UD3" s="342"/>
      <c r="UE3" s="342"/>
      <c r="UF3" s="342"/>
      <c r="UG3" s="342"/>
      <c r="UH3" s="342"/>
      <c r="UI3" s="342"/>
      <c r="UJ3" s="342"/>
      <c r="UK3" s="342"/>
      <c r="UL3" s="342"/>
      <c r="UM3" s="342"/>
      <c r="UN3" s="342"/>
      <c r="UO3" s="342"/>
      <c r="UP3" s="342"/>
      <c r="UQ3" s="342"/>
      <c r="UR3" s="342"/>
      <c r="US3" s="342"/>
      <c r="UT3" s="342"/>
      <c r="UU3" s="342"/>
      <c r="UV3" s="342"/>
      <c r="UW3" s="342"/>
      <c r="UX3" s="342"/>
      <c r="UY3" s="342"/>
      <c r="UZ3" s="342"/>
      <c r="VA3" s="342"/>
      <c r="VB3" s="342"/>
      <c r="VC3" s="342"/>
      <c r="VD3" s="342"/>
      <c r="VE3" s="342"/>
      <c r="VF3" s="342"/>
      <c r="VG3" s="342"/>
      <c r="VH3" s="342"/>
      <c r="VI3" s="342"/>
      <c r="VJ3" s="342"/>
      <c r="VK3" s="342"/>
      <c r="VL3" s="342"/>
      <c r="VM3" s="342"/>
      <c r="VN3" s="342"/>
      <c r="VO3" s="342"/>
      <c r="VP3" s="342"/>
      <c r="VQ3" s="342"/>
      <c r="VR3" s="342"/>
      <c r="VS3" s="342"/>
      <c r="VT3" s="342"/>
      <c r="VU3" s="342"/>
      <c r="VV3" s="342"/>
      <c r="VW3" s="342"/>
      <c r="VX3" s="342"/>
      <c r="VY3" s="342"/>
      <c r="VZ3" s="342"/>
      <c r="WA3" s="342"/>
      <c r="WB3" s="342"/>
      <c r="WC3" s="342"/>
      <c r="WD3" s="342"/>
      <c r="WE3" s="342"/>
      <c r="WF3" s="342"/>
      <c r="WG3" s="342"/>
      <c r="WH3" s="342"/>
      <c r="WI3" s="342"/>
      <c r="WJ3" s="342"/>
      <c r="WK3" s="342"/>
      <c r="WL3" s="342"/>
      <c r="WM3" s="342"/>
      <c r="WN3" s="342"/>
      <c r="WO3" s="342"/>
      <c r="WP3" s="342"/>
      <c r="WQ3" s="342"/>
      <c r="WR3" s="342"/>
      <c r="WS3" s="342"/>
      <c r="WT3" s="342"/>
      <c r="WU3" s="342"/>
      <c r="WV3" s="342"/>
      <c r="WW3" s="342"/>
      <c r="WX3" s="342"/>
      <c r="WY3" s="342"/>
      <c r="WZ3" s="342"/>
      <c r="XA3" s="342"/>
      <c r="XB3" s="342"/>
      <c r="XC3" s="342"/>
      <c r="XD3" s="342"/>
      <c r="XE3" s="342"/>
      <c r="XF3" s="342"/>
      <c r="XG3" s="342"/>
      <c r="XH3" s="342"/>
      <c r="XI3" s="342"/>
      <c r="XJ3" s="342"/>
      <c r="XK3" s="342"/>
      <c r="XL3" s="342"/>
      <c r="XM3" s="342"/>
      <c r="XN3" s="342"/>
      <c r="XO3" s="342"/>
      <c r="XP3" s="342"/>
      <c r="XQ3" s="342"/>
      <c r="XR3" s="342"/>
      <c r="XS3" s="342"/>
      <c r="XT3" s="342"/>
      <c r="XU3" s="342"/>
      <c r="XV3" s="342"/>
      <c r="XW3" s="342"/>
      <c r="XX3" s="342"/>
      <c r="XY3" s="342"/>
      <c r="XZ3" s="342"/>
      <c r="YA3" s="342"/>
      <c r="YB3" s="342"/>
      <c r="YC3" s="342"/>
      <c r="YD3" s="342"/>
      <c r="YE3" s="342"/>
      <c r="YF3" s="342"/>
      <c r="YG3" s="342"/>
      <c r="YH3" s="342"/>
      <c r="YI3" s="342"/>
      <c r="YJ3" s="342"/>
      <c r="YK3" s="342"/>
      <c r="YL3" s="342"/>
      <c r="YM3" s="342"/>
      <c r="YN3" s="342"/>
      <c r="YO3" s="342"/>
      <c r="YP3" s="342"/>
      <c r="YQ3" s="342"/>
      <c r="YR3" s="342"/>
      <c r="YS3" s="342"/>
      <c r="YT3" s="342"/>
      <c r="YU3" s="342"/>
      <c r="YV3" s="342"/>
      <c r="YW3" s="342"/>
      <c r="YX3" s="342"/>
      <c r="YY3" s="342"/>
      <c r="YZ3" s="342"/>
      <c r="ZA3" s="342"/>
      <c r="ZB3" s="342"/>
      <c r="ZC3" s="342"/>
      <c r="ZD3" s="342"/>
      <c r="ZE3" s="342"/>
      <c r="ZF3" s="342"/>
      <c r="ZG3" s="342"/>
      <c r="ZH3" s="342"/>
      <c r="ZI3" s="342"/>
      <c r="ZJ3" s="342"/>
      <c r="ZK3" s="342"/>
      <c r="ZL3" s="342"/>
      <c r="ZM3" s="342"/>
      <c r="ZN3" s="342"/>
      <c r="ZO3" s="342"/>
      <c r="ZP3" s="342"/>
      <c r="ZQ3" s="342"/>
      <c r="ZR3" s="342"/>
      <c r="ZS3" s="342"/>
      <c r="ZT3" s="342"/>
      <c r="ZU3" s="342"/>
      <c r="ZV3" s="342"/>
      <c r="ZW3" s="342"/>
      <c r="ZX3" s="342"/>
      <c r="ZY3" s="342"/>
      <c r="ZZ3" s="342"/>
      <c r="AAA3" s="342"/>
      <c r="AAB3" s="342"/>
      <c r="AAC3" s="342"/>
      <c r="AAD3" s="342"/>
      <c r="AAE3" s="342"/>
      <c r="AAF3" s="342"/>
      <c r="AAG3" s="342"/>
      <c r="AAH3" s="342"/>
      <c r="AAI3" s="342"/>
      <c r="AAJ3" s="342"/>
      <c r="AAK3" s="342"/>
      <c r="AAL3" s="342"/>
      <c r="AAM3" s="342"/>
      <c r="AAN3" s="342"/>
      <c r="AAO3" s="342"/>
      <c r="AAP3" s="342"/>
      <c r="AAQ3" s="342"/>
      <c r="AAR3" s="342"/>
      <c r="AAS3" s="342"/>
      <c r="AAT3" s="342"/>
      <c r="AAU3" s="342"/>
      <c r="AAV3" s="342"/>
      <c r="AAW3" s="342"/>
      <c r="AAX3" s="342"/>
      <c r="AAY3" s="342"/>
      <c r="AAZ3" s="342"/>
      <c r="ABA3" s="342"/>
      <c r="ABB3" s="342"/>
      <c r="ABC3" s="342"/>
      <c r="ABD3" s="342"/>
      <c r="ABE3" s="342"/>
      <c r="ABF3" s="342"/>
      <c r="ABG3" s="342"/>
      <c r="ABH3" s="342"/>
      <c r="ABI3" s="342"/>
      <c r="ABJ3" s="342"/>
      <c r="ABK3" s="342"/>
      <c r="ABL3" s="342"/>
      <c r="ABM3" s="342"/>
      <c r="ABN3" s="342"/>
      <c r="ABO3" s="342"/>
      <c r="ABP3" s="342"/>
      <c r="ABQ3" s="342"/>
      <c r="ABR3" s="342"/>
      <c r="ABS3" s="342"/>
      <c r="ABT3" s="342"/>
      <c r="ABU3" s="342"/>
      <c r="ABV3" s="342"/>
      <c r="ABW3" s="342"/>
      <c r="ABX3" s="342"/>
      <c r="ABY3" s="342"/>
      <c r="ABZ3" s="342"/>
      <c r="ACA3" s="342"/>
      <c r="ACB3" s="342"/>
      <c r="ACC3" s="342"/>
      <c r="ACD3" s="342"/>
      <c r="ACE3" s="342"/>
      <c r="ACF3" s="342"/>
      <c r="ACG3" s="342"/>
      <c r="ACH3" s="342"/>
      <c r="ACI3" s="342"/>
      <c r="ACJ3" s="342"/>
      <c r="ACK3" s="342"/>
      <c r="ACL3" s="342"/>
      <c r="ACM3" s="342"/>
      <c r="ACN3" s="342"/>
      <c r="ACO3" s="342"/>
      <c r="ACP3" s="342"/>
      <c r="ACQ3" s="342"/>
      <c r="ACR3" s="342"/>
      <c r="ACS3" s="342"/>
      <c r="ACT3" s="342"/>
      <c r="ACU3" s="342"/>
      <c r="ACV3" s="342"/>
      <c r="ACW3" s="342"/>
      <c r="ACX3" s="342"/>
      <c r="ACY3" s="342"/>
      <c r="ACZ3" s="342"/>
      <c r="ADA3" s="342"/>
      <c r="ADB3" s="342"/>
      <c r="ADC3" s="342"/>
      <c r="ADD3" s="342"/>
      <c r="ADE3" s="342"/>
      <c r="ADF3" s="342"/>
      <c r="ADG3" s="342"/>
      <c r="ADH3" s="342"/>
      <c r="ADI3" s="342"/>
      <c r="ADJ3" s="342"/>
      <c r="ADK3" s="342"/>
      <c r="ADL3" s="342"/>
      <c r="ADM3" s="342"/>
      <c r="ADN3" s="342"/>
      <c r="ADO3" s="342"/>
      <c r="ADP3" s="342"/>
      <c r="ADQ3" s="342"/>
      <c r="ADR3" s="342"/>
      <c r="ADS3" s="342"/>
      <c r="ADT3" s="342"/>
      <c r="ADU3" s="342"/>
      <c r="ADV3" s="342"/>
      <c r="ADW3" s="342"/>
      <c r="ADX3" s="342"/>
      <c r="ADY3" s="342"/>
      <c r="ADZ3" s="342"/>
      <c r="AEA3" s="342"/>
      <c r="AEB3" s="342"/>
      <c r="AEC3" s="342"/>
      <c r="AED3" s="342"/>
      <c r="AEE3" s="342"/>
      <c r="AEF3" s="342"/>
      <c r="AEG3" s="342"/>
      <c r="AEH3" s="342"/>
      <c r="AEI3" s="342"/>
      <c r="AEJ3" s="342"/>
      <c r="AEK3" s="342"/>
      <c r="AEL3" s="342"/>
      <c r="AEM3" s="342"/>
      <c r="AEN3" s="342"/>
      <c r="AEO3" s="342"/>
      <c r="AEP3" s="342"/>
      <c r="AEQ3" s="342"/>
      <c r="AER3" s="342"/>
      <c r="AES3" s="342"/>
      <c r="AET3" s="342"/>
      <c r="AEU3" s="342"/>
      <c r="AEV3" s="342"/>
      <c r="AEW3" s="342"/>
      <c r="AEX3" s="342"/>
      <c r="AEY3" s="342"/>
      <c r="AEZ3" s="342"/>
      <c r="AFA3" s="342"/>
      <c r="AFB3" s="342"/>
      <c r="AFC3" s="342"/>
      <c r="AFD3" s="342"/>
      <c r="AFE3" s="342"/>
      <c r="AFF3" s="342"/>
      <c r="AFG3" s="342"/>
      <c r="AFH3" s="342"/>
      <c r="AFI3" s="342"/>
      <c r="AFJ3" s="342"/>
      <c r="AFK3" s="342"/>
      <c r="AFL3" s="342"/>
      <c r="AFM3" s="342"/>
      <c r="AFN3" s="342"/>
      <c r="AFO3" s="342"/>
      <c r="AFP3" s="342"/>
      <c r="AFQ3" s="342"/>
      <c r="AFR3" s="342"/>
      <c r="AFS3" s="342"/>
      <c r="AFT3" s="342"/>
      <c r="AFU3" s="342"/>
      <c r="AFV3" s="342"/>
      <c r="AFW3" s="342"/>
      <c r="AFX3" s="342"/>
      <c r="AFY3" s="342"/>
      <c r="AFZ3" s="342"/>
      <c r="AGA3" s="342"/>
      <c r="AGB3" s="342"/>
      <c r="AGC3" s="342"/>
      <c r="AGD3" s="342"/>
      <c r="AGE3" s="342"/>
      <c r="AGF3" s="342"/>
      <c r="AGG3" s="342"/>
      <c r="AGH3" s="342"/>
      <c r="AGI3" s="342"/>
      <c r="AGJ3" s="342"/>
      <c r="AGK3" s="342"/>
      <c r="AGL3" s="342"/>
      <c r="AGM3" s="342"/>
      <c r="AGN3" s="342"/>
      <c r="AGO3" s="342"/>
      <c r="AGP3" s="342"/>
      <c r="AGQ3" s="342"/>
      <c r="AGR3" s="342"/>
      <c r="AGS3" s="342"/>
      <c r="AGT3" s="342"/>
      <c r="AGU3" s="342"/>
      <c r="AGV3" s="342"/>
      <c r="AGW3" s="342"/>
      <c r="AGX3" s="342"/>
      <c r="AGY3" s="342"/>
      <c r="AGZ3" s="342"/>
      <c r="AHA3" s="342"/>
      <c r="AHB3" s="342"/>
      <c r="AHC3" s="342"/>
      <c r="AHD3" s="342"/>
      <c r="AHE3" s="342"/>
      <c r="AHF3" s="342"/>
      <c r="AHG3" s="342"/>
      <c r="AHH3" s="342"/>
      <c r="AHI3" s="342"/>
      <c r="AHJ3" s="342"/>
      <c r="AHK3" s="342"/>
      <c r="AHL3" s="342"/>
      <c r="AHM3" s="342"/>
      <c r="AHN3" s="342"/>
      <c r="AHO3" s="342"/>
      <c r="AHP3" s="342"/>
      <c r="AHQ3" s="342"/>
      <c r="AHR3" s="342"/>
      <c r="AHS3" s="342"/>
      <c r="AHT3" s="342"/>
      <c r="AHU3" s="342"/>
      <c r="AHV3" s="342"/>
      <c r="AHW3" s="342"/>
      <c r="AHX3" s="342"/>
      <c r="AHY3" s="342"/>
      <c r="AHZ3" s="342"/>
      <c r="AIA3" s="342"/>
      <c r="AIB3" s="342"/>
      <c r="AIC3" s="342"/>
      <c r="AID3" s="342"/>
      <c r="AIE3" s="342"/>
      <c r="AIF3" s="342"/>
      <c r="AIG3" s="342"/>
      <c r="AIH3" s="342"/>
      <c r="AII3" s="342"/>
      <c r="AIJ3" s="342"/>
      <c r="AIK3" s="342"/>
      <c r="AIL3" s="342"/>
      <c r="AIM3" s="342"/>
      <c r="AIN3" s="342"/>
      <c r="AIO3" s="342"/>
      <c r="AIP3" s="342"/>
      <c r="AIQ3" s="342"/>
      <c r="AIR3" s="342"/>
      <c r="AIS3" s="342"/>
      <c r="AIT3" s="342"/>
      <c r="AIU3" s="342"/>
      <c r="AIV3" s="342"/>
      <c r="AIW3" s="342"/>
      <c r="AIX3" s="342"/>
      <c r="AIY3" s="342"/>
      <c r="AIZ3" s="342"/>
      <c r="AJA3" s="342"/>
      <c r="AJB3" s="342"/>
      <c r="AJC3" s="342"/>
      <c r="AJD3" s="342"/>
      <c r="AJE3" s="342"/>
      <c r="AJF3" s="342"/>
      <c r="AJG3" s="342"/>
      <c r="AJH3" s="342"/>
      <c r="AJI3" s="342"/>
      <c r="AJJ3" s="342"/>
      <c r="AJK3" s="342"/>
      <c r="AJL3" s="342"/>
      <c r="AJM3" s="342"/>
      <c r="AJN3" s="342"/>
      <c r="AJO3" s="342"/>
      <c r="AJP3" s="342"/>
      <c r="AJQ3" s="342"/>
      <c r="AJR3" s="342"/>
      <c r="AJS3" s="342"/>
      <c r="AJT3" s="342"/>
      <c r="AJU3" s="342"/>
      <c r="AJV3" s="342"/>
      <c r="AJW3" s="342"/>
      <c r="AJX3" s="342"/>
      <c r="AJY3" s="342"/>
      <c r="AJZ3" s="342"/>
      <c r="AKA3" s="342"/>
      <c r="AKB3" s="342"/>
      <c r="AKC3" s="342"/>
      <c r="AKD3" s="342"/>
      <c r="AKE3" s="342"/>
      <c r="AKF3" s="342"/>
      <c r="AKG3" s="342"/>
      <c r="AKH3" s="342"/>
      <c r="AKI3" s="342"/>
      <c r="AKJ3" s="342"/>
      <c r="AKK3" s="342"/>
      <c r="AKL3" s="342"/>
      <c r="AKM3" s="342"/>
      <c r="AKN3" s="342"/>
      <c r="AKO3" s="342"/>
      <c r="AKP3" s="342"/>
      <c r="AKQ3" s="342"/>
      <c r="AKR3" s="342"/>
      <c r="AKS3" s="342"/>
      <c r="AKT3" s="342"/>
      <c r="AKU3" s="342"/>
      <c r="AKV3" s="342"/>
      <c r="AKW3" s="342"/>
      <c r="AKX3" s="342"/>
      <c r="AKY3" s="342"/>
      <c r="AKZ3" s="342"/>
      <c r="ALA3" s="342"/>
      <c r="ALB3" s="342"/>
      <c r="ALC3" s="342"/>
      <c r="ALD3" s="342"/>
      <c r="ALE3" s="342"/>
      <c r="ALF3" s="342"/>
      <c r="ALG3" s="342"/>
      <c r="ALH3" s="342"/>
      <c r="ALI3" s="342"/>
      <c r="ALJ3" s="342"/>
      <c r="ALK3" s="342"/>
      <c r="ALL3" s="342"/>
      <c r="ALM3" s="342"/>
      <c r="ALN3" s="342"/>
      <c r="ALO3" s="342"/>
      <c r="ALP3" s="342"/>
      <c r="ALQ3" s="342"/>
      <c r="ALR3" s="342"/>
      <c r="ALS3" s="342"/>
      <c r="ALT3" s="342"/>
      <c r="ALU3" s="342"/>
      <c r="ALV3" s="342"/>
      <c r="ALW3" s="342"/>
      <c r="ALX3" s="342"/>
      <c r="ALY3" s="342"/>
      <c r="ALZ3" s="342"/>
      <c r="AMA3" s="342"/>
      <c r="AMB3" s="342"/>
      <c r="AMC3" s="342"/>
      <c r="AMD3" s="342"/>
      <c r="AME3" s="342"/>
      <c r="AMF3" s="342"/>
      <c r="AMG3" s="342"/>
      <c r="AMH3" s="342"/>
      <c r="AMI3" s="342"/>
      <c r="AMJ3" s="342"/>
      <c r="AMK3" s="342"/>
      <c r="AML3" s="342"/>
      <c r="AMM3" s="342"/>
      <c r="AMN3" s="342"/>
      <c r="AMO3" s="342"/>
      <c r="AMP3" s="342"/>
      <c r="AMQ3" s="342"/>
      <c r="AMR3" s="342"/>
      <c r="AMS3" s="342"/>
      <c r="AMT3" s="342"/>
      <c r="AMU3" s="342"/>
      <c r="AMV3" s="342"/>
      <c r="AMW3" s="342"/>
      <c r="AMX3" s="342"/>
      <c r="AMY3" s="342"/>
      <c r="AMZ3" s="342"/>
      <c r="ANA3" s="342"/>
      <c r="ANB3" s="342"/>
      <c r="ANC3" s="342"/>
      <c r="AND3" s="342"/>
      <c r="ANE3" s="342"/>
      <c r="ANF3" s="342"/>
      <c r="ANG3" s="342"/>
      <c r="ANH3" s="342"/>
      <c r="ANI3" s="342"/>
      <c r="ANJ3" s="342"/>
      <c r="ANK3" s="342"/>
      <c r="ANL3" s="342"/>
      <c r="ANM3" s="342"/>
      <c r="ANN3" s="342"/>
      <c r="ANO3" s="342"/>
      <c r="ANP3" s="342"/>
      <c r="ANQ3" s="342"/>
      <c r="ANR3" s="342"/>
      <c r="ANS3" s="342"/>
      <c r="ANT3" s="342"/>
      <c r="ANU3" s="342"/>
      <c r="ANV3" s="342"/>
      <c r="ANW3" s="342"/>
      <c r="ANX3" s="342"/>
      <c r="ANY3" s="342"/>
      <c r="ANZ3" s="342"/>
      <c r="AOA3" s="342"/>
      <c r="AOB3" s="342"/>
      <c r="AOC3" s="342"/>
      <c r="AOD3" s="342"/>
      <c r="AOE3" s="342"/>
      <c r="AOF3" s="342"/>
      <c r="AOG3" s="342"/>
      <c r="AOH3" s="342"/>
      <c r="AOI3" s="342"/>
      <c r="AOJ3" s="342"/>
      <c r="AOK3" s="342"/>
      <c r="AOL3" s="342"/>
      <c r="AOM3" s="342"/>
      <c r="AON3" s="342"/>
      <c r="AOO3" s="342"/>
      <c r="AOP3" s="342"/>
      <c r="AOQ3" s="342"/>
      <c r="AOR3" s="342"/>
      <c r="AOS3" s="342"/>
      <c r="AOT3" s="342"/>
      <c r="AOU3" s="342"/>
      <c r="AOV3" s="342"/>
      <c r="AOW3" s="342"/>
      <c r="AOX3" s="342"/>
      <c r="AOY3" s="342"/>
      <c r="AOZ3" s="342"/>
      <c r="APA3" s="342"/>
      <c r="APB3" s="342"/>
      <c r="APC3" s="342"/>
      <c r="APD3" s="342"/>
      <c r="APE3" s="342"/>
      <c r="APF3" s="342"/>
      <c r="APG3" s="342"/>
      <c r="APH3" s="342"/>
      <c r="API3" s="342"/>
      <c r="APJ3" s="342"/>
      <c r="APK3" s="342"/>
      <c r="APL3" s="342"/>
      <c r="APM3" s="342"/>
      <c r="APN3" s="342"/>
      <c r="APO3" s="342"/>
      <c r="APP3" s="342"/>
      <c r="APQ3" s="342"/>
      <c r="APR3" s="342"/>
      <c r="APS3" s="342"/>
      <c r="APT3" s="342"/>
      <c r="APU3" s="342"/>
      <c r="APV3" s="342"/>
      <c r="APW3" s="342"/>
      <c r="APX3" s="342"/>
      <c r="APY3" s="342"/>
      <c r="APZ3" s="342"/>
      <c r="AQA3" s="342"/>
      <c r="AQB3" s="342"/>
      <c r="AQC3" s="342"/>
      <c r="AQD3" s="342"/>
      <c r="AQE3" s="342"/>
      <c r="AQF3" s="342"/>
      <c r="AQG3" s="342"/>
      <c r="AQH3" s="342"/>
      <c r="AQI3" s="342"/>
      <c r="AQJ3" s="342"/>
      <c r="AQK3" s="342"/>
      <c r="AQL3" s="342"/>
      <c r="AQM3" s="342"/>
      <c r="AQN3" s="342"/>
      <c r="AQO3" s="342"/>
      <c r="AQP3" s="342"/>
      <c r="AQQ3" s="342"/>
      <c r="AQR3" s="342"/>
      <c r="AQS3" s="342"/>
      <c r="AQT3" s="342"/>
      <c r="AQU3" s="342"/>
      <c r="AQV3" s="342"/>
      <c r="AQW3" s="342"/>
      <c r="AQX3" s="342"/>
      <c r="AQY3" s="342"/>
      <c r="AQZ3" s="342"/>
      <c r="ARA3" s="342"/>
      <c r="ARB3" s="342"/>
      <c r="ARC3" s="342"/>
      <c r="ARD3" s="342"/>
      <c r="ARE3" s="342"/>
      <c r="ARF3" s="342"/>
      <c r="ARG3" s="342"/>
      <c r="ARH3" s="342"/>
      <c r="ARI3" s="342"/>
      <c r="ARJ3" s="342"/>
      <c r="ARK3" s="342"/>
      <c r="ARL3" s="342"/>
      <c r="ARM3" s="342"/>
      <c r="ARN3" s="342"/>
      <c r="ARO3" s="342"/>
      <c r="ARP3" s="342"/>
      <c r="ARQ3" s="342"/>
      <c r="ARR3" s="342"/>
      <c r="ARS3" s="342"/>
      <c r="ART3" s="342"/>
      <c r="ARU3" s="342"/>
      <c r="ARV3" s="342"/>
      <c r="ARW3" s="342"/>
      <c r="ARX3" s="342"/>
      <c r="ARY3" s="342"/>
      <c r="ARZ3" s="342"/>
      <c r="ASA3" s="342"/>
      <c r="ASB3" s="342"/>
      <c r="ASC3" s="342"/>
      <c r="ASD3" s="342"/>
      <c r="ASE3" s="342"/>
      <c r="ASF3" s="342"/>
      <c r="ASG3" s="342"/>
      <c r="ASH3" s="342"/>
      <c r="ASI3" s="342"/>
      <c r="ASJ3" s="342"/>
      <c r="ASK3" s="342"/>
      <c r="ASL3" s="342"/>
      <c r="ASM3" s="342"/>
      <c r="ASN3" s="342"/>
      <c r="ASO3" s="342"/>
      <c r="ASP3" s="342"/>
      <c r="ASQ3" s="342"/>
      <c r="ASR3" s="342"/>
      <c r="ASS3" s="342"/>
      <c r="AST3" s="342"/>
      <c r="ASU3" s="342"/>
      <c r="ASV3" s="342"/>
      <c r="ASW3" s="342"/>
      <c r="ASX3" s="342"/>
      <c r="ASY3" s="342"/>
      <c r="ASZ3" s="342"/>
      <c r="ATA3" s="342"/>
      <c r="ATB3" s="342"/>
      <c r="ATC3" s="342"/>
      <c r="ATD3" s="342"/>
      <c r="ATE3" s="342"/>
      <c r="ATF3" s="342"/>
      <c r="ATG3" s="342"/>
      <c r="ATH3" s="342"/>
      <c r="ATI3" s="342"/>
      <c r="ATJ3" s="342"/>
      <c r="ATK3" s="342"/>
      <c r="ATL3" s="342"/>
      <c r="ATM3" s="342"/>
      <c r="ATN3" s="342"/>
      <c r="ATO3" s="342"/>
      <c r="ATP3" s="342"/>
      <c r="ATQ3" s="342"/>
      <c r="ATR3" s="342"/>
      <c r="ATS3" s="342"/>
      <c r="ATT3" s="342"/>
      <c r="ATU3" s="342"/>
      <c r="ATV3" s="342"/>
      <c r="ATW3" s="342"/>
      <c r="ATX3" s="342"/>
      <c r="ATY3" s="342"/>
      <c r="ATZ3" s="342"/>
      <c r="AUA3" s="342"/>
      <c r="AUB3" s="342"/>
      <c r="AUC3" s="342"/>
      <c r="AUD3" s="342"/>
      <c r="AUE3" s="342"/>
      <c r="AUF3" s="342"/>
      <c r="AUG3" s="342"/>
      <c r="AUH3" s="342"/>
      <c r="AUI3" s="342"/>
      <c r="AUJ3" s="342"/>
      <c r="AUK3" s="342"/>
      <c r="AUL3" s="342"/>
      <c r="AUM3" s="342"/>
      <c r="AUN3" s="342"/>
      <c r="AUO3" s="342"/>
      <c r="AUP3" s="342"/>
      <c r="AUQ3" s="342"/>
      <c r="AUR3" s="342"/>
      <c r="AUS3" s="342"/>
      <c r="AUT3" s="342"/>
      <c r="AUU3" s="342"/>
      <c r="AUV3" s="342"/>
      <c r="AUW3" s="342"/>
      <c r="AUX3" s="342"/>
      <c r="AUY3" s="342"/>
      <c r="AUZ3" s="342"/>
      <c r="AVA3" s="342"/>
      <c r="AVB3" s="342"/>
      <c r="AVC3" s="342"/>
      <c r="AVD3" s="342"/>
      <c r="AVE3" s="342"/>
      <c r="AVF3" s="342"/>
      <c r="AVG3" s="342"/>
      <c r="AVH3" s="342"/>
      <c r="AVI3" s="342"/>
      <c r="AVJ3" s="342"/>
      <c r="AVK3" s="342"/>
      <c r="AVL3" s="342"/>
      <c r="AVM3" s="342"/>
      <c r="AVN3" s="342"/>
      <c r="AVO3" s="342"/>
      <c r="AVP3" s="342"/>
      <c r="AVQ3" s="342"/>
      <c r="AVR3" s="342"/>
      <c r="AVS3" s="342"/>
      <c r="AVT3" s="342"/>
      <c r="AVU3" s="342"/>
      <c r="AVV3" s="342"/>
      <c r="AVW3" s="342"/>
      <c r="AVX3" s="342"/>
      <c r="AVY3" s="342"/>
      <c r="AVZ3" s="342"/>
      <c r="AWA3" s="342"/>
      <c r="AWB3" s="342"/>
      <c r="AWC3" s="342"/>
      <c r="AWD3" s="342"/>
      <c r="AWE3" s="342"/>
      <c r="AWF3" s="342"/>
      <c r="AWG3" s="342"/>
      <c r="AWH3" s="342"/>
      <c r="AWI3" s="342"/>
      <c r="AWJ3" s="342"/>
      <c r="AWK3" s="342"/>
      <c r="AWL3" s="342"/>
      <c r="AWM3" s="342"/>
      <c r="AWN3" s="342"/>
      <c r="AWO3" s="342"/>
      <c r="AWP3" s="342"/>
      <c r="AWQ3" s="342"/>
      <c r="AWR3" s="342"/>
      <c r="AWS3" s="342"/>
      <c r="AWT3" s="342"/>
      <c r="AWU3" s="342"/>
      <c r="AWV3" s="342"/>
      <c r="AWW3" s="342"/>
      <c r="AWX3" s="342"/>
      <c r="AWY3" s="342"/>
      <c r="AWZ3" s="342"/>
      <c r="AXA3" s="342"/>
      <c r="AXB3" s="342"/>
      <c r="AXC3" s="342"/>
      <c r="AXD3" s="342"/>
      <c r="AXE3" s="342"/>
      <c r="AXF3" s="342"/>
      <c r="AXG3" s="342"/>
      <c r="AXH3" s="342"/>
      <c r="AXI3" s="342"/>
      <c r="AXJ3" s="342"/>
      <c r="AXK3" s="342"/>
      <c r="AXL3" s="342"/>
      <c r="AXM3" s="342"/>
      <c r="AXN3" s="342"/>
      <c r="AXO3" s="342"/>
      <c r="AXP3" s="342"/>
      <c r="AXQ3" s="342"/>
      <c r="AXR3" s="342"/>
      <c r="AXS3" s="342"/>
      <c r="AXT3" s="342"/>
      <c r="AXU3" s="342"/>
      <c r="AXV3" s="342"/>
      <c r="AXW3" s="342"/>
      <c r="AXX3" s="342"/>
      <c r="AXY3" s="342"/>
      <c r="AXZ3" s="342"/>
      <c r="AYA3" s="342"/>
      <c r="AYB3" s="342"/>
      <c r="AYC3" s="342"/>
      <c r="AYD3" s="342"/>
      <c r="AYE3" s="342"/>
      <c r="AYF3" s="342"/>
      <c r="AYG3" s="342"/>
      <c r="AYH3" s="342"/>
      <c r="AYI3" s="342"/>
      <c r="AYJ3" s="342"/>
      <c r="AYK3" s="342"/>
      <c r="AYL3" s="342"/>
      <c r="AYM3" s="342"/>
      <c r="AYN3" s="342"/>
      <c r="AYO3" s="342"/>
      <c r="AYP3" s="342"/>
      <c r="AYQ3" s="342"/>
      <c r="AYR3" s="342"/>
      <c r="AYS3" s="342"/>
      <c r="AYT3" s="342"/>
      <c r="AYU3" s="342"/>
      <c r="AYV3" s="342"/>
      <c r="AYW3" s="342"/>
      <c r="AYX3" s="342"/>
      <c r="AYY3" s="342"/>
      <c r="AYZ3" s="342"/>
      <c r="AZA3" s="342"/>
      <c r="AZB3" s="342"/>
      <c r="AZC3" s="342"/>
      <c r="AZD3" s="342"/>
      <c r="AZE3" s="342"/>
      <c r="AZF3" s="342"/>
      <c r="AZG3" s="342"/>
      <c r="AZH3" s="342"/>
      <c r="AZI3" s="342"/>
      <c r="AZJ3" s="342"/>
      <c r="AZK3" s="342"/>
      <c r="AZL3" s="342"/>
      <c r="AZM3" s="342"/>
      <c r="AZN3" s="342"/>
      <c r="AZO3" s="342"/>
      <c r="AZP3" s="342"/>
      <c r="AZQ3" s="342"/>
      <c r="AZR3" s="342"/>
      <c r="AZS3" s="342"/>
      <c r="AZT3" s="342"/>
      <c r="AZU3" s="342"/>
      <c r="AZV3" s="342"/>
      <c r="AZW3" s="342"/>
      <c r="AZX3" s="342"/>
      <c r="AZY3" s="342"/>
      <c r="AZZ3" s="342"/>
      <c r="BAA3" s="342"/>
      <c r="BAB3" s="342"/>
      <c r="BAC3" s="342"/>
      <c r="BAD3" s="342"/>
      <c r="BAE3" s="342"/>
      <c r="BAF3" s="342"/>
      <c r="BAG3" s="342"/>
      <c r="BAH3" s="342"/>
      <c r="BAI3" s="342"/>
      <c r="BAJ3" s="342"/>
      <c r="BAK3" s="342"/>
      <c r="BAL3" s="342"/>
      <c r="BAM3" s="342"/>
      <c r="BAN3" s="342"/>
      <c r="BAO3" s="342"/>
      <c r="BAP3" s="342"/>
      <c r="BAQ3" s="342"/>
      <c r="BAR3" s="342"/>
      <c r="BAS3" s="342"/>
      <c r="BAT3" s="342"/>
      <c r="BAU3" s="342"/>
      <c r="BAV3" s="342"/>
      <c r="BAW3" s="342"/>
      <c r="BAX3" s="342"/>
      <c r="BAY3" s="342"/>
      <c r="BAZ3" s="342"/>
      <c r="BBA3" s="342"/>
      <c r="BBB3" s="342"/>
      <c r="BBC3" s="342"/>
      <c r="BBD3" s="342"/>
      <c r="BBE3" s="342"/>
      <c r="BBF3" s="342"/>
      <c r="BBG3" s="342"/>
      <c r="BBH3" s="342"/>
      <c r="BBI3" s="342"/>
      <c r="BBJ3" s="342"/>
      <c r="BBK3" s="342"/>
      <c r="BBL3" s="342"/>
      <c r="BBM3" s="342"/>
      <c r="BBN3" s="342"/>
      <c r="BBO3" s="342"/>
      <c r="BBP3" s="342"/>
      <c r="BBQ3" s="342"/>
      <c r="BBR3" s="342"/>
      <c r="BBS3" s="342"/>
      <c r="BBT3" s="342"/>
      <c r="BBU3" s="342"/>
      <c r="BBV3" s="342"/>
      <c r="BBW3" s="342"/>
      <c r="BBX3" s="342"/>
      <c r="BBY3" s="342"/>
      <c r="BBZ3" s="342"/>
      <c r="BCA3" s="342"/>
      <c r="BCB3" s="342"/>
      <c r="BCC3" s="342"/>
      <c r="BCD3" s="342"/>
      <c r="BCE3" s="342"/>
      <c r="BCF3" s="342"/>
      <c r="BCG3" s="342"/>
      <c r="BCH3" s="342"/>
      <c r="BCI3" s="342"/>
      <c r="BCJ3" s="342"/>
      <c r="BCK3" s="342"/>
      <c r="BCL3" s="342"/>
      <c r="BCM3" s="342"/>
      <c r="BCN3" s="342"/>
      <c r="BCO3" s="342"/>
      <c r="BCP3" s="342"/>
      <c r="BCQ3" s="342"/>
      <c r="BCR3" s="342"/>
      <c r="BCS3" s="342"/>
      <c r="BCT3" s="342"/>
      <c r="BCU3" s="342"/>
      <c r="BCV3" s="342"/>
      <c r="BCW3" s="342"/>
      <c r="BCX3" s="342"/>
      <c r="BCY3" s="342"/>
      <c r="BCZ3" s="342"/>
      <c r="BDA3" s="342"/>
      <c r="BDB3" s="342"/>
      <c r="BDC3" s="342"/>
      <c r="BDD3" s="342"/>
      <c r="BDE3" s="342"/>
      <c r="BDF3" s="342"/>
      <c r="BDG3" s="342"/>
      <c r="BDH3" s="342"/>
      <c r="BDI3" s="342"/>
      <c r="BDJ3" s="342"/>
      <c r="BDK3" s="342"/>
      <c r="BDL3" s="342"/>
      <c r="BDM3" s="342"/>
      <c r="BDN3" s="342"/>
      <c r="BDO3" s="342"/>
      <c r="BDP3" s="342"/>
      <c r="BDQ3" s="342"/>
      <c r="BDR3" s="342"/>
      <c r="BDS3" s="342"/>
      <c r="BDT3" s="342"/>
      <c r="BDU3" s="342"/>
      <c r="BDV3" s="342"/>
      <c r="BDW3" s="342"/>
      <c r="BDX3" s="342"/>
      <c r="BDY3" s="342"/>
      <c r="BDZ3" s="342"/>
      <c r="BEA3" s="342"/>
      <c r="BEB3" s="342"/>
      <c r="BEC3" s="342"/>
      <c r="BED3" s="342"/>
      <c r="BEE3" s="342"/>
      <c r="BEF3" s="342"/>
      <c r="BEG3" s="342"/>
      <c r="BEH3" s="342"/>
      <c r="BEI3" s="342"/>
      <c r="BEJ3" s="342"/>
      <c r="BEK3" s="342"/>
      <c r="BEL3" s="342"/>
      <c r="BEM3" s="342"/>
      <c r="BEN3" s="342"/>
      <c r="BEO3" s="342"/>
      <c r="BEP3" s="342"/>
      <c r="BEQ3" s="342"/>
      <c r="BER3" s="342"/>
      <c r="BES3" s="342"/>
      <c r="BET3" s="342"/>
      <c r="BEU3" s="342"/>
      <c r="BEV3" s="342"/>
      <c r="BEW3" s="342"/>
      <c r="BEX3" s="342"/>
      <c r="BEY3" s="342"/>
      <c r="BEZ3" s="342"/>
      <c r="BFA3" s="342"/>
      <c r="BFB3" s="342"/>
      <c r="BFC3" s="342"/>
      <c r="BFD3" s="342"/>
      <c r="BFE3" s="342"/>
      <c r="BFF3" s="342"/>
      <c r="BFG3" s="342"/>
      <c r="BFH3" s="342"/>
      <c r="BFI3" s="342"/>
      <c r="BFJ3" s="342"/>
      <c r="BFK3" s="342"/>
      <c r="BFL3" s="342"/>
      <c r="BFM3" s="342"/>
      <c r="BFN3" s="342"/>
      <c r="BFO3" s="342"/>
      <c r="BFP3" s="342"/>
      <c r="BFQ3" s="342"/>
      <c r="BFR3" s="342"/>
      <c r="BFS3" s="342"/>
      <c r="BFT3" s="342"/>
      <c r="BFU3" s="342"/>
      <c r="BFV3" s="342"/>
      <c r="BFW3" s="342"/>
      <c r="BFX3" s="342"/>
      <c r="BFY3" s="342"/>
      <c r="BFZ3" s="342"/>
      <c r="BGA3" s="342"/>
      <c r="BGB3" s="342"/>
      <c r="BGC3" s="342"/>
      <c r="BGD3" s="342"/>
      <c r="BGE3" s="342"/>
      <c r="BGF3" s="342"/>
      <c r="BGG3" s="342"/>
      <c r="BGH3" s="342"/>
      <c r="BGI3" s="342"/>
      <c r="BGJ3" s="342"/>
      <c r="BGK3" s="342"/>
      <c r="BGL3" s="342"/>
      <c r="BGM3" s="342"/>
      <c r="BGN3" s="342"/>
      <c r="BGO3" s="342"/>
      <c r="BGP3" s="342"/>
      <c r="BGQ3" s="342"/>
      <c r="BGR3" s="342"/>
      <c r="BGS3" s="342"/>
      <c r="BGT3" s="342"/>
      <c r="BGU3" s="342"/>
      <c r="BGV3" s="342"/>
      <c r="BGW3" s="342"/>
      <c r="BGX3" s="342"/>
      <c r="BGY3" s="342"/>
      <c r="BGZ3" s="342"/>
      <c r="BHA3" s="342"/>
      <c r="BHB3" s="342"/>
      <c r="BHC3" s="342"/>
      <c r="BHD3" s="342"/>
      <c r="BHE3" s="342"/>
      <c r="BHF3" s="342"/>
      <c r="BHG3" s="342"/>
      <c r="BHH3" s="342"/>
      <c r="BHI3" s="342"/>
      <c r="BHJ3" s="342"/>
      <c r="BHK3" s="342"/>
      <c r="BHL3" s="342"/>
      <c r="BHM3" s="342"/>
      <c r="BHN3" s="342"/>
      <c r="BHO3" s="342"/>
      <c r="BHP3" s="342"/>
      <c r="BHQ3" s="342"/>
      <c r="BHR3" s="342"/>
      <c r="BHS3" s="342"/>
      <c r="BHT3" s="342"/>
      <c r="BHU3" s="342"/>
      <c r="BHV3" s="342"/>
      <c r="BHW3" s="342"/>
      <c r="BHX3" s="342"/>
      <c r="BHY3" s="342"/>
      <c r="BHZ3" s="342"/>
      <c r="BIA3" s="342"/>
      <c r="BIB3" s="342"/>
      <c r="BIC3" s="342"/>
      <c r="BID3" s="342"/>
      <c r="BIE3" s="342"/>
      <c r="BIF3" s="342"/>
      <c r="BIG3" s="342"/>
      <c r="BIH3" s="342"/>
      <c r="BII3" s="342"/>
      <c r="BIJ3" s="342"/>
      <c r="BIK3" s="342"/>
      <c r="BIL3" s="342"/>
      <c r="BIM3" s="342"/>
      <c r="BIN3" s="342"/>
      <c r="BIO3" s="342"/>
      <c r="BIP3" s="342"/>
      <c r="BIQ3" s="342"/>
      <c r="BIR3" s="342"/>
      <c r="BIS3" s="342"/>
      <c r="BIT3" s="342"/>
      <c r="BIU3" s="342"/>
      <c r="BIV3" s="342"/>
      <c r="BIW3" s="342"/>
      <c r="BIX3" s="342"/>
      <c r="BIY3" s="342"/>
      <c r="BIZ3" s="342"/>
      <c r="BJA3" s="342"/>
      <c r="BJB3" s="342"/>
      <c r="BJC3" s="342"/>
      <c r="BJD3" s="342"/>
      <c r="BJE3" s="342"/>
      <c r="BJF3" s="342"/>
      <c r="BJG3" s="342"/>
      <c r="BJH3" s="342"/>
      <c r="BJI3" s="342"/>
      <c r="BJJ3" s="342"/>
      <c r="BJK3" s="342"/>
      <c r="BJL3" s="342"/>
      <c r="BJM3" s="342"/>
      <c r="BJN3" s="342"/>
      <c r="BJO3" s="342"/>
      <c r="BJP3" s="342"/>
      <c r="BJQ3" s="342"/>
      <c r="BJR3" s="342"/>
      <c r="BJS3" s="342"/>
      <c r="BJT3" s="342"/>
      <c r="BJU3" s="342"/>
      <c r="BJV3" s="342"/>
      <c r="BJW3" s="342"/>
      <c r="BJX3" s="342"/>
      <c r="BJY3" s="342"/>
      <c r="BJZ3" s="342"/>
      <c r="BKA3" s="342"/>
      <c r="BKB3" s="342"/>
      <c r="BKC3" s="342"/>
      <c r="BKD3" s="342"/>
      <c r="BKE3" s="342"/>
      <c r="BKF3" s="342"/>
      <c r="BKG3" s="342"/>
      <c r="BKH3" s="342"/>
      <c r="BKI3" s="342"/>
      <c r="BKJ3" s="342"/>
      <c r="BKK3" s="342"/>
      <c r="BKL3" s="342"/>
      <c r="BKM3" s="342"/>
      <c r="BKN3" s="342"/>
      <c r="BKO3" s="342"/>
      <c r="BKP3" s="342"/>
      <c r="BKQ3" s="342"/>
      <c r="BKR3" s="342"/>
      <c r="BKS3" s="342"/>
      <c r="BKT3" s="342"/>
      <c r="BKU3" s="342"/>
      <c r="BKV3" s="342"/>
      <c r="BKW3" s="342"/>
      <c r="BKX3" s="342"/>
      <c r="BKY3" s="342"/>
      <c r="BKZ3" s="342"/>
      <c r="BLA3" s="342"/>
      <c r="BLB3" s="342"/>
      <c r="BLC3" s="342"/>
      <c r="BLD3" s="342"/>
      <c r="BLE3" s="342"/>
      <c r="BLF3" s="342"/>
      <c r="BLG3" s="342"/>
      <c r="BLH3" s="342"/>
      <c r="BLI3" s="342"/>
      <c r="BLJ3" s="342"/>
      <c r="BLK3" s="342"/>
      <c r="BLL3" s="342"/>
      <c r="BLM3" s="342"/>
      <c r="BLN3" s="342"/>
      <c r="BLO3" s="342"/>
      <c r="BLP3" s="342"/>
      <c r="BLQ3" s="342"/>
      <c r="BLR3" s="342"/>
      <c r="BLS3" s="342"/>
      <c r="BLT3" s="342"/>
      <c r="BLU3" s="342"/>
      <c r="BLV3" s="342"/>
      <c r="BLW3" s="342"/>
      <c r="BLX3" s="342"/>
      <c r="BLY3" s="342"/>
      <c r="BLZ3" s="342"/>
      <c r="BMA3" s="342"/>
      <c r="BMB3" s="342"/>
      <c r="BMC3" s="342"/>
      <c r="BMD3" s="342"/>
      <c r="BME3" s="342"/>
      <c r="BMF3" s="342"/>
      <c r="BMG3" s="342"/>
      <c r="BMH3" s="342"/>
      <c r="BMI3" s="342"/>
      <c r="BMJ3" s="342"/>
      <c r="BMK3" s="342"/>
      <c r="BML3" s="342"/>
      <c r="BMM3" s="342"/>
      <c r="BMN3" s="342"/>
      <c r="BMO3" s="342"/>
      <c r="BMP3" s="342"/>
      <c r="BMQ3" s="342"/>
      <c r="BMR3" s="342"/>
      <c r="BMS3" s="342"/>
      <c r="BMT3" s="342"/>
      <c r="BMU3" s="342"/>
      <c r="BMV3" s="342"/>
      <c r="BMW3" s="342"/>
      <c r="BMX3" s="342"/>
      <c r="BMY3" s="342"/>
      <c r="BMZ3" s="342"/>
      <c r="BNA3" s="342"/>
      <c r="BNB3" s="342"/>
      <c r="BNC3" s="342"/>
      <c r="BND3" s="342"/>
      <c r="BNE3" s="342"/>
      <c r="BNF3" s="342"/>
      <c r="BNG3" s="342"/>
      <c r="BNH3" s="342"/>
      <c r="BNI3" s="342"/>
      <c r="BNJ3" s="342"/>
      <c r="BNK3" s="342"/>
      <c r="BNL3" s="342"/>
      <c r="BNM3" s="342"/>
      <c r="BNN3" s="342"/>
      <c r="BNO3" s="342"/>
      <c r="BNP3" s="342"/>
      <c r="BNQ3" s="342"/>
      <c r="BNR3" s="342"/>
      <c r="BNS3" s="342"/>
      <c r="BNT3" s="342"/>
      <c r="BNU3" s="342"/>
      <c r="BNV3" s="342"/>
      <c r="BNW3" s="342"/>
      <c r="BNX3" s="342"/>
      <c r="BNY3" s="342"/>
      <c r="BNZ3" s="342"/>
      <c r="BOA3" s="342"/>
      <c r="BOB3" s="342"/>
      <c r="BOC3" s="342"/>
      <c r="BOD3" s="342"/>
      <c r="BOE3" s="342"/>
      <c r="BOF3" s="342"/>
      <c r="BOG3" s="342"/>
      <c r="BOH3" s="342"/>
      <c r="BOI3" s="342"/>
      <c r="BOJ3" s="342"/>
      <c r="BOK3" s="342"/>
      <c r="BOL3" s="342"/>
      <c r="BOM3" s="342"/>
      <c r="BON3" s="342"/>
      <c r="BOO3" s="342"/>
      <c r="BOP3" s="342"/>
      <c r="BOQ3" s="342"/>
      <c r="BOR3" s="342"/>
      <c r="BOS3" s="342"/>
      <c r="BOT3" s="342"/>
      <c r="BOU3" s="342"/>
      <c r="BOV3" s="342"/>
      <c r="BOW3" s="342"/>
      <c r="BOX3" s="342"/>
      <c r="BOY3" s="342"/>
      <c r="BOZ3" s="342"/>
      <c r="BPA3" s="342"/>
      <c r="BPB3" s="342"/>
      <c r="BPC3" s="342"/>
      <c r="BPD3" s="342"/>
      <c r="BPE3" s="342"/>
      <c r="BPF3" s="342"/>
      <c r="BPG3" s="342"/>
      <c r="BPH3" s="342"/>
      <c r="BPI3" s="342"/>
      <c r="BPJ3" s="342"/>
      <c r="BPK3" s="342"/>
      <c r="BPL3" s="342"/>
      <c r="BPM3" s="342"/>
      <c r="BPN3" s="342"/>
      <c r="BPO3" s="342"/>
      <c r="BPP3" s="342"/>
      <c r="BPQ3" s="342"/>
      <c r="BPR3" s="342"/>
      <c r="BPS3" s="342"/>
      <c r="BPT3" s="342"/>
      <c r="BPU3" s="342"/>
      <c r="BPV3" s="342"/>
      <c r="BPW3" s="342"/>
      <c r="BPX3" s="342"/>
      <c r="BPY3" s="342"/>
      <c r="BPZ3" s="342"/>
      <c r="BQA3" s="342"/>
      <c r="BQB3" s="342"/>
      <c r="BQC3" s="342"/>
      <c r="BQD3" s="342"/>
      <c r="BQE3" s="342"/>
      <c r="BQF3" s="342"/>
      <c r="BQG3" s="342"/>
      <c r="BQH3" s="342"/>
      <c r="BQI3" s="342"/>
      <c r="BQJ3" s="342"/>
      <c r="BQK3" s="342"/>
      <c r="BQL3" s="342"/>
      <c r="BQM3" s="342"/>
      <c r="BQN3" s="342"/>
      <c r="BQO3" s="342"/>
      <c r="BQP3" s="342"/>
      <c r="BQQ3" s="342"/>
      <c r="BQR3" s="342"/>
      <c r="BQS3" s="342"/>
      <c r="BQT3" s="342"/>
      <c r="BQU3" s="342"/>
      <c r="BQV3" s="342"/>
      <c r="BQW3" s="342"/>
      <c r="BQX3" s="342"/>
      <c r="BQY3" s="342"/>
      <c r="BQZ3" s="342"/>
      <c r="BRA3" s="342"/>
      <c r="BRB3" s="342"/>
      <c r="BRC3" s="342"/>
      <c r="BRD3" s="342"/>
      <c r="BRE3" s="342"/>
      <c r="BRF3" s="342"/>
      <c r="BRG3" s="342"/>
      <c r="BRH3" s="342"/>
      <c r="BRI3" s="342"/>
      <c r="BRJ3" s="342"/>
      <c r="BRK3" s="342"/>
      <c r="BRL3" s="342"/>
      <c r="BRM3" s="342"/>
      <c r="BRN3" s="342"/>
      <c r="BRO3" s="342"/>
      <c r="BRP3" s="342"/>
      <c r="BRQ3" s="342"/>
      <c r="BRR3" s="342"/>
      <c r="BRS3" s="342"/>
      <c r="BRT3" s="342"/>
      <c r="BRU3" s="342"/>
      <c r="BRV3" s="342"/>
      <c r="BRW3" s="342"/>
      <c r="BRX3" s="342"/>
      <c r="BRY3" s="342"/>
      <c r="BRZ3" s="342"/>
      <c r="BSA3" s="342"/>
      <c r="BSB3" s="342"/>
      <c r="BSC3" s="342"/>
      <c r="BSD3" s="342"/>
      <c r="BSE3" s="342"/>
      <c r="BSF3" s="342"/>
      <c r="BSG3" s="342"/>
      <c r="BSH3" s="342"/>
      <c r="BSI3" s="342"/>
      <c r="BSJ3" s="342"/>
      <c r="BSK3" s="342"/>
      <c r="BSL3" s="342"/>
      <c r="BSM3" s="342"/>
      <c r="BSN3" s="342"/>
      <c r="BSO3" s="342"/>
      <c r="BSP3" s="342"/>
      <c r="BSQ3" s="342"/>
      <c r="BSR3" s="342"/>
      <c r="BSS3" s="342"/>
      <c r="BST3" s="342"/>
      <c r="BSU3" s="342"/>
      <c r="BSV3" s="342"/>
      <c r="BSW3" s="342"/>
      <c r="BSX3" s="342"/>
      <c r="BSY3" s="342"/>
      <c r="BSZ3" s="342"/>
      <c r="BTA3" s="342"/>
      <c r="BTB3" s="342"/>
      <c r="BTC3" s="342"/>
      <c r="BTD3" s="342"/>
      <c r="BTE3" s="342"/>
      <c r="BTF3" s="342"/>
      <c r="BTG3" s="342"/>
      <c r="BTH3" s="342"/>
      <c r="BTI3" s="342"/>
      <c r="BTJ3" s="342"/>
      <c r="BTK3" s="342"/>
      <c r="BTL3" s="342"/>
      <c r="BTM3" s="342"/>
      <c r="BTN3" s="342"/>
      <c r="BTO3" s="342"/>
      <c r="BTP3" s="342"/>
      <c r="BTQ3" s="342"/>
      <c r="BTR3" s="342"/>
      <c r="BTS3" s="342"/>
      <c r="BTT3" s="342"/>
      <c r="BTU3" s="342"/>
      <c r="BTV3" s="342"/>
      <c r="BTW3" s="342"/>
      <c r="BTX3" s="342"/>
      <c r="BTY3" s="342"/>
      <c r="BTZ3" s="342"/>
      <c r="BUA3" s="342"/>
      <c r="BUB3" s="342"/>
      <c r="BUC3" s="342"/>
      <c r="BUD3" s="342"/>
      <c r="BUE3" s="342"/>
      <c r="BUF3" s="342"/>
      <c r="BUG3" s="342"/>
      <c r="BUH3" s="342"/>
      <c r="BUI3" s="342"/>
      <c r="BUJ3" s="342"/>
      <c r="BUK3" s="342"/>
      <c r="BUL3" s="342"/>
      <c r="BUM3" s="342"/>
      <c r="BUN3" s="342"/>
      <c r="BUO3" s="342"/>
      <c r="BUP3" s="342"/>
      <c r="BUQ3" s="342"/>
      <c r="BUR3" s="342"/>
      <c r="BUS3" s="342"/>
      <c r="BUT3" s="342"/>
      <c r="BUU3" s="342"/>
      <c r="BUV3" s="342"/>
      <c r="BUW3" s="342"/>
      <c r="BUX3" s="342"/>
      <c r="BUY3" s="342"/>
      <c r="BUZ3" s="342"/>
      <c r="BVA3" s="342"/>
      <c r="BVB3" s="342"/>
      <c r="BVC3" s="342"/>
      <c r="BVD3" s="342"/>
      <c r="BVE3" s="342"/>
      <c r="BVF3" s="342"/>
      <c r="BVG3" s="342"/>
      <c r="BVH3" s="342"/>
      <c r="BVI3" s="342"/>
      <c r="BVJ3" s="342"/>
      <c r="BVK3" s="342"/>
      <c r="BVL3" s="342"/>
      <c r="BVM3" s="342"/>
      <c r="BVN3" s="342"/>
      <c r="BVO3" s="342"/>
      <c r="BVP3" s="342"/>
      <c r="BVQ3" s="342"/>
      <c r="BVR3" s="342"/>
      <c r="BVS3" s="342"/>
      <c r="BVT3" s="342"/>
      <c r="BVU3" s="342"/>
      <c r="BVV3" s="342"/>
      <c r="BVW3" s="342"/>
      <c r="BVX3" s="342"/>
      <c r="BVY3" s="342"/>
      <c r="BVZ3" s="342"/>
      <c r="BWA3" s="342"/>
      <c r="BWB3" s="342"/>
      <c r="BWC3" s="342"/>
      <c r="BWD3" s="342"/>
      <c r="BWE3" s="342"/>
      <c r="BWF3" s="342"/>
      <c r="BWG3" s="342"/>
      <c r="BWH3" s="342"/>
      <c r="BWI3" s="342"/>
      <c r="BWJ3" s="342"/>
      <c r="BWK3" s="342"/>
      <c r="BWL3" s="342"/>
      <c r="BWM3" s="342"/>
      <c r="BWN3" s="342"/>
      <c r="BWO3" s="342"/>
      <c r="BWP3" s="342"/>
      <c r="BWQ3" s="342"/>
      <c r="BWR3" s="342"/>
      <c r="BWS3" s="342"/>
      <c r="BWT3" s="342"/>
      <c r="BWU3" s="342"/>
      <c r="BWV3" s="342"/>
      <c r="BWW3" s="342"/>
      <c r="BWX3" s="342"/>
      <c r="BWY3" s="342"/>
      <c r="BWZ3" s="342"/>
      <c r="BXA3" s="342"/>
      <c r="BXB3" s="342"/>
      <c r="BXC3" s="342"/>
      <c r="BXD3" s="342"/>
      <c r="BXE3" s="342"/>
      <c r="BXF3" s="342"/>
      <c r="BXG3" s="342"/>
      <c r="BXH3" s="342"/>
      <c r="BXI3" s="342"/>
      <c r="BXJ3" s="342"/>
      <c r="BXK3" s="342"/>
      <c r="BXL3" s="342"/>
      <c r="BXM3" s="342"/>
      <c r="BXN3" s="342"/>
      <c r="BXO3" s="342"/>
      <c r="BXP3" s="342"/>
      <c r="BXQ3" s="342"/>
      <c r="BXR3" s="342"/>
      <c r="BXS3" s="342"/>
      <c r="BXT3" s="342"/>
      <c r="BXU3" s="342"/>
      <c r="BXV3" s="342"/>
      <c r="BXW3" s="342"/>
      <c r="BXX3" s="342"/>
      <c r="BXY3" s="342"/>
      <c r="BXZ3" s="342"/>
      <c r="BYA3" s="342"/>
      <c r="BYB3" s="342"/>
      <c r="BYC3" s="342"/>
      <c r="BYD3" s="342"/>
      <c r="BYE3" s="342"/>
      <c r="BYF3" s="342"/>
      <c r="BYG3" s="342"/>
      <c r="BYH3" s="342"/>
      <c r="BYI3" s="342"/>
      <c r="BYJ3" s="342"/>
      <c r="BYK3" s="342"/>
      <c r="BYL3" s="342"/>
      <c r="BYM3" s="342"/>
      <c r="BYN3" s="342"/>
      <c r="BYO3" s="342"/>
      <c r="BYP3" s="342"/>
      <c r="BYQ3" s="342"/>
      <c r="BYR3" s="342"/>
      <c r="BYS3" s="342"/>
      <c r="BYT3" s="342"/>
      <c r="BYU3" s="342"/>
      <c r="BYV3" s="342"/>
      <c r="BYW3" s="342"/>
      <c r="BYX3" s="342"/>
      <c r="BYY3" s="342"/>
      <c r="BYZ3" s="342"/>
      <c r="BZA3" s="342"/>
      <c r="BZB3" s="342"/>
      <c r="BZC3" s="342"/>
      <c r="BZD3" s="342"/>
      <c r="BZE3" s="342"/>
      <c r="BZF3" s="342"/>
      <c r="BZG3" s="342"/>
      <c r="BZH3" s="342"/>
      <c r="BZI3" s="342"/>
      <c r="BZJ3" s="342"/>
      <c r="BZK3" s="342"/>
      <c r="BZL3" s="342"/>
      <c r="BZM3" s="342"/>
      <c r="BZN3" s="342"/>
      <c r="BZO3" s="342"/>
      <c r="BZP3" s="342"/>
      <c r="BZQ3" s="342"/>
      <c r="BZR3" s="342"/>
      <c r="BZS3" s="342"/>
      <c r="BZT3" s="342"/>
      <c r="BZU3" s="342"/>
      <c r="BZV3" s="342"/>
      <c r="BZW3" s="342"/>
      <c r="BZX3" s="342"/>
      <c r="BZY3" s="342"/>
      <c r="BZZ3" s="342"/>
      <c r="CAA3" s="342"/>
      <c r="CAB3" s="342"/>
      <c r="CAC3" s="342"/>
      <c r="CAD3" s="342"/>
      <c r="CAE3" s="342"/>
      <c r="CAF3" s="342"/>
      <c r="CAG3" s="342"/>
      <c r="CAH3" s="342"/>
      <c r="CAI3" s="342"/>
      <c r="CAJ3" s="342"/>
      <c r="CAK3" s="342"/>
      <c r="CAL3" s="342"/>
      <c r="CAM3" s="342"/>
      <c r="CAN3" s="342"/>
      <c r="CAO3" s="342"/>
      <c r="CAP3" s="342"/>
      <c r="CAQ3" s="342"/>
      <c r="CAR3" s="342"/>
      <c r="CAS3" s="342"/>
      <c r="CAT3" s="342"/>
      <c r="CAU3" s="342"/>
      <c r="CAV3" s="342"/>
      <c r="CAW3" s="342"/>
      <c r="CAX3" s="342"/>
      <c r="CAY3" s="342"/>
      <c r="CAZ3" s="342"/>
      <c r="CBA3" s="342"/>
      <c r="CBB3" s="342"/>
      <c r="CBC3" s="342"/>
      <c r="CBD3" s="342"/>
      <c r="CBE3" s="342"/>
      <c r="CBF3" s="342"/>
      <c r="CBG3" s="342"/>
      <c r="CBH3" s="342"/>
      <c r="CBI3" s="342"/>
      <c r="CBJ3" s="342"/>
      <c r="CBK3" s="342"/>
      <c r="CBL3" s="342"/>
      <c r="CBM3" s="342"/>
      <c r="CBN3" s="342"/>
      <c r="CBO3" s="342"/>
      <c r="CBP3" s="342"/>
      <c r="CBQ3" s="342"/>
      <c r="CBR3" s="342"/>
      <c r="CBS3" s="342"/>
      <c r="CBT3" s="342"/>
      <c r="CBU3" s="342"/>
      <c r="CBV3" s="342"/>
      <c r="CBW3" s="342"/>
      <c r="CBX3" s="342"/>
      <c r="CBY3" s="342"/>
      <c r="CBZ3" s="342"/>
      <c r="CCA3" s="342"/>
      <c r="CCB3" s="342"/>
      <c r="CCC3" s="342"/>
      <c r="CCD3" s="342"/>
      <c r="CCE3" s="342"/>
      <c r="CCF3" s="342"/>
      <c r="CCG3" s="342"/>
      <c r="CCH3" s="342"/>
      <c r="CCI3" s="342"/>
      <c r="CCJ3" s="342"/>
      <c r="CCK3" s="342"/>
      <c r="CCL3" s="342"/>
      <c r="CCM3" s="342"/>
      <c r="CCN3" s="342"/>
      <c r="CCO3" s="342"/>
      <c r="CCP3" s="342"/>
      <c r="CCQ3" s="342"/>
      <c r="CCR3" s="342"/>
      <c r="CCS3" s="342"/>
      <c r="CCT3" s="342"/>
      <c r="CCU3" s="342"/>
      <c r="CCV3" s="342"/>
      <c r="CCW3" s="342"/>
      <c r="CCX3" s="342"/>
      <c r="CCY3" s="342"/>
      <c r="CCZ3" s="342"/>
      <c r="CDA3" s="342"/>
      <c r="CDB3" s="342"/>
      <c r="CDC3" s="342"/>
      <c r="CDD3" s="342"/>
      <c r="CDE3" s="342"/>
      <c r="CDF3" s="342"/>
      <c r="CDG3" s="342"/>
      <c r="CDH3" s="342"/>
      <c r="CDI3" s="342"/>
      <c r="CDJ3" s="342"/>
      <c r="CDK3" s="342"/>
      <c r="CDL3" s="342"/>
      <c r="CDM3" s="342"/>
      <c r="CDN3" s="342"/>
      <c r="CDO3" s="342"/>
      <c r="CDP3" s="342"/>
      <c r="CDQ3" s="342"/>
      <c r="CDR3" s="342"/>
      <c r="CDS3" s="342"/>
      <c r="CDT3" s="342"/>
      <c r="CDU3" s="342"/>
      <c r="CDV3" s="342"/>
      <c r="CDW3" s="342"/>
      <c r="CDX3" s="342"/>
      <c r="CDY3" s="342"/>
      <c r="CDZ3" s="342"/>
      <c r="CEA3" s="342"/>
      <c r="CEB3" s="342"/>
      <c r="CEC3" s="342"/>
      <c r="CED3" s="342"/>
      <c r="CEE3" s="342"/>
      <c r="CEF3" s="342"/>
      <c r="CEG3" s="342"/>
      <c r="CEH3" s="342"/>
      <c r="CEI3" s="342"/>
      <c r="CEJ3" s="342"/>
      <c r="CEK3" s="342"/>
      <c r="CEL3" s="342"/>
      <c r="CEM3" s="342"/>
      <c r="CEN3" s="342"/>
      <c r="CEO3" s="342"/>
      <c r="CEP3" s="342"/>
      <c r="CEQ3" s="342"/>
      <c r="CER3" s="342"/>
      <c r="CES3" s="342"/>
      <c r="CET3" s="342"/>
      <c r="CEU3" s="342"/>
      <c r="CEV3" s="342"/>
      <c r="CEW3" s="342"/>
      <c r="CEX3" s="342"/>
      <c r="CEY3" s="342"/>
      <c r="CEZ3" s="342"/>
      <c r="CFA3" s="342"/>
      <c r="CFB3" s="342"/>
      <c r="CFC3" s="342"/>
      <c r="CFD3" s="342"/>
      <c r="CFE3" s="342"/>
      <c r="CFF3" s="342"/>
      <c r="CFG3" s="342"/>
      <c r="CFH3" s="342"/>
      <c r="CFI3" s="342"/>
      <c r="CFJ3" s="342"/>
      <c r="CFK3" s="342"/>
      <c r="CFL3" s="342"/>
      <c r="CFM3" s="342"/>
      <c r="CFN3" s="342"/>
      <c r="CFO3" s="342"/>
      <c r="CFP3" s="342"/>
      <c r="CFQ3" s="342"/>
      <c r="CFR3" s="342"/>
      <c r="CFS3" s="342"/>
      <c r="CFT3" s="342"/>
      <c r="CFU3" s="342"/>
      <c r="CFV3" s="342"/>
      <c r="CFW3" s="342"/>
      <c r="CFX3" s="342"/>
      <c r="CFY3" s="342"/>
      <c r="CFZ3" s="342"/>
      <c r="CGA3" s="342"/>
      <c r="CGB3" s="342"/>
      <c r="CGC3" s="342"/>
      <c r="CGD3" s="342"/>
      <c r="CGE3" s="342"/>
      <c r="CGF3" s="342"/>
      <c r="CGG3" s="342"/>
      <c r="CGH3" s="342"/>
      <c r="CGI3" s="342"/>
      <c r="CGJ3" s="342"/>
      <c r="CGK3" s="342"/>
      <c r="CGL3" s="342"/>
      <c r="CGM3" s="342"/>
      <c r="CGN3" s="342"/>
      <c r="CGO3" s="342"/>
      <c r="CGP3" s="342"/>
      <c r="CGQ3" s="342"/>
      <c r="CGR3" s="342"/>
      <c r="CGS3" s="342"/>
      <c r="CGT3" s="342"/>
      <c r="CGU3" s="342"/>
      <c r="CGV3" s="342"/>
      <c r="CGW3" s="342"/>
      <c r="CGX3" s="342"/>
      <c r="CGY3" s="342"/>
      <c r="CGZ3" s="342"/>
      <c r="CHA3" s="342"/>
      <c r="CHB3" s="342"/>
      <c r="CHC3" s="342"/>
      <c r="CHD3" s="342"/>
      <c r="CHE3" s="342"/>
      <c r="CHF3" s="342"/>
      <c r="CHG3" s="342"/>
      <c r="CHH3" s="342"/>
      <c r="CHI3" s="342"/>
      <c r="CHJ3" s="342"/>
      <c r="CHK3" s="342"/>
      <c r="CHL3" s="342"/>
      <c r="CHM3" s="342"/>
      <c r="CHN3" s="342"/>
      <c r="CHO3" s="342"/>
      <c r="CHP3" s="342"/>
      <c r="CHQ3" s="342"/>
      <c r="CHR3" s="342"/>
      <c r="CHS3" s="342"/>
      <c r="CHT3" s="342"/>
      <c r="CHU3" s="342"/>
      <c r="CHV3" s="342"/>
      <c r="CHW3" s="342"/>
      <c r="CHX3" s="342"/>
      <c r="CHY3" s="342"/>
      <c r="CHZ3" s="342"/>
      <c r="CIA3" s="342"/>
      <c r="CIB3" s="342"/>
      <c r="CIC3" s="342"/>
      <c r="CID3" s="342"/>
      <c r="CIE3" s="342"/>
      <c r="CIF3" s="342"/>
      <c r="CIG3" s="342"/>
      <c r="CIH3" s="342"/>
      <c r="CII3" s="342"/>
      <c r="CIJ3" s="342"/>
      <c r="CIK3" s="342"/>
      <c r="CIL3" s="342"/>
      <c r="CIM3" s="342"/>
      <c r="CIN3" s="342"/>
      <c r="CIO3" s="342"/>
      <c r="CIP3" s="342"/>
      <c r="CIQ3" s="342"/>
      <c r="CIR3" s="342"/>
      <c r="CIS3" s="342"/>
      <c r="CIT3" s="342"/>
      <c r="CIU3" s="342"/>
      <c r="CIV3" s="342"/>
      <c r="CIW3" s="342"/>
      <c r="CIX3" s="342"/>
      <c r="CIY3" s="342"/>
      <c r="CIZ3" s="342"/>
      <c r="CJA3" s="342"/>
      <c r="CJB3" s="342"/>
      <c r="CJC3" s="342"/>
      <c r="CJD3" s="342"/>
      <c r="CJE3" s="342"/>
      <c r="CJF3" s="342"/>
      <c r="CJG3" s="342"/>
      <c r="CJH3" s="342"/>
      <c r="CJI3" s="342"/>
      <c r="CJJ3" s="342"/>
      <c r="CJK3" s="342"/>
      <c r="CJL3" s="342"/>
      <c r="CJM3" s="342"/>
      <c r="CJN3" s="342"/>
      <c r="CJO3" s="342"/>
      <c r="CJP3" s="342"/>
      <c r="CJQ3" s="342"/>
      <c r="CJR3" s="342"/>
      <c r="CJS3" s="342"/>
      <c r="CJT3" s="342"/>
      <c r="CJU3" s="342"/>
      <c r="CJV3" s="342"/>
      <c r="CJW3" s="342"/>
      <c r="CJX3" s="342"/>
      <c r="CJY3" s="342"/>
      <c r="CJZ3" s="342"/>
      <c r="CKA3" s="342"/>
      <c r="CKB3" s="342"/>
      <c r="CKC3" s="342"/>
      <c r="CKD3" s="342"/>
      <c r="CKE3" s="342"/>
      <c r="CKF3" s="342"/>
      <c r="CKG3" s="342"/>
      <c r="CKH3" s="342"/>
      <c r="CKI3" s="342"/>
      <c r="CKJ3" s="342"/>
      <c r="CKK3" s="342"/>
      <c r="CKL3" s="342"/>
      <c r="CKM3" s="342"/>
      <c r="CKN3" s="342"/>
      <c r="CKO3" s="342"/>
      <c r="CKP3" s="342"/>
      <c r="CKQ3" s="342"/>
      <c r="CKR3" s="342"/>
      <c r="CKS3" s="342"/>
      <c r="CKT3" s="342"/>
      <c r="CKU3" s="342"/>
      <c r="CKV3" s="342"/>
      <c r="CKW3" s="342"/>
      <c r="CKX3" s="342"/>
      <c r="CKY3" s="342"/>
      <c r="CKZ3" s="342"/>
      <c r="CLA3" s="342"/>
      <c r="CLB3" s="342"/>
      <c r="CLC3" s="342"/>
      <c r="CLD3" s="342"/>
      <c r="CLE3" s="342"/>
      <c r="CLF3" s="342"/>
      <c r="CLG3" s="342"/>
      <c r="CLH3" s="342"/>
      <c r="CLI3" s="342"/>
      <c r="CLJ3" s="342"/>
      <c r="CLK3" s="342"/>
      <c r="CLL3" s="342"/>
      <c r="CLM3" s="342"/>
      <c r="CLN3" s="342"/>
      <c r="CLO3" s="342"/>
      <c r="CLP3" s="342"/>
      <c r="CLQ3" s="342"/>
      <c r="CLR3" s="342"/>
      <c r="CLS3" s="342"/>
      <c r="CLT3" s="342"/>
      <c r="CLU3" s="342"/>
      <c r="CLV3" s="342"/>
      <c r="CLW3" s="342"/>
      <c r="CLX3" s="342"/>
      <c r="CLY3" s="342"/>
      <c r="CLZ3" s="342"/>
      <c r="CMA3" s="342"/>
      <c r="CMB3" s="342"/>
      <c r="CMC3" s="342"/>
      <c r="CMD3" s="342"/>
      <c r="CME3" s="342"/>
      <c r="CMF3" s="342"/>
      <c r="CMG3" s="342"/>
      <c r="CMH3" s="342"/>
      <c r="CMI3" s="342"/>
      <c r="CMJ3" s="342"/>
      <c r="CMK3" s="342"/>
      <c r="CML3" s="342"/>
      <c r="CMM3" s="342"/>
      <c r="CMN3" s="342"/>
      <c r="CMO3" s="342"/>
      <c r="CMP3" s="342"/>
      <c r="CMQ3" s="342"/>
      <c r="CMR3" s="342"/>
      <c r="CMS3" s="342"/>
      <c r="CMT3" s="342"/>
      <c r="CMU3" s="342"/>
      <c r="CMV3" s="342"/>
      <c r="CMW3" s="342"/>
      <c r="CMX3" s="342"/>
      <c r="CMY3" s="342"/>
      <c r="CMZ3" s="342"/>
      <c r="CNA3" s="342"/>
      <c r="CNB3" s="342"/>
      <c r="CNC3" s="342"/>
      <c r="CND3" s="342"/>
      <c r="CNE3" s="342"/>
      <c r="CNF3" s="342"/>
      <c r="CNG3" s="342"/>
      <c r="CNH3" s="342"/>
      <c r="CNI3" s="342"/>
      <c r="CNJ3" s="342"/>
      <c r="CNK3" s="342"/>
      <c r="CNL3" s="342"/>
      <c r="CNM3" s="342"/>
      <c r="CNN3" s="342"/>
      <c r="CNO3" s="342"/>
      <c r="CNP3" s="342"/>
      <c r="CNQ3" s="342"/>
      <c r="CNR3" s="342"/>
      <c r="CNS3" s="342"/>
      <c r="CNT3" s="342"/>
      <c r="CNU3" s="342"/>
      <c r="CNV3" s="342"/>
      <c r="CNW3" s="342"/>
      <c r="CNX3" s="342"/>
      <c r="CNY3" s="342"/>
      <c r="CNZ3" s="342"/>
      <c r="COA3" s="342"/>
      <c r="COB3" s="342"/>
      <c r="COC3" s="342"/>
      <c r="COD3" s="342"/>
      <c r="COE3" s="342"/>
      <c r="COF3" s="342"/>
      <c r="COG3" s="342"/>
      <c r="COH3" s="342"/>
      <c r="COI3" s="342"/>
      <c r="COJ3" s="342"/>
      <c r="COK3" s="342"/>
      <c r="COL3" s="342"/>
      <c r="COM3" s="342"/>
      <c r="CON3" s="342"/>
      <c r="COO3" s="342"/>
      <c r="COP3" s="342"/>
      <c r="COQ3" s="342"/>
      <c r="COR3" s="342"/>
      <c r="COS3" s="342"/>
      <c r="COT3" s="342"/>
      <c r="COU3" s="342"/>
      <c r="COV3" s="342"/>
      <c r="COW3" s="342"/>
      <c r="COX3" s="342"/>
      <c r="COY3" s="342"/>
      <c r="COZ3" s="342"/>
      <c r="CPA3" s="342"/>
      <c r="CPB3" s="342"/>
      <c r="CPC3" s="342"/>
      <c r="CPD3" s="342"/>
      <c r="CPE3" s="342"/>
      <c r="CPF3" s="342"/>
      <c r="CPG3" s="342"/>
      <c r="CPH3" s="342"/>
      <c r="CPI3" s="342"/>
      <c r="CPJ3" s="342"/>
      <c r="CPK3" s="342"/>
      <c r="CPL3" s="342"/>
      <c r="CPM3" s="342"/>
      <c r="CPN3" s="342"/>
      <c r="CPO3" s="342"/>
      <c r="CPP3" s="342"/>
      <c r="CPQ3" s="342"/>
      <c r="CPR3" s="342"/>
      <c r="CPS3" s="342"/>
      <c r="CPT3" s="342"/>
      <c r="CPU3" s="342"/>
      <c r="CPV3" s="342"/>
      <c r="CPW3" s="342"/>
      <c r="CPX3" s="342"/>
      <c r="CPY3" s="342"/>
      <c r="CPZ3" s="342"/>
      <c r="CQA3" s="342"/>
      <c r="CQB3" s="342"/>
      <c r="CQC3" s="342"/>
      <c r="CQD3" s="342"/>
      <c r="CQE3" s="342"/>
      <c r="CQF3" s="342"/>
      <c r="CQG3" s="342"/>
      <c r="CQH3" s="342"/>
      <c r="CQI3" s="342"/>
      <c r="CQJ3" s="342"/>
      <c r="CQK3" s="342"/>
      <c r="CQL3" s="342"/>
      <c r="CQM3" s="342"/>
      <c r="CQN3" s="342"/>
      <c r="CQO3" s="342"/>
      <c r="CQP3" s="342"/>
      <c r="CQQ3" s="342"/>
      <c r="CQR3" s="342"/>
      <c r="CQS3" s="342"/>
      <c r="CQT3" s="342"/>
      <c r="CQU3" s="342"/>
      <c r="CQV3" s="342"/>
      <c r="CQW3" s="342"/>
      <c r="CQX3" s="342"/>
      <c r="CQY3" s="342"/>
      <c r="CQZ3" s="342"/>
      <c r="CRA3" s="342"/>
      <c r="CRB3" s="342"/>
      <c r="CRC3" s="342"/>
      <c r="CRD3" s="342"/>
      <c r="CRE3" s="342"/>
      <c r="CRF3" s="342"/>
      <c r="CRG3" s="342"/>
      <c r="CRH3" s="342"/>
      <c r="CRI3" s="342"/>
      <c r="CRJ3" s="342"/>
      <c r="CRK3" s="342"/>
      <c r="CRL3" s="342"/>
      <c r="CRM3" s="342"/>
      <c r="CRN3" s="342"/>
      <c r="CRO3" s="342"/>
      <c r="CRP3" s="342"/>
      <c r="CRQ3" s="342"/>
      <c r="CRR3" s="342"/>
      <c r="CRS3" s="342"/>
      <c r="CRT3" s="342"/>
      <c r="CRU3" s="342"/>
      <c r="CRV3" s="342"/>
      <c r="CRW3" s="342"/>
      <c r="CRX3" s="342"/>
      <c r="CRY3" s="342"/>
      <c r="CRZ3" s="342"/>
      <c r="CSA3" s="342"/>
      <c r="CSB3" s="342"/>
      <c r="CSC3" s="342"/>
      <c r="CSD3" s="342"/>
      <c r="CSE3" s="342"/>
      <c r="CSF3" s="342"/>
      <c r="CSG3" s="342"/>
      <c r="CSH3" s="342"/>
      <c r="CSI3" s="342"/>
      <c r="CSJ3" s="342"/>
      <c r="CSK3" s="342"/>
      <c r="CSL3" s="342"/>
      <c r="CSM3" s="342"/>
      <c r="CSN3" s="342"/>
      <c r="CSO3" s="342"/>
      <c r="CSP3" s="342"/>
      <c r="CSQ3" s="342"/>
      <c r="CSR3" s="342"/>
      <c r="CSS3" s="342"/>
      <c r="CST3" s="342"/>
      <c r="CSU3" s="342"/>
      <c r="CSV3" s="342"/>
      <c r="CSW3" s="342"/>
      <c r="CSX3" s="342"/>
      <c r="CSY3" s="342"/>
      <c r="CSZ3" s="342"/>
      <c r="CTA3" s="342"/>
      <c r="CTB3" s="342"/>
      <c r="CTC3" s="342"/>
      <c r="CTD3" s="342"/>
      <c r="CTE3" s="342"/>
      <c r="CTF3" s="342"/>
      <c r="CTG3" s="342"/>
      <c r="CTH3" s="342"/>
      <c r="CTI3" s="342"/>
      <c r="CTJ3" s="342"/>
      <c r="CTK3" s="342"/>
      <c r="CTL3" s="342"/>
      <c r="CTM3" s="342"/>
      <c r="CTN3" s="342"/>
      <c r="CTO3" s="342"/>
      <c r="CTP3" s="342"/>
      <c r="CTQ3" s="342"/>
      <c r="CTR3" s="342"/>
      <c r="CTS3" s="342"/>
      <c r="CTT3" s="342"/>
      <c r="CTU3" s="342"/>
      <c r="CTV3" s="342"/>
      <c r="CTW3" s="342"/>
      <c r="CTX3" s="342"/>
      <c r="CTY3" s="342"/>
      <c r="CTZ3" s="342"/>
      <c r="CUA3" s="342"/>
      <c r="CUB3" s="342"/>
      <c r="CUC3" s="342"/>
      <c r="CUD3" s="342"/>
      <c r="CUE3" s="342"/>
      <c r="CUF3" s="342"/>
      <c r="CUG3" s="342"/>
      <c r="CUH3" s="342"/>
      <c r="CUI3" s="342"/>
      <c r="CUJ3" s="342"/>
      <c r="CUK3" s="342"/>
      <c r="CUL3" s="342"/>
      <c r="CUM3" s="342"/>
      <c r="CUN3" s="342"/>
      <c r="CUO3" s="342"/>
      <c r="CUP3" s="342"/>
      <c r="CUQ3" s="342"/>
      <c r="CUR3" s="342"/>
      <c r="CUS3" s="342"/>
      <c r="CUT3" s="342"/>
      <c r="CUU3" s="342"/>
      <c r="CUV3" s="342"/>
      <c r="CUW3" s="342"/>
      <c r="CUX3" s="342"/>
      <c r="CUY3" s="342"/>
      <c r="CUZ3" s="342"/>
      <c r="CVA3" s="342"/>
      <c r="CVB3" s="342"/>
      <c r="CVC3" s="342"/>
      <c r="CVD3" s="342"/>
      <c r="CVE3" s="342"/>
      <c r="CVF3" s="342"/>
      <c r="CVG3" s="342"/>
      <c r="CVH3" s="342"/>
      <c r="CVI3" s="342"/>
      <c r="CVJ3" s="342"/>
      <c r="CVK3" s="342"/>
      <c r="CVL3" s="342"/>
      <c r="CVM3" s="342"/>
      <c r="CVN3" s="342"/>
      <c r="CVO3" s="342"/>
      <c r="CVP3" s="342"/>
      <c r="CVQ3" s="342"/>
      <c r="CVR3" s="342"/>
      <c r="CVS3" s="342"/>
      <c r="CVT3" s="342"/>
      <c r="CVU3" s="342"/>
      <c r="CVV3" s="342"/>
      <c r="CVW3" s="342"/>
      <c r="CVX3" s="342"/>
      <c r="CVY3" s="342"/>
      <c r="CVZ3" s="342"/>
      <c r="CWA3" s="342"/>
      <c r="CWB3" s="342"/>
      <c r="CWC3" s="342"/>
      <c r="CWD3" s="342"/>
      <c r="CWE3" s="342"/>
      <c r="CWF3" s="342"/>
      <c r="CWG3" s="342"/>
      <c r="CWH3" s="342"/>
      <c r="CWI3" s="342"/>
      <c r="CWJ3" s="342"/>
      <c r="CWK3" s="342"/>
      <c r="CWL3" s="342"/>
      <c r="CWM3" s="342"/>
      <c r="CWN3" s="342"/>
      <c r="CWO3" s="342"/>
      <c r="CWP3" s="342"/>
      <c r="CWQ3" s="342"/>
      <c r="CWR3" s="342"/>
      <c r="CWS3" s="342"/>
      <c r="CWT3" s="342"/>
      <c r="CWU3" s="342"/>
      <c r="CWV3" s="342"/>
      <c r="CWW3" s="342"/>
      <c r="CWX3" s="342"/>
      <c r="CWY3" s="342"/>
      <c r="CWZ3" s="342"/>
      <c r="CXA3" s="342"/>
      <c r="CXB3" s="342"/>
      <c r="CXC3" s="342"/>
      <c r="CXD3" s="342"/>
      <c r="CXE3" s="342"/>
      <c r="CXF3" s="342"/>
      <c r="CXG3" s="342"/>
      <c r="CXH3" s="342"/>
      <c r="CXI3" s="342"/>
      <c r="CXJ3" s="342"/>
      <c r="CXK3" s="342"/>
      <c r="CXL3" s="342"/>
      <c r="CXM3" s="342"/>
      <c r="CXN3" s="342"/>
      <c r="CXO3" s="342"/>
      <c r="CXP3" s="342"/>
      <c r="CXQ3" s="342"/>
      <c r="CXR3" s="342"/>
      <c r="CXS3" s="342"/>
      <c r="CXT3" s="342"/>
      <c r="CXU3" s="342"/>
      <c r="CXV3" s="342"/>
      <c r="CXW3" s="342"/>
      <c r="CXX3" s="342"/>
      <c r="CXY3" s="342"/>
      <c r="CXZ3" s="342"/>
      <c r="CYA3" s="342"/>
      <c r="CYB3" s="342"/>
      <c r="CYC3" s="342"/>
      <c r="CYD3" s="342"/>
      <c r="CYE3" s="342"/>
      <c r="CYF3" s="342"/>
      <c r="CYG3" s="342"/>
      <c r="CYH3" s="342"/>
      <c r="CYI3" s="342"/>
      <c r="CYJ3" s="342"/>
      <c r="CYK3" s="342"/>
      <c r="CYL3" s="342"/>
      <c r="CYM3" s="342"/>
      <c r="CYN3" s="342"/>
      <c r="CYO3" s="342"/>
      <c r="CYP3" s="342"/>
      <c r="CYQ3" s="342"/>
      <c r="CYR3" s="342"/>
      <c r="CYS3" s="342"/>
      <c r="CYT3" s="342"/>
      <c r="CYU3" s="342"/>
      <c r="CYV3" s="342"/>
      <c r="CYW3" s="342"/>
      <c r="CYX3" s="342"/>
      <c r="CYY3" s="342"/>
      <c r="CYZ3" s="342"/>
      <c r="CZA3" s="342"/>
      <c r="CZB3" s="342"/>
      <c r="CZC3" s="342"/>
      <c r="CZD3" s="342"/>
      <c r="CZE3" s="342"/>
      <c r="CZF3" s="342"/>
      <c r="CZG3" s="342"/>
      <c r="CZH3" s="342"/>
      <c r="CZI3" s="342"/>
      <c r="CZJ3" s="342"/>
      <c r="CZK3" s="342"/>
      <c r="CZL3" s="342"/>
      <c r="CZM3" s="342"/>
      <c r="CZN3" s="342"/>
      <c r="CZO3" s="342"/>
      <c r="CZP3" s="342"/>
      <c r="CZQ3" s="342"/>
      <c r="CZR3" s="342"/>
      <c r="CZS3" s="342"/>
      <c r="CZT3" s="342"/>
      <c r="CZU3" s="342"/>
      <c r="CZV3" s="342"/>
      <c r="CZW3" s="342"/>
      <c r="CZX3" s="342"/>
      <c r="CZY3" s="342"/>
      <c r="CZZ3" s="342"/>
      <c r="DAA3" s="342"/>
      <c r="DAB3" s="342"/>
      <c r="DAC3" s="342"/>
      <c r="DAD3" s="342"/>
      <c r="DAE3" s="342"/>
      <c r="DAF3" s="342"/>
      <c r="DAG3" s="342"/>
      <c r="DAH3" s="342"/>
      <c r="DAI3" s="342"/>
      <c r="DAJ3" s="342"/>
      <c r="DAK3" s="342"/>
      <c r="DAL3" s="342"/>
      <c r="DAM3" s="342"/>
      <c r="DAN3" s="342"/>
      <c r="DAO3" s="342"/>
      <c r="DAP3" s="342"/>
      <c r="DAQ3" s="342"/>
      <c r="DAR3" s="342"/>
      <c r="DAS3" s="342"/>
      <c r="DAT3" s="342"/>
      <c r="DAU3" s="342"/>
      <c r="DAV3" s="342"/>
      <c r="DAW3" s="342"/>
      <c r="DAX3" s="342"/>
      <c r="DAY3" s="342"/>
      <c r="DAZ3" s="342"/>
      <c r="DBA3" s="342"/>
      <c r="DBB3" s="342"/>
      <c r="DBC3" s="342"/>
      <c r="DBD3" s="342"/>
      <c r="DBE3" s="342"/>
      <c r="DBF3" s="342"/>
      <c r="DBG3" s="342"/>
      <c r="DBH3" s="342"/>
      <c r="DBI3" s="342"/>
      <c r="DBJ3" s="342"/>
      <c r="DBK3" s="342"/>
      <c r="DBL3" s="342"/>
      <c r="DBM3" s="342"/>
      <c r="DBN3" s="342"/>
      <c r="DBO3" s="342"/>
      <c r="DBP3" s="342"/>
      <c r="DBQ3" s="342"/>
      <c r="DBR3" s="342"/>
      <c r="DBS3" s="342"/>
      <c r="DBT3" s="342"/>
      <c r="DBU3" s="342"/>
      <c r="DBV3" s="342"/>
      <c r="DBW3" s="342"/>
      <c r="DBX3" s="342"/>
      <c r="DBY3" s="342"/>
      <c r="DBZ3" s="342"/>
      <c r="DCA3" s="342"/>
      <c r="DCB3" s="342"/>
      <c r="DCC3" s="342"/>
      <c r="DCD3" s="342"/>
      <c r="DCE3" s="342"/>
      <c r="DCF3" s="342"/>
      <c r="DCG3" s="342"/>
      <c r="DCH3" s="342"/>
      <c r="DCI3" s="342"/>
      <c r="DCJ3" s="342"/>
      <c r="DCK3" s="342"/>
      <c r="DCL3" s="342"/>
      <c r="DCM3" s="342"/>
      <c r="DCN3" s="342"/>
      <c r="DCO3" s="342"/>
      <c r="DCP3" s="342"/>
      <c r="DCQ3" s="342"/>
      <c r="DCR3" s="342"/>
      <c r="DCS3" s="342"/>
      <c r="DCT3" s="342"/>
      <c r="DCU3" s="342"/>
      <c r="DCV3" s="342"/>
      <c r="DCW3" s="342"/>
      <c r="DCX3" s="342"/>
      <c r="DCY3" s="342"/>
      <c r="DCZ3" s="342"/>
      <c r="DDA3" s="342"/>
      <c r="DDB3" s="342"/>
      <c r="DDC3" s="342"/>
      <c r="DDD3" s="342"/>
      <c r="DDE3" s="342"/>
      <c r="DDF3" s="342"/>
      <c r="DDG3" s="342"/>
      <c r="DDH3" s="342"/>
      <c r="DDI3" s="342"/>
      <c r="DDJ3" s="342"/>
      <c r="DDK3" s="342"/>
      <c r="DDL3" s="342"/>
      <c r="DDM3" s="342"/>
      <c r="DDN3" s="342"/>
      <c r="DDO3" s="342"/>
      <c r="DDP3" s="342"/>
      <c r="DDQ3" s="342"/>
      <c r="DDR3" s="342"/>
      <c r="DDS3" s="342"/>
      <c r="DDT3" s="342"/>
      <c r="DDU3" s="342"/>
      <c r="DDV3" s="342"/>
      <c r="DDW3" s="342"/>
      <c r="DDX3" s="342"/>
      <c r="DDY3" s="342"/>
      <c r="DDZ3" s="342"/>
      <c r="DEA3" s="342"/>
      <c r="DEB3" s="342"/>
      <c r="DEC3" s="342"/>
      <c r="DED3" s="342"/>
      <c r="DEE3" s="342"/>
      <c r="DEF3" s="342"/>
      <c r="DEG3" s="342"/>
      <c r="DEH3" s="342"/>
      <c r="DEI3" s="342"/>
      <c r="DEJ3" s="342"/>
      <c r="DEK3" s="342"/>
      <c r="DEL3" s="342"/>
      <c r="DEM3" s="342"/>
      <c r="DEN3" s="342"/>
      <c r="DEO3" s="342"/>
      <c r="DEP3" s="342"/>
      <c r="DEQ3" s="342"/>
      <c r="DER3" s="342"/>
      <c r="DES3" s="342"/>
      <c r="DET3" s="342"/>
      <c r="DEU3" s="342"/>
      <c r="DEV3" s="342"/>
      <c r="DEW3" s="342"/>
      <c r="DEX3" s="342"/>
      <c r="DEY3" s="342"/>
      <c r="DEZ3" s="342"/>
      <c r="DFA3" s="342"/>
      <c r="DFB3" s="342"/>
      <c r="DFC3" s="342"/>
      <c r="DFD3" s="342"/>
      <c r="DFE3" s="342"/>
      <c r="DFF3" s="342"/>
      <c r="DFG3" s="342"/>
      <c r="DFH3" s="342"/>
      <c r="DFI3" s="342"/>
      <c r="DFJ3" s="342"/>
      <c r="DFK3" s="342"/>
      <c r="DFL3" s="342"/>
      <c r="DFM3" s="342"/>
      <c r="DFN3" s="342"/>
      <c r="DFO3" s="342"/>
      <c r="DFP3" s="342"/>
      <c r="DFQ3" s="342"/>
      <c r="DFR3" s="342"/>
      <c r="DFS3" s="342"/>
      <c r="DFT3" s="342"/>
      <c r="DFU3" s="342"/>
      <c r="DFV3" s="342"/>
      <c r="DFW3" s="342"/>
      <c r="DFX3" s="342"/>
      <c r="DFY3" s="342"/>
      <c r="DFZ3" s="342"/>
      <c r="DGA3" s="342"/>
      <c r="DGB3" s="342"/>
      <c r="DGC3" s="342"/>
      <c r="DGD3" s="342"/>
      <c r="DGE3" s="342"/>
      <c r="DGF3" s="342"/>
      <c r="DGG3" s="342"/>
      <c r="DGH3" s="342"/>
      <c r="DGI3" s="342"/>
      <c r="DGJ3" s="342"/>
      <c r="DGK3" s="342"/>
      <c r="DGL3" s="342"/>
      <c r="DGM3" s="342"/>
      <c r="DGN3" s="342"/>
      <c r="DGO3" s="342"/>
      <c r="DGP3" s="342"/>
      <c r="DGQ3" s="342"/>
      <c r="DGR3" s="342"/>
      <c r="DGS3" s="342"/>
      <c r="DGT3" s="342"/>
      <c r="DGU3" s="342"/>
      <c r="DGV3" s="342"/>
      <c r="DGW3" s="342"/>
      <c r="DGX3" s="342"/>
      <c r="DGY3" s="342"/>
      <c r="DGZ3" s="342"/>
      <c r="DHA3" s="342"/>
      <c r="DHB3" s="342"/>
      <c r="DHC3" s="342"/>
      <c r="DHD3" s="342"/>
      <c r="DHE3" s="342"/>
      <c r="DHF3" s="342"/>
      <c r="DHG3" s="342"/>
      <c r="DHH3" s="342"/>
      <c r="DHI3" s="342"/>
      <c r="DHJ3" s="342"/>
      <c r="DHK3" s="342"/>
      <c r="DHL3" s="342"/>
      <c r="DHM3" s="342"/>
      <c r="DHN3" s="342"/>
      <c r="DHO3" s="342"/>
      <c r="DHP3" s="342"/>
      <c r="DHQ3" s="342"/>
      <c r="DHR3" s="342"/>
      <c r="DHS3" s="342"/>
      <c r="DHT3" s="342"/>
      <c r="DHU3" s="342"/>
      <c r="DHV3" s="342"/>
      <c r="DHW3" s="342"/>
      <c r="DHX3" s="342"/>
      <c r="DHY3" s="342"/>
      <c r="DHZ3" s="342"/>
      <c r="DIA3" s="342"/>
      <c r="DIB3" s="342"/>
      <c r="DIC3" s="342"/>
      <c r="DID3" s="342"/>
      <c r="DIE3" s="342"/>
      <c r="DIF3" s="342"/>
      <c r="DIG3" s="342"/>
      <c r="DIH3" s="342"/>
      <c r="DII3" s="342"/>
      <c r="DIJ3" s="342"/>
      <c r="DIK3" s="342"/>
      <c r="DIL3" s="342"/>
      <c r="DIM3" s="342"/>
      <c r="DIN3" s="342"/>
      <c r="DIO3" s="342"/>
      <c r="DIP3" s="342"/>
      <c r="DIQ3" s="342"/>
      <c r="DIR3" s="342"/>
      <c r="DIS3" s="342"/>
      <c r="DIT3" s="342"/>
      <c r="DIU3" s="342"/>
      <c r="DIV3" s="342"/>
      <c r="DIW3" s="342"/>
      <c r="DIX3" s="342"/>
      <c r="DIY3" s="342"/>
      <c r="DIZ3" s="342"/>
      <c r="DJA3" s="342"/>
      <c r="DJB3" s="342"/>
      <c r="DJC3" s="342"/>
      <c r="DJD3" s="342"/>
      <c r="DJE3" s="342"/>
      <c r="DJF3" s="342"/>
      <c r="DJG3" s="342"/>
      <c r="DJH3" s="342"/>
      <c r="DJI3" s="342"/>
      <c r="DJJ3" s="342"/>
      <c r="DJK3" s="342"/>
      <c r="DJL3" s="342"/>
      <c r="DJM3" s="342"/>
      <c r="DJN3" s="342"/>
      <c r="DJO3" s="342"/>
      <c r="DJP3" s="342"/>
      <c r="DJQ3" s="342"/>
      <c r="DJR3" s="342"/>
      <c r="DJS3" s="342"/>
      <c r="DJT3" s="342"/>
      <c r="DJU3" s="342"/>
      <c r="DJV3" s="342"/>
      <c r="DJW3" s="342"/>
      <c r="DJX3" s="342"/>
      <c r="DJY3" s="342"/>
      <c r="DJZ3" s="342"/>
      <c r="DKA3" s="342"/>
      <c r="DKB3" s="342"/>
      <c r="DKC3" s="342"/>
      <c r="DKD3" s="342"/>
      <c r="DKE3" s="342"/>
      <c r="DKF3" s="342"/>
      <c r="DKG3" s="342"/>
      <c r="DKH3" s="342"/>
      <c r="DKI3" s="342"/>
      <c r="DKJ3" s="342"/>
      <c r="DKK3" s="342"/>
      <c r="DKL3" s="342"/>
      <c r="DKM3" s="342"/>
      <c r="DKN3" s="342"/>
      <c r="DKO3" s="342"/>
      <c r="DKP3" s="342"/>
      <c r="DKQ3" s="342"/>
      <c r="DKR3" s="342"/>
      <c r="DKS3" s="342"/>
      <c r="DKT3" s="342"/>
      <c r="DKU3" s="342"/>
      <c r="DKV3" s="342"/>
      <c r="DKW3" s="342"/>
      <c r="DKX3" s="342"/>
      <c r="DKY3" s="342"/>
      <c r="DKZ3" s="342"/>
      <c r="DLA3" s="342"/>
      <c r="DLB3" s="342"/>
      <c r="DLC3" s="342"/>
      <c r="DLD3" s="342"/>
      <c r="DLE3" s="342"/>
      <c r="DLF3" s="342"/>
      <c r="DLG3" s="342"/>
      <c r="DLH3" s="342"/>
      <c r="DLI3" s="342"/>
      <c r="DLJ3" s="342"/>
      <c r="DLK3" s="342"/>
      <c r="DLL3" s="342"/>
      <c r="DLM3" s="342"/>
      <c r="DLN3" s="342"/>
      <c r="DLO3" s="342"/>
      <c r="DLP3" s="342"/>
      <c r="DLQ3" s="342"/>
      <c r="DLR3" s="342"/>
      <c r="DLS3" s="342"/>
      <c r="DLT3" s="342"/>
      <c r="DLU3" s="342"/>
      <c r="DLV3" s="342"/>
      <c r="DLW3" s="342"/>
      <c r="DLX3" s="342"/>
      <c r="DLY3" s="342"/>
      <c r="DLZ3" s="342"/>
      <c r="DMA3" s="342"/>
      <c r="DMB3" s="342"/>
      <c r="DMC3" s="342"/>
      <c r="DMD3" s="342"/>
      <c r="DME3" s="342"/>
      <c r="DMF3" s="342"/>
      <c r="DMG3" s="342"/>
      <c r="DMH3" s="342"/>
      <c r="DMI3" s="342"/>
      <c r="DMJ3" s="342"/>
      <c r="DMK3" s="342"/>
      <c r="DML3" s="342"/>
      <c r="DMM3" s="342"/>
      <c r="DMN3" s="342"/>
      <c r="DMO3" s="342"/>
      <c r="DMP3" s="342"/>
      <c r="DMQ3" s="342"/>
      <c r="DMR3" s="342"/>
      <c r="DMS3" s="342"/>
      <c r="DMT3" s="342"/>
      <c r="DMU3" s="342"/>
      <c r="DMV3" s="342"/>
      <c r="DMW3" s="342"/>
      <c r="DMX3" s="342"/>
      <c r="DMY3" s="342"/>
      <c r="DMZ3" s="342"/>
      <c r="DNA3" s="342"/>
      <c r="DNB3" s="342"/>
      <c r="DNC3" s="342"/>
      <c r="DND3" s="342"/>
      <c r="DNE3" s="342"/>
      <c r="DNF3" s="342"/>
      <c r="DNG3" s="342"/>
      <c r="DNH3" s="342"/>
      <c r="DNI3" s="342"/>
      <c r="DNJ3" s="342"/>
      <c r="DNK3" s="342"/>
      <c r="DNL3" s="342"/>
      <c r="DNM3" s="342"/>
      <c r="DNN3" s="342"/>
      <c r="DNO3" s="342"/>
      <c r="DNP3" s="342"/>
      <c r="DNQ3" s="342"/>
      <c r="DNR3" s="342"/>
      <c r="DNS3" s="342"/>
      <c r="DNT3" s="342"/>
      <c r="DNU3" s="342"/>
      <c r="DNV3" s="342"/>
      <c r="DNW3" s="342"/>
      <c r="DNX3" s="342"/>
      <c r="DNY3" s="342"/>
      <c r="DNZ3" s="342"/>
      <c r="DOA3" s="342"/>
      <c r="DOB3" s="342"/>
      <c r="DOC3" s="342"/>
      <c r="DOD3" s="342"/>
      <c r="DOE3" s="342"/>
      <c r="DOF3" s="342"/>
      <c r="DOG3" s="342"/>
      <c r="DOH3" s="342"/>
      <c r="DOI3" s="342"/>
      <c r="DOJ3" s="342"/>
      <c r="DOK3" s="342"/>
      <c r="DOL3" s="342"/>
      <c r="DOM3" s="342"/>
      <c r="DON3" s="342"/>
      <c r="DOO3" s="342"/>
      <c r="DOP3" s="342"/>
      <c r="DOQ3" s="342"/>
      <c r="DOR3" s="342"/>
      <c r="DOS3" s="342"/>
      <c r="DOT3" s="342"/>
      <c r="DOU3" s="342"/>
      <c r="DOV3" s="342"/>
      <c r="DOW3" s="342"/>
      <c r="DOX3" s="342"/>
      <c r="DOY3" s="342"/>
      <c r="DOZ3" s="342"/>
      <c r="DPA3" s="342"/>
      <c r="DPB3" s="342"/>
      <c r="DPC3" s="342"/>
      <c r="DPD3" s="342"/>
      <c r="DPE3" s="342"/>
      <c r="DPF3" s="342"/>
      <c r="DPG3" s="342"/>
      <c r="DPH3" s="342"/>
      <c r="DPI3" s="342"/>
      <c r="DPJ3" s="342"/>
      <c r="DPK3" s="342"/>
      <c r="DPL3" s="342"/>
      <c r="DPM3" s="342"/>
      <c r="DPN3" s="342"/>
      <c r="DPO3" s="342"/>
      <c r="DPP3" s="342"/>
      <c r="DPQ3" s="342"/>
      <c r="DPR3" s="342"/>
      <c r="DPS3" s="342"/>
      <c r="DPT3" s="342"/>
      <c r="DPU3" s="342"/>
      <c r="DPV3" s="342"/>
      <c r="DPW3" s="342"/>
      <c r="DPX3" s="342"/>
      <c r="DPY3" s="342"/>
      <c r="DPZ3" s="342"/>
      <c r="DQA3" s="342"/>
      <c r="DQB3" s="342"/>
      <c r="DQC3" s="342"/>
      <c r="DQD3" s="342"/>
      <c r="DQE3" s="342"/>
      <c r="DQF3" s="342"/>
      <c r="DQG3" s="342"/>
      <c r="DQH3" s="342"/>
      <c r="DQI3" s="342"/>
      <c r="DQJ3" s="342"/>
      <c r="DQK3" s="342"/>
      <c r="DQL3" s="342"/>
      <c r="DQM3" s="342"/>
      <c r="DQN3" s="342"/>
      <c r="DQO3" s="342"/>
      <c r="DQP3" s="342"/>
      <c r="DQQ3" s="342"/>
      <c r="DQR3" s="342"/>
      <c r="DQS3" s="342"/>
      <c r="DQT3" s="342"/>
      <c r="DQU3" s="342"/>
      <c r="DQV3" s="342"/>
      <c r="DQW3" s="342"/>
      <c r="DQX3" s="342"/>
      <c r="DQY3" s="342"/>
      <c r="DQZ3" s="342"/>
      <c r="DRA3" s="342"/>
      <c r="DRB3" s="342"/>
      <c r="DRC3" s="342"/>
      <c r="DRD3" s="342"/>
      <c r="DRE3" s="342"/>
      <c r="DRF3" s="342"/>
      <c r="DRG3" s="342"/>
      <c r="DRH3" s="342"/>
      <c r="DRI3" s="342"/>
      <c r="DRJ3" s="342"/>
      <c r="DRK3" s="342"/>
      <c r="DRL3" s="342"/>
      <c r="DRM3" s="342"/>
      <c r="DRN3" s="342"/>
      <c r="DRO3" s="342"/>
      <c r="DRP3" s="342"/>
      <c r="DRQ3" s="342"/>
      <c r="DRR3" s="342"/>
      <c r="DRS3" s="342"/>
      <c r="DRT3" s="342"/>
      <c r="DRU3" s="342"/>
      <c r="DRV3" s="342"/>
      <c r="DRW3" s="342"/>
      <c r="DRX3" s="342"/>
      <c r="DRY3" s="342"/>
      <c r="DRZ3" s="342"/>
      <c r="DSA3" s="342"/>
      <c r="DSB3" s="342"/>
      <c r="DSC3" s="342"/>
      <c r="DSD3" s="342"/>
      <c r="DSE3" s="342"/>
      <c r="DSF3" s="342"/>
      <c r="DSG3" s="342"/>
      <c r="DSH3" s="342"/>
      <c r="DSI3" s="342"/>
      <c r="DSJ3" s="342"/>
      <c r="DSK3" s="342"/>
      <c r="DSL3" s="342"/>
      <c r="DSM3" s="342"/>
      <c r="DSN3" s="342"/>
      <c r="DSO3" s="342"/>
      <c r="DSP3" s="342"/>
      <c r="DSQ3" s="342"/>
      <c r="DSR3" s="342"/>
      <c r="DSS3" s="342"/>
      <c r="DST3" s="342"/>
      <c r="DSU3" s="342"/>
      <c r="DSV3" s="342"/>
      <c r="DSW3" s="342"/>
      <c r="DSX3" s="342"/>
      <c r="DSY3" s="342"/>
      <c r="DSZ3" s="342"/>
      <c r="DTA3" s="342"/>
      <c r="DTB3" s="342"/>
      <c r="DTC3" s="342"/>
      <c r="DTD3" s="342"/>
      <c r="DTE3" s="342"/>
      <c r="DTF3" s="342"/>
      <c r="DTG3" s="342"/>
      <c r="DTH3" s="342"/>
      <c r="DTI3" s="342"/>
      <c r="DTJ3" s="342"/>
      <c r="DTK3" s="342"/>
      <c r="DTL3" s="342"/>
      <c r="DTM3" s="342"/>
      <c r="DTN3" s="342"/>
      <c r="DTO3" s="342"/>
      <c r="DTP3" s="342"/>
      <c r="DTQ3" s="342"/>
      <c r="DTR3" s="342"/>
      <c r="DTS3" s="342"/>
      <c r="DTT3" s="342"/>
      <c r="DTU3" s="342"/>
      <c r="DTV3" s="342"/>
      <c r="DTW3" s="342"/>
      <c r="DTX3" s="342"/>
      <c r="DTY3" s="342"/>
      <c r="DTZ3" s="342"/>
      <c r="DUA3" s="342"/>
      <c r="DUB3" s="342"/>
      <c r="DUC3" s="342"/>
      <c r="DUD3" s="342"/>
      <c r="DUE3" s="342"/>
      <c r="DUF3" s="342"/>
      <c r="DUG3" s="342"/>
      <c r="DUH3" s="342"/>
      <c r="DUI3" s="342"/>
      <c r="DUJ3" s="342"/>
      <c r="DUK3" s="342"/>
      <c r="DUL3" s="342"/>
      <c r="DUM3" s="342"/>
      <c r="DUN3" s="342"/>
      <c r="DUO3" s="342"/>
      <c r="DUP3" s="342"/>
      <c r="DUQ3" s="342"/>
      <c r="DUR3" s="342"/>
      <c r="DUS3" s="342"/>
      <c r="DUT3" s="342"/>
      <c r="DUU3" s="342"/>
      <c r="DUV3" s="342"/>
      <c r="DUW3" s="342"/>
      <c r="DUX3" s="342"/>
      <c r="DUY3" s="342"/>
      <c r="DUZ3" s="342"/>
      <c r="DVA3" s="342"/>
      <c r="DVB3" s="342"/>
      <c r="DVC3" s="342"/>
      <c r="DVD3" s="342"/>
      <c r="DVE3" s="342"/>
      <c r="DVF3" s="342"/>
      <c r="DVG3" s="342"/>
      <c r="DVH3" s="342"/>
      <c r="DVI3" s="342"/>
      <c r="DVJ3" s="342"/>
      <c r="DVK3" s="342"/>
      <c r="DVL3" s="342"/>
      <c r="DVM3" s="342"/>
      <c r="DVN3" s="342"/>
      <c r="DVO3" s="342"/>
      <c r="DVP3" s="342"/>
      <c r="DVQ3" s="342"/>
      <c r="DVR3" s="342"/>
      <c r="DVS3" s="342"/>
      <c r="DVT3" s="342"/>
      <c r="DVU3" s="342"/>
      <c r="DVV3" s="342"/>
      <c r="DVW3" s="342"/>
      <c r="DVX3" s="342"/>
      <c r="DVY3" s="342"/>
      <c r="DVZ3" s="342"/>
      <c r="DWA3" s="342"/>
      <c r="DWB3" s="342"/>
      <c r="DWC3" s="342"/>
      <c r="DWD3" s="342"/>
      <c r="DWE3" s="342"/>
      <c r="DWF3" s="342"/>
      <c r="DWG3" s="342"/>
      <c r="DWH3" s="342"/>
      <c r="DWI3" s="342"/>
      <c r="DWJ3" s="342"/>
      <c r="DWK3" s="342"/>
      <c r="DWL3" s="342"/>
      <c r="DWM3" s="342"/>
      <c r="DWN3" s="342"/>
      <c r="DWO3" s="342"/>
      <c r="DWP3" s="342"/>
      <c r="DWQ3" s="342"/>
      <c r="DWR3" s="342"/>
      <c r="DWS3" s="342"/>
      <c r="DWT3" s="342"/>
      <c r="DWU3" s="342"/>
      <c r="DWV3" s="342"/>
      <c r="DWW3" s="342"/>
      <c r="DWX3" s="342"/>
      <c r="DWY3" s="342"/>
      <c r="DWZ3" s="342"/>
      <c r="DXA3" s="342"/>
      <c r="DXB3" s="342"/>
      <c r="DXC3" s="342"/>
      <c r="DXD3" s="342"/>
      <c r="DXE3" s="342"/>
      <c r="DXF3" s="342"/>
      <c r="DXG3" s="342"/>
      <c r="DXH3" s="342"/>
      <c r="DXI3" s="342"/>
      <c r="DXJ3" s="342"/>
      <c r="DXK3" s="342"/>
      <c r="DXL3" s="342"/>
      <c r="DXM3" s="342"/>
      <c r="DXN3" s="342"/>
      <c r="DXO3" s="342"/>
      <c r="DXP3" s="342"/>
      <c r="DXQ3" s="342"/>
      <c r="DXR3" s="342"/>
      <c r="DXS3" s="342"/>
      <c r="DXT3" s="342"/>
      <c r="DXU3" s="342"/>
      <c r="DXV3" s="342"/>
      <c r="DXW3" s="342"/>
      <c r="DXX3" s="342"/>
      <c r="DXY3" s="342"/>
      <c r="DXZ3" s="342"/>
      <c r="DYA3" s="342"/>
      <c r="DYB3" s="342"/>
      <c r="DYC3" s="342"/>
      <c r="DYD3" s="342"/>
      <c r="DYE3" s="342"/>
      <c r="DYF3" s="342"/>
      <c r="DYG3" s="342"/>
      <c r="DYH3" s="342"/>
      <c r="DYI3" s="342"/>
      <c r="DYJ3" s="342"/>
      <c r="DYK3" s="342"/>
      <c r="DYL3" s="342"/>
      <c r="DYM3" s="342"/>
      <c r="DYN3" s="342"/>
      <c r="DYO3" s="342"/>
      <c r="DYP3" s="342"/>
      <c r="DYQ3" s="342"/>
      <c r="DYR3" s="342"/>
      <c r="DYS3" s="342"/>
      <c r="DYT3" s="342"/>
      <c r="DYU3" s="342"/>
      <c r="DYV3" s="342"/>
      <c r="DYW3" s="342"/>
      <c r="DYX3" s="342"/>
      <c r="DYY3" s="342"/>
      <c r="DYZ3" s="342"/>
      <c r="DZA3" s="342"/>
      <c r="DZB3" s="342"/>
      <c r="DZC3" s="342"/>
      <c r="DZD3" s="342"/>
      <c r="DZE3" s="342"/>
      <c r="DZF3" s="342"/>
      <c r="DZG3" s="342"/>
      <c r="DZH3" s="342"/>
      <c r="DZI3" s="342"/>
      <c r="DZJ3" s="342"/>
      <c r="DZK3" s="342"/>
      <c r="DZL3" s="342"/>
      <c r="DZM3" s="342"/>
      <c r="DZN3" s="342"/>
      <c r="DZO3" s="342"/>
      <c r="DZP3" s="342"/>
      <c r="DZQ3" s="342"/>
      <c r="DZR3" s="342"/>
      <c r="DZS3" s="342"/>
      <c r="DZT3" s="342"/>
      <c r="DZU3" s="342"/>
      <c r="DZV3" s="342"/>
      <c r="DZW3" s="342"/>
      <c r="DZX3" s="342"/>
      <c r="DZY3" s="342"/>
      <c r="DZZ3" s="342"/>
      <c r="EAA3" s="342"/>
      <c r="EAB3" s="342"/>
      <c r="EAC3" s="342"/>
      <c r="EAD3" s="342"/>
      <c r="EAE3" s="342"/>
      <c r="EAF3" s="342"/>
      <c r="EAG3" s="342"/>
      <c r="EAH3" s="342"/>
      <c r="EAI3" s="342"/>
      <c r="EAJ3" s="342"/>
      <c r="EAK3" s="342"/>
      <c r="EAL3" s="342"/>
      <c r="EAM3" s="342"/>
      <c r="EAN3" s="342"/>
      <c r="EAO3" s="342"/>
      <c r="EAP3" s="342"/>
      <c r="EAQ3" s="342"/>
      <c r="EAR3" s="342"/>
      <c r="EAS3" s="342"/>
      <c r="EAT3" s="342"/>
      <c r="EAU3" s="342"/>
      <c r="EAV3" s="342"/>
      <c r="EAW3" s="342"/>
      <c r="EAX3" s="342"/>
      <c r="EAY3" s="342"/>
      <c r="EAZ3" s="342"/>
      <c r="EBA3" s="342"/>
      <c r="EBB3" s="342"/>
      <c r="EBC3" s="342"/>
      <c r="EBD3" s="342"/>
      <c r="EBE3" s="342"/>
      <c r="EBF3" s="342"/>
      <c r="EBG3" s="342"/>
      <c r="EBH3" s="342"/>
      <c r="EBI3" s="342"/>
      <c r="EBJ3" s="342"/>
      <c r="EBK3" s="342"/>
      <c r="EBL3" s="342"/>
      <c r="EBM3" s="342"/>
      <c r="EBN3" s="342"/>
      <c r="EBO3" s="342"/>
      <c r="EBP3" s="342"/>
      <c r="EBQ3" s="342"/>
      <c r="EBR3" s="342"/>
      <c r="EBS3" s="342"/>
      <c r="EBT3" s="342"/>
      <c r="EBU3" s="342"/>
      <c r="EBV3" s="342"/>
      <c r="EBW3" s="342"/>
      <c r="EBX3" s="342"/>
      <c r="EBY3" s="342"/>
      <c r="EBZ3" s="342"/>
      <c r="ECA3" s="342"/>
      <c r="ECB3" s="342"/>
      <c r="ECC3" s="342"/>
      <c r="ECD3" s="342"/>
      <c r="ECE3" s="342"/>
      <c r="ECF3" s="342"/>
      <c r="ECG3" s="342"/>
      <c r="ECH3" s="342"/>
      <c r="ECI3" s="342"/>
      <c r="ECJ3" s="342"/>
      <c r="ECK3" s="342"/>
      <c r="ECL3" s="342"/>
      <c r="ECM3" s="342"/>
      <c r="ECN3" s="342"/>
      <c r="ECO3" s="342"/>
      <c r="ECP3" s="342"/>
      <c r="ECQ3" s="342"/>
      <c r="ECR3" s="342"/>
      <c r="ECS3" s="342"/>
      <c r="ECT3" s="342"/>
      <c r="ECU3" s="342"/>
      <c r="ECV3" s="342"/>
      <c r="ECW3" s="342"/>
      <c r="ECX3" s="342"/>
      <c r="ECY3" s="342"/>
      <c r="ECZ3" s="342"/>
      <c r="EDA3" s="342"/>
      <c r="EDB3" s="342"/>
      <c r="EDC3" s="342"/>
      <c r="EDD3" s="342"/>
      <c r="EDE3" s="342"/>
      <c r="EDF3" s="342"/>
      <c r="EDG3" s="342"/>
      <c r="EDH3" s="342"/>
      <c r="EDI3" s="342"/>
      <c r="EDJ3" s="342"/>
      <c r="EDK3" s="342"/>
      <c r="EDL3" s="342"/>
      <c r="EDM3" s="342"/>
      <c r="EDN3" s="342"/>
      <c r="EDO3" s="342"/>
      <c r="EDP3" s="342"/>
      <c r="EDQ3" s="342"/>
      <c r="EDR3" s="342"/>
      <c r="EDS3" s="342"/>
      <c r="EDT3" s="342"/>
      <c r="EDU3" s="342"/>
      <c r="EDV3" s="342"/>
      <c r="EDW3" s="342"/>
      <c r="EDX3" s="342"/>
      <c r="EDY3" s="342"/>
      <c r="EDZ3" s="342"/>
      <c r="EEA3" s="342"/>
      <c r="EEB3" s="342"/>
      <c r="EEC3" s="342"/>
      <c r="EED3" s="342"/>
      <c r="EEE3" s="342"/>
      <c r="EEF3" s="342"/>
      <c r="EEG3" s="342"/>
      <c r="EEH3" s="342"/>
      <c r="EEI3" s="342"/>
      <c r="EEJ3" s="342"/>
      <c r="EEK3" s="342"/>
      <c r="EEL3" s="342"/>
      <c r="EEM3" s="342"/>
      <c r="EEN3" s="342"/>
      <c r="EEO3" s="342"/>
      <c r="EEP3" s="342"/>
      <c r="EEQ3" s="342"/>
      <c r="EER3" s="342"/>
      <c r="EES3" s="342"/>
      <c r="EET3" s="342"/>
      <c r="EEU3" s="342"/>
      <c r="EEV3" s="342"/>
      <c r="EEW3" s="342"/>
      <c r="EEX3" s="342"/>
      <c r="EEY3" s="342"/>
      <c r="EEZ3" s="342"/>
      <c r="EFA3" s="342"/>
      <c r="EFB3" s="342"/>
      <c r="EFC3" s="342"/>
      <c r="EFD3" s="342"/>
      <c r="EFE3" s="342"/>
      <c r="EFF3" s="342"/>
      <c r="EFG3" s="342"/>
      <c r="EFH3" s="342"/>
      <c r="EFI3" s="342"/>
      <c r="EFJ3" s="342"/>
      <c r="EFK3" s="342"/>
      <c r="EFL3" s="342"/>
      <c r="EFM3" s="342"/>
      <c r="EFN3" s="342"/>
      <c r="EFO3" s="342"/>
      <c r="EFP3" s="342"/>
      <c r="EFQ3" s="342"/>
      <c r="EFR3" s="342"/>
      <c r="EFS3" s="342"/>
      <c r="EFT3" s="342"/>
      <c r="EFU3" s="342"/>
      <c r="EFV3" s="342"/>
      <c r="EFW3" s="342"/>
      <c r="EFX3" s="342"/>
      <c r="EFY3" s="342"/>
      <c r="EFZ3" s="342"/>
      <c r="EGA3" s="342"/>
      <c r="EGB3" s="342"/>
      <c r="EGC3" s="342"/>
      <c r="EGD3" s="342"/>
      <c r="EGE3" s="342"/>
      <c r="EGF3" s="342"/>
      <c r="EGG3" s="342"/>
      <c r="EGH3" s="342"/>
      <c r="EGI3" s="342"/>
      <c r="EGJ3" s="342"/>
      <c r="EGK3" s="342"/>
      <c r="EGL3" s="342"/>
      <c r="EGM3" s="342"/>
      <c r="EGN3" s="342"/>
      <c r="EGO3" s="342"/>
      <c r="EGP3" s="342"/>
      <c r="EGQ3" s="342"/>
      <c r="EGR3" s="342"/>
      <c r="EGS3" s="342"/>
      <c r="EGT3" s="342"/>
      <c r="EGU3" s="342"/>
      <c r="EGV3" s="342"/>
      <c r="EGW3" s="342"/>
      <c r="EGX3" s="342"/>
      <c r="EGY3" s="342"/>
      <c r="EGZ3" s="342"/>
      <c r="EHA3" s="342"/>
      <c r="EHB3" s="342"/>
      <c r="EHC3" s="342"/>
      <c r="EHD3" s="342"/>
      <c r="EHE3" s="342"/>
      <c r="EHF3" s="342"/>
      <c r="EHG3" s="342"/>
      <c r="EHH3" s="342"/>
      <c r="EHI3" s="342"/>
      <c r="EHJ3" s="342"/>
      <c r="EHK3" s="342"/>
      <c r="EHL3" s="342"/>
      <c r="EHM3" s="342"/>
      <c r="EHN3" s="342"/>
      <c r="EHO3" s="342"/>
      <c r="EHP3" s="342"/>
      <c r="EHQ3" s="342"/>
      <c r="EHR3" s="342"/>
      <c r="EHS3" s="342"/>
      <c r="EHT3" s="342"/>
      <c r="EHU3" s="342"/>
      <c r="EHV3" s="342"/>
      <c r="EHW3" s="342"/>
      <c r="EHX3" s="342"/>
      <c r="EHY3" s="342"/>
      <c r="EHZ3" s="342"/>
      <c r="EIA3" s="342"/>
      <c r="EIB3" s="342"/>
      <c r="EIC3" s="342"/>
      <c r="EID3" s="342"/>
      <c r="EIE3" s="342"/>
      <c r="EIF3" s="342"/>
      <c r="EIG3" s="342"/>
      <c r="EIH3" s="342"/>
      <c r="EII3" s="342"/>
      <c r="EIJ3" s="342"/>
      <c r="EIK3" s="342"/>
      <c r="EIL3" s="342"/>
      <c r="EIM3" s="342"/>
      <c r="EIN3" s="342"/>
      <c r="EIO3" s="342"/>
      <c r="EIP3" s="342"/>
      <c r="EIQ3" s="342"/>
      <c r="EIR3" s="342"/>
      <c r="EIS3" s="342"/>
      <c r="EIT3" s="342"/>
      <c r="EIU3" s="342"/>
      <c r="EIV3" s="342"/>
      <c r="EIW3" s="342"/>
      <c r="EIX3" s="342"/>
      <c r="EIY3" s="342"/>
      <c r="EIZ3" s="342"/>
      <c r="EJA3" s="342"/>
      <c r="EJB3" s="342"/>
      <c r="EJC3" s="342"/>
      <c r="EJD3" s="342"/>
      <c r="EJE3" s="342"/>
      <c r="EJF3" s="342"/>
      <c r="EJG3" s="342"/>
      <c r="EJH3" s="342"/>
      <c r="EJI3" s="342"/>
      <c r="EJJ3" s="342"/>
      <c r="EJK3" s="342"/>
      <c r="EJL3" s="342"/>
      <c r="EJM3" s="342"/>
      <c r="EJN3" s="342"/>
      <c r="EJO3" s="342"/>
      <c r="EJP3" s="342"/>
      <c r="EJQ3" s="342"/>
      <c r="EJR3" s="342"/>
      <c r="EJS3" s="342"/>
      <c r="EJT3" s="342"/>
      <c r="EJU3" s="342"/>
      <c r="EJV3" s="342"/>
      <c r="EJW3" s="342"/>
      <c r="EJX3" s="342"/>
      <c r="EJY3" s="342"/>
      <c r="EJZ3" s="342"/>
      <c r="EKA3" s="342"/>
      <c r="EKB3" s="342"/>
      <c r="EKC3" s="342"/>
      <c r="EKD3" s="342"/>
      <c r="EKE3" s="342"/>
      <c r="EKF3" s="342"/>
      <c r="EKG3" s="342"/>
      <c r="EKH3" s="342"/>
      <c r="EKI3" s="342"/>
      <c r="EKJ3" s="342"/>
      <c r="EKK3" s="342"/>
      <c r="EKL3" s="342"/>
      <c r="EKM3" s="342"/>
      <c r="EKN3" s="342"/>
      <c r="EKO3" s="342"/>
      <c r="EKP3" s="342"/>
      <c r="EKQ3" s="342"/>
      <c r="EKR3" s="342"/>
      <c r="EKS3" s="342"/>
      <c r="EKT3" s="342"/>
      <c r="EKU3" s="342"/>
      <c r="EKV3" s="342"/>
      <c r="EKW3" s="342"/>
      <c r="EKX3" s="342"/>
      <c r="EKY3" s="342"/>
      <c r="EKZ3" s="342"/>
      <c r="ELA3" s="342"/>
      <c r="ELB3" s="342"/>
      <c r="ELC3" s="342"/>
      <c r="ELD3" s="342"/>
      <c r="ELE3" s="342"/>
      <c r="ELF3" s="342"/>
      <c r="ELG3" s="342"/>
      <c r="ELH3" s="342"/>
      <c r="ELI3" s="342"/>
      <c r="ELJ3" s="342"/>
      <c r="ELK3" s="342"/>
      <c r="ELL3" s="342"/>
      <c r="ELM3" s="342"/>
      <c r="ELN3" s="342"/>
      <c r="ELO3" s="342"/>
      <c r="ELP3" s="342"/>
      <c r="ELQ3" s="342"/>
      <c r="ELR3" s="342"/>
      <c r="ELS3" s="342"/>
      <c r="ELT3" s="342"/>
      <c r="ELU3" s="342"/>
      <c r="ELV3" s="342"/>
      <c r="ELW3" s="342"/>
      <c r="ELX3" s="342"/>
      <c r="ELY3" s="342"/>
      <c r="ELZ3" s="342"/>
      <c r="EMA3" s="342"/>
      <c r="EMB3" s="342"/>
      <c r="EMC3" s="342"/>
      <c r="EMD3" s="342"/>
      <c r="EME3" s="342"/>
      <c r="EMF3" s="342"/>
      <c r="EMG3" s="342"/>
      <c r="EMH3" s="342"/>
      <c r="EMI3" s="342"/>
      <c r="EMJ3" s="342"/>
      <c r="EMK3" s="342"/>
      <c r="EML3" s="342"/>
      <c r="EMM3" s="342"/>
      <c r="EMN3" s="342"/>
      <c r="EMO3" s="342"/>
      <c r="EMP3" s="342"/>
      <c r="EMQ3" s="342"/>
      <c r="EMR3" s="342"/>
      <c r="EMS3" s="342"/>
      <c r="EMT3" s="342"/>
      <c r="EMU3" s="342"/>
      <c r="EMV3" s="342"/>
      <c r="EMW3" s="342"/>
      <c r="EMX3" s="342"/>
      <c r="EMY3" s="342"/>
      <c r="EMZ3" s="342"/>
      <c r="ENA3" s="342"/>
      <c r="ENB3" s="342"/>
      <c r="ENC3" s="342"/>
      <c r="END3" s="342"/>
      <c r="ENE3" s="342"/>
      <c r="ENF3" s="342"/>
      <c r="ENG3" s="342"/>
      <c r="ENH3" s="342"/>
      <c r="ENI3" s="342"/>
      <c r="ENJ3" s="342"/>
      <c r="ENK3" s="342"/>
      <c r="ENL3" s="342"/>
      <c r="ENM3" s="342"/>
      <c r="ENN3" s="342"/>
      <c r="ENO3" s="342"/>
      <c r="ENP3" s="342"/>
      <c r="ENQ3" s="342"/>
      <c r="ENR3" s="342"/>
      <c r="ENS3" s="342"/>
      <c r="ENT3" s="342"/>
      <c r="ENU3" s="342"/>
      <c r="ENV3" s="342"/>
      <c r="ENW3" s="342"/>
      <c r="ENX3" s="342"/>
      <c r="ENY3" s="342"/>
      <c r="ENZ3" s="342"/>
      <c r="EOA3" s="342"/>
      <c r="EOB3" s="342"/>
      <c r="EOC3" s="342"/>
      <c r="EOD3" s="342"/>
      <c r="EOE3" s="342"/>
      <c r="EOF3" s="342"/>
      <c r="EOG3" s="342"/>
      <c r="EOH3" s="342"/>
      <c r="EOI3" s="342"/>
      <c r="EOJ3" s="342"/>
      <c r="EOK3" s="342"/>
      <c r="EOL3" s="342"/>
      <c r="EOM3" s="342"/>
      <c r="EON3" s="342"/>
      <c r="EOO3" s="342"/>
      <c r="EOP3" s="342"/>
      <c r="EOQ3" s="342"/>
      <c r="EOR3" s="342"/>
      <c r="EOS3" s="342"/>
      <c r="EOT3" s="342"/>
      <c r="EOU3" s="342"/>
      <c r="EOV3" s="342"/>
      <c r="EOW3" s="342"/>
      <c r="EOX3" s="342"/>
      <c r="EOY3" s="342"/>
      <c r="EOZ3" s="342"/>
      <c r="EPA3" s="342"/>
      <c r="EPB3" s="342"/>
      <c r="EPC3" s="342"/>
      <c r="EPD3" s="342"/>
      <c r="EPE3" s="342"/>
      <c r="EPF3" s="342"/>
      <c r="EPG3" s="342"/>
      <c r="EPH3" s="342"/>
      <c r="EPI3" s="342"/>
      <c r="EPJ3" s="342"/>
      <c r="EPK3" s="342"/>
      <c r="EPL3" s="342"/>
      <c r="EPM3" s="342"/>
      <c r="EPN3" s="342"/>
      <c r="EPO3" s="342"/>
      <c r="EPP3" s="342"/>
      <c r="EPQ3" s="342"/>
      <c r="EPR3" s="342"/>
      <c r="EPS3" s="342"/>
      <c r="EPT3" s="342"/>
      <c r="EPU3" s="342"/>
      <c r="EPV3" s="342"/>
      <c r="EPW3" s="342"/>
      <c r="EPX3" s="342"/>
      <c r="EPY3" s="342"/>
      <c r="EPZ3" s="342"/>
      <c r="EQA3" s="342"/>
      <c r="EQB3" s="342"/>
      <c r="EQC3" s="342"/>
      <c r="EQD3" s="342"/>
      <c r="EQE3" s="342"/>
      <c r="EQF3" s="342"/>
      <c r="EQG3" s="342"/>
      <c r="EQH3" s="342"/>
      <c r="EQI3" s="342"/>
      <c r="EQJ3" s="342"/>
      <c r="EQK3" s="342"/>
      <c r="EQL3" s="342"/>
      <c r="EQM3" s="342"/>
      <c r="EQN3" s="342"/>
      <c r="EQO3" s="342"/>
      <c r="EQP3" s="342"/>
      <c r="EQQ3" s="342"/>
      <c r="EQR3" s="342"/>
      <c r="EQS3" s="342"/>
      <c r="EQT3" s="342"/>
      <c r="EQU3" s="342"/>
      <c r="EQV3" s="342"/>
      <c r="EQW3" s="342"/>
      <c r="EQX3" s="342"/>
      <c r="EQY3" s="342"/>
      <c r="EQZ3" s="342"/>
      <c r="ERA3" s="342"/>
      <c r="ERB3" s="342"/>
      <c r="ERC3" s="342"/>
      <c r="ERD3" s="342"/>
      <c r="ERE3" s="342"/>
      <c r="ERF3" s="342"/>
      <c r="ERG3" s="342"/>
      <c r="ERH3" s="342"/>
      <c r="ERI3" s="342"/>
      <c r="ERJ3" s="342"/>
      <c r="ERK3" s="342"/>
      <c r="ERL3" s="342"/>
      <c r="ERM3" s="342"/>
      <c r="ERN3" s="342"/>
      <c r="ERO3" s="342"/>
      <c r="ERP3" s="342"/>
      <c r="ERQ3" s="342"/>
      <c r="ERR3" s="342"/>
      <c r="ERS3" s="342"/>
      <c r="ERT3" s="342"/>
      <c r="ERU3" s="342"/>
      <c r="ERV3" s="342"/>
      <c r="ERW3" s="342"/>
      <c r="ERX3" s="342"/>
      <c r="ERY3" s="342"/>
      <c r="ERZ3" s="342"/>
      <c r="ESA3" s="342"/>
      <c r="ESB3" s="342"/>
      <c r="ESC3" s="342"/>
      <c r="ESD3" s="342"/>
      <c r="ESE3" s="342"/>
      <c r="ESF3" s="342"/>
      <c r="ESG3" s="342"/>
      <c r="ESH3" s="342"/>
      <c r="ESI3" s="342"/>
      <c r="ESJ3" s="342"/>
      <c r="ESK3" s="342"/>
      <c r="ESL3" s="342"/>
      <c r="ESM3" s="342"/>
      <c r="ESN3" s="342"/>
      <c r="ESO3" s="342"/>
      <c r="ESP3" s="342"/>
      <c r="ESQ3" s="342"/>
      <c r="ESR3" s="342"/>
      <c r="ESS3" s="342"/>
      <c r="EST3" s="342"/>
      <c r="ESU3" s="342"/>
      <c r="ESV3" s="342"/>
      <c r="ESW3" s="342"/>
      <c r="ESX3" s="342"/>
      <c r="ESY3" s="342"/>
      <c r="ESZ3" s="342"/>
      <c r="ETA3" s="342"/>
      <c r="ETB3" s="342"/>
      <c r="ETC3" s="342"/>
      <c r="ETD3" s="342"/>
      <c r="ETE3" s="342"/>
      <c r="ETF3" s="342"/>
      <c r="ETG3" s="342"/>
      <c r="ETH3" s="342"/>
      <c r="ETI3" s="342"/>
      <c r="ETJ3" s="342"/>
      <c r="ETK3" s="342"/>
      <c r="ETL3" s="342"/>
      <c r="ETM3" s="342"/>
      <c r="ETN3" s="342"/>
      <c r="ETO3" s="342"/>
      <c r="ETP3" s="342"/>
      <c r="ETQ3" s="342"/>
      <c r="ETR3" s="342"/>
      <c r="ETS3" s="342"/>
      <c r="ETT3" s="342"/>
      <c r="ETU3" s="342"/>
      <c r="ETV3" s="342"/>
      <c r="ETW3" s="342"/>
      <c r="ETX3" s="342"/>
      <c r="ETY3" s="342"/>
      <c r="ETZ3" s="342"/>
      <c r="EUA3" s="342"/>
      <c r="EUB3" s="342"/>
      <c r="EUC3" s="342"/>
      <c r="EUD3" s="342"/>
      <c r="EUE3" s="342"/>
      <c r="EUF3" s="342"/>
      <c r="EUG3" s="342"/>
      <c r="EUH3" s="342"/>
      <c r="EUI3" s="342"/>
      <c r="EUJ3" s="342"/>
      <c r="EUK3" s="342"/>
      <c r="EUL3" s="342"/>
      <c r="EUM3" s="342"/>
      <c r="EUN3" s="342"/>
      <c r="EUO3" s="342"/>
      <c r="EUP3" s="342"/>
      <c r="EUQ3" s="342"/>
      <c r="EUR3" s="342"/>
      <c r="EUS3" s="342"/>
      <c r="EUT3" s="342"/>
      <c r="EUU3" s="342"/>
      <c r="EUV3" s="342"/>
      <c r="EUW3" s="342"/>
      <c r="EUX3" s="342"/>
      <c r="EUY3" s="342"/>
      <c r="EUZ3" s="342"/>
      <c r="EVA3" s="342"/>
      <c r="EVB3" s="342"/>
      <c r="EVC3" s="342"/>
      <c r="EVD3" s="342"/>
      <c r="EVE3" s="342"/>
      <c r="EVF3" s="342"/>
      <c r="EVG3" s="342"/>
      <c r="EVH3" s="342"/>
      <c r="EVI3" s="342"/>
      <c r="EVJ3" s="342"/>
      <c r="EVK3" s="342"/>
      <c r="EVL3" s="342"/>
      <c r="EVM3" s="342"/>
      <c r="EVN3" s="342"/>
      <c r="EVO3" s="342"/>
      <c r="EVP3" s="342"/>
      <c r="EVQ3" s="342"/>
      <c r="EVR3" s="342"/>
      <c r="EVS3" s="342"/>
      <c r="EVT3" s="342"/>
      <c r="EVU3" s="342"/>
      <c r="EVV3" s="342"/>
      <c r="EVW3" s="342"/>
      <c r="EVX3" s="342"/>
      <c r="EVY3" s="342"/>
      <c r="EVZ3" s="342"/>
      <c r="EWA3" s="342"/>
      <c r="EWB3" s="342"/>
      <c r="EWC3" s="342"/>
      <c r="EWD3" s="342"/>
      <c r="EWE3" s="342"/>
      <c r="EWF3" s="342"/>
      <c r="EWG3" s="342"/>
      <c r="EWH3" s="342"/>
      <c r="EWI3" s="342"/>
      <c r="EWJ3" s="342"/>
      <c r="EWK3" s="342"/>
      <c r="EWL3" s="342"/>
      <c r="EWM3" s="342"/>
      <c r="EWN3" s="342"/>
      <c r="EWO3" s="342"/>
      <c r="EWP3" s="342"/>
      <c r="EWQ3" s="342"/>
      <c r="EWR3" s="342"/>
      <c r="EWS3" s="342"/>
      <c r="EWT3" s="342"/>
      <c r="EWU3" s="342"/>
      <c r="EWV3" s="342"/>
      <c r="EWW3" s="342"/>
      <c r="EWX3" s="342"/>
      <c r="EWY3" s="342"/>
      <c r="EWZ3" s="342"/>
      <c r="EXA3" s="342"/>
      <c r="EXB3" s="342"/>
      <c r="EXC3" s="342"/>
      <c r="EXD3" s="342"/>
      <c r="EXE3" s="342"/>
      <c r="EXF3" s="342"/>
      <c r="EXG3" s="342"/>
      <c r="EXH3" s="342"/>
      <c r="EXI3" s="342"/>
      <c r="EXJ3" s="342"/>
      <c r="EXK3" s="342"/>
      <c r="EXL3" s="342"/>
      <c r="EXM3" s="342"/>
      <c r="EXN3" s="342"/>
      <c r="EXO3" s="342"/>
      <c r="EXP3" s="342"/>
      <c r="EXQ3" s="342"/>
      <c r="EXR3" s="342"/>
      <c r="EXS3" s="342"/>
      <c r="EXT3" s="342"/>
      <c r="EXU3" s="342"/>
      <c r="EXV3" s="342"/>
      <c r="EXW3" s="342"/>
      <c r="EXX3" s="342"/>
      <c r="EXY3" s="342"/>
      <c r="EXZ3" s="342"/>
      <c r="EYA3" s="342"/>
      <c r="EYB3" s="342"/>
      <c r="EYC3" s="342"/>
      <c r="EYD3" s="342"/>
      <c r="EYE3" s="342"/>
      <c r="EYF3" s="342"/>
      <c r="EYG3" s="342"/>
      <c r="EYH3" s="342"/>
      <c r="EYI3" s="342"/>
      <c r="EYJ3" s="342"/>
      <c r="EYK3" s="342"/>
      <c r="EYL3" s="342"/>
      <c r="EYM3" s="342"/>
      <c r="EYN3" s="342"/>
      <c r="EYO3" s="342"/>
      <c r="EYP3" s="342"/>
      <c r="EYQ3" s="342"/>
      <c r="EYR3" s="342"/>
      <c r="EYS3" s="342"/>
      <c r="EYT3" s="342"/>
      <c r="EYU3" s="342"/>
      <c r="EYV3" s="342"/>
      <c r="EYW3" s="342"/>
      <c r="EYX3" s="342"/>
      <c r="EYY3" s="342"/>
      <c r="EYZ3" s="342"/>
      <c r="EZA3" s="342"/>
      <c r="EZB3" s="342"/>
      <c r="EZC3" s="342"/>
      <c r="EZD3" s="342"/>
      <c r="EZE3" s="342"/>
      <c r="EZF3" s="342"/>
      <c r="EZG3" s="342"/>
      <c r="EZH3" s="342"/>
      <c r="EZI3" s="342"/>
      <c r="EZJ3" s="342"/>
      <c r="EZK3" s="342"/>
      <c r="EZL3" s="342"/>
      <c r="EZM3" s="342"/>
      <c r="EZN3" s="342"/>
      <c r="EZO3" s="342"/>
      <c r="EZP3" s="342"/>
      <c r="EZQ3" s="342"/>
      <c r="EZR3" s="342"/>
      <c r="EZS3" s="342"/>
      <c r="EZT3" s="342"/>
      <c r="EZU3" s="342"/>
      <c r="EZV3" s="342"/>
      <c r="EZW3" s="342"/>
      <c r="EZX3" s="342"/>
      <c r="EZY3" s="342"/>
      <c r="EZZ3" s="342"/>
      <c r="FAA3" s="342"/>
      <c r="FAB3" s="342"/>
      <c r="FAC3" s="342"/>
      <c r="FAD3" s="342"/>
      <c r="FAE3" s="342"/>
      <c r="FAF3" s="342"/>
      <c r="FAG3" s="342"/>
      <c r="FAH3" s="342"/>
      <c r="FAI3" s="342"/>
      <c r="FAJ3" s="342"/>
      <c r="FAK3" s="342"/>
      <c r="FAL3" s="342"/>
      <c r="FAM3" s="342"/>
      <c r="FAN3" s="342"/>
      <c r="FAO3" s="342"/>
      <c r="FAP3" s="342"/>
      <c r="FAQ3" s="342"/>
      <c r="FAR3" s="342"/>
      <c r="FAS3" s="342"/>
      <c r="FAT3" s="342"/>
      <c r="FAU3" s="342"/>
      <c r="FAV3" s="342"/>
      <c r="FAW3" s="342"/>
      <c r="FAX3" s="342"/>
      <c r="FAY3" s="342"/>
      <c r="FAZ3" s="342"/>
      <c r="FBA3" s="342"/>
      <c r="FBB3" s="342"/>
      <c r="FBC3" s="342"/>
      <c r="FBD3" s="342"/>
      <c r="FBE3" s="342"/>
      <c r="FBF3" s="342"/>
      <c r="FBG3" s="342"/>
      <c r="FBH3" s="342"/>
      <c r="FBI3" s="342"/>
      <c r="FBJ3" s="342"/>
      <c r="FBK3" s="342"/>
      <c r="FBL3" s="342"/>
      <c r="FBM3" s="342"/>
      <c r="FBN3" s="342"/>
      <c r="FBO3" s="342"/>
      <c r="FBP3" s="342"/>
      <c r="FBQ3" s="342"/>
      <c r="FBR3" s="342"/>
      <c r="FBS3" s="342"/>
      <c r="FBT3" s="342"/>
      <c r="FBU3" s="342"/>
      <c r="FBV3" s="342"/>
      <c r="FBW3" s="342"/>
      <c r="FBX3" s="342"/>
      <c r="FBY3" s="342"/>
      <c r="FBZ3" s="342"/>
      <c r="FCA3" s="342"/>
      <c r="FCB3" s="342"/>
      <c r="FCC3" s="342"/>
      <c r="FCD3" s="342"/>
      <c r="FCE3" s="342"/>
      <c r="FCF3" s="342"/>
      <c r="FCG3" s="342"/>
      <c r="FCH3" s="342"/>
      <c r="FCI3" s="342"/>
      <c r="FCJ3" s="342"/>
      <c r="FCK3" s="342"/>
      <c r="FCL3" s="342"/>
      <c r="FCM3" s="342"/>
      <c r="FCN3" s="342"/>
      <c r="FCO3" s="342"/>
      <c r="FCP3" s="342"/>
      <c r="FCQ3" s="342"/>
      <c r="FCR3" s="342"/>
      <c r="FCS3" s="342"/>
      <c r="FCT3" s="342"/>
      <c r="FCU3" s="342"/>
      <c r="FCV3" s="342"/>
      <c r="FCW3" s="342"/>
      <c r="FCX3" s="342"/>
      <c r="FCY3" s="342"/>
      <c r="FCZ3" s="342"/>
      <c r="FDA3" s="342"/>
      <c r="FDB3" s="342"/>
      <c r="FDC3" s="342"/>
      <c r="FDD3" s="342"/>
      <c r="FDE3" s="342"/>
      <c r="FDF3" s="342"/>
      <c r="FDG3" s="342"/>
      <c r="FDH3" s="342"/>
      <c r="FDI3" s="342"/>
      <c r="FDJ3" s="342"/>
      <c r="FDK3" s="342"/>
      <c r="FDL3" s="342"/>
      <c r="FDM3" s="342"/>
      <c r="FDN3" s="342"/>
      <c r="FDO3" s="342"/>
      <c r="FDP3" s="342"/>
      <c r="FDQ3" s="342"/>
      <c r="FDR3" s="342"/>
      <c r="FDS3" s="342"/>
      <c r="FDT3" s="342"/>
      <c r="FDU3" s="342"/>
      <c r="FDV3" s="342"/>
      <c r="FDW3" s="342"/>
      <c r="FDX3" s="342"/>
      <c r="FDY3" s="342"/>
      <c r="FDZ3" s="342"/>
      <c r="FEA3" s="342"/>
      <c r="FEB3" s="342"/>
      <c r="FEC3" s="342"/>
      <c r="FED3" s="342"/>
      <c r="FEE3" s="342"/>
      <c r="FEF3" s="342"/>
      <c r="FEG3" s="342"/>
      <c r="FEH3" s="342"/>
      <c r="FEI3" s="342"/>
      <c r="FEJ3" s="342"/>
      <c r="FEK3" s="342"/>
      <c r="FEL3" s="342"/>
      <c r="FEM3" s="342"/>
      <c r="FEN3" s="342"/>
      <c r="FEO3" s="342"/>
      <c r="FEP3" s="342"/>
      <c r="FEQ3" s="342"/>
      <c r="FER3" s="342"/>
      <c r="FES3" s="342"/>
      <c r="FET3" s="342"/>
      <c r="FEU3" s="342"/>
      <c r="FEV3" s="342"/>
      <c r="FEW3" s="342"/>
      <c r="FEX3" s="342"/>
      <c r="FEY3" s="342"/>
      <c r="FEZ3" s="342"/>
      <c r="FFA3" s="342"/>
      <c r="FFB3" s="342"/>
      <c r="FFC3" s="342"/>
      <c r="FFD3" s="342"/>
      <c r="FFE3" s="342"/>
      <c r="FFF3" s="342"/>
      <c r="FFG3" s="342"/>
      <c r="FFH3" s="342"/>
      <c r="FFI3" s="342"/>
      <c r="FFJ3" s="342"/>
      <c r="FFK3" s="342"/>
      <c r="FFL3" s="342"/>
      <c r="FFM3" s="342"/>
      <c r="FFN3" s="342"/>
      <c r="FFO3" s="342"/>
      <c r="FFP3" s="342"/>
      <c r="FFQ3" s="342"/>
      <c r="FFR3" s="342"/>
      <c r="FFS3" s="342"/>
      <c r="FFT3" s="342"/>
      <c r="FFU3" s="342"/>
      <c r="FFV3" s="342"/>
      <c r="FFW3" s="342"/>
      <c r="FFX3" s="342"/>
      <c r="FFY3" s="342"/>
      <c r="FFZ3" s="342"/>
      <c r="FGA3" s="342"/>
      <c r="FGB3" s="342"/>
      <c r="FGC3" s="342"/>
      <c r="FGD3" s="342"/>
      <c r="FGE3" s="342"/>
      <c r="FGF3" s="342"/>
      <c r="FGG3" s="342"/>
      <c r="FGH3" s="342"/>
      <c r="FGI3" s="342"/>
      <c r="FGJ3" s="342"/>
      <c r="FGK3" s="342"/>
      <c r="FGL3" s="342"/>
      <c r="FGM3" s="342"/>
      <c r="FGN3" s="342"/>
      <c r="FGO3" s="342"/>
      <c r="FGP3" s="342"/>
      <c r="FGQ3" s="342"/>
      <c r="FGR3" s="342"/>
      <c r="FGS3" s="342"/>
      <c r="FGT3" s="342"/>
      <c r="FGU3" s="342"/>
      <c r="FGV3" s="342"/>
      <c r="FGW3" s="342"/>
      <c r="FGX3" s="342"/>
      <c r="FGY3" s="342"/>
      <c r="FGZ3" s="342"/>
      <c r="FHA3" s="342"/>
      <c r="FHB3" s="342"/>
      <c r="FHC3" s="342"/>
      <c r="FHD3" s="342"/>
      <c r="FHE3" s="342"/>
      <c r="FHF3" s="342"/>
      <c r="FHG3" s="342"/>
      <c r="FHH3" s="342"/>
      <c r="FHI3" s="342"/>
      <c r="FHJ3" s="342"/>
      <c r="FHK3" s="342"/>
      <c r="FHL3" s="342"/>
      <c r="FHM3" s="342"/>
      <c r="FHN3" s="342"/>
      <c r="FHO3" s="342"/>
      <c r="FHP3" s="342"/>
      <c r="FHQ3" s="342"/>
      <c r="FHR3" s="342"/>
      <c r="FHS3" s="342"/>
      <c r="FHT3" s="342"/>
      <c r="FHU3" s="342"/>
      <c r="FHV3" s="342"/>
      <c r="FHW3" s="342"/>
      <c r="FHX3" s="342"/>
      <c r="FHY3" s="342"/>
      <c r="FHZ3" s="342"/>
      <c r="FIA3" s="342"/>
      <c r="FIB3" s="342"/>
      <c r="FIC3" s="342"/>
      <c r="FID3" s="342"/>
      <c r="FIE3" s="342"/>
      <c r="FIF3" s="342"/>
      <c r="FIG3" s="342"/>
      <c r="FIH3" s="342"/>
      <c r="FII3" s="342"/>
      <c r="FIJ3" s="342"/>
      <c r="FIK3" s="342"/>
      <c r="FIL3" s="342"/>
      <c r="FIM3" s="342"/>
      <c r="FIN3" s="342"/>
      <c r="FIO3" s="342"/>
      <c r="FIP3" s="342"/>
      <c r="FIQ3" s="342"/>
      <c r="FIR3" s="342"/>
      <c r="FIS3" s="342"/>
      <c r="FIT3" s="342"/>
      <c r="FIU3" s="342"/>
      <c r="FIV3" s="342"/>
      <c r="FIW3" s="342"/>
      <c r="FIX3" s="342"/>
      <c r="FIY3" s="342"/>
      <c r="FIZ3" s="342"/>
      <c r="FJA3" s="342"/>
      <c r="FJB3" s="342"/>
      <c r="FJC3" s="342"/>
      <c r="FJD3" s="342"/>
      <c r="FJE3" s="342"/>
      <c r="FJF3" s="342"/>
      <c r="FJG3" s="342"/>
      <c r="FJH3" s="342"/>
      <c r="FJI3" s="342"/>
      <c r="FJJ3" s="342"/>
      <c r="FJK3" s="342"/>
      <c r="FJL3" s="342"/>
      <c r="FJM3" s="342"/>
      <c r="FJN3" s="342"/>
      <c r="FJO3" s="342"/>
      <c r="FJP3" s="342"/>
      <c r="FJQ3" s="342"/>
      <c r="FJR3" s="342"/>
      <c r="FJS3" s="342"/>
      <c r="FJT3" s="342"/>
      <c r="FJU3" s="342"/>
      <c r="FJV3" s="342"/>
      <c r="FJW3" s="342"/>
      <c r="FJX3" s="342"/>
      <c r="FJY3" s="342"/>
      <c r="FJZ3" s="342"/>
      <c r="FKA3" s="342"/>
      <c r="FKB3" s="342"/>
      <c r="FKC3" s="342"/>
      <c r="FKD3" s="342"/>
      <c r="FKE3" s="342"/>
      <c r="FKF3" s="342"/>
      <c r="FKG3" s="342"/>
      <c r="FKH3" s="342"/>
      <c r="FKI3" s="342"/>
      <c r="FKJ3" s="342"/>
      <c r="FKK3" s="342"/>
      <c r="FKL3" s="342"/>
      <c r="FKM3" s="342"/>
      <c r="FKN3" s="342"/>
      <c r="FKO3" s="342"/>
      <c r="FKP3" s="342"/>
      <c r="FKQ3" s="342"/>
      <c r="FKR3" s="342"/>
      <c r="FKS3" s="342"/>
      <c r="FKT3" s="342"/>
      <c r="FKU3" s="342"/>
      <c r="FKV3" s="342"/>
      <c r="FKW3" s="342"/>
      <c r="FKX3" s="342"/>
      <c r="FKY3" s="342"/>
      <c r="FKZ3" s="342"/>
      <c r="FLA3" s="342"/>
      <c r="FLB3" s="342"/>
      <c r="FLC3" s="342"/>
      <c r="FLD3" s="342"/>
      <c r="FLE3" s="342"/>
      <c r="FLF3" s="342"/>
      <c r="FLG3" s="342"/>
      <c r="FLH3" s="342"/>
      <c r="FLI3" s="342"/>
      <c r="FLJ3" s="342"/>
      <c r="FLK3" s="342"/>
      <c r="FLL3" s="342"/>
      <c r="FLM3" s="342"/>
      <c r="FLN3" s="342"/>
      <c r="FLO3" s="342"/>
      <c r="FLP3" s="342"/>
      <c r="FLQ3" s="342"/>
      <c r="FLR3" s="342"/>
      <c r="FLS3" s="342"/>
      <c r="FLT3" s="342"/>
      <c r="FLU3" s="342"/>
      <c r="FLV3" s="342"/>
      <c r="FLW3" s="342"/>
      <c r="FLX3" s="342"/>
      <c r="FLY3" s="342"/>
      <c r="FLZ3" s="342"/>
      <c r="FMA3" s="342"/>
      <c r="FMB3" s="342"/>
      <c r="FMC3" s="342"/>
      <c r="FMD3" s="342"/>
      <c r="FME3" s="342"/>
      <c r="FMF3" s="342"/>
      <c r="FMG3" s="342"/>
      <c r="FMH3" s="342"/>
      <c r="FMI3" s="342"/>
      <c r="FMJ3" s="342"/>
      <c r="FMK3" s="342"/>
      <c r="FML3" s="342"/>
      <c r="FMM3" s="342"/>
      <c r="FMN3" s="342"/>
      <c r="FMO3" s="342"/>
      <c r="FMP3" s="342"/>
      <c r="FMQ3" s="342"/>
      <c r="FMR3" s="342"/>
      <c r="FMS3" s="342"/>
      <c r="FMT3" s="342"/>
      <c r="FMU3" s="342"/>
      <c r="FMV3" s="342"/>
      <c r="FMW3" s="342"/>
      <c r="FMX3" s="342"/>
      <c r="FMY3" s="342"/>
      <c r="FMZ3" s="342"/>
      <c r="FNA3" s="342"/>
      <c r="FNB3" s="342"/>
      <c r="FNC3" s="342"/>
      <c r="FND3" s="342"/>
      <c r="FNE3" s="342"/>
      <c r="FNF3" s="342"/>
      <c r="FNG3" s="342"/>
      <c r="FNH3" s="342"/>
      <c r="FNI3" s="342"/>
      <c r="FNJ3" s="342"/>
      <c r="FNK3" s="342"/>
      <c r="FNL3" s="342"/>
      <c r="FNM3" s="342"/>
      <c r="FNN3" s="342"/>
      <c r="FNO3" s="342"/>
      <c r="FNP3" s="342"/>
      <c r="FNQ3" s="342"/>
      <c r="FNR3" s="342"/>
      <c r="FNS3" s="342"/>
      <c r="FNT3" s="342"/>
      <c r="FNU3" s="342"/>
      <c r="FNV3" s="342"/>
      <c r="FNW3" s="342"/>
      <c r="FNX3" s="342"/>
      <c r="FNY3" s="342"/>
      <c r="FNZ3" s="342"/>
      <c r="FOA3" s="342"/>
      <c r="FOB3" s="342"/>
      <c r="FOC3" s="342"/>
      <c r="FOD3" s="342"/>
      <c r="FOE3" s="342"/>
      <c r="FOF3" s="342"/>
      <c r="FOG3" s="342"/>
      <c r="FOH3" s="342"/>
      <c r="FOI3" s="342"/>
      <c r="FOJ3" s="342"/>
      <c r="FOK3" s="342"/>
      <c r="FOL3" s="342"/>
      <c r="FOM3" s="342"/>
      <c r="FON3" s="342"/>
      <c r="FOO3" s="342"/>
      <c r="FOP3" s="342"/>
      <c r="FOQ3" s="342"/>
      <c r="FOR3" s="342"/>
      <c r="FOS3" s="342"/>
      <c r="FOT3" s="342"/>
      <c r="FOU3" s="342"/>
      <c r="FOV3" s="342"/>
      <c r="FOW3" s="342"/>
      <c r="FOX3" s="342"/>
      <c r="FOY3" s="342"/>
      <c r="FOZ3" s="342"/>
      <c r="FPA3" s="342"/>
      <c r="FPB3" s="342"/>
      <c r="FPC3" s="342"/>
      <c r="FPD3" s="342"/>
      <c r="FPE3" s="342"/>
      <c r="FPF3" s="342"/>
      <c r="FPG3" s="342"/>
      <c r="FPH3" s="342"/>
      <c r="FPI3" s="342"/>
      <c r="FPJ3" s="342"/>
      <c r="FPK3" s="342"/>
      <c r="FPL3" s="342"/>
      <c r="FPM3" s="342"/>
      <c r="FPN3" s="342"/>
      <c r="FPO3" s="342"/>
      <c r="FPP3" s="342"/>
      <c r="FPQ3" s="342"/>
      <c r="FPR3" s="342"/>
      <c r="FPS3" s="342"/>
      <c r="FPT3" s="342"/>
      <c r="FPU3" s="342"/>
      <c r="FPV3" s="342"/>
      <c r="FPW3" s="342"/>
      <c r="FPX3" s="342"/>
      <c r="FPY3" s="342"/>
      <c r="FPZ3" s="342"/>
      <c r="FQA3" s="342"/>
      <c r="FQB3" s="342"/>
      <c r="FQC3" s="342"/>
      <c r="FQD3" s="342"/>
      <c r="FQE3" s="342"/>
      <c r="FQF3" s="342"/>
      <c r="FQG3" s="342"/>
      <c r="FQH3" s="342"/>
      <c r="FQI3" s="342"/>
      <c r="FQJ3" s="342"/>
      <c r="FQK3" s="342"/>
      <c r="FQL3" s="342"/>
      <c r="FQM3" s="342"/>
      <c r="FQN3" s="342"/>
      <c r="FQO3" s="342"/>
      <c r="FQP3" s="342"/>
      <c r="FQQ3" s="342"/>
      <c r="FQR3" s="342"/>
      <c r="FQS3" s="342"/>
      <c r="FQT3" s="342"/>
      <c r="FQU3" s="342"/>
      <c r="FQV3" s="342"/>
      <c r="FQW3" s="342"/>
      <c r="FQX3" s="342"/>
      <c r="FQY3" s="342"/>
      <c r="FQZ3" s="342"/>
      <c r="FRA3" s="342"/>
      <c r="FRB3" s="342"/>
      <c r="FRC3" s="342"/>
      <c r="FRD3" s="342"/>
      <c r="FRE3" s="342"/>
      <c r="FRF3" s="342"/>
      <c r="FRG3" s="342"/>
      <c r="FRH3" s="342"/>
      <c r="FRI3" s="342"/>
      <c r="FRJ3" s="342"/>
      <c r="FRK3" s="342"/>
      <c r="FRL3" s="342"/>
      <c r="FRM3" s="342"/>
      <c r="FRN3" s="342"/>
      <c r="FRO3" s="342"/>
      <c r="FRP3" s="342"/>
      <c r="FRQ3" s="342"/>
      <c r="FRR3" s="342"/>
      <c r="FRS3" s="342"/>
      <c r="FRT3" s="342"/>
      <c r="FRU3" s="342"/>
      <c r="FRV3" s="342"/>
      <c r="FRW3" s="342"/>
      <c r="FRX3" s="342"/>
      <c r="FRY3" s="342"/>
      <c r="FRZ3" s="342"/>
      <c r="FSA3" s="342"/>
      <c r="FSB3" s="342"/>
      <c r="FSC3" s="342"/>
      <c r="FSD3" s="342"/>
      <c r="FSE3" s="342"/>
      <c r="FSF3" s="342"/>
      <c r="FSG3" s="342"/>
      <c r="FSH3" s="342"/>
      <c r="FSI3" s="342"/>
      <c r="FSJ3" s="342"/>
      <c r="FSK3" s="342"/>
      <c r="FSL3" s="342"/>
      <c r="FSM3" s="342"/>
      <c r="FSN3" s="342"/>
      <c r="FSO3" s="342"/>
      <c r="FSP3" s="342"/>
      <c r="FSQ3" s="342"/>
      <c r="FSR3" s="342"/>
      <c r="FSS3" s="342"/>
      <c r="FST3" s="342"/>
      <c r="FSU3" s="342"/>
      <c r="FSV3" s="342"/>
      <c r="FSW3" s="342"/>
      <c r="FSX3" s="342"/>
      <c r="FSY3" s="342"/>
      <c r="FSZ3" s="342"/>
      <c r="FTA3" s="342"/>
      <c r="FTB3" s="342"/>
      <c r="FTC3" s="342"/>
      <c r="FTD3" s="342"/>
      <c r="FTE3" s="342"/>
      <c r="FTF3" s="342"/>
      <c r="FTG3" s="342"/>
      <c r="FTH3" s="342"/>
      <c r="FTI3" s="342"/>
      <c r="FTJ3" s="342"/>
      <c r="FTK3" s="342"/>
      <c r="FTL3" s="342"/>
      <c r="FTM3" s="342"/>
      <c r="FTN3" s="342"/>
      <c r="FTO3" s="342"/>
      <c r="FTP3" s="342"/>
      <c r="FTQ3" s="342"/>
      <c r="FTR3" s="342"/>
      <c r="FTS3" s="342"/>
      <c r="FTT3" s="342"/>
      <c r="FTU3" s="342"/>
      <c r="FTV3" s="342"/>
      <c r="FTW3" s="342"/>
      <c r="FTX3" s="342"/>
      <c r="FTY3" s="342"/>
      <c r="FTZ3" s="342"/>
      <c r="FUA3" s="342"/>
      <c r="FUB3" s="342"/>
      <c r="FUC3" s="342"/>
      <c r="FUD3" s="342"/>
      <c r="FUE3" s="342"/>
      <c r="FUF3" s="342"/>
      <c r="FUG3" s="342"/>
      <c r="FUH3" s="342"/>
      <c r="FUI3" s="342"/>
      <c r="FUJ3" s="342"/>
      <c r="FUK3" s="342"/>
      <c r="FUL3" s="342"/>
      <c r="FUM3" s="342"/>
      <c r="FUN3" s="342"/>
      <c r="FUO3" s="342"/>
      <c r="FUP3" s="342"/>
      <c r="FUQ3" s="342"/>
      <c r="FUR3" s="342"/>
      <c r="FUS3" s="342"/>
      <c r="FUT3" s="342"/>
      <c r="FUU3" s="342"/>
      <c r="FUV3" s="342"/>
      <c r="FUW3" s="342"/>
      <c r="FUX3" s="342"/>
      <c r="FUY3" s="342"/>
      <c r="FUZ3" s="342"/>
      <c r="FVA3" s="342"/>
      <c r="FVB3" s="342"/>
      <c r="FVC3" s="342"/>
      <c r="FVD3" s="342"/>
      <c r="FVE3" s="342"/>
      <c r="FVF3" s="342"/>
      <c r="FVG3" s="342"/>
      <c r="FVH3" s="342"/>
      <c r="FVI3" s="342"/>
      <c r="FVJ3" s="342"/>
      <c r="FVK3" s="342"/>
      <c r="FVL3" s="342"/>
      <c r="FVM3" s="342"/>
      <c r="FVN3" s="342"/>
      <c r="FVO3" s="342"/>
      <c r="FVP3" s="342"/>
      <c r="FVQ3" s="342"/>
      <c r="FVR3" s="342"/>
      <c r="FVS3" s="342"/>
      <c r="FVT3" s="342"/>
      <c r="FVU3" s="342"/>
      <c r="FVV3" s="342"/>
      <c r="FVW3" s="342"/>
      <c r="FVX3" s="342"/>
      <c r="FVY3" s="342"/>
      <c r="FVZ3" s="342"/>
      <c r="FWA3" s="342"/>
      <c r="FWB3" s="342"/>
      <c r="FWC3" s="342"/>
      <c r="FWD3" s="342"/>
      <c r="FWE3" s="342"/>
      <c r="FWF3" s="342"/>
      <c r="FWG3" s="342"/>
      <c r="FWH3" s="342"/>
      <c r="FWI3" s="342"/>
      <c r="FWJ3" s="342"/>
      <c r="FWK3" s="342"/>
      <c r="FWL3" s="342"/>
      <c r="FWM3" s="342"/>
      <c r="FWN3" s="342"/>
      <c r="FWO3" s="342"/>
      <c r="FWP3" s="342"/>
      <c r="FWQ3" s="342"/>
      <c r="FWR3" s="342"/>
      <c r="FWS3" s="342"/>
      <c r="FWT3" s="342"/>
      <c r="FWU3" s="342"/>
      <c r="FWV3" s="342"/>
      <c r="FWW3" s="342"/>
      <c r="FWX3" s="342"/>
      <c r="FWY3" s="342"/>
      <c r="FWZ3" s="342"/>
      <c r="FXA3" s="342"/>
      <c r="FXB3" s="342"/>
      <c r="FXC3" s="342"/>
      <c r="FXD3" s="342"/>
      <c r="FXE3" s="342"/>
      <c r="FXF3" s="342"/>
      <c r="FXG3" s="342"/>
      <c r="FXH3" s="342"/>
      <c r="FXI3" s="342"/>
      <c r="FXJ3" s="342"/>
      <c r="FXK3" s="342"/>
      <c r="FXL3" s="342"/>
      <c r="FXM3" s="342"/>
      <c r="FXN3" s="342"/>
      <c r="FXO3" s="342"/>
      <c r="FXP3" s="342"/>
      <c r="FXQ3" s="342"/>
      <c r="FXR3" s="342"/>
      <c r="FXS3" s="342"/>
      <c r="FXT3" s="342"/>
      <c r="FXU3" s="342"/>
      <c r="FXV3" s="342"/>
      <c r="FXW3" s="342"/>
      <c r="FXX3" s="342"/>
      <c r="FXY3" s="342"/>
      <c r="FXZ3" s="342"/>
      <c r="FYA3" s="342"/>
      <c r="FYB3" s="342"/>
      <c r="FYC3" s="342"/>
      <c r="FYD3" s="342"/>
      <c r="FYE3" s="342"/>
      <c r="FYF3" s="342"/>
      <c r="FYG3" s="342"/>
      <c r="FYH3" s="342"/>
      <c r="FYI3" s="342"/>
      <c r="FYJ3" s="342"/>
      <c r="FYK3" s="342"/>
      <c r="FYL3" s="342"/>
      <c r="FYM3" s="342"/>
      <c r="FYN3" s="342"/>
      <c r="FYO3" s="342"/>
      <c r="FYP3" s="342"/>
      <c r="FYQ3" s="342"/>
      <c r="FYR3" s="342"/>
      <c r="FYS3" s="342"/>
      <c r="FYT3" s="342"/>
      <c r="FYU3" s="342"/>
      <c r="FYV3" s="342"/>
      <c r="FYW3" s="342"/>
      <c r="FYX3" s="342"/>
      <c r="FYY3" s="342"/>
      <c r="FYZ3" s="342"/>
      <c r="FZA3" s="342"/>
      <c r="FZB3" s="342"/>
      <c r="FZC3" s="342"/>
      <c r="FZD3" s="342"/>
      <c r="FZE3" s="342"/>
      <c r="FZF3" s="342"/>
      <c r="FZG3" s="342"/>
      <c r="FZH3" s="342"/>
      <c r="FZI3" s="342"/>
      <c r="FZJ3" s="342"/>
      <c r="FZK3" s="342"/>
      <c r="FZL3" s="342"/>
      <c r="FZM3" s="342"/>
      <c r="FZN3" s="342"/>
      <c r="FZO3" s="342"/>
      <c r="FZP3" s="342"/>
      <c r="FZQ3" s="342"/>
      <c r="FZR3" s="342"/>
      <c r="FZS3" s="342"/>
      <c r="FZT3" s="342"/>
      <c r="FZU3" s="342"/>
      <c r="FZV3" s="342"/>
      <c r="FZW3" s="342"/>
      <c r="FZX3" s="342"/>
      <c r="FZY3" s="342"/>
      <c r="FZZ3" s="342"/>
      <c r="GAA3" s="342"/>
      <c r="GAB3" s="342"/>
      <c r="GAC3" s="342"/>
      <c r="GAD3" s="342"/>
      <c r="GAE3" s="342"/>
      <c r="GAF3" s="342"/>
      <c r="GAG3" s="342"/>
      <c r="GAH3" s="342"/>
      <c r="GAI3" s="342"/>
      <c r="GAJ3" s="342"/>
      <c r="GAK3" s="342"/>
      <c r="GAL3" s="342"/>
      <c r="GAM3" s="342"/>
      <c r="GAN3" s="342"/>
      <c r="GAO3" s="342"/>
      <c r="GAP3" s="342"/>
      <c r="GAQ3" s="342"/>
      <c r="GAR3" s="342"/>
      <c r="GAS3" s="342"/>
      <c r="GAT3" s="342"/>
      <c r="GAU3" s="342"/>
      <c r="GAV3" s="342"/>
      <c r="GAW3" s="342"/>
      <c r="GAX3" s="342"/>
      <c r="GAY3" s="342"/>
      <c r="GAZ3" s="342"/>
      <c r="GBA3" s="342"/>
      <c r="GBB3" s="342"/>
      <c r="GBC3" s="342"/>
      <c r="GBD3" s="342"/>
      <c r="GBE3" s="342"/>
      <c r="GBF3" s="342"/>
      <c r="GBG3" s="342"/>
      <c r="GBH3" s="342"/>
      <c r="GBI3" s="342"/>
      <c r="GBJ3" s="342"/>
      <c r="GBK3" s="342"/>
      <c r="GBL3" s="342"/>
      <c r="GBM3" s="342"/>
      <c r="GBN3" s="342"/>
      <c r="GBO3" s="342"/>
      <c r="GBP3" s="342"/>
      <c r="GBQ3" s="342"/>
      <c r="GBR3" s="342"/>
      <c r="GBS3" s="342"/>
      <c r="GBT3" s="342"/>
      <c r="GBU3" s="342"/>
      <c r="GBV3" s="342"/>
      <c r="GBW3" s="342"/>
      <c r="GBX3" s="342"/>
      <c r="GBY3" s="342"/>
      <c r="GBZ3" s="342"/>
      <c r="GCA3" s="342"/>
      <c r="GCB3" s="342"/>
      <c r="GCC3" s="342"/>
      <c r="GCD3" s="342"/>
      <c r="GCE3" s="342"/>
      <c r="GCF3" s="342"/>
      <c r="GCG3" s="342"/>
      <c r="GCH3" s="342"/>
      <c r="GCI3" s="342"/>
      <c r="GCJ3" s="342"/>
      <c r="GCK3" s="342"/>
      <c r="GCL3" s="342"/>
      <c r="GCM3" s="342"/>
      <c r="GCN3" s="342"/>
      <c r="GCO3" s="342"/>
      <c r="GCP3" s="342"/>
      <c r="GCQ3" s="342"/>
      <c r="GCR3" s="342"/>
      <c r="GCS3" s="342"/>
      <c r="GCT3" s="342"/>
      <c r="GCU3" s="342"/>
      <c r="GCV3" s="342"/>
      <c r="GCW3" s="342"/>
      <c r="GCX3" s="342"/>
      <c r="GCY3" s="342"/>
      <c r="GCZ3" s="342"/>
      <c r="GDA3" s="342"/>
      <c r="GDB3" s="342"/>
      <c r="GDC3" s="342"/>
      <c r="GDD3" s="342"/>
      <c r="GDE3" s="342"/>
      <c r="GDF3" s="342"/>
      <c r="GDG3" s="342"/>
      <c r="GDH3" s="342"/>
      <c r="GDI3" s="342"/>
      <c r="GDJ3" s="342"/>
      <c r="GDK3" s="342"/>
      <c r="GDL3" s="342"/>
      <c r="GDM3" s="342"/>
      <c r="GDN3" s="342"/>
      <c r="GDO3" s="342"/>
      <c r="GDP3" s="342"/>
      <c r="GDQ3" s="342"/>
      <c r="GDR3" s="342"/>
      <c r="GDS3" s="342"/>
      <c r="GDT3" s="342"/>
      <c r="GDU3" s="342"/>
      <c r="GDV3" s="342"/>
      <c r="GDW3" s="342"/>
      <c r="GDX3" s="342"/>
      <c r="GDY3" s="342"/>
      <c r="GDZ3" s="342"/>
      <c r="GEA3" s="342"/>
      <c r="GEB3" s="342"/>
      <c r="GEC3" s="342"/>
      <c r="GED3" s="342"/>
      <c r="GEE3" s="342"/>
      <c r="GEF3" s="342"/>
      <c r="GEG3" s="342"/>
      <c r="GEH3" s="342"/>
      <c r="GEI3" s="342"/>
      <c r="GEJ3" s="342"/>
      <c r="GEK3" s="342"/>
      <c r="GEL3" s="342"/>
      <c r="GEM3" s="342"/>
      <c r="GEN3" s="342"/>
      <c r="GEO3" s="342"/>
      <c r="GEP3" s="342"/>
      <c r="GEQ3" s="342"/>
      <c r="GER3" s="342"/>
      <c r="GES3" s="342"/>
      <c r="GET3" s="342"/>
      <c r="GEU3" s="342"/>
      <c r="GEV3" s="342"/>
      <c r="GEW3" s="342"/>
      <c r="GEX3" s="342"/>
      <c r="GEY3" s="342"/>
      <c r="GEZ3" s="342"/>
      <c r="GFA3" s="342"/>
      <c r="GFB3" s="342"/>
      <c r="GFC3" s="342"/>
      <c r="GFD3" s="342"/>
      <c r="GFE3" s="342"/>
      <c r="GFF3" s="342"/>
      <c r="GFG3" s="342"/>
      <c r="GFH3" s="342"/>
      <c r="GFI3" s="342"/>
      <c r="GFJ3" s="342"/>
      <c r="GFK3" s="342"/>
      <c r="GFL3" s="342"/>
      <c r="GFM3" s="342"/>
      <c r="GFN3" s="342"/>
      <c r="GFO3" s="342"/>
      <c r="GFP3" s="342"/>
      <c r="GFQ3" s="342"/>
      <c r="GFR3" s="342"/>
      <c r="GFS3" s="342"/>
      <c r="GFT3" s="342"/>
      <c r="GFU3" s="342"/>
      <c r="GFV3" s="342"/>
      <c r="GFW3" s="342"/>
      <c r="GFX3" s="342"/>
      <c r="GFY3" s="342"/>
      <c r="GFZ3" s="342"/>
      <c r="GGA3" s="342"/>
      <c r="GGB3" s="342"/>
      <c r="GGC3" s="342"/>
      <c r="GGD3" s="342"/>
      <c r="GGE3" s="342"/>
      <c r="GGF3" s="342"/>
      <c r="GGG3" s="342"/>
      <c r="GGH3" s="342"/>
      <c r="GGI3" s="342"/>
      <c r="GGJ3" s="342"/>
      <c r="GGK3" s="342"/>
      <c r="GGL3" s="342"/>
      <c r="GGM3" s="342"/>
      <c r="GGN3" s="342"/>
      <c r="GGO3" s="342"/>
      <c r="GGP3" s="342"/>
      <c r="GGQ3" s="342"/>
      <c r="GGR3" s="342"/>
      <c r="GGS3" s="342"/>
      <c r="GGT3" s="342"/>
      <c r="GGU3" s="342"/>
      <c r="GGV3" s="342"/>
      <c r="GGW3" s="342"/>
      <c r="GGX3" s="342"/>
      <c r="GGY3" s="342"/>
      <c r="GGZ3" s="342"/>
      <c r="GHA3" s="342"/>
      <c r="GHB3" s="342"/>
      <c r="GHC3" s="342"/>
      <c r="GHD3" s="342"/>
      <c r="GHE3" s="342"/>
      <c r="GHF3" s="342"/>
      <c r="GHG3" s="342"/>
      <c r="GHH3" s="342"/>
      <c r="GHI3" s="342"/>
      <c r="GHJ3" s="342"/>
      <c r="GHK3" s="342"/>
      <c r="GHL3" s="342"/>
      <c r="GHM3" s="342"/>
      <c r="GHN3" s="342"/>
      <c r="GHO3" s="342"/>
      <c r="GHP3" s="342"/>
      <c r="GHQ3" s="342"/>
      <c r="GHR3" s="342"/>
      <c r="GHS3" s="342"/>
      <c r="GHT3" s="342"/>
      <c r="GHU3" s="342"/>
      <c r="GHV3" s="342"/>
      <c r="GHW3" s="342"/>
      <c r="GHX3" s="342"/>
      <c r="GHY3" s="342"/>
      <c r="GHZ3" s="342"/>
      <c r="GIA3" s="342"/>
      <c r="GIB3" s="342"/>
      <c r="GIC3" s="342"/>
      <c r="GID3" s="342"/>
      <c r="GIE3" s="342"/>
      <c r="GIF3" s="342"/>
      <c r="GIG3" s="342"/>
      <c r="GIH3" s="342"/>
      <c r="GII3" s="342"/>
      <c r="GIJ3" s="342"/>
      <c r="GIK3" s="342"/>
      <c r="GIL3" s="342"/>
      <c r="GIM3" s="342"/>
      <c r="GIN3" s="342"/>
      <c r="GIO3" s="342"/>
      <c r="GIP3" s="342"/>
      <c r="GIQ3" s="342"/>
      <c r="GIR3" s="342"/>
      <c r="GIS3" s="342"/>
      <c r="GIT3" s="342"/>
      <c r="GIU3" s="342"/>
      <c r="GIV3" s="342"/>
      <c r="GIW3" s="342"/>
      <c r="GIX3" s="342"/>
      <c r="GIY3" s="342"/>
      <c r="GIZ3" s="342"/>
      <c r="GJA3" s="342"/>
      <c r="GJB3" s="342"/>
      <c r="GJC3" s="342"/>
      <c r="GJD3" s="342"/>
      <c r="GJE3" s="342"/>
      <c r="GJF3" s="342"/>
      <c r="GJG3" s="342"/>
      <c r="GJH3" s="342"/>
      <c r="GJI3" s="342"/>
      <c r="GJJ3" s="342"/>
      <c r="GJK3" s="342"/>
      <c r="GJL3" s="342"/>
      <c r="GJM3" s="342"/>
      <c r="GJN3" s="342"/>
      <c r="GJO3" s="342"/>
      <c r="GJP3" s="342"/>
      <c r="GJQ3" s="342"/>
      <c r="GJR3" s="342"/>
      <c r="GJS3" s="342"/>
      <c r="GJT3" s="342"/>
      <c r="GJU3" s="342"/>
      <c r="GJV3" s="342"/>
      <c r="GJW3" s="342"/>
      <c r="GJX3" s="342"/>
      <c r="GJY3" s="342"/>
      <c r="GJZ3" s="342"/>
      <c r="GKA3" s="342"/>
      <c r="GKB3" s="342"/>
      <c r="GKC3" s="342"/>
      <c r="GKD3" s="342"/>
      <c r="GKE3" s="342"/>
      <c r="GKF3" s="342"/>
      <c r="GKG3" s="342"/>
      <c r="GKH3" s="342"/>
      <c r="GKI3" s="342"/>
      <c r="GKJ3" s="342"/>
      <c r="GKK3" s="342"/>
      <c r="GKL3" s="342"/>
      <c r="GKM3" s="342"/>
      <c r="GKN3" s="342"/>
      <c r="GKO3" s="342"/>
      <c r="GKP3" s="342"/>
      <c r="GKQ3" s="342"/>
      <c r="GKR3" s="342"/>
      <c r="GKS3" s="342"/>
      <c r="GKT3" s="342"/>
      <c r="GKU3" s="342"/>
      <c r="GKV3" s="342"/>
      <c r="GKW3" s="342"/>
      <c r="GKX3" s="342"/>
      <c r="GKY3" s="342"/>
      <c r="GKZ3" s="342"/>
      <c r="GLA3" s="342"/>
      <c r="GLB3" s="342"/>
      <c r="GLC3" s="342"/>
      <c r="GLD3" s="342"/>
      <c r="GLE3" s="342"/>
      <c r="GLF3" s="342"/>
      <c r="GLG3" s="342"/>
      <c r="GLH3" s="342"/>
      <c r="GLI3" s="342"/>
      <c r="GLJ3" s="342"/>
      <c r="GLK3" s="342"/>
      <c r="GLL3" s="342"/>
      <c r="GLM3" s="342"/>
      <c r="GLN3" s="342"/>
      <c r="GLO3" s="342"/>
      <c r="GLP3" s="342"/>
      <c r="GLQ3" s="342"/>
      <c r="GLR3" s="342"/>
      <c r="GLS3" s="342"/>
      <c r="GLT3" s="342"/>
      <c r="GLU3" s="342"/>
      <c r="GLV3" s="342"/>
      <c r="GLW3" s="342"/>
      <c r="GLX3" s="342"/>
      <c r="GLY3" s="342"/>
      <c r="GLZ3" s="342"/>
      <c r="GMA3" s="342"/>
      <c r="GMB3" s="342"/>
      <c r="GMC3" s="342"/>
      <c r="GMD3" s="342"/>
      <c r="GME3" s="342"/>
      <c r="GMF3" s="342"/>
      <c r="GMG3" s="342"/>
      <c r="GMH3" s="342"/>
      <c r="GMI3" s="342"/>
      <c r="GMJ3" s="342"/>
      <c r="GMK3" s="342"/>
      <c r="GML3" s="342"/>
      <c r="GMM3" s="342"/>
      <c r="GMN3" s="342"/>
      <c r="GMO3" s="342"/>
      <c r="GMP3" s="342"/>
      <c r="GMQ3" s="342"/>
      <c r="GMR3" s="342"/>
      <c r="GMS3" s="342"/>
      <c r="GMT3" s="342"/>
      <c r="GMU3" s="342"/>
      <c r="GMV3" s="342"/>
      <c r="GMW3" s="342"/>
      <c r="GMX3" s="342"/>
      <c r="GMY3" s="342"/>
      <c r="GMZ3" s="342"/>
      <c r="GNA3" s="342"/>
      <c r="GNB3" s="342"/>
      <c r="GNC3" s="342"/>
      <c r="GND3" s="342"/>
      <c r="GNE3" s="342"/>
      <c r="GNF3" s="342"/>
      <c r="GNG3" s="342"/>
      <c r="GNH3" s="342"/>
      <c r="GNI3" s="342"/>
      <c r="GNJ3" s="342"/>
      <c r="GNK3" s="342"/>
      <c r="GNL3" s="342"/>
      <c r="GNM3" s="342"/>
      <c r="GNN3" s="342"/>
      <c r="GNO3" s="342"/>
      <c r="GNP3" s="342"/>
      <c r="GNQ3" s="342"/>
      <c r="GNR3" s="342"/>
      <c r="GNS3" s="342"/>
      <c r="GNT3" s="342"/>
      <c r="GNU3" s="342"/>
      <c r="GNV3" s="342"/>
      <c r="GNW3" s="342"/>
      <c r="GNX3" s="342"/>
      <c r="GNY3" s="342"/>
      <c r="GNZ3" s="342"/>
      <c r="GOA3" s="342"/>
      <c r="GOB3" s="342"/>
      <c r="GOC3" s="342"/>
      <c r="GOD3" s="342"/>
      <c r="GOE3" s="342"/>
      <c r="GOF3" s="342"/>
      <c r="GOG3" s="342"/>
      <c r="GOH3" s="342"/>
      <c r="GOI3" s="342"/>
      <c r="GOJ3" s="342"/>
      <c r="GOK3" s="342"/>
      <c r="GOL3" s="342"/>
      <c r="GOM3" s="342"/>
      <c r="GON3" s="342"/>
      <c r="GOO3" s="342"/>
      <c r="GOP3" s="342"/>
      <c r="GOQ3" s="342"/>
      <c r="GOR3" s="342"/>
      <c r="GOS3" s="342"/>
      <c r="GOT3" s="342"/>
      <c r="GOU3" s="342"/>
      <c r="GOV3" s="342"/>
      <c r="GOW3" s="342"/>
      <c r="GOX3" s="342"/>
      <c r="GOY3" s="342"/>
      <c r="GOZ3" s="342"/>
      <c r="GPA3" s="342"/>
      <c r="GPB3" s="342"/>
      <c r="GPC3" s="342"/>
      <c r="GPD3" s="342"/>
      <c r="GPE3" s="342"/>
      <c r="GPF3" s="342"/>
      <c r="GPG3" s="342"/>
      <c r="GPH3" s="342"/>
      <c r="GPI3" s="342"/>
      <c r="GPJ3" s="342"/>
      <c r="GPK3" s="342"/>
      <c r="GPL3" s="342"/>
      <c r="GPM3" s="342"/>
      <c r="GPN3" s="342"/>
      <c r="GPO3" s="342"/>
      <c r="GPP3" s="342"/>
      <c r="GPQ3" s="342"/>
      <c r="GPR3" s="342"/>
      <c r="GPS3" s="342"/>
      <c r="GPT3" s="342"/>
      <c r="GPU3" s="342"/>
      <c r="GPV3" s="342"/>
      <c r="GPW3" s="342"/>
      <c r="GPX3" s="342"/>
      <c r="GPY3" s="342"/>
      <c r="GPZ3" s="342"/>
      <c r="GQA3" s="342"/>
      <c r="GQB3" s="342"/>
      <c r="GQC3" s="342"/>
      <c r="GQD3" s="342"/>
      <c r="GQE3" s="342"/>
      <c r="GQF3" s="342"/>
      <c r="GQG3" s="342"/>
      <c r="GQH3" s="342"/>
      <c r="GQI3" s="342"/>
      <c r="GQJ3" s="342"/>
      <c r="GQK3" s="342"/>
      <c r="GQL3" s="342"/>
      <c r="GQM3" s="342"/>
      <c r="GQN3" s="342"/>
      <c r="GQO3" s="342"/>
      <c r="GQP3" s="342"/>
      <c r="GQQ3" s="342"/>
      <c r="GQR3" s="342"/>
      <c r="GQS3" s="342"/>
      <c r="GQT3" s="342"/>
      <c r="GQU3" s="342"/>
      <c r="GQV3" s="342"/>
      <c r="GQW3" s="342"/>
      <c r="GQX3" s="342"/>
      <c r="GQY3" s="342"/>
      <c r="GQZ3" s="342"/>
      <c r="GRA3" s="342"/>
      <c r="GRB3" s="342"/>
      <c r="GRC3" s="342"/>
      <c r="GRD3" s="342"/>
      <c r="GRE3" s="342"/>
      <c r="GRF3" s="342"/>
      <c r="GRG3" s="342"/>
      <c r="GRH3" s="342"/>
      <c r="GRI3" s="342"/>
      <c r="GRJ3" s="342"/>
      <c r="GRK3" s="342"/>
      <c r="GRL3" s="342"/>
      <c r="GRM3" s="342"/>
      <c r="GRN3" s="342"/>
      <c r="GRO3" s="342"/>
      <c r="GRP3" s="342"/>
      <c r="GRQ3" s="342"/>
      <c r="GRR3" s="342"/>
      <c r="GRS3" s="342"/>
      <c r="GRT3" s="342"/>
      <c r="GRU3" s="342"/>
      <c r="GRV3" s="342"/>
      <c r="GRW3" s="342"/>
      <c r="GRX3" s="342"/>
      <c r="GRY3" s="342"/>
      <c r="GRZ3" s="342"/>
      <c r="GSA3" s="342"/>
      <c r="GSB3" s="342"/>
      <c r="GSC3" s="342"/>
      <c r="GSD3" s="342"/>
      <c r="GSE3" s="342"/>
      <c r="GSF3" s="342"/>
      <c r="GSG3" s="342"/>
      <c r="GSH3" s="342"/>
      <c r="GSI3" s="342"/>
      <c r="GSJ3" s="342"/>
      <c r="GSK3" s="342"/>
      <c r="GSL3" s="342"/>
      <c r="GSM3" s="342"/>
      <c r="GSN3" s="342"/>
      <c r="GSO3" s="342"/>
      <c r="GSP3" s="342"/>
      <c r="GSQ3" s="342"/>
      <c r="GSR3" s="342"/>
      <c r="GSS3" s="342"/>
      <c r="GST3" s="342"/>
      <c r="GSU3" s="342"/>
      <c r="GSV3" s="342"/>
      <c r="GSW3" s="342"/>
      <c r="GSX3" s="342"/>
      <c r="GSY3" s="342"/>
      <c r="GSZ3" s="342"/>
      <c r="GTA3" s="342"/>
      <c r="GTB3" s="342"/>
      <c r="GTC3" s="342"/>
      <c r="GTD3" s="342"/>
      <c r="GTE3" s="342"/>
      <c r="GTF3" s="342"/>
      <c r="GTG3" s="342"/>
      <c r="GTH3" s="342"/>
      <c r="GTI3" s="342"/>
      <c r="GTJ3" s="342"/>
      <c r="GTK3" s="342"/>
      <c r="GTL3" s="342"/>
      <c r="GTM3" s="342"/>
      <c r="GTN3" s="342"/>
      <c r="GTO3" s="342"/>
      <c r="GTP3" s="342"/>
      <c r="GTQ3" s="342"/>
      <c r="GTR3" s="342"/>
      <c r="GTS3" s="342"/>
      <c r="GTT3" s="342"/>
      <c r="GTU3" s="342"/>
      <c r="GTV3" s="342"/>
      <c r="GTW3" s="342"/>
      <c r="GTX3" s="342"/>
      <c r="GTY3" s="342"/>
      <c r="GTZ3" s="342"/>
      <c r="GUA3" s="342"/>
      <c r="GUB3" s="342"/>
      <c r="GUC3" s="342"/>
      <c r="GUD3" s="342"/>
      <c r="GUE3" s="342"/>
      <c r="GUF3" s="342"/>
      <c r="GUG3" s="342"/>
      <c r="GUH3" s="342"/>
      <c r="GUI3" s="342"/>
      <c r="GUJ3" s="342"/>
      <c r="GUK3" s="342"/>
      <c r="GUL3" s="342"/>
      <c r="GUM3" s="342"/>
      <c r="GUN3" s="342"/>
      <c r="GUO3" s="342"/>
      <c r="GUP3" s="342"/>
      <c r="GUQ3" s="342"/>
      <c r="GUR3" s="342"/>
      <c r="GUS3" s="342"/>
      <c r="GUT3" s="342"/>
      <c r="GUU3" s="342"/>
      <c r="GUV3" s="342"/>
      <c r="GUW3" s="342"/>
      <c r="GUX3" s="342"/>
      <c r="GUY3" s="342"/>
      <c r="GUZ3" s="342"/>
      <c r="GVA3" s="342"/>
      <c r="GVB3" s="342"/>
      <c r="GVC3" s="342"/>
      <c r="GVD3" s="342"/>
      <c r="GVE3" s="342"/>
      <c r="GVF3" s="342"/>
      <c r="GVG3" s="342"/>
      <c r="GVH3" s="342"/>
      <c r="GVI3" s="342"/>
      <c r="GVJ3" s="342"/>
      <c r="GVK3" s="342"/>
      <c r="GVL3" s="342"/>
      <c r="GVM3" s="342"/>
      <c r="GVN3" s="342"/>
      <c r="GVO3" s="342"/>
      <c r="GVP3" s="342"/>
      <c r="GVQ3" s="342"/>
      <c r="GVR3" s="342"/>
      <c r="GVS3" s="342"/>
      <c r="GVT3" s="342"/>
      <c r="GVU3" s="342"/>
      <c r="GVV3" s="342"/>
      <c r="GVW3" s="342"/>
      <c r="GVX3" s="342"/>
      <c r="GVY3" s="342"/>
      <c r="GVZ3" s="342"/>
      <c r="GWA3" s="342"/>
      <c r="GWB3" s="342"/>
      <c r="GWC3" s="342"/>
      <c r="GWD3" s="342"/>
      <c r="GWE3" s="342"/>
      <c r="GWF3" s="342"/>
      <c r="GWG3" s="342"/>
      <c r="GWH3" s="342"/>
      <c r="GWI3" s="342"/>
      <c r="GWJ3" s="342"/>
      <c r="GWK3" s="342"/>
      <c r="GWL3" s="342"/>
      <c r="GWM3" s="342"/>
      <c r="GWN3" s="342"/>
      <c r="GWO3" s="342"/>
      <c r="GWP3" s="342"/>
      <c r="GWQ3" s="342"/>
      <c r="GWR3" s="342"/>
      <c r="GWS3" s="342"/>
      <c r="GWT3" s="342"/>
      <c r="GWU3" s="342"/>
      <c r="GWV3" s="342"/>
      <c r="GWW3" s="342"/>
      <c r="GWX3" s="342"/>
      <c r="GWY3" s="342"/>
      <c r="GWZ3" s="342"/>
      <c r="GXA3" s="342"/>
      <c r="GXB3" s="342"/>
      <c r="GXC3" s="342"/>
      <c r="GXD3" s="342"/>
      <c r="GXE3" s="342"/>
      <c r="GXF3" s="342"/>
      <c r="GXG3" s="342"/>
      <c r="GXH3" s="342"/>
      <c r="GXI3" s="342"/>
      <c r="GXJ3" s="342"/>
      <c r="GXK3" s="342"/>
      <c r="GXL3" s="342"/>
      <c r="GXM3" s="342"/>
      <c r="GXN3" s="342"/>
      <c r="GXO3" s="342"/>
      <c r="GXP3" s="342"/>
      <c r="GXQ3" s="342"/>
      <c r="GXR3" s="342"/>
      <c r="GXS3" s="342"/>
      <c r="GXT3" s="342"/>
      <c r="GXU3" s="342"/>
      <c r="GXV3" s="342"/>
      <c r="GXW3" s="342"/>
      <c r="GXX3" s="342"/>
      <c r="GXY3" s="342"/>
      <c r="GXZ3" s="342"/>
      <c r="GYA3" s="342"/>
      <c r="GYB3" s="342"/>
      <c r="GYC3" s="342"/>
      <c r="GYD3" s="342"/>
      <c r="GYE3" s="342"/>
      <c r="GYF3" s="342"/>
      <c r="GYG3" s="342"/>
      <c r="GYH3" s="342"/>
      <c r="GYI3" s="342"/>
      <c r="GYJ3" s="342"/>
      <c r="GYK3" s="342"/>
      <c r="GYL3" s="342"/>
      <c r="GYM3" s="342"/>
      <c r="GYN3" s="342"/>
      <c r="GYO3" s="342"/>
      <c r="GYP3" s="342"/>
      <c r="GYQ3" s="342"/>
      <c r="GYR3" s="342"/>
      <c r="GYS3" s="342"/>
      <c r="GYT3" s="342"/>
      <c r="GYU3" s="342"/>
      <c r="GYV3" s="342"/>
      <c r="GYW3" s="342"/>
      <c r="GYX3" s="342"/>
      <c r="GYY3" s="342"/>
      <c r="GYZ3" s="342"/>
      <c r="GZA3" s="342"/>
      <c r="GZB3" s="342"/>
      <c r="GZC3" s="342"/>
      <c r="GZD3" s="342"/>
      <c r="GZE3" s="342"/>
      <c r="GZF3" s="342"/>
      <c r="GZG3" s="342"/>
      <c r="GZH3" s="342"/>
      <c r="GZI3" s="342"/>
      <c r="GZJ3" s="342"/>
      <c r="GZK3" s="342"/>
      <c r="GZL3" s="342"/>
      <c r="GZM3" s="342"/>
      <c r="GZN3" s="342"/>
      <c r="GZO3" s="342"/>
      <c r="GZP3" s="342"/>
      <c r="GZQ3" s="342"/>
      <c r="GZR3" s="342"/>
      <c r="GZS3" s="342"/>
      <c r="GZT3" s="342"/>
      <c r="GZU3" s="342"/>
      <c r="GZV3" s="342"/>
      <c r="GZW3" s="342"/>
      <c r="GZX3" s="342"/>
      <c r="GZY3" s="342"/>
      <c r="GZZ3" s="342"/>
      <c r="HAA3" s="342"/>
      <c r="HAB3" s="342"/>
      <c r="HAC3" s="342"/>
      <c r="HAD3" s="342"/>
      <c r="HAE3" s="342"/>
      <c r="HAF3" s="342"/>
      <c r="HAG3" s="342"/>
      <c r="HAH3" s="342"/>
      <c r="HAI3" s="342"/>
      <c r="HAJ3" s="342"/>
      <c r="HAK3" s="342"/>
      <c r="HAL3" s="342"/>
      <c r="HAM3" s="342"/>
      <c r="HAN3" s="342"/>
      <c r="HAO3" s="342"/>
      <c r="HAP3" s="342"/>
      <c r="HAQ3" s="342"/>
      <c r="HAR3" s="342"/>
      <c r="HAS3" s="342"/>
      <c r="HAT3" s="342"/>
      <c r="HAU3" s="342"/>
      <c r="HAV3" s="342"/>
      <c r="HAW3" s="342"/>
      <c r="HAX3" s="342"/>
      <c r="HAY3" s="342"/>
      <c r="HAZ3" s="342"/>
      <c r="HBA3" s="342"/>
      <c r="HBB3" s="342"/>
      <c r="HBC3" s="342"/>
      <c r="HBD3" s="342"/>
      <c r="HBE3" s="342"/>
      <c r="HBF3" s="342"/>
      <c r="HBG3" s="342"/>
      <c r="HBH3" s="342"/>
      <c r="HBI3" s="342"/>
      <c r="HBJ3" s="342"/>
      <c r="HBK3" s="342"/>
      <c r="HBL3" s="342"/>
      <c r="HBM3" s="342"/>
      <c r="HBN3" s="342"/>
      <c r="HBO3" s="342"/>
      <c r="HBP3" s="342"/>
      <c r="HBQ3" s="342"/>
      <c r="HBR3" s="342"/>
      <c r="HBS3" s="342"/>
      <c r="HBT3" s="342"/>
      <c r="HBU3" s="342"/>
      <c r="HBV3" s="342"/>
      <c r="HBW3" s="342"/>
      <c r="HBX3" s="342"/>
      <c r="HBY3" s="342"/>
      <c r="HBZ3" s="342"/>
      <c r="HCA3" s="342"/>
      <c r="HCB3" s="342"/>
      <c r="HCC3" s="342"/>
      <c r="HCD3" s="342"/>
      <c r="HCE3" s="342"/>
      <c r="HCF3" s="342"/>
      <c r="HCG3" s="342"/>
      <c r="HCH3" s="342"/>
      <c r="HCI3" s="342"/>
      <c r="HCJ3" s="342"/>
      <c r="HCK3" s="342"/>
      <c r="HCL3" s="342"/>
      <c r="HCM3" s="342"/>
      <c r="HCN3" s="342"/>
      <c r="HCO3" s="342"/>
      <c r="HCP3" s="342"/>
      <c r="HCQ3" s="342"/>
      <c r="HCR3" s="342"/>
      <c r="HCS3" s="342"/>
      <c r="HCT3" s="342"/>
      <c r="HCU3" s="342"/>
      <c r="HCV3" s="342"/>
      <c r="HCW3" s="342"/>
      <c r="HCX3" s="342"/>
      <c r="HCY3" s="342"/>
      <c r="HCZ3" s="342"/>
      <c r="HDA3" s="342"/>
      <c r="HDB3" s="342"/>
      <c r="HDC3" s="342"/>
      <c r="HDD3" s="342"/>
      <c r="HDE3" s="342"/>
      <c r="HDF3" s="342"/>
      <c r="HDG3" s="342"/>
      <c r="HDH3" s="342"/>
      <c r="HDI3" s="342"/>
      <c r="HDJ3" s="342"/>
      <c r="HDK3" s="342"/>
      <c r="HDL3" s="342"/>
      <c r="HDM3" s="342"/>
      <c r="HDN3" s="342"/>
      <c r="HDO3" s="342"/>
      <c r="HDP3" s="342"/>
      <c r="HDQ3" s="342"/>
      <c r="HDR3" s="342"/>
      <c r="HDS3" s="342"/>
      <c r="HDT3" s="342"/>
      <c r="HDU3" s="342"/>
      <c r="HDV3" s="342"/>
      <c r="HDW3" s="342"/>
      <c r="HDX3" s="342"/>
      <c r="HDY3" s="342"/>
      <c r="HDZ3" s="342"/>
      <c r="HEA3" s="342"/>
      <c r="HEB3" s="342"/>
      <c r="HEC3" s="342"/>
      <c r="HED3" s="342"/>
      <c r="HEE3" s="342"/>
      <c r="HEF3" s="342"/>
      <c r="HEG3" s="342"/>
      <c r="HEH3" s="342"/>
      <c r="HEI3" s="342"/>
      <c r="HEJ3" s="342"/>
      <c r="HEK3" s="342"/>
      <c r="HEL3" s="342"/>
      <c r="HEM3" s="342"/>
      <c r="HEN3" s="342"/>
      <c r="HEO3" s="342"/>
      <c r="HEP3" s="342"/>
      <c r="HEQ3" s="342"/>
      <c r="HER3" s="342"/>
      <c r="HES3" s="342"/>
      <c r="HET3" s="342"/>
      <c r="HEU3" s="342"/>
      <c r="HEV3" s="342"/>
      <c r="HEW3" s="342"/>
      <c r="HEX3" s="342"/>
      <c r="HEY3" s="342"/>
      <c r="HEZ3" s="342"/>
      <c r="HFA3" s="342"/>
      <c r="HFB3" s="342"/>
      <c r="HFC3" s="342"/>
      <c r="HFD3" s="342"/>
      <c r="HFE3" s="342"/>
      <c r="HFF3" s="342"/>
      <c r="HFG3" s="342"/>
      <c r="HFH3" s="342"/>
      <c r="HFI3" s="342"/>
      <c r="HFJ3" s="342"/>
      <c r="HFK3" s="342"/>
      <c r="HFL3" s="342"/>
      <c r="HFM3" s="342"/>
      <c r="HFN3" s="342"/>
      <c r="HFO3" s="342"/>
      <c r="HFP3" s="342"/>
      <c r="HFQ3" s="342"/>
      <c r="HFR3" s="342"/>
      <c r="HFS3" s="342"/>
      <c r="HFT3" s="342"/>
      <c r="HFU3" s="342"/>
      <c r="HFV3" s="342"/>
      <c r="HFW3" s="342"/>
      <c r="HFX3" s="342"/>
      <c r="HFY3" s="342"/>
      <c r="HFZ3" s="342"/>
      <c r="HGA3" s="342"/>
      <c r="HGB3" s="342"/>
      <c r="HGC3" s="342"/>
      <c r="HGD3" s="342"/>
      <c r="HGE3" s="342"/>
      <c r="HGF3" s="342"/>
      <c r="HGG3" s="342"/>
      <c r="HGH3" s="342"/>
      <c r="HGI3" s="342"/>
      <c r="HGJ3" s="342"/>
      <c r="HGK3" s="342"/>
      <c r="HGL3" s="342"/>
      <c r="HGM3" s="342"/>
      <c r="HGN3" s="342"/>
      <c r="HGO3" s="342"/>
      <c r="HGP3" s="342"/>
      <c r="HGQ3" s="342"/>
      <c r="HGR3" s="342"/>
      <c r="HGS3" s="342"/>
      <c r="HGT3" s="342"/>
      <c r="HGU3" s="342"/>
      <c r="HGV3" s="342"/>
      <c r="HGW3" s="342"/>
      <c r="HGX3" s="342"/>
      <c r="HGY3" s="342"/>
      <c r="HGZ3" s="342"/>
      <c r="HHA3" s="342"/>
      <c r="HHB3" s="342"/>
      <c r="HHC3" s="342"/>
      <c r="HHD3" s="342"/>
      <c r="HHE3" s="342"/>
      <c r="HHF3" s="342"/>
      <c r="HHG3" s="342"/>
      <c r="HHH3" s="342"/>
      <c r="HHI3" s="342"/>
      <c r="HHJ3" s="342"/>
      <c r="HHK3" s="342"/>
      <c r="HHL3" s="342"/>
      <c r="HHM3" s="342"/>
      <c r="HHN3" s="342"/>
      <c r="HHO3" s="342"/>
      <c r="HHP3" s="342"/>
      <c r="HHQ3" s="342"/>
      <c r="HHR3" s="342"/>
      <c r="HHS3" s="342"/>
      <c r="HHT3" s="342"/>
      <c r="HHU3" s="342"/>
      <c r="HHV3" s="342"/>
      <c r="HHW3" s="342"/>
      <c r="HHX3" s="342"/>
      <c r="HHY3" s="342"/>
      <c r="HHZ3" s="342"/>
      <c r="HIA3" s="342"/>
      <c r="HIB3" s="342"/>
      <c r="HIC3" s="342"/>
      <c r="HID3" s="342"/>
      <c r="HIE3" s="342"/>
      <c r="HIF3" s="342"/>
      <c r="HIG3" s="342"/>
      <c r="HIH3" s="342"/>
      <c r="HII3" s="342"/>
      <c r="HIJ3" s="342"/>
      <c r="HIK3" s="342"/>
      <c r="HIL3" s="342"/>
      <c r="HIM3" s="342"/>
      <c r="HIN3" s="342"/>
      <c r="HIO3" s="342"/>
      <c r="HIP3" s="342"/>
      <c r="HIQ3" s="342"/>
      <c r="HIR3" s="342"/>
      <c r="HIS3" s="342"/>
      <c r="HIT3" s="342"/>
      <c r="HIU3" s="342"/>
      <c r="HIV3" s="342"/>
      <c r="HIW3" s="342"/>
      <c r="HIX3" s="342"/>
      <c r="HIY3" s="342"/>
      <c r="HIZ3" s="342"/>
      <c r="HJA3" s="342"/>
      <c r="HJB3" s="342"/>
      <c r="HJC3" s="342"/>
      <c r="HJD3" s="342"/>
      <c r="HJE3" s="342"/>
      <c r="HJF3" s="342"/>
      <c r="HJG3" s="342"/>
      <c r="HJH3" s="342"/>
      <c r="HJI3" s="342"/>
      <c r="HJJ3" s="342"/>
      <c r="HJK3" s="342"/>
      <c r="HJL3" s="342"/>
      <c r="HJM3" s="342"/>
      <c r="HJN3" s="342"/>
      <c r="HJO3" s="342"/>
      <c r="HJP3" s="342"/>
      <c r="HJQ3" s="342"/>
      <c r="HJR3" s="342"/>
      <c r="HJS3" s="342"/>
      <c r="HJT3" s="342"/>
      <c r="HJU3" s="342"/>
      <c r="HJV3" s="342"/>
      <c r="HJW3" s="342"/>
      <c r="HJX3" s="342"/>
      <c r="HJY3" s="342"/>
      <c r="HJZ3" s="342"/>
      <c r="HKA3" s="342"/>
      <c r="HKB3" s="342"/>
      <c r="HKC3" s="342"/>
      <c r="HKD3" s="342"/>
      <c r="HKE3" s="342"/>
      <c r="HKF3" s="342"/>
      <c r="HKG3" s="342"/>
      <c r="HKH3" s="342"/>
      <c r="HKI3" s="342"/>
      <c r="HKJ3" s="342"/>
      <c r="HKK3" s="342"/>
      <c r="HKL3" s="342"/>
      <c r="HKM3" s="342"/>
      <c r="HKN3" s="342"/>
      <c r="HKO3" s="342"/>
      <c r="HKP3" s="342"/>
      <c r="HKQ3" s="342"/>
      <c r="HKR3" s="342"/>
      <c r="HKS3" s="342"/>
      <c r="HKT3" s="342"/>
      <c r="HKU3" s="342"/>
      <c r="HKV3" s="342"/>
      <c r="HKW3" s="342"/>
      <c r="HKX3" s="342"/>
      <c r="HKY3" s="342"/>
      <c r="HKZ3" s="342"/>
      <c r="HLA3" s="342"/>
      <c r="HLB3" s="342"/>
      <c r="HLC3" s="342"/>
      <c r="HLD3" s="342"/>
      <c r="HLE3" s="342"/>
      <c r="HLF3" s="342"/>
      <c r="HLG3" s="342"/>
      <c r="HLH3" s="342"/>
      <c r="HLI3" s="342"/>
      <c r="HLJ3" s="342"/>
      <c r="HLK3" s="342"/>
      <c r="HLL3" s="342"/>
      <c r="HLM3" s="342"/>
      <c r="HLN3" s="342"/>
      <c r="HLO3" s="342"/>
      <c r="HLP3" s="342"/>
      <c r="HLQ3" s="342"/>
      <c r="HLR3" s="342"/>
      <c r="HLS3" s="342"/>
      <c r="HLT3" s="342"/>
      <c r="HLU3" s="342"/>
      <c r="HLV3" s="342"/>
      <c r="HLW3" s="342"/>
      <c r="HLX3" s="342"/>
      <c r="HLY3" s="342"/>
      <c r="HLZ3" s="342"/>
      <c r="HMA3" s="342"/>
      <c r="HMB3" s="342"/>
      <c r="HMC3" s="342"/>
      <c r="HMD3" s="342"/>
      <c r="HME3" s="342"/>
      <c r="HMF3" s="342"/>
      <c r="HMG3" s="342"/>
      <c r="HMH3" s="342"/>
      <c r="HMI3" s="342"/>
      <c r="HMJ3" s="342"/>
      <c r="HMK3" s="342"/>
      <c r="HML3" s="342"/>
      <c r="HMM3" s="342"/>
      <c r="HMN3" s="342"/>
      <c r="HMO3" s="342"/>
      <c r="HMP3" s="342"/>
      <c r="HMQ3" s="342"/>
      <c r="HMR3" s="342"/>
      <c r="HMS3" s="342"/>
      <c r="HMT3" s="342"/>
      <c r="HMU3" s="342"/>
      <c r="HMV3" s="342"/>
      <c r="HMW3" s="342"/>
      <c r="HMX3" s="342"/>
      <c r="HMY3" s="342"/>
      <c r="HMZ3" s="342"/>
      <c r="HNA3" s="342"/>
      <c r="HNB3" s="342"/>
      <c r="HNC3" s="342"/>
      <c r="HND3" s="342"/>
      <c r="HNE3" s="342"/>
      <c r="HNF3" s="342"/>
      <c r="HNG3" s="342"/>
      <c r="HNH3" s="342"/>
      <c r="HNI3" s="342"/>
      <c r="HNJ3" s="342"/>
      <c r="HNK3" s="342"/>
      <c r="HNL3" s="342"/>
      <c r="HNM3" s="342"/>
      <c r="HNN3" s="342"/>
      <c r="HNO3" s="342"/>
      <c r="HNP3" s="342"/>
      <c r="HNQ3" s="342"/>
      <c r="HNR3" s="342"/>
      <c r="HNS3" s="342"/>
      <c r="HNT3" s="342"/>
      <c r="HNU3" s="342"/>
      <c r="HNV3" s="342"/>
      <c r="HNW3" s="342"/>
      <c r="HNX3" s="342"/>
      <c r="HNY3" s="342"/>
      <c r="HNZ3" s="342"/>
      <c r="HOA3" s="342"/>
      <c r="HOB3" s="342"/>
      <c r="HOC3" s="342"/>
      <c r="HOD3" s="342"/>
      <c r="HOE3" s="342"/>
      <c r="HOF3" s="342"/>
      <c r="HOG3" s="342"/>
      <c r="HOH3" s="342"/>
      <c r="HOI3" s="342"/>
      <c r="HOJ3" s="342"/>
      <c r="HOK3" s="342"/>
      <c r="HOL3" s="342"/>
      <c r="HOM3" s="342"/>
      <c r="HON3" s="342"/>
      <c r="HOO3" s="342"/>
      <c r="HOP3" s="342"/>
      <c r="HOQ3" s="342"/>
      <c r="HOR3" s="342"/>
      <c r="HOS3" s="342"/>
      <c r="HOT3" s="342"/>
      <c r="HOU3" s="342"/>
      <c r="HOV3" s="342"/>
      <c r="HOW3" s="342"/>
      <c r="HOX3" s="342"/>
      <c r="HOY3" s="342"/>
      <c r="HOZ3" s="342"/>
      <c r="HPA3" s="342"/>
      <c r="HPB3" s="342"/>
      <c r="HPC3" s="342"/>
      <c r="HPD3" s="342"/>
      <c r="HPE3" s="342"/>
      <c r="HPF3" s="342"/>
      <c r="HPG3" s="342"/>
      <c r="HPH3" s="342"/>
      <c r="HPI3" s="342"/>
      <c r="HPJ3" s="342"/>
      <c r="HPK3" s="342"/>
      <c r="HPL3" s="342"/>
      <c r="HPM3" s="342"/>
      <c r="HPN3" s="342"/>
      <c r="HPO3" s="342"/>
      <c r="HPP3" s="342"/>
      <c r="HPQ3" s="342"/>
      <c r="HPR3" s="342"/>
      <c r="HPS3" s="342"/>
      <c r="HPT3" s="342"/>
      <c r="HPU3" s="342"/>
      <c r="HPV3" s="342"/>
      <c r="HPW3" s="342"/>
      <c r="HPX3" s="342"/>
      <c r="HPY3" s="342"/>
      <c r="HPZ3" s="342"/>
      <c r="HQA3" s="342"/>
      <c r="HQB3" s="342"/>
      <c r="HQC3" s="342"/>
      <c r="HQD3" s="342"/>
      <c r="HQE3" s="342"/>
      <c r="HQF3" s="342"/>
      <c r="HQG3" s="342"/>
      <c r="HQH3" s="342"/>
      <c r="HQI3" s="342"/>
      <c r="HQJ3" s="342"/>
      <c r="HQK3" s="342"/>
      <c r="HQL3" s="342"/>
      <c r="HQM3" s="342"/>
      <c r="HQN3" s="342"/>
      <c r="HQO3" s="342"/>
      <c r="HQP3" s="342"/>
      <c r="HQQ3" s="342"/>
      <c r="HQR3" s="342"/>
      <c r="HQS3" s="342"/>
      <c r="HQT3" s="342"/>
      <c r="HQU3" s="342"/>
      <c r="HQV3" s="342"/>
      <c r="HQW3" s="342"/>
      <c r="HQX3" s="342"/>
      <c r="HQY3" s="342"/>
      <c r="HQZ3" s="342"/>
      <c r="HRA3" s="342"/>
      <c r="HRB3" s="342"/>
      <c r="HRC3" s="342"/>
      <c r="HRD3" s="342"/>
      <c r="HRE3" s="342"/>
      <c r="HRF3" s="342"/>
      <c r="HRG3" s="342"/>
      <c r="HRH3" s="342"/>
      <c r="HRI3" s="342"/>
      <c r="HRJ3" s="342"/>
      <c r="HRK3" s="342"/>
      <c r="HRL3" s="342"/>
      <c r="HRM3" s="342"/>
      <c r="HRN3" s="342"/>
      <c r="HRO3" s="342"/>
      <c r="HRP3" s="342"/>
      <c r="HRQ3" s="342"/>
      <c r="HRR3" s="342"/>
      <c r="HRS3" s="342"/>
      <c r="HRT3" s="342"/>
      <c r="HRU3" s="342"/>
      <c r="HRV3" s="342"/>
      <c r="HRW3" s="342"/>
      <c r="HRX3" s="342"/>
      <c r="HRY3" s="342"/>
      <c r="HRZ3" s="342"/>
      <c r="HSA3" s="342"/>
      <c r="HSB3" s="342"/>
      <c r="HSC3" s="342"/>
      <c r="HSD3" s="342"/>
      <c r="HSE3" s="342"/>
      <c r="HSF3" s="342"/>
      <c r="HSG3" s="342"/>
      <c r="HSH3" s="342"/>
      <c r="HSI3" s="342"/>
      <c r="HSJ3" s="342"/>
      <c r="HSK3" s="342"/>
      <c r="HSL3" s="342"/>
      <c r="HSM3" s="342"/>
      <c r="HSN3" s="342"/>
      <c r="HSO3" s="342"/>
      <c r="HSP3" s="342"/>
      <c r="HSQ3" s="342"/>
      <c r="HSR3" s="342"/>
      <c r="HSS3" s="342"/>
      <c r="HST3" s="342"/>
      <c r="HSU3" s="342"/>
      <c r="HSV3" s="342"/>
      <c r="HSW3" s="342"/>
      <c r="HSX3" s="342"/>
      <c r="HSY3" s="342"/>
      <c r="HSZ3" s="342"/>
      <c r="HTA3" s="342"/>
      <c r="HTB3" s="342"/>
      <c r="HTC3" s="342"/>
      <c r="HTD3" s="342"/>
      <c r="HTE3" s="342"/>
      <c r="HTF3" s="342"/>
      <c r="HTG3" s="342"/>
      <c r="HTH3" s="342"/>
      <c r="HTI3" s="342"/>
      <c r="HTJ3" s="342"/>
      <c r="HTK3" s="342"/>
      <c r="HTL3" s="342"/>
      <c r="HTM3" s="342"/>
      <c r="HTN3" s="342"/>
      <c r="HTO3" s="342"/>
      <c r="HTP3" s="342"/>
      <c r="HTQ3" s="342"/>
      <c r="HTR3" s="342"/>
      <c r="HTS3" s="342"/>
      <c r="HTT3" s="342"/>
      <c r="HTU3" s="342"/>
      <c r="HTV3" s="342"/>
      <c r="HTW3" s="342"/>
      <c r="HTX3" s="342"/>
      <c r="HTY3" s="342"/>
      <c r="HTZ3" s="342"/>
      <c r="HUA3" s="342"/>
      <c r="HUB3" s="342"/>
      <c r="HUC3" s="342"/>
      <c r="HUD3" s="342"/>
      <c r="HUE3" s="342"/>
      <c r="HUF3" s="342"/>
      <c r="HUG3" s="342"/>
      <c r="HUH3" s="342"/>
      <c r="HUI3" s="342"/>
      <c r="HUJ3" s="342"/>
      <c r="HUK3" s="342"/>
      <c r="HUL3" s="342"/>
      <c r="HUM3" s="342"/>
      <c r="HUN3" s="342"/>
      <c r="HUO3" s="342"/>
      <c r="HUP3" s="342"/>
      <c r="HUQ3" s="342"/>
      <c r="HUR3" s="342"/>
      <c r="HUS3" s="342"/>
      <c r="HUT3" s="342"/>
      <c r="HUU3" s="342"/>
      <c r="HUV3" s="342"/>
      <c r="HUW3" s="342"/>
      <c r="HUX3" s="342"/>
      <c r="HUY3" s="342"/>
      <c r="HUZ3" s="342"/>
      <c r="HVA3" s="342"/>
      <c r="HVB3" s="342"/>
      <c r="HVC3" s="342"/>
      <c r="HVD3" s="342"/>
      <c r="HVE3" s="342"/>
      <c r="HVF3" s="342"/>
      <c r="HVG3" s="342"/>
      <c r="HVH3" s="342"/>
      <c r="HVI3" s="342"/>
      <c r="HVJ3" s="342"/>
      <c r="HVK3" s="342"/>
      <c r="HVL3" s="342"/>
      <c r="HVM3" s="342"/>
      <c r="HVN3" s="342"/>
      <c r="HVO3" s="342"/>
      <c r="HVP3" s="342"/>
      <c r="HVQ3" s="342"/>
      <c r="HVR3" s="342"/>
      <c r="HVS3" s="342"/>
      <c r="HVT3" s="342"/>
      <c r="HVU3" s="342"/>
      <c r="HVV3" s="342"/>
      <c r="HVW3" s="342"/>
      <c r="HVX3" s="342"/>
      <c r="HVY3" s="342"/>
      <c r="HVZ3" s="342"/>
      <c r="HWA3" s="342"/>
      <c r="HWB3" s="342"/>
      <c r="HWC3" s="342"/>
      <c r="HWD3" s="342"/>
      <c r="HWE3" s="342"/>
      <c r="HWF3" s="342"/>
      <c r="HWG3" s="342"/>
      <c r="HWH3" s="342"/>
      <c r="HWI3" s="342"/>
      <c r="HWJ3" s="342"/>
      <c r="HWK3" s="342"/>
      <c r="HWL3" s="342"/>
      <c r="HWM3" s="342"/>
      <c r="HWN3" s="342"/>
      <c r="HWO3" s="342"/>
      <c r="HWP3" s="342"/>
      <c r="HWQ3" s="342"/>
      <c r="HWR3" s="342"/>
      <c r="HWS3" s="342"/>
      <c r="HWT3" s="342"/>
      <c r="HWU3" s="342"/>
      <c r="HWV3" s="342"/>
      <c r="HWW3" s="342"/>
      <c r="HWX3" s="342"/>
      <c r="HWY3" s="342"/>
      <c r="HWZ3" s="342"/>
      <c r="HXA3" s="342"/>
      <c r="HXB3" s="342"/>
      <c r="HXC3" s="342"/>
      <c r="HXD3" s="342"/>
      <c r="HXE3" s="342"/>
      <c r="HXF3" s="342"/>
      <c r="HXG3" s="342"/>
      <c r="HXH3" s="342"/>
      <c r="HXI3" s="342"/>
      <c r="HXJ3" s="342"/>
      <c r="HXK3" s="342"/>
      <c r="HXL3" s="342"/>
      <c r="HXM3" s="342"/>
      <c r="HXN3" s="342"/>
      <c r="HXO3" s="342"/>
      <c r="HXP3" s="342"/>
      <c r="HXQ3" s="342"/>
      <c r="HXR3" s="342"/>
      <c r="HXS3" s="342"/>
      <c r="HXT3" s="342"/>
      <c r="HXU3" s="342"/>
      <c r="HXV3" s="342"/>
      <c r="HXW3" s="342"/>
      <c r="HXX3" s="342"/>
      <c r="HXY3" s="342"/>
      <c r="HXZ3" s="342"/>
      <c r="HYA3" s="342"/>
      <c r="HYB3" s="342"/>
      <c r="HYC3" s="342"/>
      <c r="HYD3" s="342"/>
      <c r="HYE3" s="342"/>
      <c r="HYF3" s="342"/>
      <c r="HYG3" s="342"/>
      <c r="HYH3" s="342"/>
      <c r="HYI3" s="342"/>
      <c r="HYJ3" s="342"/>
      <c r="HYK3" s="342"/>
      <c r="HYL3" s="342"/>
      <c r="HYM3" s="342"/>
      <c r="HYN3" s="342"/>
      <c r="HYO3" s="342"/>
      <c r="HYP3" s="342"/>
      <c r="HYQ3" s="342"/>
      <c r="HYR3" s="342"/>
      <c r="HYS3" s="342"/>
      <c r="HYT3" s="342"/>
      <c r="HYU3" s="342"/>
      <c r="HYV3" s="342"/>
      <c r="HYW3" s="342"/>
      <c r="HYX3" s="342"/>
      <c r="HYY3" s="342"/>
      <c r="HYZ3" s="342"/>
      <c r="HZA3" s="342"/>
      <c r="HZB3" s="342"/>
      <c r="HZC3" s="342"/>
      <c r="HZD3" s="342"/>
      <c r="HZE3" s="342"/>
      <c r="HZF3" s="342"/>
      <c r="HZG3" s="342"/>
      <c r="HZH3" s="342"/>
      <c r="HZI3" s="342"/>
      <c r="HZJ3" s="342"/>
      <c r="HZK3" s="342"/>
      <c r="HZL3" s="342"/>
      <c r="HZM3" s="342"/>
      <c r="HZN3" s="342"/>
      <c r="HZO3" s="342"/>
      <c r="HZP3" s="342"/>
      <c r="HZQ3" s="342"/>
      <c r="HZR3" s="342"/>
      <c r="HZS3" s="342"/>
      <c r="HZT3" s="342"/>
      <c r="HZU3" s="342"/>
      <c r="HZV3" s="342"/>
      <c r="HZW3" s="342"/>
      <c r="HZX3" s="342"/>
      <c r="HZY3" s="342"/>
      <c r="HZZ3" s="342"/>
      <c r="IAA3" s="342"/>
      <c r="IAB3" s="342"/>
      <c r="IAC3" s="342"/>
      <c r="IAD3" s="342"/>
      <c r="IAE3" s="342"/>
      <c r="IAF3" s="342"/>
      <c r="IAG3" s="342"/>
      <c r="IAH3" s="342"/>
      <c r="IAI3" s="342"/>
      <c r="IAJ3" s="342"/>
      <c r="IAK3" s="342"/>
      <c r="IAL3" s="342"/>
      <c r="IAM3" s="342"/>
      <c r="IAN3" s="342"/>
      <c r="IAO3" s="342"/>
      <c r="IAP3" s="342"/>
      <c r="IAQ3" s="342"/>
      <c r="IAR3" s="342"/>
      <c r="IAS3" s="342"/>
      <c r="IAT3" s="342"/>
      <c r="IAU3" s="342"/>
      <c r="IAV3" s="342"/>
      <c r="IAW3" s="342"/>
      <c r="IAX3" s="342"/>
      <c r="IAY3" s="342"/>
      <c r="IAZ3" s="342"/>
      <c r="IBA3" s="342"/>
      <c r="IBB3" s="342"/>
      <c r="IBC3" s="342"/>
      <c r="IBD3" s="342"/>
      <c r="IBE3" s="342"/>
      <c r="IBF3" s="342"/>
      <c r="IBG3" s="342"/>
      <c r="IBH3" s="342"/>
      <c r="IBI3" s="342"/>
      <c r="IBJ3" s="342"/>
      <c r="IBK3" s="342"/>
      <c r="IBL3" s="342"/>
      <c r="IBM3" s="342"/>
      <c r="IBN3" s="342"/>
      <c r="IBO3" s="342"/>
      <c r="IBP3" s="342"/>
      <c r="IBQ3" s="342"/>
      <c r="IBR3" s="342"/>
      <c r="IBS3" s="342"/>
      <c r="IBT3" s="342"/>
      <c r="IBU3" s="342"/>
      <c r="IBV3" s="342"/>
      <c r="IBW3" s="342"/>
      <c r="IBX3" s="342"/>
      <c r="IBY3" s="342"/>
      <c r="IBZ3" s="342"/>
      <c r="ICA3" s="342"/>
      <c r="ICB3" s="342"/>
      <c r="ICC3" s="342"/>
      <c r="ICD3" s="342"/>
      <c r="ICE3" s="342"/>
      <c r="ICF3" s="342"/>
      <c r="ICG3" s="342"/>
      <c r="ICH3" s="342"/>
      <c r="ICI3" s="342"/>
      <c r="ICJ3" s="342"/>
      <c r="ICK3" s="342"/>
      <c r="ICL3" s="342"/>
      <c r="ICM3" s="342"/>
      <c r="ICN3" s="342"/>
      <c r="ICO3" s="342"/>
      <c r="ICP3" s="342"/>
      <c r="ICQ3" s="342"/>
      <c r="ICR3" s="342"/>
      <c r="ICS3" s="342"/>
      <c r="ICT3" s="342"/>
      <c r="ICU3" s="342"/>
      <c r="ICV3" s="342"/>
      <c r="ICW3" s="342"/>
      <c r="ICX3" s="342"/>
      <c r="ICY3" s="342"/>
      <c r="ICZ3" s="342"/>
      <c r="IDA3" s="342"/>
      <c r="IDB3" s="342"/>
      <c r="IDC3" s="342"/>
      <c r="IDD3" s="342"/>
      <c r="IDE3" s="342"/>
      <c r="IDF3" s="342"/>
      <c r="IDG3" s="342"/>
      <c r="IDH3" s="342"/>
      <c r="IDI3" s="342"/>
      <c r="IDJ3" s="342"/>
      <c r="IDK3" s="342"/>
      <c r="IDL3" s="342"/>
      <c r="IDM3" s="342"/>
      <c r="IDN3" s="342"/>
      <c r="IDO3" s="342"/>
      <c r="IDP3" s="342"/>
      <c r="IDQ3" s="342"/>
      <c r="IDR3" s="342"/>
      <c r="IDS3" s="342"/>
      <c r="IDT3" s="342"/>
      <c r="IDU3" s="342"/>
      <c r="IDV3" s="342"/>
      <c r="IDW3" s="342"/>
      <c r="IDX3" s="342"/>
      <c r="IDY3" s="342"/>
      <c r="IDZ3" s="342"/>
      <c r="IEA3" s="342"/>
      <c r="IEB3" s="342"/>
      <c r="IEC3" s="342"/>
      <c r="IED3" s="342"/>
      <c r="IEE3" s="342"/>
      <c r="IEF3" s="342"/>
      <c r="IEG3" s="342"/>
      <c r="IEH3" s="342"/>
      <c r="IEI3" s="342"/>
      <c r="IEJ3" s="342"/>
      <c r="IEK3" s="342"/>
      <c r="IEL3" s="342"/>
      <c r="IEM3" s="342"/>
      <c r="IEN3" s="342"/>
      <c r="IEO3" s="342"/>
      <c r="IEP3" s="342"/>
      <c r="IEQ3" s="342"/>
      <c r="IER3" s="342"/>
      <c r="IES3" s="342"/>
      <c r="IET3" s="342"/>
      <c r="IEU3" s="342"/>
      <c r="IEV3" s="342"/>
      <c r="IEW3" s="342"/>
      <c r="IEX3" s="342"/>
      <c r="IEY3" s="342"/>
      <c r="IEZ3" s="342"/>
      <c r="IFA3" s="342"/>
      <c r="IFB3" s="342"/>
      <c r="IFC3" s="342"/>
      <c r="IFD3" s="342"/>
      <c r="IFE3" s="342"/>
      <c r="IFF3" s="342"/>
      <c r="IFG3" s="342"/>
      <c r="IFH3" s="342"/>
      <c r="IFI3" s="342"/>
      <c r="IFJ3" s="342"/>
      <c r="IFK3" s="342"/>
      <c r="IFL3" s="342"/>
      <c r="IFM3" s="342"/>
      <c r="IFN3" s="342"/>
      <c r="IFO3" s="342"/>
      <c r="IFP3" s="342"/>
      <c r="IFQ3" s="342"/>
      <c r="IFR3" s="342"/>
      <c r="IFS3" s="342"/>
      <c r="IFT3" s="342"/>
      <c r="IFU3" s="342"/>
      <c r="IFV3" s="342"/>
      <c r="IFW3" s="342"/>
      <c r="IFX3" s="342"/>
      <c r="IFY3" s="342"/>
      <c r="IFZ3" s="342"/>
      <c r="IGA3" s="342"/>
      <c r="IGB3" s="342"/>
      <c r="IGC3" s="342"/>
      <c r="IGD3" s="342"/>
      <c r="IGE3" s="342"/>
      <c r="IGF3" s="342"/>
      <c r="IGG3" s="342"/>
      <c r="IGH3" s="342"/>
      <c r="IGI3" s="342"/>
      <c r="IGJ3" s="342"/>
      <c r="IGK3" s="342"/>
      <c r="IGL3" s="342"/>
      <c r="IGM3" s="342"/>
      <c r="IGN3" s="342"/>
      <c r="IGO3" s="342"/>
      <c r="IGP3" s="342"/>
      <c r="IGQ3" s="342"/>
      <c r="IGR3" s="342"/>
      <c r="IGS3" s="342"/>
      <c r="IGT3" s="342"/>
      <c r="IGU3" s="342"/>
      <c r="IGV3" s="342"/>
      <c r="IGW3" s="342"/>
      <c r="IGX3" s="342"/>
      <c r="IGY3" s="342"/>
      <c r="IGZ3" s="342"/>
      <c r="IHA3" s="342"/>
      <c r="IHB3" s="342"/>
      <c r="IHC3" s="342"/>
      <c r="IHD3" s="342"/>
      <c r="IHE3" s="342"/>
      <c r="IHF3" s="342"/>
      <c r="IHG3" s="342"/>
      <c r="IHH3" s="342"/>
      <c r="IHI3" s="342"/>
      <c r="IHJ3" s="342"/>
      <c r="IHK3" s="342"/>
      <c r="IHL3" s="342"/>
      <c r="IHM3" s="342"/>
      <c r="IHN3" s="342"/>
      <c r="IHO3" s="342"/>
      <c r="IHP3" s="342"/>
      <c r="IHQ3" s="342"/>
      <c r="IHR3" s="342"/>
      <c r="IHS3" s="342"/>
      <c r="IHT3" s="342"/>
      <c r="IHU3" s="342"/>
      <c r="IHV3" s="342"/>
      <c r="IHW3" s="342"/>
      <c r="IHX3" s="342"/>
      <c r="IHY3" s="342"/>
      <c r="IHZ3" s="342"/>
      <c r="IIA3" s="342"/>
      <c r="IIB3" s="342"/>
      <c r="IIC3" s="342"/>
      <c r="IID3" s="342"/>
      <c r="IIE3" s="342"/>
      <c r="IIF3" s="342"/>
      <c r="IIG3" s="342"/>
      <c r="IIH3" s="342"/>
      <c r="III3" s="342"/>
      <c r="IIJ3" s="342"/>
      <c r="IIK3" s="342"/>
      <c r="IIL3" s="342"/>
      <c r="IIM3" s="342"/>
      <c r="IIN3" s="342"/>
      <c r="IIO3" s="342"/>
      <c r="IIP3" s="342"/>
      <c r="IIQ3" s="342"/>
      <c r="IIR3" s="342"/>
      <c r="IIS3" s="342"/>
      <c r="IIT3" s="342"/>
      <c r="IIU3" s="342"/>
      <c r="IIV3" s="342"/>
      <c r="IIW3" s="342"/>
      <c r="IIX3" s="342"/>
      <c r="IIY3" s="342"/>
      <c r="IIZ3" s="342"/>
      <c r="IJA3" s="342"/>
      <c r="IJB3" s="342"/>
      <c r="IJC3" s="342"/>
      <c r="IJD3" s="342"/>
      <c r="IJE3" s="342"/>
      <c r="IJF3" s="342"/>
      <c r="IJG3" s="342"/>
      <c r="IJH3" s="342"/>
      <c r="IJI3" s="342"/>
      <c r="IJJ3" s="342"/>
      <c r="IJK3" s="342"/>
      <c r="IJL3" s="342"/>
      <c r="IJM3" s="342"/>
      <c r="IJN3" s="342"/>
      <c r="IJO3" s="342"/>
      <c r="IJP3" s="342"/>
      <c r="IJQ3" s="342"/>
      <c r="IJR3" s="342"/>
      <c r="IJS3" s="342"/>
      <c r="IJT3" s="342"/>
      <c r="IJU3" s="342"/>
      <c r="IJV3" s="342"/>
      <c r="IJW3" s="342"/>
      <c r="IJX3" s="342"/>
      <c r="IJY3" s="342"/>
      <c r="IJZ3" s="342"/>
      <c r="IKA3" s="342"/>
      <c r="IKB3" s="342"/>
      <c r="IKC3" s="342"/>
      <c r="IKD3" s="342"/>
      <c r="IKE3" s="342"/>
      <c r="IKF3" s="342"/>
      <c r="IKG3" s="342"/>
      <c r="IKH3" s="342"/>
      <c r="IKI3" s="342"/>
      <c r="IKJ3" s="342"/>
      <c r="IKK3" s="342"/>
      <c r="IKL3" s="342"/>
      <c r="IKM3" s="342"/>
      <c r="IKN3" s="342"/>
      <c r="IKO3" s="342"/>
      <c r="IKP3" s="342"/>
      <c r="IKQ3" s="342"/>
      <c r="IKR3" s="342"/>
      <c r="IKS3" s="342"/>
      <c r="IKT3" s="342"/>
      <c r="IKU3" s="342"/>
      <c r="IKV3" s="342"/>
      <c r="IKW3" s="342"/>
      <c r="IKX3" s="342"/>
      <c r="IKY3" s="342"/>
      <c r="IKZ3" s="342"/>
      <c r="ILA3" s="342"/>
      <c r="ILB3" s="342"/>
      <c r="ILC3" s="342"/>
      <c r="ILD3" s="342"/>
      <c r="ILE3" s="342"/>
      <c r="ILF3" s="342"/>
      <c r="ILG3" s="342"/>
      <c r="ILH3" s="342"/>
      <c r="ILI3" s="342"/>
      <c r="ILJ3" s="342"/>
      <c r="ILK3" s="342"/>
      <c r="ILL3" s="342"/>
      <c r="ILM3" s="342"/>
      <c r="ILN3" s="342"/>
      <c r="ILO3" s="342"/>
      <c r="ILP3" s="342"/>
      <c r="ILQ3" s="342"/>
      <c r="ILR3" s="342"/>
      <c r="ILS3" s="342"/>
      <c r="ILT3" s="342"/>
      <c r="ILU3" s="342"/>
      <c r="ILV3" s="342"/>
      <c r="ILW3" s="342"/>
      <c r="ILX3" s="342"/>
      <c r="ILY3" s="342"/>
      <c r="ILZ3" s="342"/>
      <c r="IMA3" s="342"/>
      <c r="IMB3" s="342"/>
      <c r="IMC3" s="342"/>
      <c r="IMD3" s="342"/>
      <c r="IME3" s="342"/>
      <c r="IMF3" s="342"/>
      <c r="IMG3" s="342"/>
      <c r="IMH3" s="342"/>
      <c r="IMI3" s="342"/>
      <c r="IMJ3" s="342"/>
      <c r="IMK3" s="342"/>
      <c r="IML3" s="342"/>
      <c r="IMM3" s="342"/>
      <c r="IMN3" s="342"/>
      <c r="IMO3" s="342"/>
      <c r="IMP3" s="342"/>
      <c r="IMQ3" s="342"/>
      <c r="IMR3" s="342"/>
      <c r="IMS3" s="342"/>
      <c r="IMT3" s="342"/>
      <c r="IMU3" s="342"/>
      <c r="IMV3" s="342"/>
      <c r="IMW3" s="342"/>
      <c r="IMX3" s="342"/>
      <c r="IMY3" s="342"/>
      <c r="IMZ3" s="342"/>
      <c r="INA3" s="342"/>
      <c r="INB3" s="342"/>
      <c r="INC3" s="342"/>
      <c r="IND3" s="342"/>
      <c r="INE3" s="342"/>
      <c r="INF3" s="342"/>
      <c r="ING3" s="342"/>
      <c r="INH3" s="342"/>
      <c r="INI3" s="342"/>
      <c r="INJ3" s="342"/>
      <c r="INK3" s="342"/>
      <c r="INL3" s="342"/>
      <c r="INM3" s="342"/>
      <c r="INN3" s="342"/>
      <c r="INO3" s="342"/>
      <c r="INP3" s="342"/>
      <c r="INQ3" s="342"/>
      <c r="INR3" s="342"/>
      <c r="INS3" s="342"/>
      <c r="INT3" s="342"/>
      <c r="INU3" s="342"/>
      <c r="INV3" s="342"/>
      <c r="INW3" s="342"/>
      <c r="INX3" s="342"/>
      <c r="INY3" s="342"/>
      <c r="INZ3" s="342"/>
      <c r="IOA3" s="342"/>
      <c r="IOB3" s="342"/>
      <c r="IOC3" s="342"/>
      <c r="IOD3" s="342"/>
      <c r="IOE3" s="342"/>
      <c r="IOF3" s="342"/>
      <c r="IOG3" s="342"/>
      <c r="IOH3" s="342"/>
      <c r="IOI3" s="342"/>
      <c r="IOJ3" s="342"/>
      <c r="IOK3" s="342"/>
      <c r="IOL3" s="342"/>
      <c r="IOM3" s="342"/>
      <c r="ION3" s="342"/>
      <c r="IOO3" s="342"/>
      <c r="IOP3" s="342"/>
      <c r="IOQ3" s="342"/>
      <c r="IOR3" s="342"/>
      <c r="IOS3" s="342"/>
      <c r="IOT3" s="342"/>
      <c r="IOU3" s="342"/>
      <c r="IOV3" s="342"/>
      <c r="IOW3" s="342"/>
      <c r="IOX3" s="342"/>
      <c r="IOY3" s="342"/>
      <c r="IOZ3" s="342"/>
      <c r="IPA3" s="342"/>
      <c r="IPB3" s="342"/>
      <c r="IPC3" s="342"/>
      <c r="IPD3" s="342"/>
      <c r="IPE3" s="342"/>
      <c r="IPF3" s="342"/>
      <c r="IPG3" s="342"/>
      <c r="IPH3" s="342"/>
      <c r="IPI3" s="342"/>
      <c r="IPJ3" s="342"/>
      <c r="IPK3" s="342"/>
      <c r="IPL3" s="342"/>
      <c r="IPM3" s="342"/>
      <c r="IPN3" s="342"/>
      <c r="IPO3" s="342"/>
      <c r="IPP3" s="342"/>
      <c r="IPQ3" s="342"/>
      <c r="IPR3" s="342"/>
      <c r="IPS3" s="342"/>
      <c r="IPT3" s="342"/>
      <c r="IPU3" s="342"/>
      <c r="IPV3" s="342"/>
      <c r="IPW3" s="342"/>
      <c r="IPX3" s="342"/>
      <c r="IPY3" s="342"/>
      <c r="IPZ3" s="342"/>
      <c r="IQA3" s="342"/>
      <c r="IQB3" s="342"/>
      <c r="IQC3" s="342"/>
      <c r="IQD3" s="342"/>
      <c r="IQE3" s="342"/>
      <c r="IQF3" s="342"/>
      <c r="IQG3" s="342"/>
      <c r="IQH3" s="342"/>
      <c r="IQI3" s="342"/>
      <c r="IQJ3" s="342"/>
      <c r="IQK3" s="342"/>
      <c r="IQL3" s="342"/>
      <c r="IQM3" s="342"/>
      <c r="IQN3" s="342"/>
      <c r="IQO3" s="342"/>
      <c r="IQP3" s="342"/>
      <c r="IQQ3" s="342"/>
      <c r="IQR3" s="342"/>
      <c r="IQS3" s="342"/>
      <c r="IQT3" s="342"/>
      <c r="IQU3" s="342"/>
      <c r="IQV3" s="342"/>
      <c r="IQW3" s="342"/>
      <c r="IQX3" s="342"/>
      <c r="IQY3" s="342"/>
      <c r="IQZ3" s="342"/>
      <c r="IRA3" s="342"/>
      <c r="IRB3" s="342"/>
      <c r="IRC3" s="342"/>
      <c r="IRD3" s="342"/>
      <c r="IRE3" s="342"/>
      <c r="IRF3" s="342"/>
      <c r="IRG3" s="342"/>
      <c r="IRH3" s="342"/>
      <c r="IRI3" s="342"/>
      <c r="IRJ3" s="342"/>
      <c r="IRK3" s="342"/>
      <c r="IRL3" s="342"/>
      <c r="IRM3" s="342"/>
      <c r="IRN3" s="342"/>
      <c r="IRO3" s="342"/>
      <c r="IRP3" s="342"/>
      <c r="IRQ3" s="342"/>
      <c r="IRR3" s="342"/>
      <c r="IRS3" s="342"/>
      <c r="IRT3" s="342"/>
      <c r="IRU3" s="342"/>
      <c r="IRV3" s="342"/>
      <c r="IRW3" s="342"/>
      <c r="IRX3" s="342"/>
      <c r="IRY3" s="342"/>
      <c r="IRZ3" s="342"/>
      <c r="ISA3" s="342"/>
      <c r="ISB3" s="342"/>
      <c r="ISC3" s="342"/>
      <c r="ISD3" s="342"/>
      <c r="ISE3" s="342"/>
      <c r="ISF3" s="342"/>
      <c r="ISG3" s="342"/>
      <c r="ISH3" s="342"/>
      <c r="ISI3" s="342"/>
      <c r="ISJ3" s="342"/>
      <c r="ISK3" s="342"/>
      <c r="ISL3" s="342"/>
      <c r="ISM3" s="342"/>
      <c r="ISN3" s="342"/>
      <c r="ISO3" s="342"/>
      <c r="ISP3" s="342"/>
      <c r="ISQ3" s="342"/>
      <c r="ISR3" s="342"/>
      <c r="ISS3" s="342"/>
      <c r="IST3" s="342"/>
      <c r="ISU3" s="342"/>
      <c r="ISV3" s="342"/>
      <c r="ISW3" s="342"/>
      <c r="ISX3" s="342"/>
      <c r="ISY3" s="342"/>
      <c r="ISZ3" s="342"/>
      <c r="ITA3" s="342"/>
      <c r="ITB3" s="342"/>
      <c r="ITC3" s="342"/>
      <c r="ITD3" s="342"/>
      <c r="ITE3" s="342"/>
      <c r="ITF3" s="342"/>
      <c r="ITG3" s="342"/>
      <c r="ITH3" s="342"/>
      <c r="ITI3" s="342"/>
      <c r="ITJ3" s="342"/>
      <c r="ITK3" s="342"/>
      <c r="ITL3" s="342"/>
      <c r="ITM3" s="342"/>
      <c r="ITN3" s="342"/>
      <c r="ITO3" s="342"/>
      <c r="ITP3" s="342"/>
      <c r="ITQ3" s="342"/>
      <c r="ITR3" s="342"/>
      <c r="ITS3" s="342"/>
      <c r="ITT3" s="342"/>
      <c r="ITU3" s="342"/>
      <c r="ITV3" s="342"/>
      <c r="ITW3" s="342"/>
      <c r="ITX3" s="342"/>
      <c r="ITY3" s="342"/>
      <c r="ITZ3" s="342"/>
      <c r="IUA3" s="342"/>
      <c r="IUB3" s="342"/>
      <c r="IUC3" s="342"/>
      <c r="IUD3" s="342"/>
      <c r="IUE3" s="342"/>
      <c r="IUF3" s="342"/>
      <c r="IUG3" s="342"/>
      <c r="IUH3" s="342"/>
      <c r="IUI3" s="342"/>
      <c r="IUJ3" s="342"/>
      <c r="IUK3" s="342"/>
      <c r="IUL3" s="342"/>
      <c r="IUM3" s="342"/>
      <c r="IUN3" s="342"/>
      <c r="IUO3" s="342"/>
      <c r="IUP3" s="342"/>
      <c r="IUQ3" s="342"/>
      <c r="IUR3" s="342"/>
      <c r="IUS3" s="342"/>
      <c r="IUT3" s="342"/>
      <c r="IUU3" s="342"/>
      <c r="IUV3" s="342"/>
      <c r="IUW3" s="342"/>
      <c r="IUX3" s="342"/>
      <c r="IUY3" s="342"/>
      <c r="IUZ3" s="342"/>
      <c r="IVA3" s="342"/>
      <c r="IVB3" s="342"/>
      <c r="IVC3" s="342"/>
      <c r="IVD3" s="342"/>
      <c r="IVE3" s="342"/>
      <c r="IVF3" s="342"/>
      <c r="IVG3" s="342"/>
      <c r="IVH3" s="342"/>
      <c r="IVI3" s="342"/>
      <c r="IVJ3" s="342"/>
      <c r="IVK3" s="342"/>
      <c r="IVL3" s="342"/>
      <c r="IVM3" s="342"/>
      <c r="IVN3" s="342"/>
      <c r="IVO3" s="342"/>
      <c r="IVP3" s="342"/>
      <c r="IVQ3" s="342"/>
      <c r="IVR3" s="342"/>
      <c r="IVS3" s="342"/>
      <c r="IVT3" s="342"/>
      <c r="IVU3" s="342"/>
      <c r="IVV3" s="342"/>
      <c r="IVW3" s="342"/>
      <c r="IVX3" s="342"/>
      <c r="IVY3" s="342"/>
      <c r="IVZ3" s="342"/>
      <c r="IWA3" s="342"/>
      <c r="IWB3" s="342"/>
      <c r="IWC3" s="342"/>
      <c r="IWD3" s="342"/>
      <c r="IWE3" s="342"/>
      <c r="IWF3" s="342"/>
      <c r="IWG3" s="342"/>
      <c r="IWH3" s="342"/>
      <c r="IWI3" s="342"/>
      <c r="IWJ3" s="342"/>
      <c r="IWK3" s="342"/>
      <c r="IWL3" s="342"/>
      <c r="IWM3" s="342"/>
      <c r="IWN3" s="342"/>
      <c r="IWO3" s="342"/>
      <c r="IWP3" s="342"/>
      <c r="IWQ3" s="342"/>
      <c r="IWR3" s="342"/>
      <c r="IWS3" s="342"/>
      <c r="IWT3" s="342"/>
      <c r="IWU3" s="342"/>
      <c r="IWV3" s="342"/>
      <c r="IWW3" s="342"/>
      <c r="IWX3" s="342"/>
      <c r="IWY3" s="342"/>
      <c r="IWZ3" s="342"/>
      <c r="IXA3" s="342"/>
      <c r="IXB3" s="342"/>
      <c r="IXC3" s="342"/>
      <c r="IXD3" s="342"/>
      <c r="IXE3" s="342"/>
      <c r="IXF3" s="342"/>
      <c r="IXG3" s="342"/>
      <c r="IXH3" s="342"/>
      <c r="IXI3" s="342"/>
      <c r="IXJ3" s="342"/>
      <c r="IXK3" s="342"/>
      <c r="IXL3" s="342"/>
      <c r="IXM3" s="342"/>
      <c r="IXN3" s="342"/>
      <c r="IXO3" s="342"/>
      <c r="IXP3" s="342"/>
      <c r="IXQ3" s="342"/>
      <c r="IXR3" s="342"/>
      <c r="IXS3" s="342"/>
      <c r="IXT3" s="342"/>
      <c r="IXU3" s="342"/>
      <c r="IXV3" s="342"/>
      <c r="IXW3" s="342"/>
      <c r="IXX3" s="342"/>
      <c r="IXY3" s="342"/>
      <c r="IXZ3" s="342"/>
      <c r="IYA3" s="342"/>
      <c r="IYB3" s="342"/>
      <c r="IYC3" s="342"/>
      <c r="IYD3" s="342"/>
      <c r="IYE3" s="342"/>
      <c r="IYF3" s="342"/>
      <c r="IYG3" s="342"/>
      <c r="IYH3" s="342"/>
      <c r="IYI3" s="342"/>
      <c r="IYJ3" s="342"/>
      <c r="IYK3" s="342"/>
      <c r="IYL3" s="342"/>
      <c r="IYM3" s="342"/>
      <c r="IYN3" s="342"/>
      <c r="IYO3" s="342"/>
      <c r="IYP3" s="342"/>
      <c r="IYQ3" s="342"/>
      <c r="IYR3" s="342"/>
      <c r="IYS3" s="342"/>
      <c r="IYT3" s="342"/>
      <c r="IYU3" s="342"/>
      <c r="IYV3" s="342"/>
      <c r="IYW3" s="342"/>
      <c r="IYX3" s="342"/>
      <c r="IYY3" s="342"/>
      <c r="IYZ3" s="342"/>
      <c r="IZA3" s="342"/>
      <c r="IZB3" s="342"/>
      <c r="IZC3" s="342"/>
      <c r="IZD3" s="342"/>
      <c r="IZE3" s="342"/>
      <c r="IZF3" s="342"/>
      <c r="IZG3" s="342"/>
      <c r="IZH3" s="342"/>
      <c r="IZI3" s="342"/>
      <c r="IZJ3" s="342"/>
      <c r="IZK3" s="342"/>
      <c r="IZL3" s="342"/>
      <c r="IZM3" s="342"/>
      <c r="IZN3" s="342"/>
      <c r="IZO3" s="342"/>
      <c r="IZP3" s="342"/>
      <c r="IZQ3" s="342"/>
      <c r="IZR3" s="342"/>
      <c r="IZS3" s="342"/>
      <c r="IZT3" s="342"/>
      <c r="IZU3" s="342"/>
      <c r="IZV3" s="342"/>
      <c r="IZW3" s="342"/>
      <c r="IZX3" s="342"/>
      <c r="IZY3" s="342"/>
      <c r="IZZ3" s="342"/>
      <c r="JAA3" s="342"/>
      <c r="JAB3" s="342"/>
      <c r="JAC3" s="342"/>
      <c r="JAD3" s="342"/>
      <c r="JAE3" s="342"/>
      <c r="JAF3" s="342"/>
      <c r="JAG3" s="342"/>
      <c r="JAH3" s="342"/>
      <c r="JAI3" s="342"/>
      <c r="JAJ3" s="342"/>
      <c r="JAK3" s="342"/>
      <c r="JAL3" s="342"/>
      <c r="JAM3" s="342"/>
      <c r="JAN3" s="342"/>
      <c r="JAO3" s="342"/>
      <c r="JAP3" s="342"/>
      <c r="JAQ3" s="342"/>
      <c r="JAR3" s="342"/>
      <c r="JAS3" s="342"/>
      <c r="JAT3" s="342"/>
      <c r="JAU3" s="342"/>
      <c r="JAV3" s="342"/>
      <c r="JAW3" s="342"/>
      <c r="JAX3" s="342"/>
      <c r="JAY3" s="342"/>
      <c r="JAZ3" s="342"/>
      <c r="JBA3" s="342"/>
      <c r="JBB3" s="342"/>
      <c r="JBC3" s="342"/>
      <c r="JBD3" s="342"/>
      <c r="JBE3" s="342"/>
      <c r="JBF3" s="342"/>
      <c r="JBG3" s="342"/>
      <c r="JBH3" s="342"/>
      <c r="JBI3" s="342"/>
      <c r="JBJ3" s="342"/>
      <c r="JBK3" s="342"/>
      <c r="JBL3" s="342"/>
      <c r="JBM3" s="342"/>
      <c r="JBN3" s="342"/>
      <c r="JBO3" s="342"/>
      <c r="JBP3" s="342"/>
      <c r="JBQ3" s="342"/>
      <c r="JBR3" s="342"/>
      <c r="JBS3" s="342"/>
      <c r="JBT3" s="342"/>
      <c r="JBU3" s="342"/>
      <c r="JBV3" s="342"/>
      <c r="JBW3" s="342"/>
      <c r="JBX3" s="342"/>
      <c r="JBY3" s="342"/>
      <c r="JBZ3" s="342"/>
      <c r="JCA3" s="342"/>
      <c r="JCB3" s="342"/>
      <c r="JCC3" s="342"/>
      <c r="JCD3" s="342"/>
      <c r="JCE3" s="342"/>
      <c r="JCF3" s="342"/>
      <c r="JCG3" s="342"/>
      <c r="JCH3" s="342"/>
      <c r="JCI3" s="342"/>
      <c r="JCJ3" s="342"/>
      <c r="JCK3" s="342"/>
      <c r="JCL3" s="342"/>
      <c r="JCM3" s="342"/>
      <c r="JCN3" s="342"/>
      <c r="JCO3" s="342"/>
      <c r="JCP3" s="342"/>
      <c r="JCQ3" s="342"/>
      <c r="JCR3" s="342"/>
      <c r="JCS3" s="342"/>
      <c r="JCT3" s="342"/>
      <c r="JCU3" s="342"/>
      <c r="JCV3" s="342"/>
      <c r="JCW3" s="342"/>
      <c r="JCX3" s="342"/>
      <c r="JCY3" s="342"/>
      <c r="JCZ3" s="342"/>
      <c r="JDA3" s="342"/>
      <c r="JDB3" s="342"/>
      <c r="JDC3" s="342"/>
      <c r="JDD3" s="342"/>
      <c r="JDE3" s="342"/>
      <c r="JDF3" s="342"/>
      <c r="JDG3" s="342"/>
      <c r="JDH3" s="342"/>
      <c r="JDI3" s="342"/>
      <c r="JDJ3" s="342"/>
      <c r="JDK3" s="342"/>
      <c r="JDL3" s="342"/>
      <c r="JDM3" s="342"/>
      <c r="JDN3" s="342"/>
      <c r="JDO3" s="342"/>
      <c r="JDP3" s="342"/>
      <c r="JDQ3" s="342"/>
      <c r="JDR3" s="342"/>
      <c r="JDS3" s="342"/>
      <c r="JDT3" s="342"/>
      <c r="JDU3" s="342"/>
      <c r="JDV3" s="342"/>
      <c r="JDW3" s="342"/>
      <c r="JDX3" s="342"/>
      <c r="JDY3" s="342"/>
      <c r="JDZ3" s="342"/>
      <c r="JEA3" s="342"/>
      <c r="JEB3" s="342"/>
      <c r="JEC3" s="342"/>
      <c r="JED3" s="342"/>
      <c r="JEE3" s="342"/>
      <c r="JEF3" s="342"/>
      <c r="JEG3" s="342"/>
      <c r="JEH3" s="342"/>
      <c r="JEI3" s="342"/>
      <c r="JEJ3" s="342"/>
      <c r="JEK3" s="342"/>
      <c r="JEL3" s="342"/>
      <c r="JEM3" s="342"/>
      <c r="JEN3" s="342"/>
      <c r="JEO3" s="342"/>
      <c r="JEP3" s="342"/>
      <c r="JEQ3" s="342"/>
      <c r="JER3" s="342"/>
      <c r="JES3" s="342"/>
      <c r="JET3" s="342"/>
      <c r="JEU3" s="342"/>
      <c r="JEV3" s="342"/>
      <c r="JEW3" s="342"/>
      <c r="JEX3" s="342"/>
      <c r="JEY3" s="342"/>
      <c r="JEZ3" s="342"/>
      <c r="JFA3" s="342"/>
      <c r="JFB3" s="342"/>
      <c r="JFC3" s="342"/>
      <c r="JFD3" s="342"/>
      <c r="JFE3" s="342"/>
      <c r="JFF3" s="342"/>
      <c r="JFG3" s="342"/>
      <c r="JFH3" s="342"/>
      <c r="JFI3" s="342"/>
      <c r="JFJ3" s="342"/>
      <c r="JFK3" s="342"/>
      <c r="JFL3" s="342"/>
      <c r="JFM3" s="342"/>
      <c r="JFN3" s="342"/>
      <c r="JFO3" s="342"/>
      <c r="JFP3" s="342"/>
      <c r="JFQ3" s="342"/>
      <c r="JFR3" s="342"/>
      <c r="JFS3" s="342"/>
      <c r="JFT3" s="342"/>
      <c r="JFU3" s="342"/>
      <c r="JFV3" s="342"/>
      <c r="JFW3" s="342"/>
      <c r="JFX3" s="342"/>
      <c r="JFY3" s="342"/>
      <c r="JFZ3" s="342"/>
      <c r="JGA3" s="342"/>
      <c r="JGB3" s="342"/>
      <c r="JGC3" s="342"/>
      <c r="JGD3" s="342"/>
      <c r="JGE3" s="342"/>
      <c r="JGF3" s="342"/>
      <c r="JGG3" s="342"/>
      <c r="JGH3" s="342"/>
      <c r="JGI3" s="342"/>
      <c r="JGJ3" s="342"/>
      <c r="JGK3" s="342"/>
      <c r="JGL3" s="342"/>
      <c r="JGM3" s="342"/>
      <c r="JGN3" s="342"/>
      <c r="JGO3" s="342"/>
      <c r="JGP3" s="342"/>
      <c r="JGQ3" s="342"/>
      <c r="JGR3" s="342"/>
      <c r="JGS3" s="342"/>
      <c r="JGT3" s="342"/>
      <c r="JGU3" s="342"/>
      <c r="JGV3" s="342"/>
      <c r="JGW3" s="342"/>
      <c r="JGX3" s="342"/>
      <c r="JGY3" s="342"/>
      <c r="JGZ3" s="342"/>
      <c r="JHA3" s="342"/>
      <c r="JHB3" s="342"/>
      <c r="JHC3" s="342"/>
      <c r="JHD3" s="342"/>
      <c r="JHE3" s="342"/>
      <c r="JHF3" s="342"/>
      <c r="JHG3" s="342"/>
      <c r="JHH3" s="342"/>
      <c r="JHI3" s="342"/>
      <c r="JHJ3" s="342"/>
      <c r="JHK3" s="342"/>
      <c r="JHL3" s="342"/>
      <c r="JHM3" s="342"/>
      <c r="JHN3" s="342"/>
      <c r="JHO3" s="342"/>
      <c r="JHP3" s="342"/>
      <c r="JHQ3" s="342"/>
      <c r="JHR3" s="342"/>
      <c r="JHS3" s="342"/>
      <c r="JHT3" s="342"/>
      <c r="JHU3" s="342"/>
      <c r="JHV3" s="342"/>
      <c r="JHW3" s="342"/>
      <c r="JHX3" s="342"/>
      <c r="JHY3" s="342"/>
      <c r="JHZ3" s="342"/>
      <c r="JIA3" s="342"/>
      <c r="JIB3" s="342"/>
      <c r="JIC3" s="342"/>
      <c r="JID3" s="342"/>
      <c r="JIE3" s="342"/>
      <c r="JIF3" s="342"/>
      <c r="JIG3" s="342"/>
      <c r="JIH3" s="342"/>
      <c r="JII3" s="342"/>
      <c r="JIJ3" s="342"/>
      <c r="JIK3" s="342"/>
      <c r="JIL3" s="342"/>
      <c r="JIM3" s="342"/>
      <c r="JIN3" s="342"/>
      <c r="JIO3" s="342"/>
      <c r="JIP3" s="342"/>
      <c r="JIQ3" s="342"/>
      <c r="JIR3" s="342"/>
      <c r="JIS3" s="342"/>
      <c r="JIT3" s="342"/>
      <c r="JIU3" s="342"/>
      <c r="JIV3" s="342"/>
      <c r="JIW3" s="342"/>
      <c r="JIX3" s="342"/>
      <c r="JIY3" s="342"/>
      <c r="JIZ3" s="342"/>
      <c r="JJA3" s="342"/>
      <c r="JJB3" s="342"/>
      <c r="JJC3" s="342"/>
      <c r="JJD3" s="342"/>
      <c r="JJE3" s="342"/>
      <c r="JJF3" s="342"/>
      <c r="JJG3" s="342"/>
      <c r="JJH3" s="342"/>
      <c r="JJI3" s="342"/>
      <c r="JJJ3" s="342"/>
      <c r="JJK3" s="342"/>
      <c r="JJL3" s="342"/>
      <c r="JJM3" s="342"/>
      <c r="JJN3" s="342"/>
      <c r="JJO3" s="342"/>
      <c r="JJP3" s="342"/>
      <c r="JJQ3" s="342"/>
      <c r="JJR3" s="342"/>
      <c r="JJS3" s="342"/>
      <c r="JJT3" s="342"/>
      <c r="JJU3" s="342"/>
      <c r="JJV3" s="342"/>
      <c r="JJW3" s="342"/>
      <c r="JJX3" s="342"/>
      <c r="JJY3" s="342"/>
      <c r="JJZ3" s="342"/>
      <c r="JKA3" s="342"/>
      <c r="JKB3" s="342"/>
      <c r="JKC3" s="342"/>
      <c r="JKD3" s="342"/>
      <c r="JKE3" s="342"/>
      <c r="JKF3" s="342"/>
      <c r="JKG3" s="342"/>
      <c r="JKH3" s="342"/>
      <c r="JKI3" s="342"/>
      <c r="JKJ3" s="342"/>
      <c r="JKK3" s="342"/>
      <c r="JKL3" s="342"/>
      <c r="JKM3" s="342"/>
      <c r="JKN3" s="342"/>
      <c r="JKO3" s="342"/>
      <c r="JKP3" s="342"/>
      <c r="JKQ3" s="342"/>
      <c r="JKR3" s="342"/>
      <c r="JKS3" s="342"/>
      <c r="JKT3" s="342"/>
      <c r="JKU3" s="342"/>
      <c r="JKV3" s="342"/>
      <c r="JKW3" s="342"/>
      <c r="JKX3" s="342"/>
      <c r="JKY3" s="342"/>
      <c r="JKZ3" s="342"/>
      <c r="JLA3" s="342"/>
      <c r="JLB3" s="342"/>
      <c r="JLC3" s="342"/>
      <c r="JLD3" s="342"/>
      <c r="JLE3" s="342"/>
      <c r="JLF3" s="342"/>
      <c r="JLG3" s="342"/>
      <c r="JLH3" s="342"/>
      <c r="JLI3" s="342"/>
      <c r="JLJ3" s="342"/>
      <c r="JLK3" s="342"/>
      <c r="JLL3" s="342"/>
      <c r="JLM3" s="342"/>
      <c r="JLN3" s="342"/>
      <c r="JLO3" s="342"/>
      <c r="JLP3" s="342"/>
      <c r="JLQ3" s="342"/>
      <c r="JLR3" s="342"/>
      <c r="JLS3" s="342"/>
      <c r="JLT3" s="342"/>
      <c r="JLU3" s="342"/>
      <c r="JLV3" s="342"/>
      <c r="JLW3" s="342"/>
      <c r="JLX3" s="342"/>
      <c r="JLY3" s="342"/>
      <c r="JLZ3" s="342"/>
      <c r="JMA3" s="342"/>
      <c r="JMB3" s="342"/>
      <c r="JMC3" s="342"/>
      <c r="JMD3" s="342"/>
      <c r="JME3" s="342"/>
      <c r="JMF3" s="342"/>
      <c r="JMG3" s="342"/>
      <c r="JMH3" s="342"/>
      <c r="JMI3" s="342"/>
      <c r="JMJ3" s="342"/>
      <c r="JMK3" s="342"/>
      <c r="JML3" s="342"/>
      <c r="JMM3" s="342"/>
      <c r="JMN3" s="342"/>
      <c r="JMO3" s="342"/>
      <c r="JMP3" s="342"/>
      <c r="JMQ3" s="342"/>
      <c r="JMR3" s="342"/>
      <c r="JMS3" s="342"/>
      <c r="JMT3" s="342"/>
      <c r="JMU3" s="342"/>
      <c r="JMV3" s="342"/>
      <c r="JMW3" s="342"/>
      <c r="JMX3" s="342"/>
      <c r="JMY3" s="342"/>
      <c r="JMZ3" s="342"/>
      <c r="JNA3" s="342"/>
      <c r="JNB3" s="342"/>
      <c r="JNC3" s="342"/>
      <c r="JND3" s="342"/>
      <c r="JNE3" s="342"/>
      <c r="JNF3" s="342"/>
      <c r="JNG3" s="342"/>
      <c r="JNH3" s="342"/>
      <c r="JNI3" s="342"/>
      <c r="JNJ3" s="342"/>
      <c r="JNK3" s="342"/>
      <c r="JNL3" s="342"/>
      <c r="JNM3" s="342"/>
      <c r="JNN3" s="342"/>
      <c r="JNO3" s="342"/>
      <c r="JNP3" s="342"/>
      <c r="JNQ3" s="342"/>
      <c r="JNR3" s="342"/>
      <c r="JNS3" s="342"/>
      <c r="JNT3" s="342"/>
      <c r="JNU3" s="342"/>
      <c r="JNV3" s="342"/>
      <c r="JNW3" s="342"/>
      <c r="JNX3" s="342"/>
      <c r="JNY3" s="342"/>
      <c r="JNZ3" s="342"/>
      <c r="JOA3" s="342"/>
      <c r="JOB3" s="342"/>
      <c r="JOC3" s="342"/>
      <c r="JOD3" s="342"/>
      <c r="JOE3" s="342"/>
      <c r="JOF3" s="342"/>
      <c r="JOG3" s="342"/>
      <c r="JOH3" s="342"/>
      <c r="JOI3" s="342"/>
      <c r="JOJ3" s="342"/>
      <c r="JOK3" s="342"/>
      <c r="JOL3" s="342"/>
      <c r="JOM3" s="342"/>
      <c r="JON3" s="342"/>
      <c r="JOO3" s="342"/>
      <c r="JOP3" s="342"/>
      <c r="JOQ3" s="342"/>
      <c r="JOR3" s="342"/>
      <c r="JOS3" s="342"/>
      <c r="JOT3" s="342"/>
      <c r="JOU3" s="342"/>
      <c r="JOV3" s="342"/>
      <c r="JOW3" s="342"/>
      <c r="JOX3" s="342"/>
      <c r="JOY3" s="342"/>
      <c r="JOZ3" s="342"/>
      <c r="JPA3" s="342"/>
      <c r="JPB3" s="342"/>
      <c r="JPC3" s="342"/>
      <c r="JPD3" s="342"/>
      <c r="JPE3" s="342"/>
      <c r="JPF3" s="342"/>
      <c r="JPG3" s="342"/>
      <c r="JPH3" s="342"/>
      <c r="JPI3" s="342"/>
      <c r="JPJ3" s="342"/>
      <c r="JPK3" s="342"/>
      <c r="JPL3" s="342"/>
      <c r="JPM3" s="342"/>
      <c r="JPN3" s="342"/>
      <c r="JPO3" s="342"/>
      <c r="JPP3" s="342"/>
      <c r="JPQ3" s="342"/>
      <c r="JPR3" s="342"/>
      <c r="JPS3" s="342"/>
      <c r="JPT3" s="342"/>
      <c r="JPU3" s="342"/>
      <c r="JPV3" s="342"/>
      <c r="JPW3" s="342"/>
      <c r="JPX3" s="342"/>
      <c r="JPY3" s="342"/>
      <c r="JPZ3" s="342"/>
      <c r="JQA3" s="342"/>
      <c r="JQB3" s="342"/>
      <c r="JQC3" s="342"/>
      <c r="JQD3" s="342"/>
      <c r="JQE3" s="342"/>
      <c r="JQF3" s="342"/>
      <c r="JQG3" s="342"/>
      <c r="JQH3" s="342"/>
      <c r="JQI3" s="342"/>
      <c r="JQJ3" s="342"/>
      <c r="JQK3" s="342"/>
      <c r="JQL3" s="342"/>
      <c r="JQM3" s="342"/>
      <c r="JQN3" s="342"/>
      <c r="JQO3" s="342"/>
      <c r="JQP3" s="342"/>
      <c r="JQQ3" s="342"/>
      <c r="JQR3" s="342"/>
      <c r="JQS3" s="342"/>
      <c r="JQT3" s="342"/>
      <c r="JQU3" s="342"/>
      <c r="JQV3" s="342"/>
      <c r="JQW3" s="342"/>
      <c r="JQX3" s="342"/>
      <c r="JQY3" s="342"/>
      <c r="JQZ3" s="342"/>
      <c r="JRA3" s="342"/>
      <c r="JRB3" s="342"/>
      <c r="JRC3" s="342"/>
      <c r="JRD3" s="342"/>
      <c r="JRE3" s="342"/>
      <c r="JRF3" s="342"/>
      <c r="JRG3" s="342"/>
      <c r="JRH3" s="342"/>
      <c r="JRI3" s="342"/>
      <c r="JRJ3" s="342"/>
      <c r="JRK3" s="342"/>
      <c r="JRL3" s="342"/>
      <c r="JRM3" s="342"/>
      <c r="JRN3" s="342"/>
      <c r="JRO3" s="342"/>
      <c r="JRP3" s="342"/>
      <c r="JRQ3" s="342"/>
      <c r="JRR3" s="342"/>
      <c r="JRS3" s="342"/>
      <c r="JRT3" s="342"/>
      <c r="JRU3" s="342"/>
      <c r="JRV3" s="342"/>
      <c r="JRW3" s="342"/>
      <c r="JRX3" s="342"/>
      <c r="JRY3" s="342"/>
      <c r="JRZ3" s="342"/>
      <c r="JSA3" s="342"/>
      <c r="JSB3" s="342"/>
      <c r="JSC3" s="342"/>
      <c r="JSD3" s="342"/>
      <c r="JSE3" s="342"/>
      <c r="JSF3" s="342"/>
      <c r="JSG3" s="342"/>
      <c r="JSH3" s="342"/>
      <c r="JSI3" s="342"/>
      <c r="JSJ3" s="342"/>
      <c r="JSK3" s="342"/>
      <c r="JSL3" s="342"/>
      <c r="JSM3" s="342"/>
      <c r="JSN3" s="342"/>
      <c r="JSO3" s="342"/>
      <c r="JSP3" s="342"/>
      <c r="JSQ3" s="342"/>
      <c r="JSR3" s="342"/>
      <c r="JSS3" s="342"/>
      <c r="JST3" s="342"/>
      <c r="JSU3" s="342"/>
      <c r="JSV3" s="342"/>
      <c r="JSW3" s="342"/>
      <c r="JSX3" s="342"/>
      <c r="JSY3" s="342"/>
      <c r="JSZ3" s="342"/>
      <c r="JTA3" s="342"/>
      <c r="JTB3" s="342"/>
      <c r="JTC3" s="342"/>
      <c r="JTD3" s="342"/>
      <c r="JTE3" s="342"/>
      <c r="JTF3" s="342"/>
      <c r="JTG3" s="342"/>
      <c r="JTH3" s="342"/>
      <c r="JTI3" s="342"/>
      <c r="JTJ3" s="342"/>
      <c r="JTK3" s="342"/>
      <c r="JTL3" s="342"/>
      <c r="JTM3" s="342"/>
      <c r="JTN3" s="342"/>
      <c r="JTO3" s="342"/>
      <c r="JTP3" s="342"/>
      <c r="JTQ3" s="342"/>
      <c r="JTR3" s="342"/>
      <c r="JTS3" s="342"/>
      <c r="JTT3" s="342"/>
      <c r="JTU3" s="342"/>
      <c r="JTV3" s="342"/>
      <c r="JTW3" s="342"/>
      <c r="JTX3" s="342"/>
      <c r="JTY3" s="342"/>
      <c r="JTZ3" s="342"/>
      <c r="JUA3" s="342"/>
      <c r="JUB3" s="342"/>
      <c r="JUC3" s="342"/>
      <c r="JUD3" s="342"/>
      <c r="JUE3" s="342"/>
      <c r="JUF3" s="342"/>
      <c r="JUG3" s="342"/>
      <c r="JUH3" s="342"/>
      <c r="JUI3" s="342"/>
      <c r="JUJ3" s="342"/>
      <c r="JUK3" s="342"/>
      <c r="JUL3" s="342"/>
      <c r="JUM3" s="342"/>
      <c r="JUN3" s="342"/>
      <c r="JUO3" s="342"/>
      <c r="JUP3" s="342"/>
      <c r="JUQ3" s="342"/>
      <c r="JUR3" s="342"/>
      <c r="JUS3" s="342"/>
      <c r="JUT3" s="342"/>
      <c r="JUU3" s="342"/>
      <c r="JUV3" s="342"/>
      <c r="JUW3" s="342"/>
      <c r="JUX3" s="342"/>
      <c r="JUY3" s="342"/>
      <c r="JUZ3" s="342"/>
      <c r="JVA3" s="342"/>
      <c r="JVB3" s="342"/>
      <c r="JVC3" s="342"/>
      <c r="JVD3" s="342"/>
      <c r="JVE3" s="342"/>
      <c r="JVF3" s="342"/>
      <c r="JVG3" s="342"/>
      <c r="JVH3" s="342"/>
      <c r="JVI3" s="342"/>
      <c r="JVJ3" s="342"/>
      <c r="JVK3" s="342"/>
      <c r="JVL3" s="342"/>
      <c r="JVM3" s="342"/>
      <c r="JVN3" s="342"/>
      <c r="JVO3" s="342"/>
      <c r="JVP3" s="342"/>
      <c r="JVQ3" s="342"/>
      <c r="JVR3" s="342"/>
      <c r="JVS3" s="342"/>
      <c r="JVT3" s="342"/>
      <c r="JVU3" s="342"/>
      <c r="JVV3" s="342"/>
      <c r="JVW3" s="342"/>
      <c r="JVX3" s="342"/>
      <c r="JVY3" s="342"/>
      <c r="JVZ3" s="342"/>
      <c r="JWA3" s="342"/>
      <c r="JWB3" s="342"/>
      <c r="JWC3" s="342"/>
      <c r="JWD3" s="342"/>
      <c r="JWE3" s="342"/>
      <c r="JWF3" s="342"/>
      <c r="JWG3" s="342"/>
      <c r="JWH3" s="342"/>
      <c r="JWI3" s="342"/>
      <c r="JWJ3" s="342"/>
      <c r="JWK3" s="342"/>
      <c r="JWL3" s="342"/>
      <c r="JWM3" s="342"/>
      <c r="JWN3" s="342"/>
      <c r="JWO3" s="342"/>
      <c r="JWP3" s="342"/>
      <c r="JWQ3" s="342"/>
      <c r="JWR3" s="342"/>
      <c r="JWS3" s="342"/>
      <c r="JWT3" s="342"/>
      <c r="JWU3" s="342"/>
      <c r="JWV3" s="342"/>
      <c r="JWW3" s="342"/>
      <c r="JWX3" s="342"/>
      <c r="JWY3" s="342"/>
      <c r="JWZ3" s="342"/>
      <c r="JXA3" s="342"/>
      <c r="JXB3" s="342"/>
      <c r="JXC3" s="342"/>
      <c r="JXD3" s="342"/>
      <c r="JXE3" s="342"/>
      <c r="JXF3" s="342"/>
      <c r="JXG3" s="342"/>
      <c r="JXH3" s="342"/>
      <c r="JXI3" s="342"/>
      <c r="JXJ3" s="342"/>
      <c r="JXK3" s="342"/>
      <c r="JXL3" s="342"/>
      <c r="JXM3" s="342"/>
      <c r="JXN3" s="342"/>
      <c r="JXO3" s="342"/>
      <c r="JXP3" s="342"/>
      <c r="JXQ3" s="342"/>
      <c r="JXR3" s="342"/>
      <c r="JXS3" s="342"/>
      <c r="JXT3" s="342"/>
      <c r="JXU3" s="342"/>
      <c r="JXV3" s="342"/>
      <c r="JXW3" s="342"/>
      <c r="JXX3" s="342"/>
      <c r="JXY3" s="342"/>
      <c r="JXZ3" s="342"/>
      <c r="JYA3" s="342"/>
      <c r="JYB3" s="342"/>
      <c r="JYC3" s="342"/>
      <c r="JYD3" s="342"/>
      <c r="JYE3" s="342"/>
      <c r="JYF3" s="342"/>
      <c r="JYG3" s="342"/>
      <c r="JYH3" s="342"/>
      <c r="JYI3" s="342"/>
      <c r="JYJ3" s="342"/>
      <c r="JYK3" s="342"/>
      <c r="JYL3" s="342"/>
      <c r="JYM3" s="342"/>
      <c r="JYN3" s="342"/>
      <c r="JYO3" s="342"/>
      <c r="JYP3" s="342"/>
      <c r="JYQ3" s="342"/>
      <c r="JYR3" s="342"/>
      <c r="JYS3" s="342"/>
      <c r="JYT3" s="342"/>
      <c r="JYU3" s="342"/>
      <c r="JYV3" s="342"/>
      <c r="JYW3" s="342"/>
      <c r="JYX3" s="342"/>
      <c r="JYY3" s="342"/>
      <c r="JYZ3" s="342"/>
      <c r="JZA3" s="342"/>
      <c r="JZB3" s="342"/>
      <c r="JZC3" s="342"/>
      <c r="JZD3" s="342"/>
      <c r="JZE3" s="342"/>
      <c r="JZF3" s="342"/>
      <c r="JZG3" s="342"/>
      <c r="JZH3" s="342"/>
      <c r="JZI3" s="342"/>
      <c r="JZJ3" s="342"/>
      <c r="JZK3" s="342"/>
      <c r="JZL3" s="342"/>
      <c r="JZM3" s="342"/>
      <c r="JZN3" s="342"/>
      <c r="JZO3" s="342"/>
      <c r="JZP3" s="342"/>
      <c r="JZQ3" s="342"/>
      <c r="JZR3" s="342"/>
      <c r="JZS3" s="342"/>
      <c r="JZT3" s="342"/>
      <c r="JZU3" s="342"/>
      <c r="JZV3" s="342"/>
      <c r="JZW3" s="342"/>
      <c r="JZX3" s="342"/>
      <c r="JZY3" s="342"/>
      <c r="JZZ3" s="342"/>
      <c r="KAA3" s="342"/>
      <c r="KAB3" s="342"/>
      <c r="KAC3" s="342"/>
      <c r="KAD3" s="342"/>
      <c r="KAE3" s="342"/>
      <c r="KAF3" s="342"/>
      <c r="KAG3" s="342"/>
      <c r="KAH3" s="342"/>
      <c r="KAI3" s="342"/>
      <c r="KAJ3" s="342"/>
      <c r="KAK3" s="342"/>
      <c r="KAL3" s="342"/>
      <c r="KAM3" s="342"/>
      <c r="KAN3" s="342"/>
      <c r="KAO3" s="342"/>
      <c r="KAP3" s="342"/>
      <c r="KAQ3" s="342"/>
      <c r="KAR3" s="342"/>
      <c r="KAS3" s="342"/>
      <c r="KAT3" s="342"/>
      <c r="KAU3" s="342"/>
      <c r="KAV3" s="342"/>
      <c r="KAW3" s="342"/>
      <c r="KAX3" s="342"/>
      <c r="KAY3" s="342"/>
      <c r="KAZ3" s="342"/>
      <c r="KBA3" s="342"/>
      <c r="KBB3" s="342"/>
      <c r="KBC3" s="342"/>
      <c r="KBD3" s="342"/>
      <c r="KBE3" s="342"/>
      <c r="KBF3" s="342"/>
      <c r="KBG3" s="342"/>
      <c r="KBH3" s="342"/>
      <c r="KBI3" s="342"/>
      <c r="KBJ3" s="342"/>
      <c r="KBK3" s="342"/>
      <c r="KBL3" s="342"/>
      <c r="KBM3" s="342"/>
      <c r="KBN3" s="342"/>
      <c r="KBO3" s="342"/>
      <c r="KBP3" s="342"/>
      <c r="KBQ3" s="342"/>
      <c r="KBR3" s="342"/>
      <c r="KBS3" s="342"/>
      <c r="KBT3" s="342"/>
      <c r="KBU3" s="342"/>
      <c r="KBV3" s="342"/>
      <c r="KBW3" s="342"/>
      <c r="KBX3" s="342"/>
      <c r="KBY3" s="342"/>
      <c r="KBZ3" s="342"/>
      <c r="KCA3" s="342"/>
      <c r="KCB3" s="342"/>
      <c r="KCC3" s="342"/>
      <c r="KCD3" s="342"/>
      <c r="KCE3" s="342"/>
      <c r="KCF3" s="342"/>
      <c r="KCG3" s="342"/>
      <c r="KCH3" s="342"/>
      <c r="KCI3" s="342"/>
      <c r="KCJ3" s="342"/>
      <c r="KCK3" s="342"/>
      <c r="KCL3" s="342"/>
      <c r="KCM3" s="342"/>
      <c r="KCN3" s="342"/>
      <c r="KCO3" s="342"/>
      <c r="KCP3" s="342"/>
      <c r="KCQ3" s="342"/>
      <c r="KCR3" s="342"/>
      <c r="KCS3" s="342"/>
      <c r="KCT3" s="342"/>
      <c r="KCU3" s="342"/>
      <c r="KCV3" s="342"/>
      <c r="KCW3" s="342"/>
      <c r="KCX3" s="342"/>
      <c r="KCY3" s="342"/>
      <c r="KCZ3" s="342"/>
      <c r="KDA3" s="342"/>
      <c r="KDB3" s="342"/>
      <c r="KDC3" s="342"/>
      <c r="KDD3" s="342"/>
      <c r="KDE3" s="342"/>
      <c r="KDF3" s="342"/>
      <c r="KDG3" s="342"/>
      <c r="KDH3" s="342"/>
      <c r="KDI3" s="342"/>
      <c r="KDJ3" s="342"/>
      <c r="KDK3" s="342"/>
      <c r="KDL3" s="342"/>
      <c r="KDM3" s="342"/>
      <c r="KDN3" s="342"/>
      <c r="KDO3" s="342"/>
      <c r="KDP3" s="342"/>
      <c r="KDQ3" s="342"/>
      <c r="KDR3" s="342"/>
      <c r="KDS3" s="342"/>
      <c r="KDT3" s="342"/>
      <c r="KDU3" s="342"/>
      <c r="KDV3" s="342"/>
      <c r="KDW3" s="342"/>
      <c r="KDX3" s="342"/>
      <c r="KDY3" s="342"/>
      <c r="KDZ3" s="342"/>
      <c r="KEA3" s="342"/>
      <c r="KEB3" s="342"/>
      <c r="KEC3" s="342"/>
      <c r="KED3" s="342"/>
      <c r="KEE3" s="342"/>
      <c r="KEF3" s="342"/>
      <c r="KEG3" s="342"/>
      <c r="KEH3" s="342"/>
      <c r="KEI3" s="342"/>
      <c r="KEJ3" s="342"/>
      <c r="KEK3" s="342"/>
      <c r="KEL3" s="342"/>
      <c r="KEM3" s="342"/>
      <c r="KEN3" s="342"/>
      <c r="KEO3" s="342"/>
      <c r="KEP3" s="342"/>
      <c r="KEQ3" s="342"/>
      <c r="KER3" s="342"/>
      <c r="KES3" s="342"/>
      <c r="KET3" s="342"/>
      <c r="KEU3" s="342"/>
      <c r="KEV3" s="342"/>
      <c r="KEW3" s="342"/>
      <c r="KEX3" s="342"/>
      <c r="KEY3" s="342"/>
      <c r="KEZ3" s="342"/>
      <c r="KFA3" s="342"/>
      <c r="KFB3" s="342"/>
      <c r="KFC3" s="342"/>
      <c r="KFD3" s="342"/>
      <c r="KFE3" s="342"/>
      <c r="KFF3" s="342"/>
      <c r="KFG3" s="342"/>
      <c r="KFH3" s="342"/>
      <c r="KFI3" s="342"/>
      <c r="KFJ3" s="342"/>
      <c r="KFK3" s="342"/>
      <c r="KFL3" s="342"/>
      <c r="KFM3" s="342"/>
      <c r="KFN3" s="342"/>
      <c r="KFO3" s="342"/>
      <c r="KFP3" s="342"/>
      <c r="KFQ3" s="342"/>
      <c r="KFR3" s="342"/>
      <c r="KFS3" s="342"/>
      <c r="KFT3" s="342"/>
      <c r="KFU3" s="342"/>
      <c r="KFV3" s="342"/>
      <c r="KFW3" s="342"/>
      <c r="KFX3" s="342"/>
      <c r="KFY3" s="342"/>
      <c r="KFZ3" s="342"/>
      <c r="KGA3" s="342"/>
      <c r="KGB3" s="342"/>
      <c r="KGC3" s="342"/>
      <c r="KGD3" s="342"/>
      <c r="KGE3" s="342"/>
      <c r="KGF3" s="342"/>
      <c r="KGG3" s="342"/>
      <c r="KGH3" s="342"/>
      <c r="KGI3" s="342"/>
      <c r="KGJ3" s="342"/>
      <c r="KGK3" s="342"/>
      <c r="KGL3" s="342"/>
      <c r="KGM3" s="342"/>
      <c r="KGN3" s="342"/>
      <c r="KGO3" s="342"/>
      <c r="KGP3" s="342"/>
      <c r="KGQ3" s="342"/>
      <c r="KGR3" s="342"/>
      <c r="KGS3" s="342"/>
      <c r="KGT3" s="342"/>
      <c r="KGU3" s="342"/>
      <c r="KGV3" s="342"/>
      <c r="KGW3" s="342"/>
      <c r="KGX3" s="342"/>
      <c r="KGY3" s="342"/>
      <c r="KGZ3" s="342"/>
      <c r="KHA3" s="342"/>
      <c r="KHB3" s="342"/>
      <c r="KHC3" s="342"/>
      <c r="KHD3" s="342"/>
      <c r="KHE3" s="342"/>
      <c r="KHF3" s="342"/>
      <c r="KHG3" s="342"/>
      <c r="KHH3" s="342"/>
      <c r="KHI3" s="342"/>
      <c r="KHJ3" s="342"/>
      <c r="KHK3" s="342"/>
      <c r="KHL3" s="342"/>
      <c r="KHM3" s="342"/>
      <c r="KHN3" s="342"/>
      <c r="KHO3" s="342"/>
      <c r="KHP3" s="342"/>
      <c r="KHQ3" s="342"/>
      <c r="KHR3" s="342"/>
      <c r="KHS3" s="342"/>
      <c r="KHT3" s="342"/>
      <c r="KHU3" s="342"/>
      <c r="KHV3" s="342"/>
      <c r="KHW3" s="342"/>
      <c r="KHX3" s="342"/>
      <c r="KHY3" s="342"/>
      <c r="KHZ3" s="342"/>
      <c r="KIA3" s="342"/>
      <c r="KIB3" s="342"/>
      <c r="KIC3" s="342"/>
      <c r="KID3" s="342"/>
      <c r="KIE3" s="342"/>
      <c r="KIF3" s="342"/>
      <c r="KIG3" s="342"/>
      <c r="KIH3" s="342"/>
      <c r="KII3" s="342"/>
      <c r="KIJ3" s="342"/>
      <c r="KIK3" s="342"/>
      <c r="KIL3" s="342"/>
      <c r="KIM3" s="342"/>
      <c r="KIN3" s="342"/>
      <c r="KIO3" s="342"/>
      <c r="KIP3" s="342"/>
      <c r="KIQ3" s="342"/>
      <c r="KIR3" s="342"/>
      <c r="KIS3" s="342"/>
      <c r="KIT3" s="342"/>
      <c r="KIU3" s="342"/>
      <c r="KIV3" s="342"/>
      <c r="KIW3" s="342"/>
      <c r="KIX3" s="342"/>
      <c r="KIY3" s="342"/>
      <c r="KIZ3" s="342"/>
      <c r="KJA3" s="342"/>
      <c r="KJB3" s="342"/>
      <c r="KJC3" s="342"/>
      <c r="KJD3" s="342"/>
      <c r="KJE3" s="342"/>
      <c r="KJF3" s="342"/>
      <c r="KJG3" s="342"/>
      <c r="KJH3" s="342"/>
      <c r="KJI3" s="342"/>
      <c r="KJJ3" s="342"/>
      <c r="KJK3" s="342"/>
      <c r="KJL3" s="342"/>
      <c r="KJM3" s="342"/>
      <c r="KJN3" s="342"/>
      <c r="KJO3" s="342"/>
      <c r="KJP3" s="342"/>
      <c r="KJQ3" s="342"/>
      <c r="KJR3" s="342"/>
      <c r="KJS3" s="342"/>
      <c r="KJT3" s="342"/>
      <c r="KJU3" s="342"/>
      <c r="KJV3" s="342"/>
      <c r="KJW3" s="342"/>
      <c r="KJX3" s="342"/>
      <c r="KJY3" s="342"/>
      <c r="KJZ3" s="342"/>
      <c r="KKA3" s="342"/>
      <c r="KKB3" s="342"/>
      <c r="KKC3" s="342"/>
      <c r="KKD3" s="342"/>
      <c r="KKE3" s="342"/>
      <c r="KKF3" s="342"/>
      <c r="KKG3" s="342"/>
      <c r="KKH3" s="342"/>
      <c r="KKI3" s="342"/>
      <c r="KKJ3" s="342"/>
      <c r="KKK3" s="342"/>
      <c r="KKL3" s="342"/>
      <c r="KKM3" s="342"/>
      <c r="KKN3" s="342"/>
      <c r="KKO3" s="342"/>
      <c r="KKP3" s="342"/>
      <c r="KKQ3" s="342"/>
      <c r="KKR3" s="342"/>
      <c r="KKS3" s="342"/>
      <c r="KKT3" s="342"/>
      <c r="KKU3" s="342"/>
      <c r="KKV3" s="342"/>
      <c r="KKW3" s="342"/>
      <c r="KKX3" s="342"/>
      <c r="KKY3" s="342"/>
      <c r="KKZ3" s="342"/>
      <c r="KLA3" s="342"/>
      <c r="KLB3" s="342"/>
      <c r="KLC3" s="342"/>
      <c r="KLD3" s="342"/>
      <c r="KLE3" s="342"/>
      <c r="KLF3" s="342"/>
      <c r="KLG3" s="342"/>
      <c r="KLH3" s="342"/>
      <c r="KLI3" s="342"/>
      <c r="KLJ3" s="342"/>
      <c r="KLK3" s="342"/>
      <c r="KLL3" s="342"/>
      <c r="KLM3" s="342"/>
      <c r="KLN3" s="342"/>
      <c r="KLO3" s="342"/>
      <c r="KLP3" s="342"/>
      <c r="KLQ3" s="342"/>
      <c r="KLR3" s="342"/>
      <c r="KLS3" s="342"/>
      <c r="KLT3" s="342"/>
      <c r="KLU3" s="342"/>
      <c r="KLV3" s="342"/>
      <c r="KLW3" s="342"/>
      <c r="KLX3" s="342"/>
      <c r="KLY3" s="342"/>
      <c r="KLZ3" s="342"/>
      <c r="KMA3" s="342"/>
      <c r="KMB3" s="342"/>
      <c r="KMC3" s="342"/>
      <c r="KMD3" s="342"/>
      <c r="KME3" s="342"/>
      <c r="KMF3" s="342"/>
      <c r="KMG3" s="342"/>
      <c r="KMH3" s="342"/>
      <c r="KMI3" s="342"/>
      <c r="KMJ3" s="342"/>
      <c r="KMK3" s="342"/>
      <c r="KML3" s="342"/>
      <c r="KMM3" s="342"/>
      <c r="KMN3" s="342"/>
      <c r="KMO3" s="342"/>
      <c r="KMP3" s="342"/>
      <c r="KMQ3" s="342"/>
      <c r="KMR3" s="342"/>
      <c r="KMS3" s="342"/>
      <c r="KMT3" s="342"/>
      <c r="KMU3" s="342"/>
      <c r="KMV3" s="342"/>
      <c r="KMW3" s="342"/>
      <c r="KMX3" s="342"/>
      <c r="KMY3" s="342"/>
      <c r="KMZ3" s="342"/>
      <c r="KNA3" s="342"/>
      <c r="KNB3" s="342"/>
      <c r="KNC3" s="342"/>
      <c r="KND3" s="342"/>
      <c r="KNE3" s="342"/>
      <c r="KNF3" s="342"/>
      <c r="KNG3" s="342"/>
      <c r="KNH3" s="342"/>
      <c r="KNI3" s="342"/>
      <c r="KNJ3" s="342"/>
      <c r="KNK3" s="342"/>
      <c r="KNL3" s="342"/>
      <c r="KNM3" s="342"/>
      <c r="KNN3" s="342"/>
      <c r="KNO3" s="342"/>
      <c r="KNP3" s="342"/>
      <c r="KNQ3" s="342"/>
      <c r="KNR3" s="342"/>
      <c r="KNS3" s="342"/>
      <c r="KNT3" s="342"/>
      <c r="KNU3" s="342"/>
      <c r="KNV3" s="342"/>
      <c r="KNW3" s="342"/>
      <c r="KNX3" s="342"/>
      <c r="KNY3" s="342"/>
      <c r="KNZ3" s="342"/>
      <c r="KOA3" s="342"/>
      <c r="KOB3" s="342"/>
      <c r="KOC3" s="342"/>
      <c r="KOD3" s="342"/>
      <c r="KOE3" s="342"/>
      <c r="KOF3" s="342"/>
      <c r="KOG3" s="342"/>
      <c r="KOH3" s="342"/>
      <c r="KOI3" s="342"/>
      <c r="KOJ3" s="342"/>
      <c r="KOK3" s="342"/>
      <c r="KOL3" s="342"/>
      <c r="KOM3" s="342"/>
      <c r="KON3" s="342"/>
      <c r="KOO3" s="342"/>
      <c r="KOP3" s="342"/>
      <c r="KOQ3" s="342"/>
      <c r="KOR3" s="342"/>
      <c r="KOS3" s="342"/>
      <c r="KOT3" s="342"/>
      <c r="KOU3" s="342"/>
      <c r="KOV3" s="342"/>
      <c r="KOW3" s="342"/>
      <c r="KOX3" s="342"/>
      <c r="KOY3" s="342"/>
      <c r="KOZ3" s="342"/>
      <c r="KPA3" s="342"/>
      <c r="KPB3" s="342"/>
      <c r="KPC3" s="342"/>
      <c r="KPD3" s="342"/>
      <c r="KPE3" s="342"/>
      <c r="KPF3" s="342"/>
      <c r="KPG3" s="342"/>
      <c r="KPH3" s="342"/>
      <c r="KPI3" s="342"/>
      <c r="KPJ3" s="342"/>
      <c r="KPK3" s="342"/>
      <c r="KPL3" s="342"/>
      <c r="KPM3" s="342"/>
      <c r="KPN3" s="342"/>
      <c r="KPO3" s="342"/>
      <c r="KPP3" s="342"/>
      <c r="KPQ3" s="342"/>
      <c r="KPR3" s="342"/>
      <c r="KPS3" s="342"/>
      <c r="KPT3" s="342"/>
      <c r="KPU3" s="342"/>
      <c r="KPV3" s="342"/>
      <c r="KPW3" s="342"/>
      <c r="KPX3" s="342"/>
      <c r="KPY3" s="342"/>
      <c r="KPZ3" s="342"/>
      <c r="KQA3" s="342"/>
      <c r="KQB3" s="342"/>
      <c r="KQC3" s="342"/>
      <c r="KQD3" s="342"/>
      <c r="KQE3" s="342"/>
      <c r="KQF3" s="342"/>
      <c r="KQG3" s="342"/>
      <c r="KQH3" s="342"/>
      <c r="KQI3" s="342"/>
      <c r="KQJ3" s="342"/>
      <c r="KQK3" s="342"/>
      <c r="KQL3" s="342"/>
      <c r="KQM3" s="342"/>
      <c r="KQN3" s="342"/>
      <c r="KQO3" s="342"/>
      <c r="KQP3" s="342"/>
      <c r="KQQ3" s="342"/>
      <c r="KQR3" s="342"/>
      <c r="KQS3" s="342"/>
      <c r="KQT3" s="342"/>
      <c r="KQU3" s="342"/>
      <c r="KQV3" s="342"/>
      <c r="KQW3" s="342"/>
      <c r="KQX3" s="342"/>
      <c r="KQY3" s="342"/>
      <c r="KQZ3" s="342"/>
      <c r="KRA3" s="342"/>
      <c r="KRB3" s="342"/>
      <c r="KRC3" s="342"/>
      <c r="KRD3" s="342"/>
      <c r="KRE3" s="342"/>
      <c r="KRF3" s="342"/>
      <c r="KRG3" s="342"/>
      <c r="KRH3" s="342"/>
      <c r="KRI3" s="342"/>
      <c r="KRJ3" s="342"/>
      <c r="KRK3" s="342"/>
      <c r="KRL3" s="342"/>
      <c r="KRM3" s="342"/>
      <c r="KRN3" s="342"/>
      <c r="KRO3" s="342"/>
      <c r="KRP3" s="342"/>
      <c r="KRQ3" s="342"/>
      <c r="KRR3" s="342"/>
      <c r="KRS3" s="342"/>
      <c r="KRT3" s="342"/>
      <c r="KRU3" s="342"/>
      <c r="KRV3" s="342"/>
      <c r="KRW3" s="342"/>
      <c r="KRX3" s="342"/>
      <c r="KRY3" s="342"/>
      <c r="KRZ3" s="342"/>
      <c r="KSA3" s="342"/>
      <c r="KSB3" s="342"/>
      <c r="KSC3" s="342"/>
      <c r="KSD3" s="342"/>
      <c r="KSE3" s="342"/>
      <c r="KSF3" s="342"/>
      <c r="KSG3" s="342"/>
      <c r="KSH3" s="342"/>
      <c r="KSI3" s="342"/>
      <c r="KSJ3" s="342"/>
      <c r="KSK3" s="342"/>
      <c r="KSL3" s="342"/>
      <c r="KSM3" s="342"/>
      <c r="KSN3" s="342"/>
      <c r="KSO3" s="342"/>
      <c r="KSP3" s="342"/>
      <c r="KSQ3" s="342"/>
      <c r="KSR3" s="342"/>
      <c r="KSS3" s="342"/>
      <c r="KST3" s="342"/>
      <c r="KSU3" s="342"/>
      <c r="KSV3" s="342"/>
      <c r="KSW3" s="342"/>
      <c r="KSX3" s="342"/>
      <c r="KSY3" s="342"/>
      <c r="KSZ3" s="342"/>
      <c r="KTA3" s="342"/>
      <c r="KTB3" s="342"/>
      <c r="KTC3" s="342"/>
      <c r="KTD3" s="342"/>
      <c r="KTE3" s="342"/>
      <c r="KTF3" s="342"/>
      <c r="KTG3" s="342"/>
      <c r="KTH3" s="342"/>
      <c r="KTI3" s="342"/>
      <c r="KTJ3" s="342"/>
      <c r="KTK3" s="342"/>
      <c r="KTL3" s="342"/>
      <c r="KTM3" s="342"/>
      <c r="KTN3" s="342"/>
      <c r="KTO3" s="342"/>
      <c r="KTP3" s="342"/>
      <c r="KTQ3" s="342"/>
      <c r="KTR3" s="342"/>
      <c r="KTS3" s="342"/>
      <c r="KTT3" s="342"/>
      <c r="KTU3" s="342"/>
      <c r="KTV3" s="342"/>
      <c r="KTW3" s="342"/>
      <c r="KTX3" s="342"/>
      <c r="KTY3" s="342"/>
      <c r="KTZ3" s="342"/>
      <c r="KUA3" s="342"/>
      <c r="KUB3" s="342"/>
      <c r="KUC3" s="342"/>
      <c r="KUD3" s="342"/>
      <c r="KUE3" s="342"/>
      <c r="KUF3" s="342"/>
      <c r="KUG3" s="342"/>
      <c r="KUH3" s="342"/>
      <c r="KUI3" s="342"/>
      <c r="KUJ3" s="342"/>
      <c r="KUK3" s="342"/>
      <c r="KUL3" s="342"/>
      <c r="KUM3" s="342"/>
      <c r="KUN3" s="342"/>
      <c r="KUO3" s="342"/>
      <c r="KUP3" s="342"/>
      <c r="KUQ3" s="342"/>
      <c r="KUR3" s="342"/>
      <c r="KUS3" s="342"/>
      <c r="KUT3" s="342"/>
      <c r="KUU3" s="342"/>
      <c r="KUV3" s="342"/>
      <c r="KUW3" s="342"/>
      <c r="KUX3" s="342"/>
      <c r="KUY3" s="342"/>
      <c r="KUZ3" s="342"/>
      <c r="KVA3" s="342"/>
      <c r="KVB3" s="342"/>
      <c r="KVC3" s="342"/>
      <c r="KVD3" s="342"/>
      <c r="KVE3" s="342"/>
      <c r="KVF3" s="342"/>
      <c r="KVG3" s="342"/>
      <c r="KVH3" s="342"/>
      <c r="KVI3" s="342"/>
      <c r="KVJ3" s="342"/>
      <c r="KVK3" s="342"/>
      <c r="KVL3" s="342"/>
      <c r="KVM3" s="342"/>
      <c r="KVN3" s="342"/>
      <c r="KVO3" s="342"/>
      <c r="KVP3" s="342"/>
      <c r="KVQ3" s="342"/>
      <c r="KVR3" s="342"/>
      <c r="KVS3" s="342"/>
      <c r="KVT3" s="342"/>
      <c r="KVU3" s="342"/>
      <c r="KVV3" s="342"/>
      <c r="KVW3" s="342"/>
      <c r="KVX3" s="342"/>
      <c r="KVY3" s="342"/>
      <c r="KVZ3" s="342"/>
      <c r="KWA3" s="342"/>
      <c r="KWB3" s="342"/>
      <c r="KWC3" s="342"/>
      <c r="KWD3" s="342"/>
      <c r="KWE3" s="342"/>
      <c r="KWF3" s="342"/>
      <c r="KWG3" s="342"/>
      <c r="KWH3" s="342"/>
      <c r="KWI3" s="342"/>
      <c r="KWJ3" s="342"/>
      <c r="KWK3" s="342"/>
      <c r="KWL3" s="342"/>
      <c r="KWM3" s="342"/>
      <c r="KWN3" s="342"/>
      <c r="KWO3" s="342"/>
      <c r="KWP3" s="342"/>
      <c r="KWQ3" s="342"/>
      <c r="KWR3" s="342"/>
      <c r="KWS3" s="342"/>
      <c r="KWT3" s="342"/>
      <c r="KWU3" s="342"/>
      <c r="KWV3" s="342"/>
      <c r="KWW3" s="342"/>
      <c r="KWX3" s="342"/>
      <c r="KWY3" s="342"/>
      <c r="KWZ3" s="342"/>
      <c r="KXA3" s="342"/>
      <c r="KXB3" s="342"/>
      <c r="KXC3" s="342"/>
      <c r="KXD3" s="342"/>
      <c r="KXE3" s="342"/>
      <c r="KXF3" s="342"/>
      <c r="KXG3" s="342"/>
      <c r="KXH3" s="342"/>
      <c r="KXI3" s="342"/>
      <c r="KXJ3" s="342"/>
      <c r="KXK3" s="342"/>
      <c r="KXL3" s="342"/>
      <c r="KXM3" s="342"/>
      <c r="KXN3" s="342"/>
      <c r="KXO3" s="342"/>
      <c r="KXP3" s="342"/>
      <c r="KXQ3" s="342"/>
      <c r="KXR3" s="342"/>
      <c r="KXS3" s="342"/>
      <c r="KXT3" s="342"/>
      <c r="KXU3" s="342"/>
      <c r="KXV3" s="342"/>
      <c r="KXW3" s="342"/>
      <c r="KXX3" s="342"/>
      <c r="KXY3" s="342"/>
      <c r="KXZ3" s="342"/>
      <c r="KYA3" s="342"/>
      <c r="KYB3" s="342"/>
      <c r="KYC3" s="342"/>
      <c r="KYD3" s="342"/>
      <c r="KYE3" s="342"/>
      <c r="KYF3" s="342"/>
      <c r="KYG3" s="342"/>
      <c r="KYH3" s="342"/>
      <c r="KYI3" s="342"/>
      <c r="KYJ3" s="342"/>
      <c r="KYK3" s="342"/>
      <c r="KYL3" s="342"/>
      <c r="KYM3" s="342"/>
      <c r="KYN3" s="342"/>
      <c r="KYO3" s="342"/>
      <c r="KYP3" s="342"/>
      <c r="KYQ3" s="342"/>
      <c r="KYR3" s="342"/>
      <c r="KYS3" s="342"/>
      <c r="KYT3" s="342"/>
      <c r="KYU3" s="342"/>
      <c r="KYV3" s="342"/>
      <c r="KYW3" s="342"/>
      <c r="KYX3" s="342"/>
      <c r="KYY3" s="342"/>
      <c r="KYZ3" s="342"/>
      <c r="KZA3" s="342"/>
      <c r="KZB3" s="342"/>
      <c r="KZC3" s="342"/>
      <c r="KZD3" s="342"/>
      <c r="KZE3" s="342"/>
      <c r="KZF3" s="342"/>
      <c r="KZG3" s="342"/>
      <c r="KZH3" s="342"/>
      <c r="KZI3" s="342"/>
      <c r="KZJ3" s="342"/>
      <c r="KZK3" s="342"/>
      <c r="KZL3" s="342"/>
      <c r="KZM3" s="342"/>
      <c r="KZN3" s="342"/>
      <c r="KZO3" s="342"/>
      <c r="KZP3" s="342"/>
      <c r="KZQ3" s="342"/>
      <c r="KZR3" s="342"/>
      <c r="KZS3" s="342"/>
      <c r="KZT3" s="342"/>
      <c r="KZU3" s="342"/>
      <c r="KZV3" s="342"/>
      <c r="KZW3" s="342"/>
      <c r="KZX3" s="342"/>
      <c r="KZY3" s="342"/>
      <c r="KZZ3" s="342"/>
      <c r="LAA3" s="342"/>
      <c r="LAB3" s="342"/>
      <c r="LAC3" s="342"/>
      <c r="LAD3" s="342"/>
      <c r="LAE3" s="342"/>
      <c r="LAF3" s="342"/>
      <c r="LAG3" s="342"/>
      <c r="LAH3" s="342"/>
      <c r="LAI3" s="342"/>
      <c r="LAJ3" s="342"/>
      <c r="LAK3" s="342"/>
      <c r="LAL3" s="342"/>
      <c r="LAM3" s="342"/>
      <c r="LAN3" s="342"/>
      <c r="LAO3" s="342"/>
      <c r="LAP3" s="342"/>
      <c r="LAQ3" s="342"/>
      <c r="LAR3" s="342"/>
      <c r="LAS3" s="342"/>
      <c r="LAT3" s="342"/>
      <c r="LAU3" s="342"/>
      <c r="LAV3" s="342"/>
      <c r="LAW3" s="342"/>
      <c r="LAX3" s="342"/>
      <c r="LAY3" s="342"/>
      <c r="LAZ3" s="342"/>
      <c r="LBA3" s="342"/>
      <c r="LBB3" s="342"/>
      <c r="LBC3" s="342"/>
      <c r="LBD3" s="342"/>
      <c r="LBE3" s="342"/>
      <c r="LBF3" s="342"/>
      <c r="LBG3" s="342"/>
      <c r="LBH3" s="342"/>
      <c r="LBI3" s="342"/>
      <c r="LBJ3" s="342"/>
      <c r="LBK3" s="342"/>
      <c r="LBL3" s="342"/>
      <c r="LBM3" s="342"/>
      <c r="LBN3" s="342"/>
      <c r="LBO3" s="342"/>
      <c r="LBP3" s="342"/>
      <c r="LBQ3" s="342"/>
      <c r="LBR3" s="342"/>
      <c r="LBS3" s="342"/>
      <c r="LBT3" s="342"/>
      <c r="LBU3" s="342"/>
      <c r="LBV3" s="342"/>
      <c r="LBW3" s="342"/>
      <c r="LBX3" s="342"/>
      <c r="LBY3" s="342"/>
      <c r="LBZ3" s="342"/>
      <c r="LCA3" s="342"/>
      <c r="LCB3" s="342"/>
      <c r="LCC3" s="342"/>
      <c r="LCD3" s="342"/>
      <c r="LCE3" s="342"/>
      <c r="LCF3" s="342"/>
      <c r="LCG3" s="342"/>
      <c r="LCH3" s="342"/>
      <c r="LCI3" s="342"/>
      <c r="LCJ3" s="342"/>
      <c r="LCK3" s="342"/>
      <c r="LCL3" s="342"/>
      <c r="LCM3" s="342"/>
      <c r="LCN3" s="342"/>
      <c r="LCO3" s="342"/>
      <c r="LCP3" s="342"/>
      <c r="LCQ3" s="342"/>
      <c r="LCR3" s="342"/>
      <c r="LCS3" s="342"/>
      <c r="LCT3" s="342"/>
      <c r="LCU3" s="342"/>
      <c r="LCV3" s="342"/>
      <c r="LCW3" s="342"/>
      <c r="LCX3" s="342"/>
      <c r="LCY3" s="342"/>
      <c r="LCZ3" s="342"/>
      <c r="LDA3" s="342"/>
      <c r="LDB3" s="342"/>
      <c r="LDC3" s="342"/>
      <c r="LDD3" s="342"/>
      <c r="LDE3" s="342"/>
      <c r="LDF3" s="342"/>
      <c r="LDG3" s="342"/>
      <c r="LDH3" s="342"/>
      <c r="LDI3" s="342"/>
      <c r="LDJ3" s="342"/>
      <c r="LDK3" s="342"/>
      <c r="LDL3" s="342"/>
      <c r="LDM3" s="342"/>
      <c r="LDN3" s="342"/>
      <c r="LDO3" s="342"/>
      <c r="LDP3" s="342"/>
      <c r="LDQ3" s="342"/>
      <c r="LDR3" s="342"/>
      <c r="LDS3" s="342"/>
      <c r="LDT3" s="342"/>
      <c r="LDU3" s="342"/>
      <c r="LDV3" s="342"/>
      <c r="LDW3" s="342"/>
      <c r="LDX3" s="342"/>
      <c r="LDY3" s="342"/>
      <c r="LDZ3" s="342"/>
      <c r="LEA3" s="342"/>
      <c r="LEB3" s="342"/>
      <c r="LEC3" s="342"/>
      <c r="LED3" s="342"/>
      <c r="LEE3" s="342"/>
      <c r="LEF3" s="342"/>
      <c r="LEG3" s="342"/>
      <c r="LEH3" s="342"/>
      <c r="LEI3" s="342"/>
      <c r="LEJ3" s="342"/>
      <c r="LEK3" s="342"/>
      <c r="LEL3" s="342"/>
      <c r="LEM3" s="342"/>
      <c r="LEN3" s="342"/>
      <c r="LEO3" s="342"/>
      <c r="LEP3" s="342"/>
      <c r="LEQ3" s="342"/>
      <c r="LER3" s="342"/>
      <c r="LES3" s="342"/>
      <c r="LET3" s="342"/>
      <c r="LEU3" s="342"/>
      <c r="LEV3" s="342"/>
      <c r="LEW3" s="342"/>
      <c r="LEX3" s="342"/>
      <c r="LEY3" s="342"/>
      <c r="LEZ3" s="342"/>
      <c r="LFA3" s="342"/>
      <c r="LFB3" s="342"/>
      <c r="LFC3" s="342"/>
      <c r="LFD3" s="342"/>
      <c r="LFE3" s="342"/>
      <c r="LFF3" s="342"/>
      <c r="LFG3" s="342"/>
      <c r="LFH3" s="342"/>
      <c r="LFI3" s="342"/>
      <c r="LFJ3" s="342"/>
      <c r="LFK3" s="342"/>
      <c r="LFL3" s="342"/>
      <c r="LFM3" s="342"/>
      <c r="LFN3" s="342"/>
      <c r="LFO3" s="342"/>
      <c r="LFP3" s="342"/>
      <c r="LFQ3" s="342"/>
      <c r="LFR3" s="342"/>
      <c r="LFS3" s="342"/>
      <c r="LFT3" s="342"/>
      <c r="LFU3" s="342"/>
      <c r="LFV3" s="342"/>
      <c r="LFW3" s="342"/>
      <c r="LFX3" s="342"/>
      <c r="LFY3" s="342"/>
      <c r="LFZ3" s="342"/>
      <c r="LGA3" s="342"/>
      <c r="LGB3" s="342"/>
      <c r="LGC3" s="342"/>
      <c r="LGD3" s="342"/>
      <c r="LGE3" s="342"/>
      <c r="LGF3" s="342"/>
      <c r="LGG3" s="342"/>
      <c r="LGH3" s="342"/>
      <c r="LGI3" s="342"/>
      <c r="LGJ3" s="342"/>
      <c r="LGK3" s="342"/>
      <c r="LGL3" s="342"/>
      <c r="LGM3" s="342"/>
      <c r="LGN3" s="342"/>
      <c r="LGO3" s="342"/>
      <c r="LGP3" s="342"/>
      <c r="LGQ3" s="342"/>
      <c r="LGR3" s="342"/>
      <c r="LGS3" s="342"/>
      <c r="LGT3" s="342"/>
      <c r="LGU3" s="342"/>
      <c r="LGV3" s="342"/>
      <c r="LGW3" s="342"/>
      <c r="LGX3" s="342"/>
      <c r="LGY3" s="342"/>
      <c r="LGZ3" s="342"/>
      <c r="LHA3" s="342"/>
      <c r="LHB3" s="342"/>
      <c r="LHC3" s="342"/>
      <c r="LHD3" s="342"/>
      <c r="LHE3" s="342"/>
      <c r="LHF3" s="342"/>
      <c r="LHG3" s="342"/>
      <c r="LHH3" s="342"/>
      <c r="LHI3" s="342"/>
      <c r="LHJ3" s="342"/>
      <c r="LHK3" s="342"/>
      <c r="LHL3" s="342"/>
      <c r="LHM3" s="342"/>
      <c r="LHN3" s="342"/>
      <c r="LHO3" s="342"/>
      <c r="LHP3" s="342"/>
      <c r="LHQ3" s="342"/>
      <c r="LHR3" s="342"/>
      <c r="LHS3" s="342"/>
      <c r="LHT3" s="342"/>
      <c r="LHU3" s="342"/>
      <c r="LHV3" s="342"/>
      <c r="LHW3" s="342"/>
      <c r="LHX3" s="342"/>
      <c r="LHY3" s="342"/>
      <c r="LHZ3" s="342"/>
      <c r="LIA3" s="342"/>
      <c r="LIB3" s="342"/>
      <c r="LIC3" s="342"/>
      <c r="LID3" s="342"/>
      <c r="LIE3" s="342"/>
      <c r="LIF3" s="342"/>
      <c r="LIG3" s="342"/>
      <c r="LIH3" s="342"/>
      <c r="LII3" s="342"/>
      <c r="LIJ3" s="342"/>
      <c r="LIK3" s="342"/>
      <c r="LIL3" s="342"/>
      <c r="LIM3" s="342"/>
      <c r="LIN3" s="342"/>
      <c r="LIO3" s="342"/>
      <c r="LIP3" s="342"/>
      <c r="LIQ3" s="342"/>
      <c r="LIR3" s="342"/>
      <c r="LIS3" s="342"/>
      <c r="LIT3" s="342"/>
      <c r="LIU3" s="342"/>
      <c r="LIV3" s="342"/>
      <c r="LIW3" s="342"/>
      <c r="LIX3" s="342"/>
      <c r="LIY3" s="342"/>
      <c r="LIZ3" s="342"/>
      <c r="LJA3" s="342"/>
      <c r="LJB3" s="342"/>
      <c r="LJC3" s="342"/>
      <c r="LJD3" s="342"/>
      <c r="LJE3" s="342"/>
      <c r="LJF3" s="342"/>
      <c r="LJG3" s="342"/>
      <c r="LJH3" s="342"/>
      <c r="LJI3" s="342"/>
      <c r="LJJ3" s="342"/>
      <c r="LJK3" s="342"/>
      <c r="LJL3" s="342"/>
      <c r="LJM3" s="342"/>
      <c r="LJN3" s="342"/>
      <c r="LJO3" s="342"/>
      <c r="LJP3" s="342"/>
      <c r="LJQ3" s="342"/>
      <c r="LJR3" s="342"/>
      <c r="LJS3" s="342"/>
      <c r="LJT3" s="342"/>
      <c r="LJU3" s="342"/>
      <c r="LJV3" s="342"/>
      <c r="LJW3" s="342"/>
      <c r="LJX3" s="342"/>
      <c r="LJY3" s="342"/>
      <c r="LJZ3" s="342"/>
      <c r="LKA3" s="342"/>
      <c r="LKB3" s="342"/>
      <c r="LKC3" s="342"/>
      <c r="LKD3" s="342"/>
      <c r="LKE3" s="342"/>
      <c r="LKF3" s="342"/>
      <c r="LKG3" s="342"/>
      <c r="LKH3" s="342"/>
      <c r="LKI3" s="342"/>
      <c r="LKJ3" s="342"/>
      <c r="LKK3" s="342"/>
      <c r="LKL3" s="342"/>
      <c r="LKM3" s="342"/>
      <c r="LKN3" s="342"/>
      <c r="LKO3" s="342"/>
      <c r="LKP3" s="342"/>
      <c r="LKQ3" s="342"/>
      <c r="LKR3" s="342"/>
      <c r="LKS3" s="342"/>
      <c r="LKT3" s="342"/>
      <c r="LKU3" s="342"/>
      <c r="LKV3" s="342"/>
      <c r="LKW3" s="342"/>
      <c r="LKX3" s="342"/>
      <c r="LKY3" s="342"/>
      <c r="LKZ3" s="342"/>
      <c r="LLA3" s="342"/>
      <c r="LLB3" s="342"/>
      <c r="LLC3" s="342"/>
      <c r="LLD3" s="342"/>
      <c r="LLE3" s="342"/>
      <c r="LLF3" s="342"/>
      <c r="LLG3" s="342"/>
      <c r="LLH3" s="342"/>
      <c r="LLI3" s="342"/>
      <c r="LLJ3" s="342"/>
      <c r="LLK3" s="342"/>
      <c r="LLL3" s="342"/>
      <c r="LLM3" s="342"/>
      <c r="LLN3" s="342"/>
      <c r="LLO3" s="342"/>
      <c r="LLP3" s="342"/>
      <c r="LLQ3" s="342"/>
      <c r="LLR3" s="342"/>
      <c r="LLS3" s="342"/>
      <c r="LLT3" s="342"/>
      <c r="LLU3" s="342"/>
      <c r="LLV3" s="342"/>
      <c r="LLW3" s="342"/>
      <c r="LLX3" s="342"/>
      <c r="LLY3" s="342"/>
      <c r="LLZ3" s="342"/>
      <c r="LMA3" s="342"/>
      <c r="LMB3" s="342"/>
      <c r="LMC3" s="342"/>
      <c r="LMD3" s="342"/>
      <c r="LME3" s="342"/>
      <c r="LMF3" s="342"/>
      <c r="LMG3" s="342"/>
      <c r="LMH3" s="342"/>
      <c r="LMI3" s="342"/>
      <c r="LMJ3" s="342"/>
      <c r="LMK3" s="342"/>
      <c r="LML3" s="342"/>
      <c r="LMM3" s="342"/>
      <c r="LMN3" s="342"/>
      <c r="LMO3" s="342"/>
      <c r="LMP3" s="342"/>
      <c r="LMQ3" s="342"/>
      <c r="LMR3" s="342"/>
      <c r="LMS3" s="342"/>
      <c r="LMT3" s="342"/>
      <c r="LMU3" s="342"/>
      <c r="LMV3" s="342"/>
      <c r="LMW3" s="342"/>
      <c r="LMX3" s="342"/>
      <c r="LMY3" s="342"/>
      <c r="LMZ3" s="342"/>
      <c r="LNA3" s="342"/>
      <c r="LNB3" s="342"/>
      <c r="LNC3" s="342"/>
      <c r="LND3" s="342"/>
      <c r="LNE3" s="342"/>
      <c r="LNF3" s="342"/>
      <c r="LNG3" s="342"/>
      <c r="LNH3" s="342"/>
      <c r="LNI3" s="342"/>
      <c r="LNJ3" s="342"/>
      <c r="LNK3" s="342"/>
      <c r="LNL3" s="342"/>
      <c r="LNM3" s="342"/>
      <c r="LNN3" s="342"/>
      <c r="LNO3" s="342"/>
      <c r="LNP3" s="342"/>
      <c r="LNQ3" s="342"/>
      <c r="LNR3" s="342"/>
      <c r="LNS3" s="342"/>
      <c r="LNT3" s="342"/>
      <c r="LNU3" s="342"/>
      <c r="LNV3" s="342"/>
      <c r="LNW3" s="342"/>
      <c r="LNX3" s="342"/>
      <c r="LNY3" s="342"/>
      <c r="LNZ3" s="342"/>
      <c r="LOA3" s="342"/>
      <c r="LOB3" s="342"/>
      <c r="LOC3" s="342"/>
      <c r="LOD3" s="342"/>
      <c r="LOE3" s="342"/>
      <c r="LOF3" s="342"/>
      <c r="LOG3" s="342"/>
      <c r="LOH3" s="342"/>
      <c r="LOI3" s="342"/>
      <c r="LOJ3" s="342"/>
      <c r="LOK3" s="342"/>
      <c r="LOL3" s="342"/>
      <c r="LOM3" s="342"/>
      <c r="LON3" s="342"/>
      <c r="LOO3" s="342"/>
      <c r="LOP3" s="342"/>
      <c r="LOQ3" s="342"/>
      <c r="LOR3" s="342"/>
      <c r="LOS3" s="342"/>
      <c r="LOT3" s="342"/>
      <c r="LOU3" s="342"/>
      <c r="LOV3" s="342"/>
      <c r="LOW3" s="342"/>
      <c r="LOX3" s="342"/>
      <c r="LOY3" s="342"/>
      <c r="LOZ3" s="342"/>
      <c r="LPA3" s="342"/>
      <c r="LPB3" s="342"/>
      <c r="LPC3" s="342"/>
      <c r="LPD3" s="342"/>
      <c r="LPE3" s="342"/>
      <c r="LPF3" s="342"/>
      <c r="LPG3" s="342"/>
      <c r="LPH3" s="342"/>
      <c r="LPI3" s="342"/>
      <c r="LPJ3" s="342"/>
      <c r="LPK3" s="342"/>
      <c r="LPL3" s="342"/>
      <c r="LPM3" s="342"/>
      <c r="LPN3" s="342"/>
      <c r="LPO3" s="342"/>
      <c r="LPP3" s="342"/>
      <c r="LPQ3" s="342"/>
      <c r="LPR3" s="342"/>
      <c r="LPS3" s="342"/>
      <c r="LPT3" s="342"/>
      <c r="LPU3" s="342"/>
      <c r="LPV3" s="342"/>
      <c r="LPW3" s="342"/>
      <c r="LPX3" s="342"/>
      <c r="LPY3" s="342"/>
      <c r="LPZ3" s="342"/>
      <c r="LQA3" s="342"/>
      <c r="LQB3" s="342"/>
      <c r="LQC3" s="342"/>
      <c r="LQD3" s="342"/>
      <c r="LQE3" s="342"/>
      <c r="LQF3" s="342"/>
      <c r="LQG3" s="342"/>
      <c r="LQH3" s="342"/>
      <c r="LQI3" s="342"/>
      <c r="LQJ3" s="342"/>
      <c r="LQK3" s="342"/>
      <c r="LQL3" s="342"/>
      <c r="LQM3" s="342"/>
      <c r="LQN3" s="342"/>
      <c r="LQO3" s="342"/>
      <c r="LQP3" s="342"/>
      <c r="LQQ3" s="342"/>
      <c r="LQR3" s="342"/>
      <c r="LQS3" s="342"/>
      <c r="LQT3" s="342"/>
      <c r="LQU3" s="342"/>
      <c r="LQV3" s="342"/>
      <c r="LQW3" s="342"/>
      <c r="LQX3" s="342"/>
      <c r="LQY3" s="342"/>
      <c r="LQZ3" s="342"/>
      <c r="LRA3" s="342"/>
      <c r="LRB3" s="342"/>
      <c r="LRC3" s="342"/>
      <c r="LRD3" s="342"/>
      <c r="LRE3" s="342"/>
      <c r="LRF3" s="342"/>
      <c r="LRG3" s="342"/>
      <c r="LRH3" s="342"/>
      <c r="LRI3" s="342"/>
      <c r="LRJ3" s="342"/>
      <c r="LRK3" s="342"/>
      <c r="LRL3" s="342"/>
      <c r="LRM3" s="342"/>
      <c r="LRN3" s="342"/>
      <c r="LRO3" s="342"/>
      <c r="LRP3" s="342"/>
      <c r="LRQ3" s="342"/>
      <c r="LRR3" s="342"/>
      <c r="LRS3" s="342"/>
      <c r="LRT3" s="342"/>
      <c r="LRU3" s="342"/>
      <c r="LRV3" s="342"/>
      <c r="LRW3" s="342"/>
      <c r="LRX3" s="342"/>
      <c r="LRY3" s="342"/>
      <c r="LRZ3" s="342"/>
      <c r="LSA3" s="342"/>
      <c r="LSB3" s="342"/>
      <c r="LSC3" s="342"/>
      <c r="LSD3" s="342"/>
      <c r="LSE3" s="342"/>
      <c r="LSF3" s="342"/>
      <c r="LSG3" s="342"/>
      <c r="LSH3" s="342"/>
      <c r="LSI3" s="342"/>
      <c r="LSJ3" s="342"/>
      <c r="LSK3" s="342"/>
      <c r="LSL3" s="342"/>
      <c r="LSM3" s="342"/>
      <c r="LSN3" s="342"/>
      <c r="LSO3" s="342"/>
      <c r="LSP3" s="342"/>
      <c r="LSQ3" s="342"/>
      <c r="LSR3" s="342"/>
      <c r="LSS3" s="342"/>
      <c r="LST3" s="342"/>
      <c r="LSU3" s="342"/>
      <c r="LSV3" s="342"/>
      <c r="LSW3" s="342"/>
      <c r="LSX3" s="342"/>
      <c r="LSY3" s="342"/>
      <c r="LSZ3" s="342"/>
      <c r="LTA3" s="342"/>
      <c r="LTB3" s="342"/>
      <c r="LTC3" s="342"/>
      <c r="LTD3" s="342"/>
      <c r="LTE3" s="342"/>
      <c r="LTF3" s="342"/>
      <c r="LTG3" s="342"/>
      <c r="LTH3" s="342"/>
      <c r="LTI3" s="342"/>
      <c r="LTJ3" s="342"/>
      <c r="LTK3" s="342"/>
      <c r="LTL3" s="342"/>
      <c r="LTM3" s="342"/>
      <c r="LTN3" s="342"/>
      <c r="LTO3" s="342"/>
      <c r="LTP3" s="342"/>
      <c r="LTQ3" s="342"/>
      <c r="LTR3" s="342"/>
      <c r="LTS3" s="342"/>
      <c r="LTT3" s="342"/>
      <c r="LTU3" s="342"/>
      <c r="LTV3" s="342"/>
      <c r="LTW3" s="342"/>
      <c r="LTX3" s="342"/>
      <c r="LTY3" s="342"/>
      <c r="LTZ3" s="342"/>
      <c r="LUA3" s="342"/>
      <c r="LUB3" s="342"/>
      <c r="LUC3" s="342"/>
      <c r="LUD3" s="342"/>
      <c r="LUE3" s="342"/>
      <c r="LUF3" s="342"/>
      <c r="LUG3" s="342"/>
      <c r="LUH3" s="342"/>
      <c r="LUI3" s="342"/>
      <c r="LUJ3" s="342"/>
      <c r="LUK3" s="342"/>
      <c r="LUL3" s="342"/>
      <c r="LUM3" s="342"/>
      <c r="LUN3" s="342"/>
      <c r="LUO3" s="342"/>
      <c r="LUP3" s="342"/>
      <c r="LUQ3" s="342"/>
      <c r="LUR3" s="342"/>
      <c r="LUS3" s="342"/>
      <c r="LUT3" s="342"/>
      <c r="LUU3" s="342"/>
      <c r="LUV3" s="342"/>
      <c r="LUW3" s="342"/>
      <c r="LUX3" s="342"/>
      <c r="LUY3" s="342"/>
      <c r="LUZ3" s="342"/>
      <c r="LVA3" s="342"/>
      <c r="LVB3" s="342"/>
      <c r="LVC3" s="342"/>
      <c r="LVD3" s="342"/>
      <c r="LVE3" s="342"/>
      <c r="LVF3" s="342"/>
      <c r="LVG3" s="342"/>
      <c r="LVH3" s="342"/>
      <c r="LVI3" s="342"/>
      <c r="LVJ3" s="342"/>
      <c r="LVK3" s="342"/>
      <c r="LVL3" s="342"/>
      <c r="LVM3" s="342"/>
      <c r="LVN3" s="342"/>
      <c r="LVO3" s="342"/>
      <c r="LVP3" s="342"/>
      <c r="LVQ3" s="342"/>
      <c r="LVR3" s="342"/>
      <c r="LVS3" s="342"/>
      <c r="LVT3" s="342"/>
      <c r="LVU3" s="342"/>
      <c r="LVV3" s="342"/>
      <c r="LVW3" s="342"/>
      <c r="LVX3" s="342"/>
      <c r="LVY3" s="342"/>
      <c r="LVZ3" s="342"/>
      <c r="LWA3" s="342"/>
      <c r="LWB3" s="342"/>
      <c r="LWC3" s="342"/>
      <c r="LWD3" s="342"/>
      <c r="LWE3" s="342"/>
      <c r="LWF3" s="342"/>
      <c r="LWG3" s="342"/>
      <c r="LWH3" s="342"/>
      <c r="LWI3" s="342"/>
      <c r="LWJ3" s="342"/>
      <c r="LWK3" s="342"/>
      <c r="LWL3" s="342"/>
      <c r="LWM3" s="342"/>
      <c r="LWN3" s="342"/>
      <c r="LWO3" s="342"/>
      <c r="LWP3" s="342"/>
      <c r="LWQ3" s="342"/>
      <c r="LWR3" s="342"/>
      <c r="LWS3" s="342"/>
      <c r="LWT3" s="342"/>
      <c r="LWU3" s="342"/>
      <c r="LWV3" s="342"/>
      <c r="LWW3" s="342"/>
      <c r="LWX3" s="342"/>
      <c r="LWY3" s="342"/>
      <c r="LWZ3" s="342"/>
      <c r="LXA3" s="342"/>
      <c r="LXB3" s="342"/>
      <c r="LXC3" s="342"/>
      <c r="LXD3" s="342"/>
      <c r="LXE3" s="342"/>
      <c r="LXF3" s="342"/>
      <c r="LXG3" s="342"/>
      <c r="LXH3" s="342"/>
      <c r="LXI3" s="342"/>
      <c r="LXJ3" s="342"/>
      <c r="LXK3" s="342"/>
      <c r="LXL3" s="342"/>
      <c r="LXM3" s="342"/>
      <c r="LXN3" s="342"/>
      <c r="LXO3" s="342"/>
      <c r="LXP3" s="342"/>
      <c r="LXQ3" s="342"/>
      <c r="LXR3" s="342"/>
      <c r="LXS3" s="342"/>
      <c r="LXT3" s="342"/>
      <c r="LXU3" s="342"/>
      <c r="LXV3" s="342"/>
      <c r="LXW3" s="342"/>
      <c r="LXX3" s="342"/>
      <c r="LXY3" s="342"/>
      <c r="LXZ3" s="342"/>
      <c r="LYA3" s="342"/>
      <c r="LYB3" s="342"/>
      <c r="LYC3" s="342"/>
      <c r="LYD3" s="342"/>
      <c r="LYE3" s="342"/>
      <c r="LYF3" s="342"/>
      <c r="LYG3" s="342"/>
      <c r="LYH3" s="342"/>
      <c r="LYI3" s="342"/>
      <c r="LYJ3" s="342"/>
      <c r="LYK3" s="342"/>
      <c r="LYL3" s="342"/>
      <c r="LYM3" s="342"/>
      <c r="LYN3" s="342"/>
      <c r="LYO3" s="342"/>
      <c r="LYP3" s="342"/>
      <c r="LYQ3" s="342"/>
      <c r="LYR3" s="342"/>
      <c r="LYS3" s="342"/>
      <c r="LYT3" s="342"/>
      <c r="LYU3" s="342"/>
      <c r="LYV3" s="342"/>
      <c r="LYW3" s="342"/>
      <c r="LYX3" s="342"/>
      <c r="LYY3" s="342"/>
      <c r="LYZ3" s="342"/>
      <c r="LZA3" s="342"/>
      <c r="LZB3" s="342"/>
      <c r="LZC3" s="342"/>
      <c r="LZD3" s="342"/>
      <c r="LZE3" s="342"/>
      <c r="LZF3" s="342"/>
      <c r="LZG3" s="342"/>
      <c r="LZH3" s="342"/>
      <c r="LZI3" s="342"/>
      <c r="LZJ3" s="342"/>
      <c r="LZK3" s="342"/>
      <c r="LZL3" s="342"/>
      <c r="LZM3" s="342"/>
      <c r="LZN3" s="342"/>
      <c r="LZO3" s="342"/>
      <c r="LZP3" s="342"/>
      <c r="LZQ3" s="342"/>
      <c r="LZR3" s="342"/>
      <c r="LZS3" s="342"/>
      <c r="LZT3" s="342"/>
      <c r="LZU3" s="342"/>
      <c r="LZV3" s="342"/>
      <c r="LZW3" s="342"/>
      <c r="LZX3" s="342"/>
      <c r="LZY3" s="342"/>
      <c r="LZZ3" s="342"/>
      <c r="MAA3" s="342"/>
      <c r="MAB3" s="342"/>
      <c r="MAC3" s="342"/>
      <c r="MAD3" s="342"/>
      <c r="MAE3" s="342"/>
      <c r="MAF3" s="342"/>
      <c r="MAG3" s="342"/>
      <c r="MAH3" s="342"/>
      <c r="MAI3" s="342"/>
      <c r="MAJ3" s="342"/>
      <c r="MAK3" s="342"/>
      <c r="MAL3" s="342"/>
      <c r="MAM3" s="342"/>
      <c r="MAN3" s="342"/>
      <c r="MAO3" s="342"/>
      <c r="MAP3" s="342"/>
      <c r="MAQ3" s="342"/>
      <c r="MAR3" s="342"/>
      <c r="MAS3" s="342"/>
      <c r="MAT3" s="342"/>
      <c r="MAU3" s="342"/>
      <c r="MAV3" s="342"/>
      <c r="MAW3" s="342"/>
      <c r="MAX3" s="342"/>
      <c r="MAY3" s="342"/>
      <c r="MAZ3" s="342"/>
      <c r="MBA3" s="342"/>
      <c r="MBB3" s="342"/>
      <c r="MBC3" s="342"/>
      <c r="MBD3" s="342"/>
      <c r="MBE3" s="342"/>
      <c r="MBF3" s="342"/>
      <c r="MBG3" s="342"/>
      <c r="MBH3" s="342"/>
      <c r="MBI3" s="342"/>
      <c r="MBJ3" s="342"/>
      <c r="MBK3" s="342"/>
      <c r="MBL3" s="342"/>
      <c r="MBM3" s="342"/>
      <c r="MBN3" s="342"/>
      <c r="MBO3" s="342"/>
      <c r="MBP3" s="342"/>
      <c r="MBQ3" s="342"/>
      <c r="MBR3" s="342"/>
      <c r="MBS3" s="342"/>
      <c r="MBT3" s="342"/>
      <c r="MBU3" s="342"/>
      <c r="MBV3" s="342"/>
      <c r="MBW3" s="342"/>
      <c r="MBX3" s="342"/>
      <c r="MBY3" s="342"/>
      <c r="MBZ3" s="342"/>
      <c r="MCA3" s="342"/>
      <c r="MCB3" s="342"/>
      <c r="MCC3" s="342"/>
      <c r="MCD3" s="342"/>
      <c r="MCE3" s="342"/>
      <c r="MCF3" s="342"/>
      <c r="MCG3" s="342"/>
      <c r="MCH3" s="342"/>
      <c r="MCI3" s="342"/>
      <c r="MCJ3" s="342"/>
      <c r="MCK3" s="342"/>
      <c r="MCL3" s="342"/>
      <c r="MCM3" s="342"/>
      <c r="MCN3" s="342"/>
      <c r="MCO3" s="342"/>
      <c r="MCP3" s="342"/>
      <c r="MCQ3" s="342"/>
      <c r="MCR3" s="342"/>
      <c r="MCS3" s="342"/>
      <c r="MCT3" s="342"/>
      <c r="MCU3" s="342"/>
      <c r="MCV3" s="342"/>
      <c r="MCW3" s="342"/>
      <c r="MCX3" s="342"/>
      <c r="MCY3" s="342"/>
      <c r="MCZ3" s="342"/>
      <c r="MDA3" s="342"/>
      <c r="MDB3" s="342"/>
      <c r="MDC3" s="342"/>
      <c r="MDD3" s="342"/>
      <c r="MDE3" s="342"/>
      <c r="MDF3" s="342"/>
      <c r="MDG3" s="342"/>
      <c r="MDH3" s="342"/>
      <c r="MDI3" s="342"/>
      <c r="MDJ3" s="342"/>
      <c r="MDK3" s="342"/>
      <c r="MDL3" s="342"/>
      <c r="MDM3" s="342"/>
      <c r="MDN3" s="342"/>
      <c r="MDO3" s="342"/>
      <c r="MDP3" s="342"/>
      <c r="MDQ3" s="342"/>
      <c r="MDR3" s="342"/>
      <c r="MDS3" s="342"/>
      <c r="MDT3" s="342"/>
      <c r="MDU3" s="342"/>
      <c r="MDV3" s="342"/>
      <c r="MDW3" s="342"/>
      <c r="MDX3" s="342"/>
      <c r="MDY3" s="342"/>
      <c r="MDZ3" s="342"/>
      <c r="MEA3" s="342"/>
      <c r="MEB3" s="342"/>
      <c r="MEC3" s="342"/>
      <c r="MED3" s="342"/>
      <c r="MEE3" s="342"/>
      <c r="MEF3" s="342"/>
      <c r="MEG3" s="342"/>
      <c r="MEH3" s="342"/>
      <c r="MEI3" s="342"/>
      <c r="MEJ3" s="342"/>
      <c r="MEK3" s="342"/>
      <c r="MEL3" s="342"/>
      <c r="MEM3" s="342"/>
      <c r="MEN3" s="342"/>
      <c r="MEO3" s="342"/>
      <c r="MEP3" s="342"/>
      <c r="MEQ3" s="342"/>
      <c r="MER3" s="342"/>
      <c r="MES3" s="342"/>
      <c r="MET3" s="342"/>
      <c r="MEU3" s="342"/>
      <c r="MEV3" s="342"/>
      <c r="MEW3" s="342"/>
      <c r="MEX3" s="342"/>
      <c r="MEY3" s="342"/>
      <c r="MEZ3" s="342"/>
      <c r="MFA3" s="342"/>
      <c r="MFB3" s="342"/>
      <c r="MFC3" s="342"/>
      <c r="MFD3" s="342"/>
      <c r="MFE3" s="342"/>
      <c r="MFF3" s="342"/>
      <c r="MFG3" s="342"/>
      <c r="MFH3" s="342"/>
      <c r="MFI3" s="342"/>
      <c r="MFJ3" s="342"/>
      <c r="MFK3" s="342"/>
      <c r="MFL3" s="342"/>
      <c r="MFM3" s="342"/>
      <c r="MFN3" s="342"/>
      <c r="MFO3" s="342"/>
      <c r="MFP3" s="342"/>
      <c r="MFQ3" s="342"/>
      <c r="MFR3" s="342"/>
      <c r="MFS3" s="342"/>
      <c r="MFT3" s="342"/>
      <c r="MFU3" s="342"/>
      <c r="MFV3" s="342"/>
      <c r="MFW3" s="342"/>
      <c r="MFX3" s="342"/>
      <c r="MFY3" s="342"/>
      <c r="MFZ3" s="342"/>
      <c r="MGA3" s="342"/>
      <c r="MGB3" s="342"/>
      <c r="MGC3" s="342"/>
      <c r="MGD3" s="342"/>
      <c r="MGE3" s="342"/>
      <c r="MGF3" s="342"/>
      <c r="MGG3" s="342"/>
      <c r="MGH3" s="342"/>
      <c r="MGI3" s="342"/>
      <c r="MGJ3" s="342"/>
      <c r="MGK3" s="342"/>
      <c r="MGL3" s="342"/>
      <c r="MGM3" s="342"/>
      <c r="MGN3" s="342"/>
      <c r="MGO3" s="342"/>
      <c r="MGP3" s="342"/>
      <c r="MGQ3" s="342"/>
      <c r="MGR3" s="342"/>
      <c r="MGS3" s="342"/>
      <c r="MGT3" s="342"/>
      <c r="MGU3" s="342"/>
      <c r="MGV3" s="342"/>
      <c r="MGW3" s="342"/>
      <c r="MGX3" s="342"/>
      <c r="MGY3" s="342"/>
      <c r="MGZ3" s="342"/>
      <c r="MHA3" s="342"/>
      <c r="MHB3" s="342"/>
      <c r="MHC3" s="342"/>
      <c r="MHD3" s="342"/>
      <c r="MHE3" s="342"/>
      <c r="MHF3" s="342"/>
      <c r="MHG3" s="342"/>
      <c r="MHH3" s="342"/>
      <c r="MHI3" s="342"/>
      <c r="MHJ3" s="342"/>
      <c r="MHK3" s="342"/>
      <c r="MHL3" s="342"/>
      <c r="MHM3" s="342"/>
      <c r="MHN3" s="342"/>
      <c r="MHO3" s="342"/>
      <c r="MHP3" s="342"/>
      <c r="MHQ3" s="342"/>
      <c r="MHR3" s="342"/>
      <c r="MHS3" s="342"/>
      <c r="MHT3" s="342"/>
      <c r="MHU3" s="342"/>
      <c r="MHV3" s="342"/>
      <c r="MHW3" s="342"/>
      <c r="MHX3" s="342"/>
      <c r="MHY3" s="342"/>
      <c r="MHZ3" s="342"/>
      <c r="MIA3" s="342"/>
      <c r="MIB3" s="342"/>
      <c r="MIC3" s="342"/>
      <c r="MID3" s="342"/>
      <c r="MIE3" s="342"/>
      <c r="MIF3" s="342"/>
      <c r="MIG3" s="342"/>
      <c r="MIH3" s="342"/>
      <c r="MII3" s="342"/>
      <c r="MIJ3" s="342"/>
      <c r="MIK3" s="342"/>
      <c r="MIL3" s="342"/>
      <c r="MIM3" s="342"/>
      <c r="MIN3" s="342"/>
      <c r="MIO3" s="342"/>
      <c r="MIP3" s="342"/>
      <c r="MIQ3" s="342"/>
      <c r="MIR3" s="342"/>
      <c r="MIS3" s="342"/>
      <c r="MIT3" s="342"/>
      <c r="MIU3" s="342"/>
      <c r="MIV3" s="342"/>
      <c r="MIW3" s="342"/>
      <c r="MIX3" s="342"/>
      <c r="MIY3" s="342"/>
      <c r="MIZ3" s="342"/>
      <c r="MJA3" s="342"/>
      <c r="MJB3" s="342"/>
      <c r="MJC3" s="342"/>
      <c r="MJD3" s="342"/>
      <c r="MJE3" s="342"/>
      <c r="MJF3" s="342"/>
      <c r="MJG3" s="342"/>
      <c r="MJH3" s="342"/>
      <c r="MJI3" s="342"/>
      <c r="MJJ3" s="342"/>
      <c r="MJK3" s="342"/>
      <c r="MJL3" s="342"/>
      <c r="MJM3" s="342"/>
      <c r="MJN3" s="342"/>
      <c r="MJO3" s="342"/>
      <c r="MJP3" s="342"/>
      <c r="MJQ3" s="342"/>
      <c r="MJR3" s="342"/>
      <c r="MJS3" s="342"/>
      <c r="MJT3" s="342"/>
      <c r="MJU3" s="342"/>
      <c r="MJV3" s="342"/>
      <c r="MJW3" s="342"/>
      <c r="MJX3" s="342"/>
      <c r="MJY3" s="342"/>
      <c r="MJZ3" s="342"/>
      <c r="MKA3" s="342"/>
      <c r="MKB3" s="342"/>
      <c r="MKC3" s="342"/>
      <c r="MKD3" s="342"/>
      <c r="MKE3" s="342"/>
      <c r="MKF3" s="342"/>
      <c r="MKG3" s="342"/>
      <c r="MKH3" s="342"/>
      <c r="MKI3" s="342"/>
      <c r="MKJ3" s="342"/>
      <c r="MKK3" s="342"/>
      <c r="MKL3" s="342"/>
      <c r="MKM3" s="342"/>
      <c r="MKN3" s="342"/>
      <c r="MKO3" s="342"/>
      <c r="MKP3" s="342"/>
      <c r="MKQ3" s="342"/>
      <c r="MKR3" s="342"/>
      <c r="MKS3" s="342"/>
      <c r="MKT3" s="342"/>
      <c r="MKU3" s="342"/>
      <c r="MKV3" s="342"/>
      <c r="MKW3" s="342"/>
      <c r="MKX3" s="342"/>
      <c r="MKY3" s="342"/>
      <c r="MKZ3" s="342"/>
      <c r="MLA3" s="342"/>
      <c r="MLB3" s="342"/>
      <c r="MLC3" s="342"/>
      <c r="MLD3" s="342"/>
      <c r="MLE3" s="342"/>
      <c r="MLF3" s="342"/>
      <c r="MLG3" s="342"/>
      <c r="MLH3" s="342"/>
      <c r="MLI3" s="342"/>
      <c r="MLJ3" s="342"/>
      <c r="MLK3" s="342"/>
      <c r="MLL3" s="342"/>
      <c r="MLM3" s="342"/>
      <c r="MLN3" s="342"/>
      <c r="MLO3" s="342"/>
      <c r="MLP3" s="342"/>
      <c r="MLQ3" s="342"/>
      <c r="MLR3" s="342"/>
      <c r="MLS3" s="342"/>
      <c r="MLT3" s="342"/>
      <c r="MLU3" s="342"/>
      <c r="MLV3" s="342"/>
      <c r="MLW3" s="342"/>
      <c r="MLX3" s="342"/>
      <c r="MLY3" s="342"/>
      <c r="MLZ3" s="342"/>
      <c r="MMA3" s="342"/>
      <c r="MMB3" s="342"/>
      <c r="MMC3" s="342"/>
      <c r="MMD3" s="342"/>
      <c r="MME3" s="342"/>
      <c r="MMF3" s="342"/>
      <c r="MMG3" s="342"/>
      <c r="MMH3" s="342"/>
      <c r="MMI3" s="342"/>
      <c r="MMJ3" s="342"/>
      <c r="MMK3" s="342"/>
      <c r="MML3" s="342"/>
      <c r="MMM3" s="342"/>
      <c r="MMN3" s="342"/>
      <c r="MMO3" s="342"/>
      <c r="MMP3" s="342"/>
      <c r="MMQ3" s="342"/>
      <c r="MMR3" s="342"/>
      <c r="MMS3" s="342"/>
      <c r="MMT3" s="342"/>
      <c r="MMU3" s="342"/>
      <c r="MMV3" s="342"/>
      <c r="MMW3" s="342"/>
      <c r="MMX3" s="342"/>
      <c r="MMY3" s="342"/>
      <c r="MMZ3" s="342"/>
      <c r="MNA3" s="342"/>
      <c r="MNB3" s="342"/>
      <c r="MNC3" s="342"/>
      <c r="MND3" s="342"/>
      <c r="MNE3" s="342"/>
      <c r="MNF3" s="342"/>
      <c r="MNG3" s="342"/>
      <c r="MNH3" s="342"/>
      <c r="MNI3" s="342"/>
      <c r="MNJ3" s="342"/>
      <c r="MNK3" s="342"/>
      <c r="MNL3" s="342"/>
      <c r="MNM3" s="342"/>
      <c r="MNN3" s="342"/>
      <c r="MNO3" s="342"/>
      <c r="MNP3" s="342"/>
      <c r="MNQ3" s="342"/>
      <c r="MNR3" s="342"/>
      <c r="MNS3" s="342"/>
      <c r="MNT3" s="342"/>
      <c r="MNU3" s="342"/>
      <c r="MNV3" s="342"/>
      <c r="MNW3" s="342"/>
      <c r="MNX3" s="342"/>
      <c r="MNY3" s="342"/>
      <c r="MNZ3" s="342"/>
      <c r="MOA3" s="342"/>
      <c r="MOB3" s="342"/>
      <c r="MOC3" s="342"/>
      <c r="MOD3" s="342"/>
      <c r="MOE3" s="342"/>
      <c r="MOF3" s="342"/>
      <c r="MOG3" s="342"/>
      <c r="MOH3" s="342"/>
      <c r="MOI3" s="342"/>
      <c r="MOJ3" s="342"/>
      <c r="MOK3" s="342"/>
      <c r="MOL3" s="342"/>
      <c r="MOM3" s="342"/>
      <c r="MON3" s="342"/>
      <c r="MOO3" s="342"/>
      <c r="MOP3" s="342"/>
      <c r="MOQ3" s="342"/>
      <c r="MOR3" s="342"/>
      <c r="MOS3" s="342"/>
      <c r="MOT3" s="342"/>
      <c r="MOU3" s="342"/>
      <c r="MOV3" s="342"/>
      <c r="MOW3" s="342"/>
      <c r="MOX3" s="342"/>
      <c r="MOY3" s="342"/>
      <c r="MOZ3" s="342"/>
      <c r="MPA3" s="342"/>
      <c r="MPB3" s="342"/>
      <c r="MPC3" s="342"/>
      <c r="MPD3" s="342"/>
      <c r="MPE3" s="342"/>
      <c r="MPF3" s="342"/>
      <c r="MPG3" s="342"/>
      <c r="MPH3" s="342"/>
      <c r="MPI3" s="342"/>
      <c r="MPJ3" s="342"/>
      <c r="MPK3" s="342"/>
      <c r="MPL3" s="342"/>
      <c r="MPM3" s="342"/>
      <c r="MPN3" s="342"/>
      <c r="MPO3" s="342"/>
      <c r="MPP3" s="342"/>
      <c r="MPQ3" s="342"/>
      <c r="MPR3" s="342"/>
      <c r="MPS3" s="342"/>
      <c r="MPT3" s="342"/>
      <c r="MPU3" s="342"/>
      <c r="MPV3" s="342"/>
      <c r="MPW3" s="342"/>
      <c r="MPX3" s="342"/>
      <c r="MPY3" s="342"/>
      <c r="MPZ3" s="342"/>
      <c r="MQA3" s="342"/>
      <c r="MQB3" s="342"/>
      <c r="MQC3" s="342"/>
      <c r="MQD3" s="342"/>
      <c r="MQE3" s="342"/>
      <c r="MQF3" s="342"/>
      <c r="MQG3" s="342"/>
      <c r="MQH3" s="342"/>
      <c r="MQI3" s="342"/>
      <c r="MQJ3" s="342"/>
      <c r="MQK3" s="342"/>
      <c r="MQL3" s="342"/>
      <c r="MQM3" s="342"/>
      <c r="MQN3" s="342"/>
      <c r="MQO3" s="342"/>
      <c r="MQP3" s="342"/>
      <c r="MQQ3" s="342"/>
      <c r="MQR3" s="342"/>
      <c r="MQS3" s="342"/>
      <c r="MQT3" s="342"/>
      <c r="MQU3" s="342"/>
      <c r="MQV3" s="342"/>
      <c r="MQW3" s="342"/>
      <c r="MQX3" s="342"/>
      <c r="MQY3" s="342"/>
      <c r="MQZ3" s="342"/>
      <c r="MRA3" s="342"/>
      <c r="MRB3" s="342"/>
      <c r="MRC3" s="342"/>
      <c r="MRD3" s="342"/>
      <c r="MRE3" s="342"/>
      <c r="MRF3" s="342"/>
      <c r="MRG3" s="342"/>
      <c r="MRH3" s="342"/>
      <c r="MRI3" s="342"/>
      <c r="MRJ3" s="342"/>
      <c r="MRK3" s="342"/>
      <c r="MRL3" s="342"/>
      <c r="MRM3" s="342"/>
      <c r="MRN3" s="342"/>
      <c r="MRO3" s="342"/>
      <c r="MRP3" s="342"/>
      <c r="MRQ3" s="342"/>
      <c r="MRR3" s="342"/>
      <c r="MRS3" s="342"/>
      <c r="MRT3" s="342"/>
      <c r="MRU3" s="342"/>
      <c r="MRV3" s="342"/>
      <c r="MRW3" s="342"/>
      <c r="MRX3" s="342"/>
      <c r="MRY3" s="342"/>
      <c r="MRZ3" s="342"/>
      <c r="MSA3" s="342"/>
      <c r="MSB3" s="342"/>
      <c r="MSC3" s="342"/>
      <c r="MSD3" s="342"/>
      <c r="MSE3" s="342"/>
      <c r="MSF3" s="342"/>
      <c r="MSG3" s="342"/>
      <c r="MSH3" s="342"/>
      <c r="MSI3" s="342"/>
      <c r="MSJ3" s="342"/>
      <c r="MSK3" s="342"/>
      <c r="MSL3" s="342"/>
      <c r="MSM3" s="342"/>
      <c r="MSN3" s="342"/>
      <c r="MSO3" s="342"/>
      <c r="MSP3" s="342"/>
      <c r="MSQ3" s="342"/>
      <c r="MSR3" s="342"/>
      <c r="MSS3" s="342"/>
      <c r="MST3" s="342"/>
      <c r="MSU3" s="342"/>
      <c r="MSV3" s="342"/>
      <c r="MSW3" s="342"/>
      <c r="MSX3" s="342"/>
      <c r="MSY3" s="342"/>
      <c r="MSZ3" s="342"/>
      <c r="MTA3" s="342"/>
      <c r="MTB3" s="342"/>
      <c r="MTC3" s="342"/>
      <c r="MTD3" s="342"/>
      <c r="MTE3" s="342"/>
      <c r="MTF3" s="342"/>
      <c r="MTG3" s="342"/>
      <c r="MTH3" s="342"/>
      <c r="MTI3" s="342"/>
      <c r="MTJ3" s="342"/>
      <c r="MTK3" s="342"/>
      <c r="MTL3" s="342"/>
      <c r="MTM3" s="342"/>
      <c r="MTN3" s="342"/>
      <c r="MTO3" s="342"/>
      <c r="MTP3" s="342"/>
      <c r="MTQ3" s="342"/>
      <c r="MTR3" s="342"/>
      <c r="MTS3" s="342"/>
      <c r="MTT3" s="342"/>
      <c r="MTU3" s="342"/>
      <c r="MTV3" s="342"/>
      <c r="MTW3" s="342"/>
      <c r="MTX3" s="342"/>
      <c r="MTY3" s="342"/>
      <c r="MTZ3" s="342"/>
      <c r="MUA3" s="342"/>
      <c r="MUB3" s="342"/>
      <c r="MUC3" s="342"/>
      <c r="MUD3" s="342"/>
      <c r="MUE3" s="342"/>
      <c r="MUF3" s="342"/>
      <c r="MUG3" s="342"/>
      <c r="MUH3" s="342"/>
      <c r="MUI3" s="342"/>
      <c r="MUJ3" s="342"/>
      <c r="MUK3" s="342"/>
      <c r="MUL3" s="342"/>
      <c r="MUM3" s="342"/>
      <c r="MUN3" s="342"/>
      <c r="MUO3" s="342"/>
      <c r="MUP3" s="342"/>
      <c r="MUQ3" s="342"/>
      <c r="MUR3" s="342"/>
      <c r="MUS3" s="342"/>
      <c r="MUT3" s="342"/>
      <c r="MUU3" s="342"/>
      <c r="MUV3" s="342"/>
      <c r="MUW3" s="342"/>
      <c r="MUX3" s="342"/>
      <c r="MUY3" s="342"/>
      <c r="MUZ3" s="342"/>
      <c r="MVA3" s="342"/>
      <c r="MVB3" s="342"/>
      <c r="MVC3" s="342"/>
      <c r="MVD3" s="342"/>
      <c r="MVE3" s="342"/>
      <c r="MVF3" s="342"/>
      <c r="MVG3" s="342"/>
      <c r="MVH3" s="342"/>
      <c r="MVI3" s="342"/>
      <c r="MVJ3" s="342"/>
      <c r="MVK3" s="342"/>
      <c r="MVL3" s="342"/>
      <c r="MVM3" s="342"/>
      <c r="MVN3" s="342"/>
      <c r="MVO3" s="342"/>
      <c r="MVP3" s="342"/>
      <c r="MVQ3" s="342"/>
      <c r="MVR3" s="342"/>
      <c r="MVS3" s="342"/>
      <c r="MVT3" s="342"/>
      <c r="MVU3" s="342"/>
      <c r="MVV3" s="342"/>
      <c r="MVW3" s="342"/>
      <c r="MVX3" s="342"/>
      <c r="MVY3" s="342"/>
      <c r="MVZ3" s="342"/>
      <c r="MWA3" s="342"/>
      <c r="MWB3" s="342"/>
      <c r="MWC3" s="342"/>
      <c r="MWD3" s="342"/>
      <c r="MWE3" s="342"/>
      <c r="MWF3" s="342"/>
      <c r="MWG3" s="342"/>
      <c r="MWH3" s="342"/>
      <c r="MWI3" s="342"/>
      <c r="MWJ3" s="342"/>
      <c r="MWK3" s="342"/>
      <c r="MWL3" s="342"/>
      <c r="MWM3" s="342"/>
      <c r="MWN3" s="342"/>
      <c r="MWO3" s="342"/>
      <c r="MWP3" s="342"/>
      <c r="MWQ3" s="342"/>
      <c r="MWR3" s="342"/>
      <c r="MWS3" s="342"/>
      <c r="MWT3" s="342"/>
      <c r="MWU3" s="342"/>
      <c r="MWV3" s="342"/>
      <c r="MWW3" s="342"/>
      <c r="MWX3" s="342"/>
      <c r="MWY3" s="342"/>
      <c r="MWZ3" s="342"/>
      <c r="MXA3" s="342"/>
      <c r="MXB3" s="342"/>
      <c r="MXC3" s="342"/>
      <c r="MXD3" s="342"/>
      <c r="MXE3" s="342"/>
      <c r="MXF3" s="342"/>
      <c r="MXG3" s="342"/>
      <c r="MXH3" s="342"/>
      <c r="MXI3" s="342"/>
      <c r="MXJ3" s="342"/>
      <c r="MXK3" s="342"/>
      <c r="MXL3" s="342"/>
      <c r="MXM3" s="342"/>
      <c r="MXN3" s="342"/>
      <c r="MXO3" s="342"/>
      <c r="MXP3" s="342"/>
      <c r="MXQ3" s="342"/>
      <c r="MXR3" s="342"/>
      <c r="MXS3" s="342"/>
      <c r="MXT3" s="342"/>
      <c r="MXU3" s="342"/>
      <c r="MXV3" s="342"/>
      <c r="MXW3" s="342"/>
      <c r="MXX3" s="342"/>
      <c r="MXY3" s="342"/>
      <c r="MXZ3" s="342"/>
      <c r="MYA3" s="342"/>
      <c r="MYB3" s="342"/>
      <c r="MYC3" s="342"/>
      <c r="MYD3" s="342"/>
      <c r="MYE3" s="342"/>
      <c r="MYF3" s="342"/>
      <c r="MYG3" s="342"/>
      <c r="MYH3" s="342"/>
      <c r="MYI3" s="342"/>
      <c r="MYJ3" s="342"/>
      <c r="MYK3" s="342"/>
      <c r="MYL3" s="342"/>
      <c r="MYM3" s="342"/>
      <c r="MYN3" s="342"/>
      <c r="MYO3" s="342"/>
      <c r="MYP3" s="342"/>
      <c r="MYQ3" s="342"/>
      <c r="MYR3" s="342"/>
      <c r="MYS3" s="342"/>
      <c r="MYT3" s="342"/>
      <c r="MYU3" s="342"/>
      <c r="MYV3" s="342"/>
      <c r="MYW3" s="342"/>
      <c r="MYX3" s="342"/>
      <c r="MYY3" s="342"/>
      <c r="MYZ3" s="342"/>
      <c r="MZA3" s="342"/>
      <c r="MZB3" s="342"/>
      <c r="MZC3" s="342"/>
      <c r="MZD3" s="342"/>
      <c r="MZE3" s="342"/>
      <c r="MZF3" s="342"/>
      <c r="MZG3" s="342"/>
      <c r="MZH3" s="342"/>
      <c r="MZI3" s="342"/>
      <c r="MZJ3" s="342"/>
      <c r="MZK3" s="342"/>
      <c r="MZL3" s="342"/>
      <c r="MZM3" s="342"/>
      <c r="MZN3" s="342"/>
      <c r="MZO3" s="342"/>
      <c r="MZP3" s="342"/>
      <c r="MZQ3" s="342"/>
      <c r="MZR3" s="342"/>
      <c r="MZS3" s="342"/>
      <c r="MZT3" s="342"/>
      <c r="MZU3" s="342"/>
      <c r="MZV3" s="342"/>
      <c r="MZW3" s="342"/>
      <c r="MZX3" s="342"/>
      <c r="MZY3" s="342"/>
      <c r="MZZ3" s="342"/>
      <c r="NAA3" s="342"/>
      <c r="NAB3" s="342"/>
      <c r="NAC3" s="342"/>
      <c r="NAD3" s="342"/>
      <c r="NAE3" s="342"/>
      <c r="NAF3" s="342"/>
      <c r="NAG3" s="342"/>
      <c r="NAH3" s="342"/>
      <c r="NAI3" s="342"/>
      <c r="NAJ3" s="342"/>
      <c r="NAK3" s="342"/>
      <c r="NAL3" s="342"/>
      <c r="NAM3" s="342"/>
      <c r="NAN3" s="342"/>
      <c r="NAO3" s="342"/>
      <c r="NAP3" s="342"/>
      <c r="NAQ3" s="342"/>
      <c r="NAR3" s="342"/>
      <c r="NAS3" s="342"/>
      <c r="NAT3" s="342"/>
      <c r="NAU3" s="342"/>
      <c r="NAV3" s="342"/>
      <c r="NAW3" s="342"/>
      <c r="NAX3" s="342"/>
      <c r="NAY3" s="342"/>
      <c r="NAZ3" s="342"/>
      <c r="NBA3" s="342"/>
      <c r="NBB3" s="342"/>
      <c r="NBC3" s="342"/>
      <c r="NBD3" s="342"/>
      <c r="NBE3" s="342"/>
      <c r="NBF3" s="342"/>
      <c r="NBG3" s="342"/>
      <c r="NBH3" s="342"/>
      <c r="NBI3" s="342"/>
      <c r="NBJ3" s="342"/>
      <c r="NBK3" s="342"/>
      <c r="NBL3" s="342"/>
      <c r="NBM3" s="342"/>
      <c r="NBN3" s="342"/>
      <c r="NBO3" s="342"/>
      <c r="NBP3" s="342"/>
      <c r="NBQ3" s="342"/>
      <c r="NBR3" s="342"/>
      <c r="NBS3" s="342"/>
      <c r="NBT3" s="342"/>
      <c r="NBU3" s="342"/>
      <c r="NBV3" s="342"/>
      <c r="NBW3" s="342"/>
      <c r="NBX3" s="342"/>
      <c r="NBY3" s="342"/>
      <c r="NBZ3" s="342"/>
      <c r="NCA3" s="342"/>
      <c r="NCB3" s="342"/>
      <c r="NCC3" s="342"/>
      <c r="NCD3" s="342"/>
      <c r="NCE3" s="342"/>
      <c r="NCF3" s="342"/>
      <c r="NCG3" s="342"/>
      <c r="NCH3" s="342"/>
      <c r="NCI3" s="342"/>
      <c r="NCJ3" s="342"/>
      <c r="NCK3" s="342"/>
      <c r="NCL3" s="342"/>
      <c r="NCM3" s="342"/>
      <c r="NCN3" s="342"/>
      <c r="NCO3" s="342"/>
      <c r="NCP3" s="342"/>
      <c r="NCQ3" s="342"/>
      <c r="NCR3" s="342"/>
      <c r="NCS3" s="342"/>
      <c r="NCT3" s="342"/>
      <c r="NCU3" s="342"/>
      <c r="NCV3" s="342"/>
      <c r="NCW3" s="342"/>
      <c r="NCX3" s="342"/>
      <c r="NCY3" s="342"/>
      <c r="NCZ3" s="342"/>
      <c r="NDA3" s="342"/>
      <c r="NDB3" s="342"/>
      <c r="NDC3" s="342"/>
      <c r="NDD3" s="342"/>
      <c r="NDE3" s="342"/>
      <c r="NDF3" s="342"/>
      <c r="NDG3" s="342"/>
      <c r="NDH3" s="342"/>
      <c r="NDI3" s="342"/>
      <c r="NDJ3" s="342"/>
      <c r="NDK3" s="342"/>
      <c r="NDL3" s="342"/>
      <c r="NDM3" s="342"/>
      <c r="NDN3" s="342"/>
      <c r="NDO3" s="342"/>
      <c r="NDP3" s="342"/>
      <c r="NDQ3" s="342"/>
      <c r="NDR3" s="342"/>
      <c r="NDS3" s="342"/>
      <c r="NDT3" s="342"/>
      <c r="NDU3" s="342"/>
      <c r="NDV3" s="342"/>
      <c r="NDW3" s="342"/>
      <c r="NDX3" s="342"/>
      <c r="NDY3" s="342"/>
      <c r="NDZ3" s="342"/>
      <c r="NEA3" s="342"/>
      <c r="NEB3" s="342"/>
      <c r="NEC3" s="342"/>
      <c r="NED3" s="342"/>
      <c r="NEE3" s="342"/>
      <c r="NEF3" s="342"/>
      <c r="NEG3" s="342"/>
      <c r="NEH3" s="342"/>
      <c r="NEI3" s="342"/>
      <c r="NEJ3" s="342"/>
      <c r="NEK3" s="342"/>
      <c r="NEL3" s="342"/>
      <c r="NEM3" s="342"/>
      <c r="NEN3" s="342"/>
      <c r="NEO3" s="342"/>
      <c r="NEP3" s="342"/>
      <c r="NEQ3" s="342"/>
      <c r="NER3" s="342"/>
      <c r="NES3" s="342"/>
      <c r="NET3" s="342"/>
      <c r="NEU3" s="342"/>
      <c r="NEV3" s="342"/>
      <c r="NEW3" s="342"/>
      <c r="NEX3" s="342"/>
      <c r="NEY3" s="342"/>
      <c r="NEZ3" s="342"/>
      <c r="NFA3" s="342"/>
      <c r="NFB3" s="342"/>
      <c r="NFC3" s="342"/>
      <c r="NFD3" s="342"/>
      <c r="NFE3" s="342"/>
      <c r="NFF3" s="342"/>
      <c r="NFG3" s="342"/>
      <c r="NFH3" s="342"/>
      <c r="NFI3" s="342"/>
      <c r="NFJ3" s="342"/>
      <c r="NFK3" s="342"/>
      <c r="NFL3" s="342"/>
      <c r="NFM3" s="342"/>
      <c r="NFN3" s="342"/>
      <c r="NFO3" s="342"/>
      <c r="NFP3" s="342"/>
      <c r="NFQ3" s="342"/>
      <c r="NFR3" s="342"/>
      <c r="NFS3" s="342"/>
      <c r="NFT3" s="342"/>
      <c r="NFU3" s="342"/>
      <c r="NFV3" s="342"/>
      <c r="NFW3" s="342"/>
      <c r="NFX3" s="342"/>
      <c r="NFY3" s="342"/>
      <c r="NFZ3" s="342"/>
      <c r="NGA3" s="342"/>
      <c r="NGB3" s="342"/>
      <c r="NGC3" s="342"/>
      <c r="NGD3" s="342"/>
      <c r="NGE3" s="342"/>
      <c r="NGF3" s="342"/>
      <c r="NGG3" s="342"/>
      <c r="NGH3" s="342"/>
      <c r="NGI3" s="342"/>
      <c r="NGJ3" s="342"/>
      <c r="NGK3" s="342"/>
      <c r="NGL3" s="342"/>
      <c r="NGM3" s="342"/>
      <c r="NGN3" s="342"/>
      <c r="NGO3" s="342"/>
      <c r="NGP3" s="342"/>
      <c r="NGQ3" s="342"/>
      <c r="NGR3" s="342"/>
      <c r="NGS3" s="342"/>
      <c r="NGT3" s="342"/>
      <c r="NGU3" s="342"/>
      <c r="NGV3" s="342"/>
      <c r="NGW3" s="342"/>
      <c r="NGX3" s="342"/>
      <c r="NGY3" s="342"/>
      <c r="NGZ3" s="342"/>
      <c r="NHA3" s="342"/>
      <c r="NHB3" s="342"/>
      <c r="NHC3" s="342"/>
      <c r="NHD3" s="342"/>
      <c r="NHE3" s="342"/>
      <c r="NHF3" s="342"/>
      <c r="NHG3" s="342"/>
      <c r="NHH3" s="342"/>
      <c r="NHI3" s="342"/>
      <c r="NHJ3" s="342"/>
      <c r="NHK3" s="342"/>
      <c r="NHL3" s="342"/>
      <c r="NHM3" s="342"/>
      <c r="NHN3" s="342"/>
      <c r="NHO3" s="342"/>
      <c r="NHP3" s="342"/>
      <c r="NHQ3" s="342"/>
      <c r="NHR3" s="342"/>
      <c r="NHS3" s="342"/>
      <c r="NHT3" s="342"/>
      <c r="NHU3" s="342"/>
      <c r="NHV3" s="342"/>
      <c r="NHW3" s="342"/>
      <c r="NHX3" s="342"/>
      <c r="NHY3" s="342"/>
      <c r="NHZ3" s="342"/>
      <c r="NIA3" s="342"/>
      <c r="NIB3" s="342"/>
      <c r="NIC3" s="342"/>
      <c r="NID3" s="342"/>
      <c r="NIE3" s="342"/>
      <c r="NIF3" s="342"/>
      <c r="NIG3" s="342"/>
      <c r="NIH3" s="342"/>
      <c r="NII3" s="342"/>
      <c r="NIJ3" s="342"/>
      <c r="NIK3" s="342"/>
      <c r="NIL3" s="342"/>
      <c r="NIM3" s="342"/>
      <c r="NIN3" s="342"/>
      <c r="NIO3" s="342"/>
      <c r="NIP3" s="342"/>
      <c r="NIQ3" s="342"/>
      <c r="NIR3" s="342"/>
      <c r="NIS3" s="342"/>
      <c r="NIT3" s="342"/>
      <c r="NIU3" s="342"/>
      <c r="NIV3" s="342"/>
      <c r="NIW3" s="342"/>
      <c r="NIX3" s="342"/>
      <c r="NIY3" s="342"/>
      <c r="NIZ3" s="342"/>
      <c r="NJA3" s="342"/>
      <c r="NJB3" s="342"/>
      <c r="NJC3" s="342"/>
      <c r="NJD3" s="342"/>
      <c r="NJE3" s="342"/>
      <c r="NJF3" s="342"/>
      <c r="NJG3" s="342"/>
      <c r="NJH3" s="342"/>
      <c r="NJI3" s="342"/>
      <c r="NJJ3" s="342"/>
      <c r="NJK3" s="342"/>
      <c r="NJL3" s="342"/>
      <c r="NJM3" s="342"/>
      <c r="NJN3" s="342"/>
      <c r="NJO3" s="342"/>
      <c r="NJP3" s="342"/>
      <c r="NJQ3" s="342"/>
      <c r="NJR3" s="342"/>
      <c r="NJS3" s="342"/>
      <c r="NJT3" s="342"/>
      <c r="NJU3" s="342"/>
      <c r="NJV3" s="342"/>
      <c r="NJW3" s="342"/>
      <c r="NJX3" s="342"/>
      <c r="NJY3" s="342"/>
      <c r="NJZ3" s="342"/>
      <c r="NKA3" s="342"/>
      <c r="NKB3" s="342"/>
      <c r="NKC3" s="342"/>
      <c r="NKD3" s="342"/>
      <c r="NKE3" s="342"/>
      <c r="NKF3" s="342"/>
      <c r="NKG3" s="342"/>
      <c r="NKH3" s="342"/>
      <c r="NKI3" s="342"/>
      <c r="NKJ3" s="342"/>
      <c r="NKK3" s="342"/>
      <c r="NKL3" s="342"/>
      <c r="NKM3" s="342"/>
      <c r="NKN3" s="342"/>
      <c r="NKO3" s="342"/>
      <c r="NKP3" s="342"/>
      <c r="NKQ3" s="342"/>
      <c r="NKR3" s="342"/>
      <c r="NKS3" s="342"/>
      <c r="NKT3" s="342"/>
      <c r="NKU3" s="342"/>
      <c r="NKV3" s="342"/>
      <c r="NKW3" s="342"/>
      <c r="NKX3" s="342"/>
      <c r="NKY3" s="342"/>
      <c r="NKZ3" s="342"/>
      <c r="NLA3" s="342"/>
      <c r="NLB3" s="342"/>
      <c r="NLC3" s="342"/>
      <c r="NLD3" s="342"/>
      <c r="NLE3" s="342"/>
      <c r="NLF3" s="342"/>
      <c r="NLG3" s="342"/>
      <c r="NLH3" s="342"/>
      <c r="NLI3" s="342"/>
      <c r="NLJ3" s="342"/>
      <c r="NLK3" s="342"/>
      <c r="NLL3" s="342"/>
      <c r="NLM3" s="342"/>
      <c r="NLN3" s="342"/>
      <c r="NLO3" s="342"/>
      <c r="NLP3" s="342"/>
      <c r="NLQ3" s="342"/>
      <c r="NLR3" s="342"/>
      <c r="NLS3" s="342"/>
      <c r="NLT3" s="342"/>
      <c r="NLU3" s="342"/>
      <c r="NLV3" s="342"/>
      <c r="NLW3" s="342"/>
      <c r="NLX3" s="342"/>
      <c r="NLY3" s="342"/>
      <c r="NLZ3" s="342"/>
      <c r="NMA3" s="342"/>
      <c r="NMB3" s="342"/>
      <c r="NMC3" s="342"/>
      <c r="NMD3" s="342"/>
      <c r="NME3" s="342"/>
      <c r="NMF3" s="342"/>
      <c r="NMG3" s="342"/>
      <c r="NMH3" s="342"/>
      <c r="NMI3" s="342"/>
      <c r="NMJ3" s="342"/>
      <c r="NMK3" s="342"/>
      <c r="NML3" s="342"/>
      <c r="NMM3" s="342"/>
      <c r="NMN3" s="342"/>
      <c r="NMO3" s="342"/>
      <c r="NMP3" s="342"/>
      <c r="NMQ3" s="342"/>
      <c r="NMR3" s="342"/>
      <c r="NMS3" s="342"/>
      <c r="NMT3" s="342"/>
      <c r="NMU3" s="342"/>
      <c r="NMV3" s="342"/>
      <c r="NMW3" s="342"/>
      <c r="NMX3" s="342"/>
      <c r="NMY3" s="342"/>
      <c r="NMZ3" s="342"/>
      <c r="NNA3" s="342"/>
      <c r="NNB3" s="342"/>
      <c r="NNC3" s="342"/>
      <c r="NND3" s="342"/>
      <c r="NNE3" s="342"/>
      <c r="NNF3" s="342"/>
      <c r="NNG3" s="342"/>
      <c r="NNH3" s="342"/>
      <c r="NNI3" s="342"/>
      <c r="NNJ3" s="342"/>
      <c r="NNK3" s="342"/>
      <c r="NNL3" s="342"/>
      <c r="NNM3" s="342"/>
      <c r="NNN3" s="342"/>
      <c r="NNO3" s="342"/>
      <c r="NNP3" s="342"/>
      <c r="NNQ3" s="342"/>
      <c r="NNR3" s="342"/>
      <c r="NNS3" s="342"/>
      <c r="NNT3" s="342"/>
      <c r="NNU3" s="342"/>
      <c r="NNV3" s="342"/>
      <c r="NNW3" s="342"/>
      <c r="NNX3" s="342"/>
      <c r="NNY3" s="342"/>
      <c r="NNZ3" s="342"/>
      <c r="NOA3" s="342"/>
      <c r="NOB3" s="342"/>
      <c r="NOC3" s="342"/>
      <c r="NOD3" s="342"/>
      <c r="NOE3" s="342"/>
      <c r="NOF3" s="342"/>
      <c r="NOG3" s="342"/>
      <c r="NOH3" s="342"/>
      <c r="NOI3" s="342"/>
      <c r="NOJ3" s="342"/>
      <c r="NOK3" s="342"/>
      <c r="NOL3" s="342"/>
      <c r="NOM3" s="342"/>
      <c r="NON3" s="342"/>
      <c r="NOO3" s="342"/>
      <c r="NOP3" s="342"/>
      <c r="NOQ3" s="342"/>
      <c r="NOR3" s="342"/>
      <c r="NOS3" s="342"/>
      <c r="NOT3" s="342"/>
      <c r="NOU3" s="342"/>
      <c r="NOV3" s="342"/>
      <c r="NOW3" s="342"/>
      <c r="NOX3" s="342"/>
      <c r="NOY3" s="342"/>
      <c r="NOZ3" s="342"/>
      <c r="NPA3" s="342"/>
      <c r="NPB3" s="342"/>
      <c r="NPC3" s="342"/>
      <c r="NPD3" s="342"/>
      <c r="NPE3" s="342"/>
      <c r="NPF3" s="342"/>
      <c r="NPG3" s="342"/>
      <c r="NPH3" s="342"/>
      <c r="NPI3" s="342"/>
      <c r="NPJ3" s="342"/>
      <c r="NPK3" s="342"/>
      <c r="NPL3" s="342"/>
      <c r="NPM3" s="342"/>
      <c r="NPN3" s="342"/>
      <c r="NPO3" s="342"/>
      <c r="NPP3" s="342"/>
      <c r="NPQ3" s="342"/>
      <c r="NPR3" s="342"/>
      <c r="NPS3" s="342"/>
      <c r="NPT3" s="342"/>
      <c r="NPU3" s="342"/>
      <c r="NPV3" s="342"/>
      <c r="NPW3" s="342"/>
      <c r="NPX3" s="342"/>
      <c r="NPY3" s="342"/>
      <c r="NPZ3" s="342"/>
      <c r="NQA3" s="342"/>
      <c r="NQB3" s="342"/>
      <c r="NQC3" s="342"/>
      <c r="NQD3" s="342"/>
      <c r="NQE3" s="342"/>
      <c r="NQF3" s="342"/>
      <c r="NQG3" s="342"/>
      <c r="NQH3" s="342"/>
      <c r="NQI3" s="342"/>
      <c r="NQJ3" s="342"/>
      <c r="NQK3" s="342"/>
      <c r="NQL3" s="342"/>
      <c r="NQM3" s="342"/>
      <c r="NQN3" s="342"/>
      <c r="NQO3" s="342"/>
      <c r="NQP3" s="342"/>
      <c r="NQQ3" s="342"/>
      <c r="NQR3" s="342"/>
      <c r="NQS3" s="342"/>
      <c r="NQT3" s="342"/>
      <c r="NQU3" s="342"/>
      <c r="NQV3" s="342"/>
      <c r="NQW3" s="342"/>
      <c r="NQX3" s="342"/>
      <c r="NQY3" s="342"/>
      <c r="NQZ3" s="342"/>
      <c r="NRA3" s="342"/>
      <c r="NRB3" s="342"/>
      <c r="NRC3" s="342"/>
      <c r="NRD3" s="342"/>
      <c r="NRE3" s="342"/>
      <c r="NRF3" s="342"/>
      <c r="NRG3" s="342"/>
      <c r="NRH3" s="342"/>
      <c r="NRI3" s="342"/>
      <c r="NRJ3" s="342"/>
      <c r="NRK3" s="342"/>
      <c r="NRL3" s="342"/>
      <c r="NRM3" s="342"/>
      <c r="NRN3" s="342"/>
      <c r="NRO3" s="342"/>
      <c r="NRP3" s="342"/>
      <c r="NRQ3" s="342"/>
      <c r="NRR3" s="342"/>
      <c r="NRS3" s="342"/>
      <c r="NRT3" s="342"/>
      <c r="NRU3" s="342"/>
      <c r="NRV3" s="342"/>
      <c r="NRW3" s="342"/>
      <c r="NRX3" s="342"/>
      <c r="NRY3" s="342"/>
      <c r="NRZ3" s="342"/>
      <c r="NSA3" s="342"/>
      <c r="NSB3" s="342"/>
      <c r="NSC3" s="342"/>
      <c r="NSD3" s="342"/>
      <c r="NSE3" s="342"/>
      <c r="NSF3" s="342"/>
      <c r="NSG3" s="342"/>
      <c r="NSH3" s="342"/>
      <c r="NSI3" s="342"/>
      <c r="NSJ3" s="342"/>
      <c r="NSK3" s="342"/>
      <c r="NSL3" s="342"/>
      <c r="NSM3" s="342"/>
      <c r="NSN3" s="342"/>
      <c r="NSO3" s="342"/>
      <c r="NSP3" s="342"/>
      <c r="NSQ3" s="342"/>
      <c r="NSR3" s="342"/>
      <c r="NSS3" s="342"/>
      <c r="NST3" s="342"/>
      <c r="NSU3" s="342"/>
      <c r="NSV3" s="342"/>
      <c r="NSW3" s="342"/>
      <c r="NSX3" s="342"/>
      <c r="NSY3" s="342"/>
      <c r="NSZ3" s="342"/>
      <c r="NTA3" s="342"/>
      <c r="NTB3" s="342"/>
      <c r="NTC3" s="342"/>
      <c r="NTD3" s="342"/>
      <c r="NTE3" s="342"/>
      <c r="NTF3" s="342"/>
      <c r="NTG3" s="342"/>
      <c r="NTH3" s="342"/>
      <c r="NTI3" s="342"/>
      <c r="NTJ3" s="342"/>
      <c r="NTK3" s="342"/>
      <c r="NTL3" s="342"/>
      <c r="NTM3" s="342"/>
      <c r="NTN3" s="342"/>
      <c r="NTO3" s="342"/>
      <c r="NTP3" s="342"/>
      <c r="NTQ3" s="342"/>
      <c r="NTR3" s="342"/>
      <c r="NTS3" s="342"/>
      <c r="NTT3" s="342"/>
      <c r="NTU3" s="342"/>
      <c r="NTV3" s="342"/>
      <c r="NTW3" s="342"/>
      <c r="NTX3" s="342"/>
      <c r="NTY3" s="342"/>
      <c r="NTZ3" s="342"/>
      <c r="NUA3" s="342"/>
      <c r="NUB3" s="342"/>
      <c r="NUC3" s="342"/>
      <c r="NUD3" s="342"/>
      <c r="NUE3" s="342"/>
      <c r="NUF3" s="342"/>
      <c r="NUG3" s="342"/>
      <c r="NUH3" s="342"/>
      <c r="NUI3" s="342"/>
      <c r="NUJ3" s="342"/>
      <c r="NUK3" s="342"/>
      <c r="NUL3" s="342"/>
      <c r="NUM3" s="342"/>
      <c r="NUN3" s="342"/>
      <c r="NUO3" s="342"/>
      <c r="NUP3" s="342"/>
      <c r="NUQ3" s="342"/>
      <c r="NUR3" s="342"/>
      <c r="NUS3" s="342"/>
      <c r="NUT3" s="342"/>
      <c r="NUU3" s="342"/>
      <c r="NUV3" s="342"/>
      <c r="NUW3" s="342"/>
      <c r="NUX3" s="342"/>
      <c r="NUY3" s="342"/>
      <c r="NUZ3" s="342"/>
      <c r="NVA3" s="342"/>
      <c r="NVB3" s="342"/>
      <c r="NVC3" s="342"/>
      <c r="NVD3" s="342"/>
      <c r="NVE3" s="342"/>
      <c r="NVF3" s="342"/>
      <c r="NVG3" s="342"/>
      <c r="NVH3" s="342"/>
      <c r="NVI3" s="342"/>
      <c r="NVJ3" s="342"/>
      <c r="NVK3" s="342"/>
      <c r="NVL3" s="342"/>
      <c r="NVM3" s="342"/>
      <c r="NVN3" s="342"/>
      <c r="NVO3" s="342"/>
      <c r="NVP3" s="342"/>
      <c r="NVQ3" s="342"/>
      <c r="NVR3" s="342"/>
      <c r="NVS3" s="342"/>
      <c r="NVT3" s="342"/>
      <c r="NVU3" s="342"/>
      <c r="NVV3" s="342"/>
      <c r="NVW3" s="342"/>
      <c r="NVX3" s="342"/>
      <c r="NVY3" s="342"/>
      <c r="NVZ3" s="342"/>
      <c r="NWA3" s="342"/>
      <c r="NWB3" s="342"/>
      <c r="NWC3" s="342"/>
      <c r="NWD3" s="342"/>
      <c r="NWE3" s="342"/>
      <c r="NWF3" s="342"/>
      <c r="NWG3" s="342"/>
      <c r="NWH3" s="342"/>
      <c r="NWI3" s="342"/>
      <c r="NWJ3" s="342"/>
      <c r="NWK3" s="342"/>
      <c r="NWL3" s="342"/>
      <c r="NWM3" s="342"/>
      <c r="NWN3" s="342"/>
      <c r="NWO3" s="342"/>
      <c r="NWP3" s="342"/>
      <c r="NWQ3" s="342"/>
      <c r="NWR3" s="342"/>
      <c r="NWS3" s="342"/>
      <c r="NWT3" s="342"/>
      <c r="NWU3" s="342"/>
      <c r="NWV3" s="342"/>
      <c r="NWW3" s="342"/>
      <c r="NWX3" s="342"/>
      <c r="NWY3" s="342"/>
      <c r="NWZ3" s="342"/>
      <c r="NXA3" s="342"/>
      <c r="NXB3" s="342"/>
      <c r="NXC3" s="342"/>
      <c r="NXD3" s="342"/>
      <c r="NXE3" s="342"/>
      <c r="NXF3" s="342"/>
      <c r="NXG3" s="342"/>
      <c r="NXH3" s="342"/>
      <c r="NXI3" s="342"/>
      <c r="NXJ3" s="342"/>
      <c r="NXK3" s="342"/>
      <c r="NXL3" s="342"/>
      <c r="NXM3" s="342"/>
      <c r="NXN3" s="342"/>
      <c r="NXO3" s="342"/>
      <c r="NXP3" s="342"/>
      <c r="NXQ3" s="342"/>
      <c r="NXR3" s="342"/>
      <c r="NXS3" s="342"/>
      <c r="NXT3" s="342"/>
      <c r="NXU3" s="342"/>
      <c r="NXV3" s="342"/>
      <c r="NXW3" s="342"/>
      <c r="NXX3" s="342"/>
      <c r="NXY3" s="342"/>
      <c r="NXZ3" s="342"/>
      <c r="NYA3" s="342"/>
      <c r="NYB3" s="342"/>
      <c r="NYC3" s="342"/>
      <c r="NYD3" s="342"/>
      <c r="NYE3" s="342"/>
      <c r="NYF3" s="342"/>
      <c r="NYG3" s="342"/>
      <c r="NYH3" s="342"/>
      <c r="NYI3" s="342"/>
      <c r="NYJ3" s="342"/>
      <c r="NYK3" s="342"/>
      <c r="NYL3" s="342"/>
      <c r="NYM3" s="342"/>
      <c r="NYN3" s="342"/>
      <c r="NYO3" s="342"/>
      <c r="NYP3" s="342"/>
      <c r="NYQ3" s="342"/>
      <c r="NYR3" s="342"/>
      <c r="NYS3" s="342"/>
      <c r="NYT3" s="342"/>
      <c r="NYU3" s="342"/>
      <c r="NYV3" s="342"/>
      <c r="NYW3" s="342"/>
      <c r="NYX3" s="342"/>
      <c r="NYY3" s="342"/>
      <c r="NYZ3" s="342"/>
      <c r="NZA3" s="342"/>
      <c r="NZB3" s="342"/>
      <c r="NZC3" s="342"/>
      <c r="NZD3" s="342"/>
      <c r="NZE3" s="342"/>
      <c r="NZF3" s="342"/>
      <c r="NZG3" s="342"/>
      <c r="NZH3" s="342"/>
      <c r="NZI3" s="342"/>
      <c r="NZJ3" s="342"/>
      <c r="NZK3" s="342"/>
      <c r="NZL3" s="342"/>
      <c r="NZM3" s="342"/>
      <c r="NZN3" s="342"/>
      <c r="NZO3" s="342"/>
      <c r="NZP3" s="342"/>
      <c r="NZQ3" s="342"/>
      <c r="NZR3" s="342"/>
      <c r="NZS3" s="342"/>
      <c r="NZT3" s="342"/>
      <c r="NZU3" s="342"/>
      <c r="NZV3" s="342"/>
      <c r="NZW3" s="342"/>
      <c r="NZX3" s="342"/>
      <c r="NZY3" s="342"/>
      <c r="NZZ3" s="342"/>
      <c r="OAA3" s="342"/>
      <c r="OAB3" s="342"/>
      <c r="OAC3" s="342"/>
      <c r="OAD3" s="342"/>
      <c r="OAE3" s="342"/>
      <c r="OAF3" s="342"/>
      <c r="OAG3" s="342"/>
      <c r="OAH3" s="342"/>
      <c r="OAI3" s="342"/>
      <c r="OAJ3" s="342"/>
      <c r="OAK3" s="342"/>
      <c r="OAL3" s="342"/>
      <c r="OAM3" s="342"/>
      <c r="OAN3" s="342"/>
      <c r="OAO3" s="342"/>
      <c r="OAP3" s="342"/>
      <c r="OAQ3" s="342"/>
      <c r="OAR3" s="342"/>
      <c r="OAS3" s="342"/>
      <c r="OAT3" s="342"/>
      <c r="OAU3" s="342"/>
      <c r="OAV3" s="342"/>
      <c r="OAW3" s="342"/>
      <c r="OAX3" s="342"/>
      <c r="OAY3" s="342"/>
      <c r="OAZ3" s="342"/>
      <c r="OBA3" s="342"/>
      <c r="OBB3" s="342"/>
      <c r="OBC3" s="342"/>
      <c r="OBD3" s="342"/>
      <c r="OBE3" s="342"/>
      <c r="OBF3" s="342"/>
      <c r="OBG3" s="342"/>
      <c r="OBH3" s="342"/>
      <c r="OBI3" s="342"/>
      <c r="OBJ3" s="342"/>
      <c r="OBK3" s="342"/>
      <c r="OBL3" s="342"/>
      <c r="OBM3" s="342"/>
      <c r="OBN3" s="342"/>
      <c r="OBO3" s="342"/>
      <c r="OBP3" s="342"/>
      <c r="OBQ3" s="342"/>
      <c r="OBR3" s="342"/>
      <c r="OBS3" s="342"/>
      <c r="OBT3" s="342"/>
      <c r="OBU3" s="342"/>
      <c r="OBV3" s="342"/>
      <c r="OBW3" s="342"/>
      <c r="OBX3" s="342"/>
      <c r="OBY3" s="342"/>
      <c r="OBZ3" s="342"/>
      <c r="OCA3" s="342"/>
      <c r="OCB3" s="342"/>
      <c r="OCC3" s="342"/>
      <c r="OCD3" s="342"/>
      <c r="OCE3" s="342"/>
      <c r="OCF3" s="342"/>
      <c r="OCG3" s="342"/>
      <c r="OCH3" s="342"/>
      <c r="OCI3" s="342"/>
      <c r="OCJ3" s="342"/>
      <c r="OCK3" s="342"/>
      <c r="OCL3" s="342"/>
      <c r="OCM3" s="342"/>
      <c r="OCN3" s="342"/>
      <c r="OCO3" s="342"/>
      <c r="OCP3" s="342"/>
      <c r="OCQ3" s="342"/>
      <c r="OCR3" s="342"/>
      <c r="OCS3" s="342"/>
      <c r="OCT3" s="342"/>
      <c r="OCU3" s="342"/>
      <c r="OCV3" s="342"/>
      <c r="OCW3" s="342"/>
      <c r="OCX3" s="342"/>
      <c r="OCY3" s="342"/>
      <c r="OCZ3" s="342"/>
      <c r="ODA3" s="342"/>
      <c r="ODB3" s="342"/>
      <c r="ODC3" s="342"/>
      <c r="ODD3" s="342"/>
      <c r="ODE3" s="342"/>
      <c r="ODF3" s="342"/>
      <c r="ODG3" s="342"/>
      <c r="ODH3" s="342"/>
      <c r="ODI3" s="342"/>
      <c r="ODJ3" s="342"/>
      <c r="ODK3" s="342"/>
      <c r="ODL3" s="342"/>
      <c r="ODM3" s="342"/>
      <c r="ODN3" s="342"/>
      <c r="ODO3" s="342"/>
      <c r="ODP3" s="342"/>
      <c r="ODQ3" s="342"/>
      <c r="ODR3" s="342"/>
      <c r="ODS3" s="342"/>
      <c r="ODT3" s="342"/>
      <c r="ODU3" s="342"/>
      <c r="ODV3" s="342"/>
      <c r="ODW3" s="342"/>
      <c r="ODX3" s="342"/>
      <c r="ODY3" s="342"/>
      <c r="ODZ3" s="342"/>
      <c r="OEA3" s="342"/>
      <c r="OEB3" s="342"/>
      <c r="OEC3" s="342"/>
      <c r="OED3" s="342"/>
      <c r="OEE3" s="342"/>
      <c r="OEF3" s="342"/>
      <c r="OEG3" s="342"/>
      <c r="OEH3" s="342"/>
      <c r="OEI3" s="342"/>
      <c r="OEJ3" s="342"/>
      <c r="OEK3" s="342"/>
      <c r="OEL3" s="342"/>
      <c r="OEM3" s="342"/>
      <c r="OEN3" s="342"/>
      <c r="OEO3" s="342"/>
      <c r="OEP3" s="342"/>
      <c r="OEQ3" s="342"/>
      <c r="OER3" s="342"/>
      <c r="OES3" s="342"/>
      <c r="OET3" s="342"/>
      <c r="OEU3" s="342"/>
      <c r="OEV3" s="342"/>
      <c r="OEW3" s="342"/>
      <c r="OEX3" s="342"/>
      <c r="OEY3" s="342"/>
      <c r="OEZ3" s="342"/>
      <c r="OFA3" s="342"/>
      <c r="OFB3" s="342"/>
      <c r="OFC3" s="342"/>
      <c r="OFD3" s="342"/>
      <c r="OFE3" s="342"/>
      <c r="OFF3" s="342"/>
      <c r="OFG3" s="342"/>
      <c r="OFH3" s="342"/>
      <c r="OFI3" s="342"/>
      <c r="OFJ3" s="342"/>
      <c r="OFK3" s="342"/>
      <c r="OFL3" s="342"/>
      <c r="OFM3" s="342"/>
      <c r="OFN3" s="342"/>
      <c r="OFO3" s="342"/>
      <c r="OFP3" s="342"/>
      <c r="OFQ3" s="342"/>
      <c r="OFR3" s="342"/>
      <c r="OFS3" s="342"/>
      <c r="OFT3" s="342"/>
      <c r="OFU3" s="342"/>
      <c r="OFV3" s="342"/>
      <c r="OFW3" s="342"/>
      <c r="OFX3" s="342"/>
      <c r="OFY3" s="342"/>
      <c r="OFZ3" s="342"/>
      <c r="OGA3" s="342"/>
      <c r="OGB3" s="342"/>
      <c r="OGC3" s="342"/>
      <c r="OGD3" s="342"/>
      <c r="OGE3" s="342"/>
      <c r="OGF3" s="342"/>
      <c r="OGG3" s="342"/>
      <c r="OGH3" s="342"/>
      <c r="OGI3" s="342"/>
      <c r="OGJ3" s="342"/>
      <c r="OGK3" s="342"/>
      <c r="OGL3" s="342"/>
      <c r="OGM3" s="342"/>
      <c r="OGN3" s="342"/>
      <c r="OGO3" s="342"/>
      <c r="OGP3" s="342"/>
      <c r="OGQ3" s="342"/>
      <c r="OGR3" s="342"/>
      <c r="OGS3" s="342"/>
      <c r="OGT3" s="342"/>
      <c r="OGU3" s="342"/>
      <c r="OGV3" s="342"/>
      <c r="OGW3" s="342"/>
      <c r="OGX3" s="342"/>
      <c r="OGY3" s="342"/>
      <c r="OGZ3" s="342"/>
      <c r="OHA3" s="342"/>
      <c r="OHB3" s="342"/>
      <c r="OHC3" s="342"/>
      <c r="OHD3" s="342"/>
      <c r="OHE3" s="342"/>
      <c r="OHF3" s="342"/>
      <c r="OHG3" s="342"/>
      <c r="OHH3" s="342"/>
      <c r="OHI3" s="342"/>
      <c r="OHJ3" s="342"/>
      <c r="OHK3" s="342"/>
      <c r="OHL3" s="342"/>
      <c r="OHM3" s="342"/>
      <c r="OHN3" s="342"/>
      <c r="OHO3" s="342"/>
      <c r="OHP3" s="342"/>
      <c r="OHQ3" s="342"/>
      <c r="OHR3" s="342"/>
      <c r="OHS3" s="342"/>
      <c r="OHT3" s="342"/>
      <c r="OHU3" s="342"/>
      <c r="OHV3" s="342"/>
      <c r="OHW3" s="342"/>
      <c r="OHX3" s="342"/>
      <c r="OHY3" s="342"/>
      <c r="OHZ3" s="342"/>
      <c r="OIA3" s="342"/>
      <c r="OIB3" s="342"/>
      <c r="OIC3" s="342"/>
      <c r="OID3" s="342"/>
      <c r="OIE3" s="342"/>
      <c r="OIF3" s="342"/>
      <c r="OIG3" s="342"/>
      <c r="OIH3" s="342"/>
      <c r="OII3" s="342"/>
      <c r="OIJ3" s="342"/>
      <c r="OIK3" s="342"/>
      <c r="OIL3" s="342"/>
      <c r="OIM3" s="342"/>
      <c r="OIN3" s="342"/>
      <c r="OIO3" s="342"/>
      <c r="OIP3" s="342"/>
      <c r="OIQ3" s="342"/>
      <c r="OIR3" s="342"/>
      <c r="OIS3" s="342"/>
      <c r="OIT3" s="342"/>
      <c r="OIU3" s="342"/>
      <c r="OIV3" s="342"/>
      <c r="OIW3" s="342"/>
      <c r="OIX3" s="342"/>
      <c r="OIY3" s="342"/>
      <c r="OIZ3" s="342"/>
      <c r="OJA3" s="342"/>
      <c r="OJB3" s="342"/>
      <c r="OJC3" s="342"/>
      <c r="OJD3" s="342"/>
      <c r="OJE3" s="342"/>
      <c r="OJF3" s="342"/>
      <c r="OJG3" s="342"/>
      <c r="OJH3" s="342"/>
      <c r="OJI3" s="342"/>
      <c r="OJJ3" s="342"/>
      <c r="OJK3" s="342"/>
      <c r="OJL3" s="342"/>
      <c r="OJM3" s="342"/>
      <c r="OJN3" s="342"/>
      <c r="OJO3" s="342"/>
      <c r="OJP3" s="342"/>
      <c r="OJQ3" s="342"/>
      <c r="OJR3" s="342"/>
      <c r="OJS3" s="342"/>
      <c r="OJT3" s="342"/>
      <c r="OJU3" s="342"/>
      <c r="OJV3" s="342"/>
      <c r="OJW3" s="342"/>
      <c r="OJX3" s="342"/>
      <c r="OJY3" s="342"/>
      <c r="OJZ3" s="342"/>
      <c r="OKA3" s="342"/>
      <c r="OKB3" s="342"/>
      <c r="OKC3" s="342"/>
      <c r="OKD3" s="342"/>
      <c r="OKE3" s="342"/>
      <c r="OKF3" s="342"/>
      <c r="OKG3" s="342"/>
      <c r="OKH3" s="342"/>
      <c r="OKI3" s="342"/>
      <c r="OKJ3" s="342"/>
      <c r="OKK3" s="342"/>
      <c r="OKL3" s="342"/>
      <c r="OKM3" s="342"/>
      <c r="OKN3" s="342"/>
      <c r="OKO3" s="342"/>
      <c r="OKP3" s="342"/>
      <c r="OKQ3" s="342"/>
      <c r="OKR3" s="342"/>
      <c r="OKS3" s="342"/>
      <c r="OKT3" s="342"/>
      <c r="OKU3" s="342"/>
      <c r="OKV3" s="342"/>
      <c r="OKW3" s="342"/>
      <c r="OKX3" s="342"/>
      <c r="OKY3" s="342"/>
      <c r="OKZ3" s="342"/>
      <c r="OLA3" s="342"/>
      <c r="OLB3" s="342"/>
      <c r="OLC3" s="342"/>
      <c r="OLD3" s="342"/>
      <c r="OLE3" s="342"/>
      <c r="OLF3" s="342"/>
      <c r="OLG3" s="342"/>
      <c r="OLH3" s="342"/>
      <c r="OLI3" s="342"/>
      <c r="OLJ3" s="342"/>
      <c r="OLK3" s="342"/>
      <c r="OLL3" s="342"/>
      <c r="OLM3" s="342"/>
      <c r="OLN3" s="342"/>
      <c r="OLO3" s="342"/>
      <c r="OLP3" s="342"/>
      <c r="OLQ3" s="342"/>
      <c r="OLR3" s="342"/>
      <c r="OLS3" s="342"/>
      <c r="OLT3" s="342"/>
      <c r="OLU3" s="342"/>
      <c r="OLV3" s="342"/>
      <c r="OLW3" s="342"/>
      <c r="OLX3" s="342"/>
      <c r="OLY3" s="342"/>
      <c r="OLZ3" s="342"/>
      <c r="OMA3" s="342"/>
      <c r="OMB3" s="342"/>
      <c r="OMC3" s="342"/>
      <c r="OMD3" s="342"/>
      <c r="OME3" s="342"/>
      <c r="OMF3" s="342"/>
      <c r="OMG3" s="342"/>
      <c r="OMH3" s="342"/>
      <c r="OMI3" s="342"/>
      <c r="OMJ3" s="342"/>
      <c r="OMK3" s="342"/>
      <c r="OML3" s="342"/>
      <c r="OMM3" s="342"/>
      <c r="OMN3" s="342"/>
      <c r="OMO3" s="342"/>
      <c r="OMP3" s="342"/>
      <c r="OMQ3" s="342"/>
      <c r="OMR3" s="342"/>
      <c r="OMS3" s="342"/>
      <c r="OMT3" s="342"/>
      <c r="OMU3" s="342"/>
      <c r="OMV3" s="342"/>
      <c r="OMW3" s="342"/>
      <c r="OMX3" s="342"/>
      <c r="OMY3" s="342"/>
      <c r="OMZ3" s="342"/>
      <c r="ONA3" s="342"/>
      <c r="ONB3" s="342"/>
      <c r="ONC3" s="342"/>
      <c r="OND3" s="342"/>
      <c r="ONE3" s="342"/>
      <c r="ONF3" s="342"/>
      <c r="ONG3" s="342"/>
      <c r="ONH3" s="342"/>
      <c r="ONI3" s="342"/>
      <c r="ONJ3" s="342"/>
      <c r="ONK3" s="342"/>
      <c r="ONL3" s="342"/>
      <c r="ONM3" s="342"/>
      <c r="ONN3" s="342"/>
      <c r="ONO3" s="342"/>
      <c r="ONP3" s="342"/>
      <c r="ONQ3" s="342"/>
      <c r="ONR3" s="342"/>
      <c r="ONS3" s="342"/>
      <c r="ONT3" s="342"/>
      <c r="ONU3" s="342"/>
      <c r="ONV3" s="342"/>
      <c r="ONW3" s="342"/>
      <c r="ONX3" s="342"/>
      <c r="ONY3" s="342"/>
      <c r="ONZ3" s="342"/>
      <c r="OOA3" s="342"/>
      <c r="OOB3" s="342"/>
      <c r="OOC3" s="342"/>
      <c r="OOD3" s="342"/>
      <c r="OOE3" s="342"/>
      <c r="OOF3" s="342"/>
      <c r="OOG3" s="342"/>
      <c r="OOH3" s="342"/>
      <c r="OOI3" s="342"/>
      <c r="OOJ3" s="342"/>
      <c r="OOK3" s="342"/>
      <c r="OOL3" s="342"/>
      <c r="OOM3" s="342"/>
      <c r="OON3" s="342"/>
      <c r="OOO3" s="342"/>
      <c r="OOP3" s="342"/>
      <c r="OOQ3" s="342"/>
      <c r="OOR3" s="342"/>
      <c r="OOS3" s="342"/>
      <c r="OOT3" s="342"/>
      <c r="OOU3" s="342"/>
      <c r="OOV3" s="342"/>
      <c r="OOW3" s="342"/>
      <c r="OOX3" s="342"/>
      <c r="OOY3" s="342"/>
      <c r="OOZ3" s="342"/>
      <c r="OPA3" s="342"/>
      <c r="OPB3" s="342"/>
      <c r="OPC3" s="342"/>
      <c r="OPD3" s="342"/>
      <c r="OPE3" s="342"/>
      <c r="OPF3" s="342"/>
      <c r="OPG3" s="342"/>
      <c r="OPH3" s="342"/>
      <c r="OPI3" s="342"/>
      <c r="OPJ3" s="342"/>
      <c r="OPK3" s="342"/>
      <c r="OPL3" s="342"/>
      <c r="OPM3" s="342"/>
      <c r="OPN3" s="342"/>
      <c r="OPO3" s="342"/>
      <c r="OPP3" s="342"/>
      <c r="OPQ3" s="342"/>
      <c r="OPR3" s="342"/>
      <c r="OPS3" s="342"/>
      <c r="OPT3" s="342"/>
      <c r="OPU3" s="342"/>
      <c r="OPV3" s="342"/>
      <c r="OPW3" s="342"/>
      <c r="OPX3" s="342"/>
      <c r="OPY3" s="342"/>
      <c r="OPZ3" s="342"/>
      <c r="OQA3" s="342"/>
      <c r="OQB3" s="342"/>
      <c r="OQC3" s="342"/>
      <c r="OQD3" s="342"/>
      <c r="OQE3" s="342"/>
      <c r="OQF3" s="342"/>
      <c r="OQG3" s="342"/>
      <c r="OQH3" s="342"/>
      <c r="OQI3" s="342"/>
      <c r="OQJ3" s="342"/>
      <c r="OQK3" s="342"/>
      <c r="OQL3" s="342"/>
      <c r="OQM3" s="342"/>
      <c r="OQN3" s="342"/>
      <c r="OQO3" s="342"/>
      <c r="OQP3" s="342"/>
      <c r="OQQ3" s="342"/>
      <c r="OQR3" s="342"/>
      <c r="OQS3" s="342"/>
      <c r="OQT3" s="342"/>
      <c r="OQU3" s="342"/>
      <c r="OQV3" s="342"/>
      <c r="OQW3" s="342"/>
      <c r="OQX3" s="342"/>
      <c r="OQY3" s="342"/>
      <c r="OQZ3" s="342"/>
      <c r="ORA3" s="342"/>
      <c r="ORB3" s="342"/>
      <c r="ORC3" s="342"/>
      <c r="ORD3" s="342"/>
      <c r="ORE3" s="342"/>
      <c r="ORF3" s="342"/>
      <c r="ORG3" s="342"/>
      <c r="ORH3" s="342"/>
      <c r="ORI3" s="342"/>
      <c r="ORJ3" s="342"/>
      <c r="ORK3" s="342"/>
      <c r="ORL3" s="342"/>
      <c r="ORM3" s="342"/>
      <c r="ORN3" s="342"/>
      <c r="ORO3" s="342"/>
      <c r="ORP3" s="342"/>
      <c r="ORQ3" s="342"/>
      <c r="ORR3" s="342"/>
      <c r="ORS3" s="342"/>
      <c r="ORT3" s="342"/>
      <c r="ORU3" s="342"/>
      <c r="ORV3" s="342"/>
      <c r="ORW3" s="342"/>
      <c r="ORX3" s="342"/>
      <c r="ORY3" s="342"/>
      <c r="ORZ3" s="342"/>
      <c r="OSA3" s="342"/>
      <c r="OSB3" s="342"/>
      <c r="OSC3" s="342"/>
      <c r="OSD3" s="342"/>
      <c r="OSE3" s="342"/>
      <c r="OSF3" s="342"/>
      <c r="OSG3" s="342"/>
      <c r="OSH3" s="342"/>
      <c r="OSI3" s="342"/>
      <c r="OSJ3" s="342"/>
      <c r="OSK3" s="342"/>
      <c r="OSL3" s="342"/>
      <c r="OSM3" s="342"/>
      <c r="OSN3" s="342"/>
      <c r="OSO3" s="342"/>
      <c r="OSP3" s="342"/>
      <c r="OSQ3" s="342"/>
      <c r="OSR3" s="342"/>
      <c r="OSS3" s="342"/>
      <c r="OST3" s="342"/>
      <c r="OSU3" s="342"/>
      <c r="OSV3" s="342"/>
      <c r="OSW3" s="342"/>
      <c r="OSX3" s="342"/>
      <c r="OSY3" s="342"/>
      <c r="OSZ3" s="342"/>
      <c r="OTA3" s="342"/>
      <c r="OTB3" s="342"/>
      <c r="OTC3" s="342"/>
      <c r="OTD3" s="342"/>
      <c r="OTE3" s="342"/>
      <c r="OTF3" s="342"/>
      <c r="OTG3" s="342"/>
      <c r="OTH3" s="342"/>
      <c r="OTI3" s="342"/>
      <c r="OTJ3" s="342"/>
      <c r="OTK3" s="342"/>
      <c r="OTL3" s="342"/>
      <c r="OTM3" s="342"/>
      <c r="OTN3" s="342"/>
      <c r="OTO3" s="342"/>
      <c r="OTP3" s="342"/>
      <c r="OTQ3" s="342"/>
      <c r="OTR3" s="342"/>
      <c r="OTS3" s="342"/>
      <c r="OTT3" s="342"/>
      <c r="OTU3" s="342"/>
      <c r="OTV3" s="342"/>
      <c r="OTW3" s="342"/>
      <c r="OTX3" s="342"/>
      <c r="OTY3" s="342"/>
      <c r="OTZ3" s="342"/>
      <c r="OUA3" s="342"/>
      <c r="OUB3" s="342"/>
      <c r="OUC3" s="342"/>
      <c r="OUD3" s="342"/>
      <c r="OUE3" s="342"/>
      <c r="OUF3" s="342"/>
      <c r="OUG3" s="342"/>
      <c r="OUH3" s="342"/>
      <c r="OUI3" s="342"/>
      <c r="OUJ3" s="342"/>
      <c r="OUK3" s="342"/>
      <c r="OUL3" s="342"/>
      <c r="OUM3" s="342"/>
      <c r="OUN3" s="342"/>
      <c r="OUO3" s="342"/>
      <c r="OUP3" s="342"/>
      <c r="OUQ3" s="342"/>
      <c r="OUR3" s="342"/>
      <c r="OUS3" s="342"/>
      <c r="OUT3" s="342"/>
      <c r="OUU3" s="342"/>
      <c r="OUV3" s="342"/>
      <c r="OUW3" s="342"/>
      <c r="OUX3" s="342"/>
      <c r="OUY3" s="342"/>
      <c r="OUZ3" s="342"/>
      <c r="OVA3" s="342"/>
      <c r="OVB3" s="342"/>
      <c r="OVC3" s="342"/>
      <c r="OVD3" s="342"/>
      <c r="OVE3" s="342"/>
      <c r="OVF3" s="342"/>
      <c r="OVG3" s="342"/>
      <c r="OVH3" s="342"/>
      <c r="OVI3" s="342"/>
      <c r="OVJ3" s="342"/>
      <c r="OVK3" s="342"/>
      <c r="OVL3" s="342"/>
      <c r="OVM3" s="342"/>
      <c r="OVN3" s="342"/>
      <c r="OVO3" s="342"/>
      <c r="OVP3" s="342"/>
      <c r="OVQ3" s="342"/>
      <c r="OVR3" s="342"/>
      <c r="OVS3" s="342"/>
      <c r="OVT3" s="342"/>
      <c r="OVU3" s="342"/>
      <c r="OVV3" s="342"/>
      <c r="OVW3" s="342"/>
      <c r="OVX3" s="342"/>
      <c r="OVY3" s="342"/>
      <c r="OVZ3" s="342"/>
      <c r="OWA3" s="342"/>
      <c r="OWB3" s="342"/>
      <c r="OWC3" s="342"/>
      <c r="OWD3" s="342"/>
      <c r="OWE3" s="342"/>
      <c r="OWF3" s="342"/>
      <c r="OWG3" s="342"/>
      <c r="OWH3" s="342"/>
      <c r="OWI3" s="342"/>
      <c r="OWJ3" s="342"/>
      <c r="OWK3" s="342"/>
      <c r="OWL3" s="342"/>
      <c r="OWM3" s="342"/>
      <c r="OWN3" s="342"/>
      <c r="OWO3" s="342"/>
      <c r="OWP3" s="342"/>
      <c r="OWQ3" s="342"/>
      <c r="OWR3" s="342"/>
      <c r="OWS3" s="342"/>
      <c r="OWT3" s="342"/>
      <c r="OWU3" s="342"/>
      <c r="OWV3" s="342"/>
      <c r="OWW3" s="342"/>
      <c r="OWX3" s="342"/>
      <c r="OWY3" s="342"/>
      <c r="OWZ3" s="342"/>
      <c r="OXA3" s="342"/>
      <c r="OXB3" s="342"/>
      <c r="OXC3" s="342"/>
      <c r="OXD3" s="342"/>
      <c r="OXE3" s="342"/>
      <c r="OXF3" s="342"/>
      <c r="OXG3" s="342"/>
      <c r="OXH3" s="342"/>
      <c r="OXI3" s="342"/>
      <c r="OXJ3" s="342"/>
      <c r="OXK3" s="342"/>
      <c r="OXL3" s="342"/>
      <c r="OXM3" s="342"/>
      <c r="OXN3" s="342"/>
      <c r="OXO3" s="342"/>
      <c r="OXP3" s="342"/>
      <c r="OXQ3" s="342"/>
      <c r="OXR3" s="342"/>
      <c r="OXS3" s="342"/>
      <c r="OXT3" s="342"/>
      <c r="OXU3" s="342"/>
      <c r="OXV3" s="342"/>
      <c r="OXW3" s="342"/>
      <c r="OXX3" s="342"/>
      <c r="OXY3" s="342"/>
      <c r="OXZ3" s="342"/>
      <c r="OYA3" s="342"/>
      <c r="OYB3" s="342"/>
      <c r="OYC3" s="342"/>
      <c r="OYD3" s="342"/>
      <c r="OYE3" s="342"/>
      <c r="OYF3" s="342"/>
      <c r="OYG3" s="342"/>
      <c r="OYH3" s="342"/>
      <c r="OYI3" s="342"/>
      <c r="OYJ3" s="342"/>
      <c r="OYK3" s="342"/>
      <c r="OYL3" s="342"/>
      <c r="OYM3" s="342"/>
      <c r="OYN3" s="342"/>
      <c r="OYO3" s="342"/>
      <c r="OYP3" s="342"/>
      <c r="OYQ3" s="342"/>
      <c r="OYR3" s="342"/>
      <c r="OYS3" s="342"/>
      <c r="OYT3" s="342"/>
      <c r="OYU3" s="342"/>
      <c r="OYV3" s="342"/>
      <c r="OYW3" s="342"/>
      <c r="OYX3" s="342"/>
      <c r="OYY3" s="342"/>
      <c r="OYZ3" s="342"/>
      <c r="OZA3" s="342"/>
      <c r="OZB3" s="342"/>
      <c r="OZC3" s="342"/>
      <c r="OZD3" s="342"/>
      <c r="OZE3" s="342"/>
      <c r="OZF3" s="342"/>
      <c r="OZG3" s="342"/>
      <c r="OZH3" s="342"/>
      <c r="OZI3" s="342"/>
      <c r="OZJ3" s="342"/>
      <c r="OZK3" s="342"/>
      <c r="OZL3" s="342"/>
      <c r="OZM3" s="342"/>
      <c r="OZN3" s="342"/>
      <c r="OZO3" s="342"/>
      <c r="OZP3" s="342"/>
      <c r="OZQ3" s="342"/>
      <c r="OZR3" s="342"/>
      <c r="OZS3" s="342"/>
      <c r="OZT3" s="342"/>
      <c r="OZU3" s="342"/>
      <c r="OZV3" s="342"/>
      <c r="OZW3" s="342"/>
      <c r="OZX3" s="342"/>
      <c r="OZY3" s="342"/>
      <c r="OZZ3" s="342"/>
      <c r="PAA3" s="342"/>
      <c r="PAB3" s="342"/>
      <c r="PAC3" s="342"/>
      <c r="PAD3" s="342"/>
      <c r="PAE3" s="342"/>
      <c r="PAF3" s="342"/>
      <c r="PAG3" s="342"/>
      <c r="PAH3" s="342"/>
      <c r="PAI3" s="342"/>
      <c r="PAJ3" s="342"/>
      <c r="PAK3" s="342"/>
      <c r="PAL3" s="342"/>
      <c r="PAM3" s="342"/>
      <c r="PAN3" s="342"/>
      <c r="PAO3" s="342"/>
      <c r="PAP3" s="342"/>
      <c r="PAQ3" s="342"/>
      <c r="PAR3" s="342"/>
      <c r="PAS3" s="342"/>
      <c r="PAT3" s="342"/>
      <c r="PAU3" s="342"/>
      <c r="PAV3" s="342"/>
      <c r="PAW3" s="342"/>
      <c r="PAX3" s="342"/>
      <c r="PAY3" s="342"/>
      <c r="PAZ3" s="342"/>
      <c r="PBA3" s="342"/>
      <c r="PBB3" s="342"/>
      <c r="PBC3" s="342"/>
      <c r="PBD3" s="342"/>
      <c r="PBE3" s="342"/>
      <c r="PBF3" s="342"/>
      <c r="PBG3" s="342"/>
      <c r="PBH3" s="342"/>
      <c r="PBI3" s="342"/>
      <c r="PBJ3" s="342"/>
      <c r="PBK3" s="342"/>
      <c r="PBL3" s="342"/>
      <c r="PBM3" s="342"/>
      <c r="PBN3" s="342"/>
      <c r="PBO3" s="342"/>
      <c r="PBP3" s="342"/>
      <c r="PBQ3" s="342"/>
      <c r="PBR3" s="342"/>
      <c r="PBS3" s="342"/>
      <c r="PBT3" s="342"/>
      <c r="PBU3" s="342"/>
      <c r="PBV3" s="342"/>
      <c r="PBW3" s="342"/>
      <c r="PBX3" s="342"/>
      <c r="PBY3" s="342"/>
      <c r="PBZ3" s="342"/>
      <c r="PCA3" s="342"/>
      <c r="PCB3" s="342"/>
      <c r="PCC3" s="342"/>
      <c r="PCD3" s="342"/>
      <c r="PCE3" s="342"/>
      <c r="PCF3" s="342"/>
      <c r="PCG3" s="342"/>
      <c r="PCH3" s="342"/>
      <c r="PCI3" s="342"/>
      <c r="PCJ3" s="342"/>
      <c r="PCK3" s="342"/>
      <c r="PCL3" s="342"/>
      <c r="PCM3" s="342"/>
      <c r="PCN3" s="342"/>
      <c r="PCO3" s="342"/>
      <c r="PCP3" s="342"/>
      <c r="PCQ3" s="342"/>
      <c r="PCR3" s="342"/>
      <c r="PCS3" s="342"/>
      <c r="PCT3" s="342"/>
      <c r="PCU3" s="342"/>
      <c r="PCV3" s="342"/>
      <c r="PCW3" s="342"/>
      <c r="PCX3" s="342"/>
      <c r="PCY3" s="342"/>
      <c r="PCZ3" s="342"/>
      <c r="PDA3" s="342"/>
      <c r="PDB3" s="342"/>
      <c r="PDC3" s="342"/>
      <c r="PDD3" s="342"/>
      <c r="PDE3" s="342"/>
      <c r="PDF3" s="342"/>
      <c r="PDG3" s="342"/>
      <c r="PDH3" s="342"/>
      <c r="PDI3" s="342"/>
      <c r="PDJ3" s="342"/>
      <c r="PDK3" s="342"/>
      <c r="PDL3" s="342"/>
      <c r="PDM3" s="342"/>
      <c r="PDN3" s="342"/>
      <c r="PDO3" s="342"/>
      <c r="PDP3" s="342"/>
      <c r="PDQ3" s="342"/>
      <c r="PDR3" s="342"/>
      <c r="PDS3" s="342"/>
      <c r="PDT3" s="342"/>
      <c r="PDU3" s="342"/>
      <c r="PDV3" s="342"/>
      <c r="PDW3" s="342"/>
      <c r="PDX3" s="342"/>
      <c r="PDY3" s="342"/>
      <c r="PDZ3" s="342"/>
      <c r="PEA3" s="342"/>
      <c r="PEB3" s="342"/>
      <c r="PEC3" s="342"/>
      <c r="PED3" s="342"/>
      <c r="PEE3" s="342"/>
      <c r="PEF3" s="342"/>
      <c r="PEG3" s="342"/>
      <c r="PEH3" s="342"/>
      <c r="PEI3" s="342"/>
      <c r="PEJ3" s="342"/>
      <c r="PEK3" s="342"/>
      <c r="PEL3" s="342"/>
      <c r="PEM3" s="342"/>
      <c r="PEN3" s="342"/>
      <c r="PEO3" s="342"/>
      <c r="PEP3" s="342"/>
      <c r="PEQ3" s="342"/>
      <c r="PER3" s="342"/>
      <c r="PES3" s="342"/>
      <c r="PET3" s="342"/>
      <c r="PEU3" s="342"/>
      <c r="PEV3" s="342"/>
      <c r="PEW3" s="342"/>
      <c r="PEX3" s="342"/>
      <c r="PEY3" s="342"/>
      <c r="PEZ3" s="342"/>
      <c r="PFA3" s="342"/>
      <c r="PFB3" s="342"/>
      <c r="PFC3" s="342"/>
      <c r="PFD3" s="342"/>
      <c r="PFE3" s="342"/>
      <c r="PFF3" s="342"/>
      <c r="PFG3" s="342"/>
      <c r="PFH3" s="342"/>
      <c r="PFI3" s="342"/>
      <c r="PFJ3" s="342"/>
      <c r="PFK3" s="342"/>
      <c r="PFL3" s="342"/>
      <c r="PFM3" s="342"/>
      <c r="PFN3" s="342"/>
      <c r="PFO3" s="342"/>
      <c r="PFP3" s="342"/>
      <c r="PFQ3" s="342"/>
      <c r="PFR3" s="342"/>
      <c r="PFS3" s="342"/>
      <c r="PFT3" s="342"/>
      <c r="PFU3" s="342"/>
      <c r="PFV3" s="342"/>
      <c r="PFW3" s="342"/>
      <c r="PFX3" s="342"/>
      <c r="PFY3" s="342"/>
      <c r="PFZ3" s="342"/>
      <c r="PGA3" s="342"/>
      <c r="PGB3" s="342"/>
      <c r="PGC3" s="342"/>
      <c r="PGD3" s="342"/>
      <c r="PGE3" s="342"/>
      <c r="PGF3" s="342"/>
      <c r="PGG3" s="342"/>
      <c r="PGH3" s="342"/>
      <c r="PGI3" s="342"/>
      <c r="PGJ3" s="342"/>
      <c r="PGK3" s="342"/>
      <c r="PGL3" s="342"/>
      <c r="PGM3" s="342"/>
      <c r="PGN3" s="342"/>
      <c r="PGO3" s="342"/>
      <c r="PGP3" s="342"/>
      <c r="PGQ3" s="342"/>
      <c r="PGR3" s="342"/>
      <c r="PGS3" s="342"/>
      <c r="PGT3" s="342"/>
      <c r="PGU3" s="342"/>
      <c r="PGV3" s="342"/>
      <c r="PGW3" s="342"/>
      <c r="PGX3" s="342"/>
      <c r="PGY3" s="342"/>
      <c r="PGZ3" s="342"/>
      <c r="PHA3" s="342"/>
      <c r="PHB3" s="342"/>
      <c r="PHC3" s="342"/>
      <c r="PHD3" s="342"/>
      <c r="PHE3" s="342"/>
      <c r="PHF3" s="342"/>
      <c r="PHG3" s="342"/>
      <c r="PHH3" s="342"/>
      <c r="PHI3" s="342"/>
      <c r="PHJ3" s="342"/>
      <c r="PHK3" s="342"/>
      <c r="PHL3" s="342"/>
      <c r="PHM3" s="342"/>
      <c r="PHN3" s="342"/>
      <c r="PHO3" s="342"/>
      <c r="PHP3" s="342"/>
      <c r="PHQ3" s="342"/>
      <c r="PHR3" s="342"/>
      <c r="PHS3" s="342"/>
      <c r="PHT3" s="342"/>
      <c r="PHU3" s="342"/>
      <c r="PHV3" s="342"/>
      <c r="PHW3" s="342"/>
      <c r="PHX3" s="342"/>
      <c r="PHY3" s="342"/>
      <c r="PHZ3" s="342"/>
      <c r="PIA3" s="342"/>
      <c r="PIB3" s="342"/>
      <c r="PIC3" s="342"/>
      <c r="PID3" s="342"/>
      <c r="PIE3" s="342"/>
      <c r="PIF3" s="342"/>
      <c r="PIG3" s="342"/>
      <c r="PIH3" s="342"/>
      <c r="PII3" s="342"/>
      <c r="PIJ3" s="342"/>
      <c r="PIK3" s="342"/>
      <c r="PIL3" s="342"/>
      <c r="PIM3" s="342"/>
      <c r="PIN3" s="342"/>
      <c r="PIO3" s="342"/>
      <c r="PIP3" s="342"/>
      <c r="PIQ3" s="342"/>
      <c r="PIR3" s="342"/>
      <c r="PIS3" s="342"/>
      <c r="PIT3" s="342"/>
      <c r="PIU3" s="342"/>
      <c r="PIV3" s="342"/>
      <c r="PIW3" s="342"/>
      <c r="PIX3" s="342"/>
      <c r="PIY3" s="342"/>
      <c r="PIZ3" s="342"/>
      <c r="PJA3" s="342"/>
      <c r="PJB3" s="342"/>
      <c r="PJC3" s="342"/>
      <c r="PJD3" s="342"/>
      <c r="PJE3" s="342"/>
      <c r="PJF3" s="342"/>
      <c r="PJG3" s="342"/>
      <c r="PJH3" s="342"/>
      <c r="PJI3" s="342"/>
      <c r="PJJ3" s="342"/>
      <c r="PJK3" s="342"/>
      <c r="PJL3" s="342"/>
      <c r="PJM3" s="342"/>
      <c r="PJN3" s="342"/>
      <c r="PJO3" s="342"/>
      <c r="PJP3" s="342"/>
      <c r="PJQ3" s="342"/>
      <c r="PJR3" s="342"/>
      <c r="PJS3" s="342"/>
      <c r="PJT3" s="342"/>
      <c r="PJU3" s="342"/>
      <c r="PJV3" s="342"/>
      <c r="PJW3" s="342"/>
      <c r="PJX3" s="342"/>
      <c r="PJY3" s="342"/>
      <c r="PJZ3" s="342"/>
      <c r="PKA3" s="342"/>
      <c r="PKB3" s="342"/>
      <c r="PKC3" s="342"/>
      <c r="PKD3" s="342"/>
      <c r="PKE3" s="342"/>
      <c r="PKF3" s="342"/>
      <c r="PKG3" s="342"/>
      <c r="PKH3" s="342"/>
      <c r="PKI3" s="342"/>
      <c r="PKJ3" s="342"/>
      <c r="PKK3" s="342"/>
      <c r="PKL3" s="342"/>
      <c r="PKM3" s="342"/>
      <c r="PKN3" s="342"/>
      <c r="PKO3" s="342"/>
      <c r="PKP3" s="342"/>
      <c r="PKQ3" s="342"/>
      <c r="PKR3" s="342"/>
      <c r="PKS3" s="342"/>
      <c r="PKT3" s="342"/>
      <c r="PKU3" s="342"/>
      <c r="PKV3" s="342"/>
      <c r="PKW3" s="342"/>
      <c r="PKX3" s="342"/>
      <c r="PKY3" s="342"/>
      <c r="PKZ3" s="342"/>
      <c r="PLA3" s="342"/>
      <c r="PLB3" s="342"/>
      <c r="PLC3" s="342"/>
      <c r="PLD3" s="342"/>
      <c r="PLE3" s="342"/>
      <c r="PLF3" s="342"/>
      <c r="PLG3" s="342"/>
      <c r="PLH3" s="342"/>
      <c r="PLI3" s="342"/>
      <c r="PLJ3" s="342"/>
      <c r="PLK3" s="342"/>
      <c r="PLL3" s="342"/>
      <c r="PLM3" s="342"/>
      <c r="PLN3" s="342"/>
      <c r="PLO3" s="342"/>
      <c r="PLP3" s="342"/>
      <c r="PLQ3" s="342"/>
      <c r="PLR3" s="342"/>
      <c r="PLS3" s="342"/>
      <c r="PLT3" s="342"/>
      <c r="PLU3" s="342"/>
      <c r="PLV3" s="342"/>
      <c r="PLW3" s="342"/>
      <c r="PLX3" s="342"/>
      <c r="PLY3" s="342"/>
      <c r="PLZ3" s="342"/>
      <c r="PMA3" s="342"/>
      <c r="PMB3" s="342"/>
      <c r="PMC3" s="342"/>
      <c r="PMD3" s="342"/>
      <c r="PME3" s="342"/>
      <c r="PMF3" s="342"/>
      <c r="PMG3" s="342"/>
      <c r="PMH3" s="342"/>
      <c r="PMI3" s="342"/>
      <c r="PMJ3" s="342"/>
      <c r="PMK3" s="342"/>
      <c r="PML3" s="342"/>
      <c r="PMM3" s="342"/>
      <c r="PMN3" s="342"/>
      <c r="PMO3" s="342"/>
      <c r="PMP3" s="342"/>
      <c r="PMQ3" s="342"/>
      <c r="PMR3" s="342"/>
      <c r="PMS3" s="342"/>
      <c r="PMT3" s="342"/>
      <c r="PMU3" s="342"/>
      <c r="PMV3" s="342"/>
      <c r="PMW3" s="342"/>
      <c r="PMX3" s="342"/>
      <c r="PMY3" s="342"/>
      <c r="PMZ3" s="342"/>
      <c r="PNA3" s="342"/>
      <c r="PNB3" s="342"/>
      <c r="PNC3" s="342"/>
      <c r="PND3" s="342"/>
      <c r="PNE3" s="342"/>
      <c r="PNF3" s="342"/>
      <c r="PNG3" s="342"/>
      <c r="PNH3" s="342"/>
      <c r="PNI3" s="342"/>
      <c r="PNJ3" s="342"/>
      <c r="PNK3" s="342"/>
      <c r="PNL3" s="342"/>
      <c r="PNM3" s="342"/>
      <c r="PNN3" s="342"/>
      <c r="PNO3" s="342"/>
      <c r="PNP3" s="342"/>
      <c r="PNQ3" s="342"/>
      <c r="PNR3" s="342"/>
      <c r="PNS3" s="342"/>
      <c r="PNT3" s="342"/>
      <c r="PNU3" s="342"/>
      <c r="PNV3" s="342"/>
      <c r="PNW3" s="342"/>
      <c r="PNX3" s="342"/>
      <c r="PNY3" s="342"/>
      <c r="PNZ3" s="342"/>
      <c r="POA3" s="342"/>
      <c r="POB3" s="342"/>
      <c r="POC3" s="342"/>
      <c r="POD3" s="342"/>
      <c r="POE3" s="342"/>
      <c r="POF3" s="342"/>
      <c r="POG3" s="342"/>
      <c r="POH3" s="342"/>
      <c r="POI3" s="342"/>
      <c r="POJ3" s="342"/>
      <c r="POK3" s="342"/>
      <c r="POL3" s="342"/>
      <c r="POM3" s="342"/>
      <c r="PON3" s="342"/>
      <c r="POO3" s="342"/>
      <c r="POP3" s="342"/>
      <c r="POQ3" s="342"/>
      <c r="POR3" s="342"/>
      <c r="POS3" s="342"/>
      <c r="POT3" s="342"/>
      <c r="POU3" s="342"/>
      <c r="POV3" s="342"/>
      <c r="POW3" s="342"/>
      <c r="POX3" s="342"/>
      <c r="POY3" s="342"/>
      <c r="POZ3" s="342"/>
      <c r="PPA3" s="342"/>
      <c r="PPB3" s="342"/>
      <c r="PPC3" s="342"/>
      <c r="PPD3" s="342"/>
      <c r="PPE3" s="342"/>
      <c r="PPF3" s="342"/>
      <c r="PPG3" s="342"/>
      <c r="PPH3" s="342"/>
      <c r="PPI3" s="342"/>
      <c r="PPJ3" s="342"/>
      <c r="PPK3" s="342"/>
      <c r="PPL3" s="342"/>
      <c r="PPM3" s="342"/>
      <c r="PPN3" s="342"/>
      <c r="PPO3" s="342"/>
      <c r="PPP3" s="342"/>
      <c r="PPQ3" s="342"/>
      <c r="PPR3" s="342"/>
      <c r="PPS3" s="342"/>
      <c r="PPT3" s="342"/>
      <c r="PPU3" s="342"/>
      <c r="PPV3" s="342"/>
      <c r="PPW3" s="342"/>
      <c r="PPX3" s="342"/>
      <c r="PPY3" s="342"/>
      <c r="PPZ3" s="342"/>
      <c r="PQA3" s="342"/>
      <c r="PQB3" s="342"/>
      <c r="PQC3" s="342"/>
      <c r="PQD3" s="342"/>
      <c r="PQE3" s="342"/>
      <c r="PQF3" s="342"/>
      <c r="PQG3" s="342"/>
      <c r="PQH3" s="342"/>
      <c r="PQI3" s="342"/>
      <c r="PQJ3" s="342"/>
      <c r="PQK3" s="342"/>
      <c r="PQL3" s="342"/>
      <c r="PQM3" s="342"/>
      <c r="PQN3" s="342"/>
      <c r="PQO3" s="342"/>
      <c r="PQP3" s="342"/>
      <c r="PQQ3" s="342"/>
      <c r="PQR3" s="342"/>
      <c r="PQS3" s="342"/>
      <c r="PQT3" s="342"/>
      <c r="PQU3" s="342"/>
      <c r="PQV3" s="342"/>
      <c r="PQW3" s="342"/>
      <c r="PQX3" s="342"/>
      <c r="PQY3" s="342"/>
      <c r="PQZ3" s="342"/>
      <c r="PRA3" s="342"/>
      <c r="PRB3" s="342"/>
      <c r="PRC3" s="342"/>
      <c r="PRD3" s="342"/>
      <c r="PRE3" s="342"/>
      <c r="PRF3" s="342"/>
      <c r="PRG3" s="342"/>
      <c r="PRH3" s="342"/>
      <c r="PRI3" s="342"/>
      <c r="PRJ3" s="342"/>
      <c r="PRK3" s="342"/>
      <c r="PRL3" s="342"/>
      <c r="PRM3" s="342"/>
      <c r="PRN3" s="342"/>
      <c r="PRO3" s="342"/>
      <c r="PRP3" s="342"/>
      <c r="PRQ3" s="342"/>
      <c r="PRR3" s="342"/>
      <c r="PRS3" s="342"/>
      <c r="PRT3" s="342"/>
      <c r="PRU3" s="342"/>
      <c r="PRV3" s="342"/>
      <c r="PRW3" s="342"/>
      <c r="PRX3" s="342"/>
      <c r="PRY3" s="342"/>
      <c r="PRZ3" s="342"/>
      <c r="PSA3" s="342"/>
      <c r="PSB3" s="342"/>
      <c r="PSC3" s="342"/>
      <c r="PSD3" s="342"/>
      <c r="PSE3" s="342"/>
      <c r="PSF3" s="342"/>
      <c r="PSG3" s="342"/>
      <c r="PSH3" s="342"/>
      <c r="PSI3" s="342"/>
      <c r="PSJ3" s="342"/>
      <c r="PSK3" s="342"/>
      <c r="PSL3" s="342"/>
      <c r="PSM3" s="342"/>
      <c r="PSN3" s="342"/>
      <c r="PSO3" s="342"/>
      <c r="PSP3" s="342"/>
      <c r="PSQ3" s="342"/>
      <c r="PSR3" s="342"/>
      <c r="PSS3" s="342"/>
      <c r="PST3" s="342"/>
      <c r="PSU3" s="342"/>
      <c r="PSV3" s="342"/>
      <c r="PSW3" s="342"/>
      <c r="PSX3" s="342"/>
      <c r="PSY3" s="342"/>
      <c r="PSZ3" s="342"/>
      <c r="PTA3" s="342"/>
      <c r="PTB3" s="342"/>
      <c r="PTC3" s="342"/>
      <c r="PTD3" s="342"/>
      <c r="PTE3" s="342"/>
      <c r="PTF3" s="342"/>
      <c r="PTG3" s="342"/>
      <c r="PTH3" s="342"/>
      <c r="PTI3" s="342"/>
      <c r="PTJ3" s="342"/>
      <c r="PTK3" s="342"/>
      <c r="PTL3" s="342"/>
      <c r="PTM3" s="342"/>
      <c r="PTN3" s="342"/>
      <c r="PTO3" s="342"/>
      <c r="PTP3" s="342"/>
      <c r="PTQ3" s="342"/>
      <c r="PTR3" s="342"/>
      <c r="PTS3" s="342"/>
      <c r="PTT3" s="342"/>
      <c r="PTU3" s="342"/>
      <c r="PTV3" s="342"/>
      <c r="PTW3" s="342"/>
      <c r="PTX3" s="342"/>
      <c r="PTY3" s="342"/>
      <c r="PTZ3" s="342"/>
      <c r="PUA3" s="342"/>
      <c r="PUB3" s="342"/>
      <c r="PUC3" s="342"/>
      <c r="PUD3" s="342"/>
      <c r="PUE3" s="342"/>
      <c r="PUF3" s="342"/>
      <c r="PUG3" s="342"/>
      <c r="PUH3" s="342"/>
      <c r="PUI3" s="342"/>
      <c r="PUJ3" s="342"/>
      <c r="PUK3" s="342"/>
      <c r="PUL3" s="342"/>
      <c r="PUM3" s="342"/>
      <c r="PUN3" s="342"/>
      <c r="PUO3" s="342"/>
      <c r="PUP3" s="342"/>
      <c r="PUQ3" s="342"/>
      <c r="PUR3" s="342"/>
      <c r="PUS3" s="342"/>
      <c r="PUT3" s="342"/>
      <c r="PUU3" s="342"/>
      <c r="PUV3" s="342"/>
      <c r="PUW3" s="342"/>
      <c r="PUX3" s="342"/>
      <c r="PUY3" s="342"/>
      <c r="PUZ3" s="342"/>
      <c r="PVA3" s="342"/>
      <c r="PVB3" s="342"/>
      <c r="PVC3" s="342"/>
      <c r="PVD3" s="342"/>
      <c r="PVE3" s="342"/>
      <c r="PVF3" s="342"/>
      <c r="PVG3" s="342"/>
      <c r="PVH3" s="342"/>
      <c r="PVI3" s="342"/>
      <c r="PVJ3" s="342"/>
      <c r="PVK3" s="342"/>
      <c r="PVL3" s="342"/>
      <c r="PVM3" s="342"/>
      <c r="PVN3" s="342"/>
      <c r="PVO3" s="342"/>
      <c r="PVP3" s="342"/>
      <c r="PVQ3" s="342"/>
      <c r="PVR3" s="342"/>
      <c r="PVS3" s="342"/>
      <c r="PVT3" s="342"/>
      <c r="PVU3" s="342"/>
      <c r="PVV3" s="342"/>
      <c r="PVW3" s="342"/>
      <c r="PVX3" s="342"/>
      <c r="PVY3" s="342"/>
      <c r="PVZ3" s="342"/>
      <c r="PWA3" s="342"/>
      <c r="PWB3" s="342"/>
      <c r="PWC3" s="342"/>
      <c r="PWD3" s="342"/>
      <c r="PWE3" s="342"/>
      <c r="PWF3" s="342"/>
      <c r="PWG3" s="342"/>
      <c r="PWH3" s="342"/>
      <c r="PWI3" s="342"/>
      <c r="PWJ3" s="342"/>
      <c r="PWK3" s="342"/>
      <c r="PWL3" s="342"/>
      <c r="PWM3" s="342"/>
      <c r="PWN3" s="342"/>
      <c r="PWO3" s="342"/>
      <c r="PWP3" s="342"/>
      <c r="PWQ3" s="342"/>
      <c r="PWR3" s="342"/>
      <c r="PWS3" s="342"/>
      <c r="PWT3" s="342"/>
      <c r="PWU3" s="342"/>
      <c r="PWV3" s="342"/>
      <c r="PWW3" s="342"/>
      <c r="PWX3" s="342"/>
      <c r="PWY3" s="342"/>
      <c r="PWZ3" s="342"/>
      <c r="PXA3" s="342"/>
      <c r="PXB3" s="342"/>
      <c r="PXC3" s="342"/>
      <c r="PXD3" s="342"/>
      <c r="PXE3" s="342"/>
      <c r="PXF3" s="342"/>
      <c r="PXG3" s="342"/>
      <c r="PXH3" s="342"/>
      <c r="PXI3" s="342"/>
      <c r="PXJ3" s="342"/>
      <c r="PXK3" s="342"/>
      <c r="PXL3" s="342"/>
      <c r="PXM3" s="342"/>
      <c r="PXN3" s="342"/>
      <c r="PXO3" s="342"/>
      <c r="PXP3" s="342"/>
      <c r="PXQ3" s="342"/>
      <c r="PXR3" s="342"/>
      <c r="PXS3" s="342"/>
      <c r="PXT3" s="342"/>
      <c r="PXU3" s="342"/>
      <c r="PXV3" s="342"/>
      <c r="PXW3" s="342"/>
      <c r="PXX3" s="342"/>
      <c r="PXY3" s="342"/>
      <c r="PXZ3" s="342"/>
      <c r="PYA3" s="342"/>
      <c r="PYB3" s="342"/>
      <c r="PYC3" s="342"/>
      <c r="PYD3" s="342"/>
      <c r="PYE3" s="342"/>
      <c r="PYF3" s="342"/>
      <c r="PYG3" s="342"/>
      <c r="PYH3" s="342"/>
      <c r="PYI3" s="342"/>
      <c r="PYJ3" s="342"/>
      <c r="PYK3" s="342"/>
      <c r="PYL3" s="342"/>
      <c r="PYM3" s="342"/>
      <c r="PYN3" s="342"/>
      <c r="PYO3" s="342"/>
      <c r="PYP3" s="342"/>
      <c r="PYQ3" s="342"/>
      <c r="PYR3" s="342"/>
      <c r="PYS3" s="342"/>
      <c r="PYT3" s="342"/>
      <c r="PYU3" s="342"/>
      <c r="PYV3" s="342"/>
      <c r="PYW3" s="342"/>
      <c r="PYX3" s="342"/>
      <c r="PYY3" s="342"/>
      <c r="PYZ3" s="342"/>
      <c r="PZA3" s="342"/>
      <c r="PZB3" s="342"/>
      <c r="PZC3" s="342"/>
      <c r="PZD3" s="342"/>
      <c r="PZE3" s="342"/>
      <c r="PZF3" s="342"/>
      <c r="PZG3" s="342"/>
      <c r="PZH3" s="342"/>
      <c r="PZI3" s="342"/>
      <c r="PZJ3" s="342"/>
      <c r="PZK3" s="342"/>
      <c r="PZL3" s="342"/>
      <c r="PZM3" s="342"/>
      <c r="PZN3" s="342"/>
      <c r="PZO3" s="342"/>
      <c r="PZP3" s="342"/>
      <c r="PZQ3" s="342"/>
      <c r="PZR3" s="342"/>
      <c r="PZS3" s="342"/>
      <c r="PZT3" s="342"/>
      <c r="PZU3" s="342"/>
      <c r="PZV3" s="342"/>
      <c r="PZW3" s="342"/>
      <c r="PZX3" s="342"/>
      <c r="PZY3" s="342"/>
      <c r="PZZ3" s="342"/>
      <c r="QAA3" s="342"/>
      <c r="QAB3" s="342"/>
      <c r="QAC3" s="342"/>
      <c r="QAD3" s="342"/>
      <c r="QAE3" s="342"/>
      <c r="QAF3" s="342"/>
      <c r="QAG3" s="342"/>
      <c r="QAH3" s="342"/>
      <c r="QAI3" s="342"/>
      <c r="QAJ3" s="342"/>
      <c r="QAK3" s="342"/>
      <c r="QAL3" s="342"/>
      <c r="QAM3" s="342"/>
      <c r="QAN3" s="342"/>
      <c r="QAO3" s="342"/>
      <c r="QAP3" s="342"/>
      <c r="QAQ3" s="342"/>
      <c r="QAR3" s="342"/>
      <c r="QAS3" s="342"/>
      <c r="QAT3" s="342"/>
      <c r="QAU3" s="342"/>
      <c r="QAV3" s="342"/>
      <c r="QAW3" s="342"/>
      <c r="QAX3" s="342"/>
      <c r="QAY3" s="342"/>
      <c r="QAZ3" s="342"/>
      <c r="QBA3" s="342"/>
      <c r="QBB3" s="342"/>
      <c r="QBC3" s="342"/>
      <c r="QBD3" s="342"/>
      <c r="QBE3" s="342"/>
      <c r="QBF3" s="342"/>
      <c r="QBG3" s="342"/>
      <c r="QBH3" s="342"/>
      <c r="QBI3" s="342"/>
      <c r="QBJ3" s="342"/>
      <c r="QBK3" s="342"/>
      <c r="QBL3" s="342"/>
      <c r="QBM3" s="342"/>
      <c r="QBN3" s="342"/>
      <c r="QBO3" s="342"/>
      <c r="QBP3" s="342"/>
      <c r="QBQ3" s="342"/>
      <c r="QBR3" s="342"/>
      <c r="QBS3" s="342"/>
      <c r="QBT3" s="342"/>
      <c r="QBU3" s="342"/>
      <c r="QBV3" s="342"/>
      <c r="QBW3" s="342"/>
      <c r="QBX3" s="342"/>
      <c r="QBY3" s="342"/>
      <c r="QBZ3" s="342"/>
      <c r="QCA3" s="342"/>
      <c r="QCB3" s="342"/>
      <c r="QCC3" s="342"/>
      <c r="QCD3" s="342"/>
      <c r="QCE3" s="342"/>
      <c r="QCF3" s="342"/>
      <c r="QCG3" s="342"/>
      <c r="QCH3" s="342"/>
      <c r="QCI3" s="342"/>
      <c r="QCJ3" s="342"/>
      <c r="QCK3" s="342"/>
      <c r="QCL3" s="342"/>
      <c r="QCM3" s="342"/>
      <c r="QCN3" s="342"/>
      <c r="QCO3" s="342"/>
      <c r="QCP3" s="342"/>
      <c r="QCQ3" s="342"/>
      <c r="QCR3" s="342"/>
      <c r="QCS3" s="342"/>
      <c r="QCT3" s="342"/>
      <c r="QCU3" s="342"/>
      <c r="QCV3" s="342"/>
      <c r="QCW3" s="342"/>
      <c r="QCX3" s="342"/>
      <c r="QCY3" s="342"/>
      <c r="QCZ3" s="342"/>
      <c r="QDA3" s="342"/>
      <c r="QDB3" s="342"/>
      <c r="QDC3" s="342"/>
      <c r="QDD3" s="342"/>
      <c r="QDE3" s="342"/>
      <c r="QDF3" s="342"/>
      <c r="QDG3" s="342"/>
      <c r="QDH3" s="342"/>
      <c r="QDI3" s="342"/>
      <c r="QDJ3" s="342"/>
      <c r="QDK3" s="342"/>
      <c r="QDL3" s="342"/>
      <c r="QDM3" s="342"/>
      <c r="QDN3" s="342"/>
      <c r="QDO3" s="342"/>
      <c r="QDP3" s="342"/>
      <c r="QDQ3" s="342"/>
      <c r="QDR3" s="342"/>
      <c r="QDS3" s="342"/>
      <c r="QDT3" s="342"/>
      <c r="QDU3" s="342"/>
      <c r="QDV3" s="342"/>
      <c r="QDW3" s="342"/>
      <c r="QDX3" s="342"/>
      <c r="QDY3" s="342"/>
      <c r="QDZ3" s="342"/>
      <c r="QEA3" s="342"/>
      <c r="QEB3" s="342"/>
      <c r="QEC3" s="342"/>
      <c r="QED3" s="342"/>
      <c r="QEE3" s="342"/>
      <c r="QEF3" s="342"/>
      <c r="QEG3" s="342"/>
      <c r="QEH3" s="342"/>
      <c r="QEI3" s="342"/>
      <c r="QEJ3" s="342"/>
      <c r="QEK3" s="342"/>
      <c r="QEL3" s="342"/>
      <c r="QEM3" s="342"/>
      <c r="QEN3" s="342"/>
      <c r="QEO3" s="342"/>
      <c r="QEP3" s="342"/>
      <c r="QEQ3" s="342"/>
      <c r="QER3" s="342"/>
      <c r="QES3" s="342"/>
      <c r="QET3" s="342"/>
      <c r="QEU3" s="342"/>
      <c r="QEV3" s="342"/>
      <c r="QEW3" s="342"/>
      <c r="QEX3" s="342"/>
      <c r="QEY3" s="342"/>
      <c r="QEZ3" s="342"/>
      <c r="QFA3" s="342"/>
      <c r="QFB3" s="342"/>
      <c r="QFC3" s="342"/>
      <c r="QFD3" s="342"/>
      <c r="QFE3" s="342"/>
      <c r="QFF3" s="342"/>
      <c r="QFG3" s="342"/>
      <c r="QFH3" s="342"/>
      <c r="QFI3" s="342"/>
      <c r="QFJ3" s="342"/>
      <c r="QFK3" s="342"/>
      <c r="QFL3" s="342"/>
      <c r="QFM3" s="342"/>
      <c r="QFN3" s="342"/>
      <c r="QFO3" s="342"/>
      <c r="QFP3" s="342"/>
      <c r="QFQ3" s="342"/>
      <c r="QFR3" s="342"/>
      <c r="QFS3" s="342"/>
      <c r="QFT3" s="342"/>
      <c r="QFU3" s="342"/>
      <c r="QFV3" s="342"/>
      <c r="QFW3" s="342"/>
      <c r="QFX3" s="342"/>
      <c r="QFY3" s="342"/>
      <c r="QFZ3" s="342"/>
      <c r="QGA3" s="342"/>
      <c r="QGB3" s="342"/>
      <c r="QGC3" s="342"/>
      <c r="QGD3" s="342"/>
      <c r="QGE3" s="342"/>
      <c r="QGF3" s="342"/>
      <c r="QGG3" s="342"/>
      <c r="QGH3" s="342"/>
      <c r="QGI3" s="342"/>
      <c r="QGJ3" s="342"/>
      <c r="QGK3" s="342"/>
      <c r="QGL3" s="342"/>
      <c r="QGM3" s="342"/>
      <c r="QGN3" s="342"/>
      <c r="QGO3" s="342"/>
      <c r="QGP3" s="342"/>
      <c r="QGQ3" s="342"/>
      <c r="QGR3" s="342"/>
      <c r="QGS3" s="342"/>
      <c r="QGT3" s="342"/>
      <c r="QGU3" s="342"/>
      <c r="QGV3" s="342"/>
      <c r="QGW3" s="342"/>
      <c r="QGX3" s="342"/>
      <c r="QGY3" s="342"/>
      <c r="QGZ3" s="342"/>
      <c r="QHA3" s="342"/>
      <c r="QHB3" s="342"/>
      <c r="QHC3" s="342"/>
      <c r="QHD3" s="342"/>
      <c r="QHE3" s="342"/>
      <c r="QHF3" s="342"/>
      <c r="QHG3" s="342"/>
      <c r="QHH3" s="342"/>
      <c r="QHI3" s="342"/>
      <c r="QHJ3" s="342"/>
      <c r="QHK3" s="342"/>
      <c r="QHL3" s="342"/>
      <c r="QHM3" s="342"/>
      <c r="QHN3" s="342"/>
      <c r="QHO3" s="342"/>
      <c r="QHP3" s="342"/>
      <c r="QHQ3" s="342"/>
      <c r="QHR3" s="342"/>
      <c r="QHS3" s="342"/>
      <c r="QHT3" s="342"/>
      <c r="QHU3" s="342"/>
      <c r="QHV3" s="342"/>
      <c r="QHW3" s="342"/>
      <c r="QHX3" s="342"/>
      <c r="QHY3" s="342"/>
      <c r="QHZ3" s="342"/>
      <c r="QIA3" s="342"/>
      <c r="QIB3" s="342"/>
      <c r="QIC3" s="342"/>
      <c r="QID3" s="342"/>
      <c r="QIE3" s="342"/>
      <c r="QIF3" s="342"/>
      <c r="QIG3" s="342"/>
      <c r="QIH3" s="342"/>
      <c r="QII3" s="342"/>
      <c r="QIJ3" s="342"/>
      <c r="QIK3" s="342"/>
      <c r="QIL3" s="342"/>
      <c r="QIM3" s="342"/>
      <c r="QIN3" s="342"/>
      <c r="QIO3" s="342"/>
      <c r="QIP3" s="342"/>
      <c r="QIQ3" s="342"/>
      <c r="QIR3" s="342"/>
      <c r="QIS3" s="342"/>
      <c r="QIT3" s="342"/>
      <c r="QIU3" s="342"/>
      <c r="QIV3" s="342"/>
      <c r="QIW3" s="342"/>
      <c r="QIX3" s="342"/>
      <c r="QIY3" s="342"/>
      <c r="QIZ3" s="342"/>
      <c r="QJA3" s="342"/>
      <c r="QJB3" s="342"/>
      <c r="QJC3" s="342"/>
      <c r="QJD3" s="342"/>
      <c r="QJE3" s="342"/>
      <c r="QJF3" s="342"/>
      <c r="QJG3" s="342"/>
      <c r="QJH3" s="342"/>
      <c r="QJI3" s="342"/>
      <c r="QJJ3" s="342"/>
      <c r="QJK3" s="342"/>
      <c r="QJL3" s="342"/>
      <c r="QJM3" s="342"/>
      <c r="QJN3" s="342"/>
      <c r="QJO3" s="342"/>
      <c r="QJP3" s="342"/>
      <c r="QJQ3" s="342"/>
      <c r="QJR3" s="342"/>
      <c r="QJS3" s="342"/>
      <c r="QJT3" s="342"/>
      <c r="QJU3" s="342"/>
      <c r="QJV3" s="342"/>
      <c r="QJW3" s="342"/>
      <c r="QJX3" s="342"/>
      <c r="QJY3" s="342"/>
      <c r="QJZ3" s="342"/>
      <c r="QKA3" s="342"/>
      <c r="QKB3" s="342"/>
      <c r="QKC3" s="342"/>
      <c r="QKD3" s="342"/>
      <c r="QKE3" s="342"/>
      <c r="QKF3" s="342"/>
      <c r="QKG3" s="342"/>
      <c r="QKH3" s="342"/>
      <c r="QKI3" s="342"/>
      <c r="QKJ3" s="342"/>
      <c r="QKK3" s="342"/>
      <c r="QKL3" s="342"/>
      <c r="QKM3" s="342"/>
      <c r="QKN3" s="342"/>
      <c r="QKO3" s="342"/>
      <c r="QKP3" s="342"/>
      <c r="QKQ3" s="342"/>
      <c r="QKR3" s="342"/>
      <c r="QKS3" s="342"/>
      <c r="QKT3" s="342"/>
      <c r="QKU3" s="342"/>
      <c r="QKV3" s="342"/>
      <c r="QKW3" s="342"/>
      <c r="QKX3" s="342"/>
      <c r="QKY3" s="342"/>
      <c r="QKZ3" s="342"/>
      <c r="QLA3" s="342"/>
      <c r="QLB3" s="342"/>
      <c r="QLC3" s="342"/>
      <c r="QLD3" s="342"/>
      <c r="QLE3" s="342"/>
      <c r="QLF3" s="342"/>
      <c r="QLG3" s="342"/>
      <c r="QLH3" s="342"/>
      <c r="QLI3" s="342"/>
      <c r="QLJ3" s="342"/>
      <c r="QLK3" s="342"/>
      <c r="QLL3" s="342"/>
      <c r="QLM3" s="342"/>
      <c r="QLN3" s="342"/>
      <c r="QLO3" s="342"/>
      <c r="QLP3" s="342"/>
      <c r="QLQ3" s="342"/>
      <c r="QLR3" s="342"/>
      <c r="QLS3" s="342"/>
      <c r="QLT3" s="342"/>
      <c r="QLU3" s="342"/>
      <c r="QLV3" s="342"/>
      <c r="QLW3" s="342"/>
      <c r="QLX3" s="342"/>
      <c r="QLY3" s="342"/>
      <c r="QLZ3" s="342"/>
      <c r="QMA3" s="342"/>
      <c r="QMB3" s="342"/>
      <c r="QMC3" s="342"/>
      <c r="QMD3" s="342"/>
      <c r="QME3" s="342"/>
      <c r="QMF3" s="342"/>
      <c r="QMG3" s="342"/>
      <c r="QMH3" s="342"/>
      <c r="QMI3" s="342"/>
      <c r="QMJ3" s="342"/>
      <c r="QMK3" s="342"/>
      <c r="QML3" s="342"/>
      <c r="QMM3" s="342"/>
      <c r="QMN3" s="342"/>
      <c r="QMO3" s="342"/>
      <c r="QMP3" s="342"/>
      <c r="QMQ3" s="342"/>
      <c r="QMR3" s="342"/>
      <c r="QMS3" s="342"/>
      <c r="QMT3" s="342"/>
      <c r="QMU3" s="342"/>
      <c r="QMV3" s="342"/>
      <c r="QMW3" s="342"/>
      <c r="QMX3" s="342"/>
      <c r="QMY3" s="342"/>
      <c r="QMZ3" s="342"/>
      <c r="QNA3" s="342"/>
      <c r="QNB3" s="342"/>
      <c r="QNC3" s="342"/>
      <c r="QND3" s="342"/>
      <c r="QNE3" s="342"/>
      <c r="QNF3" s="342"/>
      <c r="QNG3" s="342"/>
      <c r="QNH3" s="342"/>
      <c r="QNI3" s="342"/>
      <c r="QNJ3" s="342"/>
      <c r="QNK3" s="342"/>
      <c r="QNL3" s="342"/>
      <c r="QNM3" s="342"/>
      <c r="QNN3" s="342"/>
      <c r="QNO3" s="342"/>
      <c r="QNP3" s="342"/>
      <c r="QNQ3" s="342"/>
      <c r="QNR3" s="342"/>
      <c r="QNS3" s="342"/>
      <c r="QNT3" s="342"/>
      <c r="QNU3" s="342"/>
      <c r="QNV3" s="342"/>
      <c r="QNW3" s="342"/>
      <c r="QNX3" s="342"/>
      <c r="QNY3" s="342"/>
      <c r="QNZ3" s="342"/>
      <c r="QOA3" s="342"/>
      <c r="QOB3" s="342"/>
      <c r="QOC3" s="342"/>
      <c r="QOD3" s="342"/>
      <c r="QOE3" s="342"/>
      <c r="QOF3" s="342"/>
      <c r="QOG3" s="342"/>
      <c r="QOH3" s="342"/>
      <c r="QOI3" s="342"/>
      <c r="QOJ3" s="342"/>
      <c r="QOK3" s="342"/>
      <c r="QOL3" s="342"/>
      <c r="QOM3" s="342"/>
      <c r="QON3" s="342"/>
      <c r="QOO3" s="342"/>
      <c r="QOP3" s="342"/>
      <c r="QOQ3" s="342"/>
      <c r="QOR3" s="342"/>
      <c r="QOS3" s="342"/>
      <c r="QOT3" s="342"/>
      <c r="QOU3" s="342"/>
      <c r="QOV3" s="342"/>
      <c r="QOW3" s="342"/>
      <c r="QOX3" s="342"/>
      <c r="QOY3" s="342"/>
      <c r="QOZ3" s="342"/>
      <c r="QPA3" s="342"/>
      <c r="QPB3" s="342"/>
      <c r="QPC3" s="342"/>
      <c r="QPD3" s="342"/>
      <c r="QPE3" s="342"/>
      <c r="QPF3" s="342"/>
      <c r="QPG3" s="342"/>
      <c r="QPH3" s="342"/>
      <c r="QPI3" s="342"/>
      <c r="QPJ3" s="342"/>
      <c r="QPK3" s="342"/>
      <c r="QPL3" s="342"/>
      <c r="QPM3" s="342"/>
      <c r="QPN3" s="342"/>
      <c r="QPO3" s="342"/>
      <c r="QPP3" s="342"/>
      <c r="QPQ3" s="342"/>
      <c r="QPR3" s="342"/>
      <c r="QPS3" s="342"/>
      <c r="QPT3" s="342"/>
      <c r="QPU3" s="342"/>
      <c r="QPV3" s="342"/>
      <c r="QPW3" s="342"/>
      <c r="QPX3" s="342"/>
      <c r="QPY3" s="342"/>
      <c r="QPZ3" s="342"/>
      <c r="QQA3" s="342"/>
      <c r="QQB3" s="342"/>
      <c r="QQC3" s="342"/>
      <c r="QQD3" s="342"/>
      <c r="QQE3" s="342"/>
      <c r="QQF3" s="342"/>
      <c r="QQG3" s="342"/>
      <c r="QQH3" s="342"/>
      <c r="QQI3" s="342"/>
      <c r="QQJ3" s="342"/>
      <c r="QQK3" s="342"/>
      <c r="QQL3" s="342"/>
      <c r="QQM3" s="342"/>
      <c r="QQN3" s="342"/>
      <c r="QQO3" s="342"/>
      <c r="QQP3" s="342"/>
      <c r="QQQ3" s="342"/>
      <c r="QQR3" s="342"/>
      <c r="QQS3" s="342"/>
      <c r="QQT3" s="342"/>
      <c r="QQU3" s="342"/>
      <c r="QQV3" s="342"/>
      <c r="QQW3" s="342"/>
      <c r="QQX3" s="342"/>
      <c r="QQY3" s="342"/>
      <c r="QQZ3" s="342"/>
      <c r="QRA3" s="342"/>
      <c r="QRB3" s="342"/>
      <c r="QRC3" s="342"/>
      <c r="QRD3" s="342"/>
      <c r="QRE3" s="342"/>
      <c r="QRF3" s="342"/>
      <c r="QRG3" s="342"/>
      <c r="QRH3" s="342"/>
      <c r="QRI3" s="342"/>
      <c r="QRJ3" s="342"/>
      <c r="QRK3" s="342"/>
      <c r="QRL3" s="342"/>
      <c r="QRM3" s="342"/>
      <c r="QRN3" s="342"/>
      <c r="QRO3" s="342"/>
      <c r="QRP3" s="342"/>
      <c r="QRQ3" s="342"/>
      <c r="QRR3" s="342"/>
      <c r="QRS3" s="342"/>
      <c r="QRT3" s="342"/>
      <c r="QRU3" s="342"/>
      <c r="QRV3" s="342"/>
      <c r="QRW3" s="342"/>
      <c r="QRX3" s="342"/>
      <c r="QRY3" s="342"/>
      <c r="QRZ3" s="342"/>
      <c r="QSA3" s="342"/>
      <c r="QSB3" s="342"/>
      <c r="QSC3" s="342"/>
      <c r="QSD3" s="342"/>
      <c r="QSE3" s="342"/>
      <c r="QSF3" s="342"/>
      <c r="QSG3" s="342"/>
      <c r="QSH3" s="342"/>
      <c r="QSI3" s="342"/>
      <c r="QSJ3" s="342"/>
      <c r="QSK3" s="342"/>
      <c r="QSL3" s="342"/>
      <c r="QSM3" s="342"/>
      <c r="QSN3" s="342"/>
      <c r="QSO3" s="342"/>
      <c r="QSP3" s="342"/>
      <c r="QSQ3" s="342"/>
      <c r="QSR3" s="342"/>
      <c r="QSS3" s="342"/>
      <c r="QST3" s="342"/>
      <c r="QSU3" s="342"/>
      <c r="QSV3" s="342"/>
      <c r="QSW3" s="342"/>
      <c r="QSX3" s="342"/>
      <c r="QSY3" s="342"/>
      <c r="QSZ3" s="342"/>
      <c r="QTA3" s="342"/>
      <c r="QTB3" s="342"/>
      <c r="QTC3" s="342"/>
      <c r="QTD3" s="342"/>
      <c r="QTE3" s="342"/>
      <c r="QTF3" s="342"/>
      <c r="QTG3" s="342"/>
      <c r="QTH3" s="342"/>
      <c r="QTI3" s="342"/>
      <c r="QTJ3" s="342"/>
      <c r="QTK3" s="342"/>
      <c r="QTL3" s="342"/>
      <c r="QTM3" s="342"/>
      <c r="QTN3" s="342"/>
      <c r="QTO3" s="342"/>
      <c r="QTP3" s="342"/>
      <c r="QTQ3" s="342"/>
      <c r="QTR3" s="342"/>
      <c r="QTS3" s="342"/>
      <c r="QTT3" s="342"/>
      <c r="QTU3" s="342"/>
      <c r="QTV3" s="342"/>
      <c r="QTW3" s="342"/>
      <c r="QTX3" s="342"/>
      <c r="QTY3" s="342"/>
      <c r="QTZ3" s="342"/>
      <c r="QUA3" s="342"/>
      <c r="QUB3" s="342"/>
      <c r="QUC3" s="342"/>
      <c r="QUD3" s="342"/>
      <c r="QUE3" s="342"/>
      <c r="QUF3" s="342"/>
      <c r="QUG3" s="342"/>
      <c r="QUH3" s="342"/>
      <c r="QUI3" s="342"/>
      <c r="QUJ3" s="342"/>
      <c r="QUK3" s="342"/>
      <c r="QUL3" s="342"/>
      <c r="QUM3" s="342"/>
      <c r="QUN3" s="342"/>
      <c r="QUO3" s="342"/>
      <c r="QUP3" s="342"/>
      <c r="QUQ3" s="342"/>
      <c r="QUR3" s="342"/>
      <c r="QUS3" s="342"/>
      <c r="QUT3" s="342"/>
      <c r="QUU3" s="342"/>
      <c r="QUV3" s="342"/>
      <c r="QUW3" s="342"/>
      <c r="QUX3" s="342"/>
      <c r="QUY3" s="342"/>
      <c r="QUZ3" s="342"/>
      <c r="QVA3" s="342"/>
      <c r="QVB3" s="342"/>
      <c r="QVC3" s="342"/>
      <c r="QVD3" s="342"/>
      <c r="QVE3" s="342"/>
      <c r="QVF3" s="342"/>
      <c r="QVG3" s="342"/>
      <c r="QVH3" s="342"/>
      <c r="QVI3" s="342"/>
      <c r="QVJ3" s="342"/>
      <c r="QVK3" s="342"/>
      <c r="QVL3" s="342"/>
      <c r="QVM3" s="342"/>
      <c r="QVN3" s="342"/>
      <c r="QVO3" s="342"/>
      <c r="QVP3" s="342"/>
      <c r="QVQ3" s="342"/>
      <c r="QVR3" s="342"/>
      <c r="QVS3" s="342"/>
      <c r="QVT3" s="342"/>
      <c r="QVU3" s="342"/>
      <c r="QVV3" s="342"/>
      <c r="QVW3" s="342"/>
      <c r="QVX3" s="342"/>
      <c r="QVY3" s="342"/>
      <c r="QVZ3" s="342"/>
      <c r="QWA3" s="342"/>
      <c r="QWB3" s="342"/>
      <c r="QWC3" s="342"/>
      <c r="QWD3" s="342"/>
      <c r="QWE3" s="342"/>
      <c r="QWF3" s="342"/>
      <c r="QWG3" s="342"/>
      <c r="QWH3" s="342"/>
      <c r="QWI3" s="342"/>
      <c r="QWJ3" s="342"/>
      <c r="QWK3" s="342"/>
      <c r="QWL3" s="342"/>
      <c r="QWM3" s="342"/>
      <c r="QWN3" s="342"/>
      <c r="QWO3" s="342"/>
      <c r="QWP3" s="342"/>
      <c r="QWQ3" s="342"/>
      <c r="QWR3" s="342"/>
      <c r="QWS3" s="342"/>
      <c r="QWT3" s="342"/>
      <c r="QWU3" s="342"/>
      <c r="QWV3" s="342"/>
      <c r="QWW3" s="342"/>
      <c r="QWX3" s="342"/>
      <c r="QWY3" s="342"/>
      <c r="QWZ3" s="342"/>
      <c r="QXA3" s="342"/>
      <c r="QXB3" s="342"/>
      <c r="QXC3" s="342"/>
      <c r="QXD3" s="342"/>
      <c r="QXE3" s="342"/>
      <c r="QXF3" s="342"/>
      <c r="QXG3" s="342"/>
      <c r="QXH3" s="342"/>
      <c r="QXI3" s="342"/>
      <c r="QXJ3" s="342"/>
      <c r="QXK3" s="342"/>
      <c r="QXL3" s="342"/>
      <c r="QXM3" s="342"/>
      <c r="QXN3" s="342"/>
      <c r="QXO3" s="342"/>
      <c r="QXP3" s="342"/>
      <c r="QXQ3" s="342"/>
      <c r="QXR3" s="342"/>
      <c r="QXS3" s="342"/>
      <c r="QXT3" s="342"/>
      <c r="QXU3" s="342"/>
      <c r="QXV3" s="342"/>
      <c r="QXW3" s="342"/>
      <c r="QXX3" s="342"/>
      <c r="QXY3" s="342"/>
      <c r="QXZ3" s="342"/>
      <c r="QYA3" s="342"/>
      <c r="QYB3" s="342"/>
      <c r="QYC3" s="342"/>
      <c r="QYD3" s="342"/>
      <c r="QYE3" s="342"/>
      <c r="QYF3" s="342"/>
      <c r="QYG3" s="342"/>
      <c r="QYH3" s="342"/>
      <c r="QYI3" s="342"/>
      <c r="QYJ3" s="342"/>
      <c r="QYK3" s="342"/>
      <c r="QYL3" s="342"/>
      <c r="QYM3" s="342"/>
      <c r="QYN3" s="342"/>
      <c r="QYO3" s="342"/>
      <c r="QYP3" s="342"/>
      <c r="QYQ3" s="342"/>
      <c r="QYR3" s="342"/>
      <c r="QYS3" s="342"/>
      <c r="QYT3" s="342"/>
      <c r="QYU3" s="342"/>
      <c r="QYV3" s="342"/>
      <c r="QYW3" s="342"/>
      <c r="QYX3" s="342"/>
      <c r="QYY3" s="342"/>
      <c r="QYZ3" s="342"/>
      <c r="QZA3" s="342"/>
      <c r="QZB3" s="342"/>
      <c r="QZC3" s="342"/>
      <c r="QZD3" s="342"/>
      <c r="QZE3" s="342"/>
      <c r="QZF3" s="342"/>
      <c r="QZG3" s="342"/>
      <c r="QZH3" s="342"/>
      <c r="QZI3" s="342"/>
      <c r="QZJ3" s="342"/>
      <c r="QZK3" s="342"/>
      <c r="QZL3" s="342"/>
      <c r="QZM3" s="342"/>
      <c r="QZN3" s="342"/>
      <c r="QZO3" s="342"/>
      <c r="QZP3" s="342"/>
      <c r="QZQ3" s="342"/>
      <c r="QZR3" s="342"/>
      <c r="QZS3" s="342"/>
      <c r="QZT3" s="342"/>
      <c r="QZU3" s="342"/>
      <c r="QZV3" s="342"/>
      <c r="QZW3" s="342"/>
      <c r="QZX3" s="342"/>
      <c r="QZY3" s="342"/>
      <c r="QZZ3" s="342"/>
      <c r="RAA3" s="342"/>
      <c r="RAB3" s="342"/>
      <c r="RAC3" s="342"/>
      <c r="RAD3" s="342"/>
      <c r="RAE3" s="342"/>
      <c r="RAF3" s="342"/>
      <c r="RAG3" s="342"/>
      <c r="RAH3" s="342"/>
      <c r="RAI3" s="342"/>
      <c r="RAJ3" s="342"/>
      <c r="RAK3" s="342"/>
      <c r="RAL3" s="342"/>
      <c r="RAM3" s="342"/>
      <c r="RAN3" s="342"/>
      <c r="RAO3" s="342"/>
      <c r="RAP3" s="342"/>
      <c r="RAQ3" s="342"/>
      <c r="RAR3" s="342"/>
      <c r="RAS3" s="342"/>
      <c r="RAT3" s="342"/>
      <c r="RAU3" s="342"/>
      <c r="RAV3" s="342"/>
      <c r="RAW3" s="342"/>
      <c r="RAX3" s="342"/>
      <c r="RAY3" s="342"/>
      <c r="RAZ3" s="342"/>
      <c r="RBA3" s="342"/>
      <c r="RBB3" s="342"/>
      <c r="RBC3" s="342"/>
      <c r="RBD3" s="342"/>
      <c r="RBE3" s="342"/>
      <c r="RBF3" s="342"/>
      <c r="RBG3" s="342"/>
      <c r="RBH3" s="342"/>
      <c r="RBI3" s="342"/>
      <c r="RBJ3" s="342"/>
      <c r="RBK3" s="342"/>
      <c r="RBL3" s="342"/>
      <c r="RBM3" s="342"/>
      <c r="RBN3" s="342"/>
      <c r="RBO3" s="342"/>
      <c r="RBP3" s="342"/>
      <c r="RBQ3" s="342"/>
      <c r="RBR3" s="342"/>
      <c r="RBS3" s="342"/>
      <c r="RBT3" s="342"/>
      <c r="RBU3" s="342"/>
      <c r="RBV3" s="342"/>
      <c r="RBW3" s="342"/>
      <c r="RBX3" s="342"/>
      <c r="RBY3" s="342"/>
      <c r="RBZ3" s="342"/>
      <c r="RCA3" s="342"/>
      <c r="RCB3" s="342"/>
      <c r="RCC3" s="342"/>
      <c r="RCD3" s="342"/>
      <c r="RCE3" s="342"/>
      <c r="RCF3" s="342"/>
      <c r="RCG3" s="342"/>
      <c r="RCH3" s="342"/>
      <c r="RCI3" s="342"/>
      <c r="RCJ3" s="342"/>
      <c r="RCK3" s="342"/>
      <c r="RCL3" s="342"/>
      <c r="RCM3" s="342"/>
      <c r="RCN3" s="342"/>
      <c r="RCO3" s="342"/>
      <c r="RCP3" s="342"/>
      <c r="RCQ3" s="342"/>
      <c r="RCR3" s="342"/>
      <c r="RCS3" s="342"/>
      <c r="RCT3" s="342"/>
      <c r="RCU3" s="342"/>
      <c r="RCV3" s="342"/>
      <c r="RCW3" s="342"/>
      <c r="RCX3" s="342"/>
      <c r="RCY3" s="342"/>
      <c r="RCZ3" s="342"/>
      <c r="RDA3" s="342"/>
      <c r="RDB3" s="342"/>
      <c r="RDC3" s="342"/>
      <c r="RDD3" s="342"/>
      <c r="RDE3" s="342"/>
      <c r="RDF3" s="342"/>
      <c r="RDG3" s="342"/>
      <c r="RDH3" s="342"/>
      <c r="RDI3" s="342"/>
      <c r="RDJ3" s="342"/>
      <c r="RDK3" s="342"/>
      <c r="RDL3" s="342"/>
      <c r="RDM3" s="342"/>
      <c r="RDN3" s="342"/>
      <c r="RDO3" s="342"/>
      <c r="RDP3" s="342"/>
      <c r="RDQ3" s="342"/>
      <c r="RDR3" s="342"/>
      <c r="RDS3" s="342"/>
      <c r="RDT3" s="342"/>
      <c r="RDU3" s="342"/>
      <c r="RDV3" s="342"/>
      <c r="RDW3" s="342"/>
      <c r="RDX3" s="342"/>
      <c r="RDY3" s="342"/>
      <c r="RDZ3" s="342"/>
      <c r="REA3" s="342"/>
      <c r="REB3" s="342"/>
      <c r="REC3" s="342"/>
      <c r="RED3" s="342"/>
      <c r="REE3" s="342"/>
      <c r="REF3" s="342"/>
      <c r="REG3" s="342"/>
      <c r="REH3" s="342"/>
      <c r="REI3" s="342"/>
      <c r="REJ3" s="342"/>
      <c r="REK3" s="342"/>
      <c r="REL3" s="342"/>
      <c r="REM3" s="342"/>
      <c r="REN3" s="342"/>
      <c r="REO3" s="342"/>
      <c r="REP3" s="342"/>
      <c r="REQ3" s="342"/>
      <c r="RER3" s="342"/>
      <c r="RES3" s="342"/>
      <c r="RET3" s="342"/>
      <c r="REU3" s="342"/>
      <c r="REV3" s="342"/>
      <c r="REW3" s="342"/>
      <c r="REX3" s="342"/>
      <c r="REY3" s="342"/>
      <c r="REZ3" s="342"/>
      <c r="RFA3" s="342"/>
      <c r="RFB3" s="342"/>
      <c r="RFC3" s="342"/>
      <c r="RFD3" s="342"/>
      <c r="RFE3" s="342"/>
      <c r="RFF3" s="342"/>
      <c r="RFG3" s="342"/>
      <c r="RFH3" s="342"/>
      <c r="RFI3" s="342"/>
      <c r="RFJ3" s="342"/>
      <c r="RFK3" s="342"/>
      <c r="RFL3" s="342"/>
      <c r="RFM3" s="342"/>
      <c r="RFN3" s="342"/>
      <c r="RFO3" s="342"/>
      <c r="RFP3" s="342"/>
      <c r="RFQ3" s="342"/>
      <c r="RFR3" s="342"/>
      <c r="RFS3" s="342"/>
      <c r="RFT3" s="342"/>
      <c r="RFU3" s="342"/>
      <c r="RFV3" s="342"/>
      <c r="RFW3" s="342"/>
      <c r="RFX3" s="342"/>
      <c r="RFY3" s="342"/>
      <c r="RFZ3" s="342"/>
      <c r="RGA3" s="342"/>
      <c r="RGB3" s="342"/>
      <c r="RGC3" s="342"/>
      <c r="RGD3" s="342"/>
      <c r="RGE3" s="342"/>
      <c r="RGF3" s="342"/>
      <c r="RGG3" s="342"/>
      <c r="RGH3" s="342"/>
      <c r="RGI3" s="342"/>
      <c r="RGJ3" s="342"/>
      <c r="RGK3" s="342"/>
      <c r="RGL3" s="342"/>
      <c r="RGM3" s="342"/>
      <c r="RGN3" s="342"/>
      <c r="RGO3" s="342"/>
      <c r="RGP3" s="342"/>
      <c r="RGQ3" s="342"/>
      <c r="RGR3" s="342"/>
      <c r="RGS3" s="342"/>
      <c r="RGT3" s="342"/>
      <c r="RGU3" s="342"/>
      <c r="RGV3" s="342"/>
      <c r="RGW3" s="342"/>
      <c r="RGX3" s="342"/>
      <c r="RGY3" s="342"/>
      <c r="RGZ3" s="342"/>
      <c r="RHA3" s="342"/>
      <c r="RHB3" s="342"/>
      <c r="RHC3" s="342"/>
      <c r="RHD3" s="342"/>
      <c r="RHE3" s="342"/>
      <c r="RHF3" s="342"/>
      <c r="RHG3" s="342"/>
      <c r="RHH3" s="342"/>
      <c r="RHI3" s="342"/>
      <c r="RHJ3" s="342"/>
      <c r="RHK3" s="342"/>
      <c r="RHL3" s="342"/>
      <c r="RHM3" s="342"/>
      <c r="RHN3" s="342"/>
      <c r="RHO3" s="342"/>
      <c r="RHP3" s="342"/>
      <c r="RHQ3" s="342"/>
      <c r="RHR3" s="342"/>
      <c r="RHS3" s="342"/>
      <c r="RHT3" s="342"/>
      <c r="RHU3" s="342"/>
      <c r="RHV3" s="342"/>
      <c r="RHW3" s="342"/>
      <c r="RHX3" s="342"/>
      <c r="RHY3" s="342"/>
      <c r="RHZ3" s="342"/>
      <c r="RIA3" s="342"/>
      <c r="RIB3" s="342"/>
      <c r="RIC3" s="342"/>
      <c r="RID3" s="342"/>
      <c r="RIE3" s="342"/>
      <c r="RIF3" s="342"/>
      <c r="RIG3" s="342"/>
      <c r="RIH3" s="342"/>
      <c r="RII3" s="342"/>
      <c r="RIJ3" s="342"/>
      <c r="RIK3" s="342"/>
      <c r="RIL3" s="342"/>
      <c r="RIM3" s="342"/>
      <c r="RIN3" s="342"/>
      <c r="RIO3" s="342"/>
      <c r="RIP3" s="342"/>
      <c r="RIQ3" s="342"/>
      <c r="RIR3" s="342"/>
      <c r="RIS3" s="342"/>
      <c r="RIT3" s="342"/>
      <c r="RIU3" s="342"/>
      <c r="RIV3" s="342"/>
      <c r="RIW3" s="342"/>
      <c r="RIX3" s="342"/>
      <c r="RIY3" s="342"/>
      <c r="RIZ3" s="342"/>
      <c r="RJA3" s="342"/>
      <c r="RJB3" s="342"/>
      <c r="RJC3" s="342"/>
      <c r="RJD3" s="342"/>
      <c r="RJE3" s="342"/>
      <c r="RJF3" s="342"/>
      <c r="RJG3" s="342"/>
      <c r="RJH3" s="342"/>
      <c r="RJI3" s="342"/>
      <c r="RJJ3" s="342"/>
      <c r="RJK3" s="342"/>
      <c r="RJL3" s="342"/>
      <c r="RJM3" s="342"/>
      <c r="RJN3" s="342"/>
      <c r="RJO3" s="342"/>
      <c r="RJP3" s="342"/>
      <c r="RJQ3" s="342"/>
      <c r="RJR3" s="342"/>
      <c r="RJS3" s="342"/>
      <c r="RJT3" s="342"/>
      <c r="RJU3" s="342"/>
      <c r="RJV3" s="342"/>
      <c r="RJW3" s="342"/>
      <c r="RJX3" s="342"/>
      <c r="RJY3" s="342"/>
      <c r="RJZ3" s="342"/>
      <c r="RKA3" s="342"/>
      <c r="RKB3" s="342"/>
      <c r="RKC3" s="342"/>
      <c r="RKD3" s="342"/>
      <c r="RKE3" s="342"/>
      <c r="RKF3" s="342"/>
      <c r="RKG3" s="342"/>
      <c r="RKH3" s="342"/>
      <c r="RKI3" s="342"/>
      <c r="RKJ3" s="342"/>
      <c r="RKK3" s="342"/>
      <c r="RKL3" s="342"/>
      <c r="RKM3" s="342"/>
      <c r="RKN3" s="342"/>
      <c r="RKO3" s="342"/>
      <c r="RKP3" s="342"/>
      <c r="RKQ3" s="342"/>
      <c r="RKR3" s="342"/>
      <c r="RKS3" s="342"/>
      <c r="RKT3" s="342"/>
      <c r="RKU3" s="342"/>
      <c r="RKV3" s="342"/>
      <c r="RKW3" s="342"/>
      <c r="RKX3" s="342"/>
      <c r="RKY3" s="342"/>
      <c r="RKZ3" s="342"/>
      <c r="RLA3" s="342"/>
      <c r="RLB3" s="342"/>
      <c r="RLC3" s="342"/>
      <c r="RLD3" s="342"/>
      <c r="RLE3" s="342"/>
      <c r="RLF3" s="342"/>
      <c r="RLG3" s="342"/>
      <c r="RLH3" s="342"/>
      <c r="RLI3" s="342"/>
      <c r="RLJ3" s="342"/>
      <c r="RLK3" s="342"/>
      <c r="RLL3" s="342"/>
      <c r="RLM3" s="342"/>
      <c r="RLN3" s="342"/>
      <c r="RLO3" s="342"/>
      <c r="RLP3" s="342"/>
      <c r="RLQ3" s="342"/>
      <c r="RLR3" s="342"/>
      <c r="RLS3" s="342"/>
      <c r="RLT3" s="342"/>
      <c r="RLU3" s="342"/>
      <c r="RLV3" s="342"/>
      <c r="RLW3" s="342"/>
      <c r="RLX3" s="342"/>
      <c r="RLY3" s="342"/>
      <c r="RLZ3" s="342"/>
      <c r="RMA3" s="342"/>
      <c r="RMB3" s="342"/>
      <c r="RMC3" s="342"/>
      <c r="RMD3" s="342"/>
      <c r="RME3" s="342"/>
      <c r="RMF3" s="342"/>
      <c r="RMG3" s="342"/>
      <c r="RMH3" s="342"/>
      <c r="RMI3" s="342"/>
      <c r="RMJ3" s="342"/>
      <c r="RMK3" s="342"/>
      <c r="RML3" s="342"/>
      <c r="RMM3" s="342"/>
      <c r="RMN3" s="342"/>
      <c r="RMO3" s="342"/>
      <c r="RMP3" s="342"/>
      <c r="RMQ3" s="342"/>
      <c r="RMR3" s="342"/>
      <c r="RMS3" s="342"/>
      <c r="RMT3" s="342"/>
      <c r="RMU3" s="342"/>
      <c r="RMV3" s="342"/>
      <c r="RMW3" s="342"/>
      <c r="RMX3" s="342"/>
      <c r="RMY3" s="342"/>
      <c r="RMZ3" s="342"/>
      <c r="RNA3" s="342"/>
      <c r="RNB3" s="342"/>
      <c r="RNC3" s="342"/>
      <c r="RND3" s="342"/>
      <c r="RNE3" s="342"/>
      <c r="RNF3" s="342"/>
      <c r="RNG3" s="342"/>
      <c r="RNH3" s="342"/>
      <c r="RNI3" s="342"/>
      <c r="RNJ3" s="342"/>
      <c r="RNK3" s="342"/>
      <c r="RNL3" s="342"/>
      <c r="RNM3" s="342"/>
      <c r="RNN3" s="342"/>
      <c r="RNO3" s="342"/>
      <c r="RNP3" s="342"/>
      <c r="RNQ3" s="342"/>
      <c r="RNR3" s="342"/>
      <c r="RNS3" s="342"/>
      <c r="RNT3" s="342"/>
      <c r="RNU3" s="342"/>
      <c r="RNV3" s="342"/>
      <c r="RNW3" s="342"/>
      <c r="RNX3" s="342"/>
      <c r="RNY3" s="342"/>
      <c r="RNZ3" s="342"/>
      <c r="ROA3" s="342"/>
      <c r="ROB3" s="342"/>
      <c r="ROC3" s="342"/>
      <c r="ROD3" s="342"/>
      <c r="ROE3" s="342"/>
      <c r="ROF3" s="342"/>
      <c r="ROG3" s="342"/>
      <c r="ROH3" s="342"/>
      <c r="ROI3" s="342"/>
      <c r="ROJ3" s="342"/>
      <c r="ROK3" s="342"/>
      <c r="ROL3" s="342"/>
      <c r="ROM3" s="342"/>
      <c r="RON3" s="342"/>
      <c r="ROO3" s="342"/>
      <c r="ROP3" s="342"/>
      <c r="ROQ3" s="342"/>
      <c r="ROR3" s="342"/>
      <c r="ROS3" s="342"/>
      <c r="ROT3" s="342"/>
      <c r="ROU3" s="342"/>
      <c r="ROV3" s="342"/>
      <c r="ROW3" s="342"/>
      <c r="ROX3" s="342"/>
      <c r="ROY3" s="342"/>
      <c r="ROZ3" s="342"/>
      <c r="RPA3" s="342"/>
      <c r="RPB3" s="342"/>
      <c r="RPC3" s="342"/>
      <c r="RPD3" s="342"/>
      <c r="RPE3" s="342"/>
      <c r="RPF3" s="342"/>
      <c r="RPG3" s="342"/>
      <c r="RPH3" s="342"/>
      <c r="RPI3" s="342"/>
      <c r="RPJ3" s="342"/>
      <c r="RPK3" s="342"/>
      <c r="RPL3" s="342"/>
      <c r="RPM3" s="342"/>
      <c r="RPN3" s="342"/>
      <c r="RPO3" s="342"/>
      <c r="RPP3" s="342"/>
      <c r="RPQ3" s="342"/>
      <c r="RPR3" s="342"/>
      <c r="RPS3" s="342"/>
      <c r="RPT3" s="342"/>
      <c r="RPU3" s="342"/>
      <c r="RPV3" s="342"/>
      <c r="RPW3" s="342"/>
      <c r="RPX3" s="342"/>
      <c r="RPY3" s="342"/>
      <c r="RPZ3" s="342"/>
      <c r="RQA3" s="342"/>
      <c r="RQB3" s="342"/>
      <c r="RQC3" s="342"/>
      <c r="RQD3" s="342"/>
      <c r="RQE3" s="342"/>
      <c r="RQF3" s="342"/>
      <c r="RQG3" s="342"/>
      <c r="RQH3" s="342"/>
      <c r="RQI3" s="342"/>
      <c r="RQJ3" s="342"/>
      <c r="RQK3" s="342"/>
      <c r="RQL3" s="342"/>
      <c r="RQM3" s="342"/>
      <c r="RQN3" s="342"/>
      <c r="RQO3" s="342"/>
      <c r="RQP3" s="342"/>
      <c r="RQQ3" s="342"/>
      <c r="RQR3" s="342"/>
      <c r="RQS3" s="342"/>
      <c r="RQT3" s="342"/>
      <c r="RQU3" s="342"/>
      <c r="RQV3" s="342"/>
      <c r="RQW3" s="342"/>
      <c r="RQX3" s="342"/>
      <c r="RQY3" s="342"/>
      <c r="RQZ3" s="342"/>
      <c r="RRA3" s="342"/>
      <c r="RRB3" s="342"/>
      <c r="RRC3" s="342"/>
      <c r="RRD3" s="342"/>
      <c r="RRE3" s="342"/>
      <c r="RRF3" s="342"/>
      <c r="RRG3" s="342"/>
      <c r="RRH3" s="342"/>
      <c r="RRI3" s="342"/>
      <c r="RRJ3" s="342"/>
      <c r="RRK3" s="342"/>
      <c r="RRL3" s="342"/>
      <c r="RRM3" s="342"/>
      <c r="RRN3" s="342"/>
      <c r="RRO3" s="342"/>
      <c r="RRP3" s="342"/>
      <c r="RRQ3" s="342"/>
      <c r="RRR3" s="342"/>
      <c r="RRS3" s="342"/>
      <c r="RRT3" s="342"/>
      <c r="RRU3" s="342"/>
      <c r="RRV3" s="342"/>
      <c r="RRW3" s="342"/>
      <c r="RRX3" s="342"/>
      <c r="RRY3" s="342"/>
      <c r="RRZ3" s="342"/>
      <c r="RSA3" s="342"/>
      <c r="RSB3" s="342"/>
      <c r="RSC3" s="342"/>
      <c r="RSD3" s="342"/>
      <c r="RSE3" s="342"/>
      <c r="RSF3" s="342"/>
      <c r="RSG3" s="342"/>
      <c r="RSH3" s="342"/>
      <c r="RSI3" s="342"/>
      <c r="RSJ3" s="342"/>
      <c r="RSK3" s="342"/>
      <c r="RSL3" s="342"/>
      <c r="RSM3" s="342"/>
      <c r="RSN3" s="342"/>
      <c r="RSO3" s="342"/>
      <c r="RSP3" s="342"/>
      <c r="RSQ3" s="342"/>
      <c r="RSR3" s="342"/>
      <c r="RSS3" s="342"/>
      <c r="RST3" s="342"/>
      <c r="RSU3" s="342"/>
      <c r="RSV3" s="342"/>
      <c r="RSW3" s="342"/>
      <c r="RSX3" s="342"/>
      <c r="RSY3" s="342"/>
      <c r="RSZ3" s="342"/>
      <c r="RTA3" s="342"/>
      <c r="RTB3" s="342"/>
      <c r="RTC3" s="342"/>
      <c r="RTD3" s="342"/>
      <c r="RTE3" s="342"/>
      <c r="RTF3" s="342"/>
      <c r="RTG3" s="342"/>
      <c r="RTH3" s="342"/>
      <c r="RTI3" s="342"/>
      <c r="RTJ3" s="342"/>
      <c r="RTK3" s="342"/>
      <c r="RTL3" s="342"/>
      <c r="RTM3" s="342"/>
      <c r="RTN3" s="342"/>
      <c r="RTO3" s="342"/>
      <c r="RTP3" s="342"/>
      <c r="RTQ3" s="342"/>
      <c r="RTR3" s="342"/>
      <c r="RTS3" s="342"/>
      <c r="RTT3" s="342"/>
      <c r="RTU3" s="342"/>
      <c r="RTV3" s="342"/>
      <c r="RTW3" s="342"/>
      <c r="RTX3" s="342"/>
      <c r="RTY3" s="342"/>
      <c r="RTZ3" s="342"/>
      <c r="RUA3" s="342"/>
      <c r="RUB3" s="342"/>
      <c r="RUC3" s="342"/>
      <c r="RUD3" s="342"/>
      <c r="RUE3" s="342"/>
      <c r="RUF3" s="342"/>
      <c r="RUG3" s="342"/>
      <c r="RUH3" s="342"/>
      <c r="RUI3" s="342"/>
      <c r="RUJ3" s="342"/>
      <c r="RUK3" s="342"/>
      <c r="RUL3" s="342"/>
      <c r="RUM3" s="342"/>
      <c r="RUN3" s="342"/>
      <c r="RUO3" s="342"/>
      <c r="RUP3" s="342"/>
      <c r="RUQ3" s="342"/>
      <c r="RUR3" s="342"/>
      <c r="RUS3" s="342"/>
      <c r="RUT3" s="342"/>
      <c r="RUU3" s="342"/>
      <c r="RUV3" s="342"/>
      <c r="RUW3" s="342"/>
      <c r="RUX3" s="342"/>
      <c r="RUY3" s="342"/>
      <c r="RUZ3" s="342"/>
      <c r="RVA3" s="342"/>
      <c r="RVB3" s="342"/>
      <c r="RVC3" s="342"/>
      <c r="RVD3" s="342"/>
      <c r="RVE3" s="342"/>
      <c r="RVF3" s="342"/>
      <c r="RVG3" s="342"/>
      <c r="RVH3" s="342"/>
      <c r="RVI3" s="342"/>
      <c r="RVJ3" s="342"/>
      <c r="RVK3" s="342"/>
      <c r="RVL3" s="342"/>
      <c r="RVM3" s="342"/>
      <c r="RVN3" s="342"/>
      <c r="RVO3" s="342"/>
      <c r="RVP3" s="342"/>
      <c r="RVQ3" s="342"/>
      <c r="RVR3" s="342"/>
      <c r="RVS3" s="342"/>
      <c r="RVT3" s="342"/>
      <c r="RVU3" s="342"/>
      <c r="RVV3" s="342"/>
      <c r="RVW3" s="342"/>
      <c r="RVX3" s="342"/>
      <c r="RVY3" s="342"/>
      <c r="RVZ3" s="342"/>
      <c r="RWA3" s="342"/>
      <c r="RWB3" s="342"/>
      <c r="RWC3" s="342"/>
      <c r="RWD3" s="342"/>
      <c r="RWE3" s="342"/>
      <c r="RWF3" s="342"/>
      <c r="RWG3" s="342"/>
      <c r="RWH3" s="342"/>
      <c r="RWI3" s="342"/>
      <c r="RWJ3" s="342"/>
      <c r="RWK3" s="342"/>
      <c r="RWL3" s="342"/>
      <c r="RWM3" s="342"/>
      <c r="RWN3" s="342"/>
      <c r="RWO3" s="342"/>
      <c r="RWP3" s="342"/>
      <c r="RWQ3" s="342"/>
      <c r="RWR3" s="342"/>
      <c r="RWS3" s="342"/>
      <c r="RWT3" s="342"/>
      <c r="RWU3" s="342"/>
      <c r="RWV3" s="342"/>
      <c r="RWW3" s="342"/>
      <c r="RWX3" s="342"/>
      <c r="RWY3" s="342"/>
      <c r="RWZ3" s="342"/>
      <c r="RXA3" s="342"/>
      <c r="RXB3" s="342"/>
      <c r="RXC3" s="342"/>
      <c r="RXD3" s="342"/>
      <c r="RXE3" s="342"/>
      <c r="RXF3" s="342"/>
      <c r="RXG3" s="342"/>
      <c r="RXH3" s="342"/>
      <c r="RXI3" s="342"/>
      <c r="RXJ3" s="342"/>
      <c r="RXK3" s="342"/>
      <c r="RXL3" s="342"/>
      <c r="RXM3" s="342"/>
      <c r="RXN3" s="342"/>
      <c r="RXO3" s="342"/>
      <c r="RXP3" s="342"/>
      <c r="RXQ3" s="342"/>
      <c r="RXR3" s="342"/>
      <c r="RXS3" s="342"/>
      <c r="RXT3" s="342"/>
      <c r="RXU3" s="342"/>
      <c r="RXV3" s="342"/>
      <c r="RXW3" s="342"/>
      <c r="RXX3" s="342"/>
      <c r="RXY3" s="342"/>
      <c r="RXZ3" s="342"/>
      <c r="RYA3" s="342"/>
      <c r="RYB3" s="342"/>
      <c r="RYC3" s="342"/>
      <c r="RYD3" s="342"/>
      <c r="RYE3" s="342"/>
      <c r="RYF3" s="342"/>
      <c r="RYG3" s="342"/>
      <c r="RYH3" s="342"/>
      <c r="RYI3" s="342"/>
      <c r="RYJ3" s="342"/>
      <c r="RYK3" s="342"/>
      <c r="RYL3" s="342"/>
      <c r="RYM3" s="342"/>
      <c r="RYN3" s="342"/>
      <c r="RYO3" s="342"/>
      <c r="RYP3" s="342"/>
      <c r="RYQ3" s="342"/>
      <c r="RYR3" s="342"/>
      <c r="RYS3" s="342"/>
      <c r="RYT3" s="342"/>
      <c r="RYU3" s="342"/>
      <c r="RYV3" s="342"/>
      <c r="RYW3" s="342"/>
      <c r="RYX3" s="342"/>
      <c r="RYY3" s="342"/>
      <c r="RYZ3" s="342"/>
      <c r="RZA3" s="342"/>
      <c r="RZB3" s="342"/>
      <c r="RZC3" s="342"/>
      <c r="RZD3" s="342"/>
      <c r="RZE3" s="342"/>
      <c r="RZF3" s="342"/>
      <c r="RZG3" s="342"/>
      <c r="RZH3" s="342"/>
      <c r="RZI3" s="342"/>
      <c r="RZJ3" s="342"/>
      <c r="RZK3" s="342"/>
      <c r="RZL3" s="342"/>
      <c r="RZM3" s="342"/>
      <c r="RZN3" s="342"/>
      <c r="RZO3" s="342"/>
      <c r="RZP3" s="342"/>
      <c r="RZQ3" s="342"/>
      <c r="RZR3" s="342"/>
      <c r="RZS3" s="342"/>
      <c r="RZT3" s="342"/>
      <c r="RZU3" s="342"/>
      <c r="RZV3" s="342"/>
      <c r="RZW3" s="342"/>
      <c r="RZX3" s="342"/>
      <c r="RZY3" s="342"/>
      <c r="RZZ3" s="342"/>
      <c r="SAA3" s="342"/>
      <c r="SAB3" s="342"/>
      <c r="SAC3" s="342"/>
      <c r="SAD3" s="342"/>
      <c r="SAE3" s="342"/>
      <c r="SAF3" s="342"/>
      <c r="SAG3" s="342"/>
      <c r="SAH3" s="342"/>
      <c r="SAI3" s="342"/>
      <c r="SAJ3" s="342"/>
      <c r="SAK3" s="342"/>
      <c r="SAL3" s="342"/>
      <c r="SAM3" s="342"/>
      <c r="SAN3" s="342"/>
      <c r="SAO3" s="342"/>
      <c r="SAP3" s="342"/>
      <c r="SAQ3" s="342"/>
      <c r="SAR3" s="342"/>
      <c r="SAS3" s="342"/>
      <c r="SAT3" s="342"/>
      <c r="SAU3" s="342"/>
      <c r="SAV3" s="342"/>
      <c r="SAW3" s="342"/>
      <c r="SAX3" s="342"/>
      <c r="SAY3" s="342"/>
      <c r="SAZ3" s="342"/>
      <c r="SBA3" s="342"/>
      <c r="SBB3" s="342"/>
      <c r="SBC3" s="342"/>
      <c r="SBD3" s="342"/>
      <c r="SBE3" s="342"/>
      <c r="SBF3" s="342"/>
      <c r="SBG3" s="342"/>
      <c r="SBH3" s="342"/>
      <c r="SBI3" s="342"/>
      <c r="SBJ3" s="342"/>
      <c r="SBK3" s="342"/>
      <c r="SBL3" s="342"/>
      <c r="SBM3" s="342"/>
      <c r="SBN3" s="342"/>
      <c r="SBO3" s="342"/>
      <c r="SBP3" s="342"/>
      <c r="SBQ3" s="342"/>
      <c r="SBR3" s="342"/>
      <c r="SBS3" s="342"/>
      <c r="SBT3" s="342"/>
      <c r="SBU3" s="342"/>
      <c r="SBV3" s="342"/>
      <c r="SBW3" s="342"/>
      <c r="SBX3" s="342"/>
      <c r="SBY3" s="342"/>
      <c r="SBZ3" s="342"/>
      <c r="SCA3" s="342"/>
      <c r="SCB3" s="342"/>
      <c r="SCC3" s="342"/>
      <c r="SCD3" s="342"/>
      <c r="SCE3" s="342"/>
      <c r="SCF3" s="342"/>
      <c r="SCG3" s="342"/>
      <c r="SCH3" s="342"/>
      <c r="SCI3" s="342"/>
      <c r="SCJ3" s="342"/>
      <c r="SCK3" s="342"/>
      <c r="SCL3" s="342"/>
      <c r="SCM3" s="342"/>
      <c r="SCN3" s="342"/>
      <c r="SCO3" s="342"/>
      <c r="SCP3" s="342"/>
      <c r="SCQ3" s="342"/>
      <c r="SCR3" s="342"/>
      <c r="SCS3" s="342"/>
      <c r="SCT3" s="342"/>
      <c r="SCU3" s="342"/>
      <c r="SCV3" s="342"/>
      <c r="SCW3" s="342"/>
      <c r="SCX3" s="342"/>
      <c r="SCY3" s="342"/>
      <c r="SCZ3" s="342"/>
      <c r="SDA3" s="342"/>
      <c r="SDB3" s="342"/>
      <c r="SDC3" s="342"/>
      <c r="SDD3" s="342"/>
      <c r="SDE3" s="342"/>
      <c r="SDF3" s="342"/>
      <c r="SDG3" s="342"/>
      <c r="SDH3" s="342"/>
      <c r="SDI3" s="342"/>
      <c r="SDJ3" s="342"/>
      <c r="SDK3" s="342"/>
      <c r="SDL3" s="342"/>
      <c r="SDM3" s="342"/>
      <c r="SDN3" s="342"/>
      <c r="SDO3" s="342"/>
      <c r="SDP3" s="342"/>
      <c r="SDQ3" s="342"/>
      <c r="SDR3" s="342"/>
      <c r="SDS3" s="342"/>
      <c r="SDT3" s="342"/>
      <c r="SDU3" s="342"/>
      <c r="SDV3" s="342"/>
      <c r="SDW3" s="342"/>
      <c r="SDX3" s="342"/>
      <c r="SDY3" s="342"/>
      <c r="SDZ3" s="342"/>
      <c r="SEA3" s="342"/>
      <c r="SEB3" s="342"/>
      <c r="SEC3" s="342"/>
      <c r="SED3" s="342"/>
      <c r="SEE3" s="342"/>
      <c r="SEF3" s="342"/>
      <c r="SEG3" s="342"/>
      <c r="SEH3" s="342"/>
      <c r="SEI3" s="342"/>
      <c r="SEJ3" s="342"/>
      <c r="SEK3" s="342"/>
      <c r="SEL3" s="342"/>
      <c r="SEM3" s="342"/>
      <c r="SEN3" s="342"/>
      <c r="SEO3" s="342"/>
      <c r="SEP3" s="342"/>
      <c r="SEQ3" s="342"/>
      <c r="SER3" s="342"/>
      <c r="SES3" s="342"/>
      <c r="SET3" s="342"/>
      <c r="SEU3" s="342"/>
      <c r="SEV3" s="342"/>
      <c r="SEW3" s="342"/>
      <c r="SEX3" s="342"/>
      <c r="SEY3" s="342"/>
      <c r="SEZ3" s="342"/>
      <c r="SFA3" s="342"/>
      <c r="SFB3" s="342"/>
      <c r="SFC3" s="342"/>
      <c r="SFD3" s="342"/>
      <c r="SFE3" s="342"/>
      <c r="SFF3" s="342"/>
      <c r="SFG3" s="342"/>
      <c r="SFH3" s="342"/>
      <c r="SFI3" s="342"/>
      <c r="SFJ3" s="342"/>
      <c r="SFK3" s="342"/>
      <c r="SFL3" s="342"/>
      <c r="SFM3" s="342"/>
      <c r="SFN3" s="342"/>
      <c r="SFO3" s="342"/>
      <c r="SFP3" s="342"/>
      <c r="SFQ3" s="342"/>
      <c r="SFR3" s="342"/>
      <c r="SFS3" s="342"/>
      <c r="SFT3" s="342"/>
      <c r="SFU3" s="342"/>
      <c r="SFV3" s="342"/>
      <c r="SFW3" s="342"/>
      <c r="SFX3" s="342"/>
      <c r="SFY3" s="342"/>
      <c r="SFZ3" s="342"/>
      <c r="SGA3" s="342"/>
      <c r="SGB3" s="342"/>
      <c r="SGC3" s="342"/>
      <c r="SGD3" s="342"/>
      <c r="SGE3" s="342"/>
      <c r="SGF3" s="342"/>
      <c r="SGG3" s="342"/>
      <c r="SGH3" s="342"/>
      <c r="SGI3" s="342"/>
      <c r="SGJ3" s="342"/>
      <c r="SGK3" s="342"/>
      <c r="SGL3" s="342"/>
      <c r="SGM3" s="342"/>
      <c r="SGN3" s="342"/>
      <c r="SGO3" s="342"/>
      <c r="SGP3" s="342"/>
      <c r="SGQ3" s="342"/>
      <c r="SGR3" s="342"/>
      <c r="SGS3" s="342"/>
      <c r="SGT3" s="342"/>
      <c r="SGU3" s="342"/>
      <c r="SGV3" s="342"/>
      <c r="SGW3" s="342"/>
      <c r="SGX3" s="342"/>
      <c r="SGY3" s="342"/>
      <c r="SGZ3" s="342"/>
      <c r="SHA3" s="342"/>
      <c r="SHB3" s="342"/>
      <c r="SHC3" s="342"/>
      <c r="SHD3" s="342"/>
      <c r="SHE3" s="342"/>
      <c r="SHF3" s="342"/>
      <c r="SHG3" s="342"/>
      <c r="SHH3" s="342"/>
      <c r="SHI3" s="342"/>
      <c r="SHJ3" s="342"/>
      <c r="SHK3" s="342"/>
      <c r="SHL3" s="342"/>
      <c r="SHM3" s="342"/>
      <c r="SHN3" s="342"/>
      <c r="SHO3" s="342"/>
      <c r="SHP3" s="342"/>
      <c r="SHQ3" s="342"/>
      <c r="SHR3" s="342"/>
      <c r="SHS3" s="342"/>
      <c r="SHT3" s="342"/>
      <c r="SHU3" s="342"/>
      <c r="SHV3" s="342"/>
      <c r="SHW3" s="342"/>
      <c r="SHX3" s="342"/>
      <c r="SHY3" s="342"/>
      <c r="SHZ3" s="342"/>
      <c r="SIA3" s="342"/>
      <c r="SIB3" s="342"/>
      <c r="SIC3" s="342"/>
      <c r="SID3" s="342"/>
      <c r="SIE3" s="342"/>
      <c r="SIF3" s="342"/>
      <c r="SIG3" s="342"/>
      <c r="SIH3" s="342"/>
      <c r="SII3" s="342"/>
      <c r="SIJ3" s="342"/>
      <c r="SIK3" s="342"/>
      <c r="SIL3" s="342"/>
      <c r="SIM3" s="342"/>
      <c r="SIN3" s="342"/>
      <c r="SIO3" s="342"/>
      <c r="SIP3" s="342"/>
      <c r="SIQ3" s="342"/>
      <c r="SIR3" s="342"/>
      <c r="SIS3" s="342"/>
      <c r="SIT3" s="342"/>
      <c r="SIU3" s="342"/>
      <c r="SIV3" s="342"/>
      <c r="SIW3" s="342"/>
      <c r="SIX3" s="342"/>
      <c r="SIY3" s="342"/>
      <c r="SIZ3" s="342"/>
      <c r="SJA3" s="342"/>
      <c r="SJB3" s="342"/>
      <c r="SJC3" s="342"/>
      <c r="SJD3" s="342"/>
      <c r="SJE3" s="342"/>
      <c r="SJF3" s="342"/>
      <c r="SJG3" s="342"/>
      <c r="SJH3" s="342"/>
      <c r="SJI3" s="342"/>
      <c r="SJJ3" s="342"/>
      <c r="SJK3" s="342"/>
      <c r="SJL3" s="342"/>
      <c r="SJM3" s="342"/>
      <c r="SJN3" s="342"/>
      <c r="SJO3" s="342"/>
      <c r="SJP3" s="342"/>
      <c r="SJQ3" s="342"/>
      <c r="SJR3" s="342"/>
      <c r="SJS3" s="342"/>
      <c r="SJT3" s="342"/>
      <c r="SJU3" s="342"/>
      <c r="SJV3" s="342"/>
      <c r="SJW3" s="342"/>
      <c r="SJX3" s="342"/>
      <c r="SJY3" s="342"/>
      <c r="SJZ3" s="342"/>
      <c r="SKA3" s="342"/>
      <c r="SKB3" s="342"/>
      <c r="SKC3" s="342"/>
      <c r="SKD3" s="342"/>
      <c r="SKE3" s="342"/>
      <c r="SKF3" s="342"/>
      <c r="SKG3" s="342"/>
      <c r="SKH3" s="342"/>
      <c r="SKI3" s="342"/>
      <c r="SKJ3" s="342"/>
      <c r="SKK3" s="342"/>
      <c r="SKL3" s="342"/>
      <c r="SKM3" s="342"/>
      <c r="SKN3" s="342"/>
      <c r="SKO3" s="342"/>
      <c r="SKP3" s="342"/>
      <c r="SKQ3" s="342"/>
      <c r="SKR3" s="342"/>
      <c r="SKS3" s="342"/>
      <c r="SKT3" s="342"/>
      <c r="SKU3" s="342"/>
      <c r="SKV3" s="342"/>
      <c r="SKW3" s="342"/>
      <c r="SKX3" s="342"/>
      <c r="SKY3" s="342"/>
      <c r="SKZ3" s="342"/>
      <c r="SLA3" s="342"/>
      <c r="SLB3" s="342"/>
      <c r="SLC3" s="342"/>
      <c r="SLD3" s="342"/>
      <c r="SLE3" s="342"/>
      <c r="SLF3" s="342"/>
      <c r="SLG3" s="342"/>
      <c r="SLH3" s="342"/>
      <c r="SLI3" s="342"/>
      <c r="SLJ3" s="342"/>
      <c r="SLK3" s="342"/>
      <c r="SLL3" s="342"/>
      <c r="SLM3" s="342"/>
      <c r="SLN3" s="342"/>
      <c r="SLO3" s="342"/>
      <c r="SLP3" s="342"/>
      <c r="SLQ3" s="342"/>
      <c r="SLR3" s="342"/>
      <c r="SLS3" s="342"/>
      <c r="SLT3" s="342"/>
      <c r="SLU3" s="342"/>
      <c r="SLV3" s="342"/>
      <c r="SLW3" s="342"/>
      <c r="SLX3" s="342"/>
      <c r="SLY3" s="342"/>
      <c r="SLZ3" s="342"/>
      <c r="SMA3" s="342"/>
      <c r="SMB3" s="342"/>
      <c r="SMC3" s="342"/>
      <c r="SMD3" s="342"/>
      <c r="SME3" s="342"/>
      <c r="SMF3" s="342"/>
      <c r="SMG3" s="342"/>
      <c r="SMH3" s="342"/>
      <c r="SMI3" s="342"/>
      <c r="SMJ3" s="342"/>
      <c r="SMK3" s="342"/>
      <c r="SML3" s="342"/>
      <c r="SMM3" s="342"/>
      <c r="SMN3" s="342"/>
      <c r="SMO3" s="342"/>
      <c r="SMP3" s="342"/>
      <c r="SMQ3" s="342"/>
      <c r="SMR3" s="342"/>
      <c r="SMS3" s="342"/>
      <c r="SMT3" s="342"/>
      <c r="SMU3" s="342"/>
      <c r="SMV3" s="342"/>
      <c r="SMW3" s="342"/>
      <c r="SMX3" s="342"/>
      <c r="SMY3" s="342"/>
      <c r="SMZ3" s="342"/>
      <c r="SNA3" s="342"/>
      <c r="SNB3" s="342"/>
      <c r="SNC3" s="342"/>
      <c r="SND3" s="342"/>
      <c r="SNE3" s="342"/>
      <c r="SNF3" s="342"/>
      <c r="SNG3" s="342"/>
      <c r="SNH3" s="342"/>
      <c r="SNI3" s="342"/>
      <c r="SNJ3" s="342"/>
      <c r="SNK3" s="342"/>
      <c r="SNL3" s="342"/>
      <c r="SNM3" s="342"/>
      <c r="SNN3" s="342"/>
      <c r="SNO3" s="342"/>
      <c r="SNP3" s="342"/>
      <c r="SNQ3" s="342"/>
      <c r="SNR3" s="342"/>
      <c r="SNS3" s="342"/>
      <c r="SNT3" s="342"/>
      <c r="SNU3" s="342"/>
      <c r="SNV3" s="342"/>
      <c r="SNW3" s="342"/>
      <c r="SNX3" s="342"/>
      <c r="SNY3" s="342"/>
      <c r="SNZ3" s="342"/>
      <c r="SOA3" s="342"/>
      <c r="SOB3" s="342"/>
      <c r="SOC3" s="342"/>
      <c r="SOD3" s="342"/>
      <c r="SOE3" s="342"/>
      <c r="SOF3" s="342"/>
      <c r="SOG3" s="342"/>
      <c r="SOH3" s="342"/>
      <c r="SOI3" s="342"/>
      <c r="SOJ3" s="342"/>
      <c r="SOK3" s="342"/>
      <c r="SOL3" s="342"/>
      <c r="SOM3" s="342"/>
      <c r="SON3" s="342"/>
      <c r="SOO3" s="342"/>
      <c r="SOP3" s="342"/>
      <c r="SOQ3" s="342"/>
      <c r="SOR3" s="342"/>
      <c r="SOS3" s="342"/>
      <c r="SOT3" s="342"/>
      <c r="SOU3" s="342"/>
      <c r="SOV3" s="342"/>
      <c r="SOW3" s="342"/>
      <c r="SOX3" s="342"/>
      <c r="SOY3" s="342"/>
      <c r="SOZ3" s="342"/>
      <c r="SPA3" s="342"/>
      <c r="SPB3" s="342"/>
      <c r="SPC3" s="342"/>
      <c r="SPD3" s="342"/>
      <c r="SPE3" s="342"/>
      <c r="SPF3" s="342"/>
      <c r="SPG3" s="342"/>
      <c r="SPH3" s="342"/>
      <c r="SPI3" s="342"/>
      <c r="SPJ3" s="342"/>
      <c r="SPK3" s="342"/>
      <c r="SPL3" s="342"/>
      <c r="SPM3" s="342"/>
      <c r="SPN3" s="342"/>
      <c r="SPO3" s="342"/>
      <c r="SPP3" s="342"/>
      <c r="SPQ3" s="342"/>
      <c r="SPR3" s="342"/>
      <c r="SPS3" s="342"/>
      <c r="SPT3" s="342"/>
      <c r="SPU3" s="342"/>
      <c r="SPV3" s="342"/>
      <c r="SPW3" s="342"/>
      <c r="SPX3" s="342"/>
      <c r="SPY3" s="342"/>
      <c r="SPZ3" s="342"/>
      <c r="SQA3" s="342"/>
      <c r="SQB3" s="342"/>
      <c r="SQC3" s="342"/>
      <c r="SQD3" s="342"/>
      <c r="SQE3" s="342"/>
      <c r="SQF3" s="342"/>
      <c r="SQG3" s="342"/>
      <c r="SQH3" s="342"/>
      <c r="SQI3" s="342"/>
      <c r="SQJ3" s="342"/>
      <c r="SQK3" s="342"/>
      <c r="SQL3" s="342"/>
      <c r="SQM3" s="342"/>
      <c r="SQN3" s="342"/>
      <c r="SQO3" s="342"/>
      <c r="SQP3" s="342"/>
      <c r="SQQ3" s="342"/>
      <c r="SQR3" s="342"/>
      <c r="SQS3" s="342"/>
      <c r="SQT3" s="342"/>
      <c r="SQU3" s="342"/>
      <c r="SQV3" s="342"/>
      <c r="SQW3" s="342"/>
      <c r="SQX3" s="342"/>
      <c r="SQY3" s="342"/>
      <c r="SQZ3" s="342"/>
      <c r="SRA3" s="342"/>
      <c r="SRB3" s="342"/>
      <c r="SRC3" s="342"/>
      <c r="SRD3" s="342"/>
      <c r="SRE3" s="342"/>
      <c r="SRF3" s="342"/>
      <c r="SRG3" s="342"/>
      <c r="SRH3" s="342"/>
      <c r="SRI3" s="342"/>
      <c r="SRJ3" s="342"/>
      <c r="SRK3" s="342"/>
      <c r="SRL3" s="342"/>
      <c r="SRM3" s="342"/>
      <c r="SRN3" s="342"/>
      <c r="SRO3" s="342"/>
      <c r="SRP3" s="342"/>
      <c r="SRQ3" s="342"/>
      <c r="SRR3" s="342"/>
      <c r="SRS3" s="342"/>
      <c r="SRT3" s="342"/>
      <c r="SRU3" s="342"/>
      <c r="SRV3" s="342"/>
      <c r="SRW3" s="342"/>
      <c r="SRX3" s="342"/>
      <c r="SRY3" s="342"/>
      <c r="SRZ3" s="342"/>
      <c r="SSA3" s="342"/>
      <c r="SSB3" s="342"/>
      <c r="SSC3" s="342"/>
      <c r="SSD3" s="342"/>
      <c r="SSE3" s="342"/>
      <c r="SSF3" s="342"/>
      <c r="SSG3" s="342"/>
      <c r="SSH3" s="342"/>
      <c r="SSI3" s="342"/>
      <c r="SSJ3" s="342"/>
      <c r="SSK3" s="342"/>
      <c r="SSL3" s="342"/>
      <c r="SSM3" s="342"/>
      <c r="SSN3" s="342"/>
      <c r="SSO3" s="342"/>
      <c r="SSP3" s="342"/>
      <c r="SSQ3" s="342"/>
      <c r="SSR3" s="342"/>
      <c r="SSS3" s="342"/>
      <c r="SST3" s="342"/>
      <c r="SSU3" s="342"/>
      <c r="SSV3" s="342"/>
      <c r="SSW3" s="342"/>
      <c r="SSX3" s="342"/>
      <c r="SSY3" s="342"/>
      <c r="SSZ3" s="342"/>
      <c r="STA3" s="342"/>
      <c r="STB3" s="342"/>
      <c r="STC3" s="342"/>
      <c r="STD3" s="342"/>
      <c r="STE3" s="342"/>
      <c r="STF3" s="342"/>
      <c r="STG3" s="342"/>
      <c r="STH3" s="342"/>
      <c r="STI3" s="342"/>
      <c r="STJ3" s="342"/>
      <c r="STK3" s="342"/>
      <c r="STL3" s="342"/>
      <c r="STM3" s="342"/>
      <c r="STN3" s="342"/>
      <c r="STO3" s="342"/>
      <c r="STP3" s="342"/>
      <c r="STQ3" s="342"/>
      <c r="STR3" s="342"/>
      <c r="STS3" s="342"/>
      <c r="STT3" s="342"/>
      <c r="STU3" s="342"/>
      <c r="STV3" s="342"/>
      <c r="STW3" s="342"/>
      <c r="STX3" s="342"/>
      <c r="STY3" s="342"/>
      <c r="STZ3" s="342"/>
      <c r="SUA3" s="342"/>
      <c r="SUB3" s="342"/>
      <c r="SUC3" s="342"/>
      <c r="SUD3" s="342"/>
      <c r="SUE3" s="342"/>
      <c r="SUF3" s="342"/>
      <c r="SUG3" s="342"/>
      <c r="SUH3" s="342"/>
      <c r="SUI3" s="342"/>
      <c r="SUJ3" s="342"/>
      <c r="SUK3" s="342"/>
      <c r="SUL3" s="342"/>
      <c r="SUM3" s="342"/>
      <c r="SUN3" s="342"/>
      <c r="SUO3" s="342"/>
      <c r="SUP3" s="342"/>
      <c r="SUQ3" s="342"/>
      <c r="SUR3" s="342"/>
      <c r="SUS3" s="342"/>
      <c r="SUT3" s="342"/>
      <c r="SUU3" s="342"/>
      <c r="SUV3" s="342"/>
      <c r="SUW3" s="342"/>
      <c r="SUX3" s="342"/>
      <c r="SUY3" s="342"/>
      <c r="SUZ3" s="342"/>
      <c r="SVA3" s="342"/>
      <c r="SVB3" s="342"/>
      <c r="SVC3" s="342"/>
      <c r="SVD3" s="342"/>
      <c r="SVE3" s="342"/>
      <c r="SVF3" s="342"/>
      <c r="SVG3" s="342"/>
      <c r="SVH3" s="342"/>
      <c r="SVI3" s="342"/>
      <c r="SVJ3" s="342"/>
      <c r="SVK3" s="342"/>
      <c r="SVL3" s="342"/>
      <c r="SVM3" s="342"/>
      <c r="SVN3" s="342"/>
      <c r="SVO3" s="342"/>
      <c r="SVP3" s="342"/>
      <c r="SVQ3" s="342"/>
      <c r="SVR3" s="342"/>
      <c r="SVS3" s="342"/>
      <c r="SVT3" s="342"/>
      <c r="SVU3" s="342"/>
      <c r="SVV3" s="342"/>
      <c r="SVW3" s="342"/>
      <c r="SVX3" s="342"/>
      <c r="SVY3" s="342"/>
      <c r="SVZ3" s="342"/>
      <c r="SWA3" s="342"/>
      <c r="SWB3" s="342"/>
      <c r="SWC3" s="342"/>
      <c r="SWD3" s="342"/>
      <c r="SWE3" s="342"/>
      <c r="SWF3" s="342"/>
      <c r="SWG3" s="342"/>
      <c r="SWH3" s="342"/>
      <c r="SWI3" s="342"/>
      <c r="SWJ3" s="342"/>
      <c r="SWK3" s="342"/>
      <c r="SWL3" s="342"/>
      <c r="SWM3" s="342"/>
      <c r="SWN3" s="342"/>
      <c r="SWO3" s="342"/>
      <c r="SWP3" s="342"/>
      <c r="SWQ3" s="342"/>
      <c r="SWR3" s="342"/>
      <c r="SWS3" s="342"/>
      <c r="SWT3" s="342"/>
      <c r="SWU3" s="342"/>
      <c r="SWV3" s="342"/>
      <c r="SWW3" s="342"/>
      <c r="SWX3" s="342"/>
      <c r="SWY3" s="342"/>
      <c r="SWZ3" s="342"/>
      <c r="SXA3" s="342"/>
      <c r="SXB3" s="342"/>
      <c r="SXC3" s="342"/>
      <c r="SXD3" s="342"/>
      <c r="SXE3" s="342"/>
      <c r="SXF3" s="342"/>
      <c r="SXG3" s="342"/>
      <c r="SXH3" s="342"/>
      <c r="SXI3" s="342"/>
      <c r="SXJ3" s="342"/>
      <c r="SXK3" s="342"/>
      <c r="SXL3" s="342"/>
      <c r="SXM3" s="342"/>
      <c r="SXN3" s="342"/>
      <c r="SXO3" s="342"/>
      <c r="SXP3" s="342"/>
      <c r="SXQ3" s="342"/>
      <c r="SXR3" s="342"/>
      <c r="SXS3" s="342"/>
      <c r="SXT3" s="342"/>
      <c r="SXU3" s="342"/>
      <c r="SXV3" s="342"/>
      <c r="SXW3" s="342"/>
      <c r="SXX3" s="342"/>
      <c r="SXY3" s="342"/>
      <c r="SXZ3" s="342"/>
      <c r="SYA3" s="342"/>
      <c r="SYB3" s="342"/>
      <c r="SYC3" s="342"/>
      <c r="SYD3" s="342"/>
      <c r="SYE3" s="342"/>
      <c r="SYF3" s="342"/>
      <c r="SYG3" s="342"/>
      <c r="SYH3" s="342"/>
      <c r="SYI3" s="342"/>
      <c r="SYJ3" s="342"/>
      <c r="SYK3" s="342"/>
      <c r="SYL3" s="342"/>
      <c r="SYM3" s="342"/>
      <c r="SYN3" s="342"/>
      <c r="SYO3" s="342"/>
      <c r="SYP3" s="342"/>
      <c r="SYQ3" s="342"/>
      <c r="SYR3" s="342"/>
      <c r="SYS3" s="342"/>
      <c r="SYT3" s="342"/>
      <c r="SYU3" s="342"/>
      <c r="SYV3" s="342"/>
      <c r="SYW3" s="342"/>
      <c r="SYX3" s="342"/>
      <c r="SYY3" s="342"/>
      <c r="SYZ3" s="342"/>
      <c r="SZA3" s="342"/>
      <c r="SZB3" s="342"/>
      <c r="SZC3" s="342"/>
      <c r="SZD3" s="342"/>
      <c r="SZE3" s="342"/>
      <c r="SZF3" s="342"/>
      <c r="SZG3" s="342"/>
      <c r="SZH3" s="342"/>
      <c r="SZI3" s="342"/>
      <c r="SZJ3" s="342"/>
      <c r="SZK3" s="342"/>
      <c r="SZL3" s="342"/>
      <c r="SZM3" s="342"/>
      <c r="SZN3" s="342"/>
      <c r="SZO3" s="342"/>
      <c r="SZP3" s="342"/>
      <c r="SZQ3" s="342"/>
      <c r="SZR3" s="342"/>
      <c r="SZS3" s="342"/>
      <c r="SZT3" s="342"/>
      <c r="SZU3" s="342"/>
      <c r="SZV3" s="342"/>
      <c r="SZW3" s="342"/>
      <c r="SZX3" s="342"/>
      <c r="SZY3" s="342"/>
      <c r="SZZ3" s="342"/>
      <c r="TAA3" s="342"/>
      <c r="TAB3" s="342"/>
      <c r="TAC3" s="342"/>
      <c r="TAD3" s="342"/>
      <c r="TAE3" s="342"/>
      <c r="TAF3" s="342"/>
      <c r="TAG3" s="342"/>
      <c r="TAH3" s="342"/>
      <c r="TAI3" s="342"/>
      <c r="TAJ3" s="342"/>
      <c r="TAK3" s="342"/>
      <c r="TAL3" s="342"/>
      <c r="TAM3" s="342"/>
      <c r="TAN3" s="342"/>
      <c r="TAO3" s="342"/>
      <c r="TAP3" s="342"/>
      <c r="TAQ3" s="342"/>
      <c r="TAR3" s="342"/>
      <c r="TAS3" s="342"/>
      <c r="TAT3" s="342"/>
      <c r="TAU3" s="342"/>
      <c r="TAV3" s="342"/>
      <c r="TAW3" s="342"/>
      <c r="TAX3" s="342"/>
      <c r="TAY3" s="342"/>
      <c r="TAZ3" s="342"/>
      <c r="TBA3" s="342"/>
      <c r="TBB3" s="342"/>
      <c r="TBC3" s="342"/>
      <c r="TBD3" s="342"/>
      <c r="TBE3" s="342"/>
      <c r="TBF3" s="342"/>
      <c r="TBG3" s="342"/>
      <c r="TBH3" s="342"/>
      <c r="TBI3" s="342"/>
      <c r="TBJ3" s="342"/>
      <c r="TBK3" s="342"/>
      <c r="TBL3" s="342"/>
      <c r="TBM3" s="342"/>
      <c r="TBN3" s="342"/>
      <c r="TBO3" s="342"/>
      <c r="TBP3" s="342"/>
      <c r="TBQ3" s="342"/>
      <c r="TBR3" s="342"/>
      <c r="TBS3" s="342"/>
      <c r="TBT3" s="342"/>
      <c r="TBU3" s="342"/>
      <c r="TBV3" s="342"/>
      <c r="TBW3" s="342"/>
      <c r="TBX3" s="342"/>
      <c r="TBY3" s="342"/>
      <c r="TBZ3" s="342"/>
      <c r="TCA3" s="342"/>
      <c r="TCB3" s="342"/>
      <c r="TCC3" s="342"/>
      <c r="TCD3" s="342"/>
      <c r="TCE3" s="342"/>
      <c r="TCF3" s="342"/>
      <c r="TCG3" s="342"/>
      <c r="TCH3" s="342"/>
      <c r="TCI3" s="342"/>
      <c r="TCJ3" s="342"/>
      <c r="TCK3" s="342"/>
      <c r="TCL3" s="342"/>
      <c r="TCM3" s="342"/>
      <c r="TCN3" s="342"/>
      <c r="TCO3" s="342"/>
      <c r="TCP3" s="342"/>
      <c r="TCQ3" s="342"/>
      <c r="TCR3" s="342"/>
      <c r="TCS3" s="342"/>
      <c r="TCT3" s="342"/>
      <c r="TCU3" s="342"/>
      <c r="TCV3" s="342"/>
      <c r="TCW3" s="342"/>
      <c r="TCX3" s="342"/>
      <c r="TCY3" s="342"/>
      <c r="TCZ3" s="342"/>
      <c r="TDA3" s="342"/>
      <c r="TDB3" s="342"/>
      <c r="TDC3" s="342"/>
      <c r="TDD3" s="342"/>
      <c r="TDE3" s="342"/>
      <c r="TDF3" s="342"/>
      <c r="TDG3" s="342"/>
      <c r="TDH3" s="342"/>
      <c r="TDI3" s="342"/>
      <c r="TDJ3" s="342"/>
      <c r="TDK3" s="342"/>
      <c r="TDL3" s="342"/>
      <c r="TDM3" s="342"/>
      <c r="TDN3" s="342"/>
      <c r="TDO3" s="342"/>
      <c r="TDP3" s="342"/>
      <c r="TDQ3" s="342"/>
      <c r="TDR3" s="342"/>
      <c r="TDS3" s="342"/>
      <c r="TDT3" s="342"/>
      <c r="TDU3" s="342"/>
      <c r="TDV3" s="342"/>
      <c r="TDW3" s="342"/>
      <c r="TDX3" s="342"/>
      <c r="TDY3" s="342"/>
      <c r="TDZ3" s="342"/>
      <c r="TEA3" s="342"/>
      <c r="TEB3" s="342"/>
      <c r="TEC3" s="342"/>
      <c r="TED3" s="342"/>
      <c r="TEE3" s="342"/>
      <c r="TEF3" s="342"/>
      <c r="TEG3" s="342"/>
      <c r="TEH3" s="342"/>
      <c r="TEI3" s="342"/>
      <c r="TEJ3" s="342"/>
      <c r="TEK3" s="342"/>
      <c r="TEL3" s="342"/>
      <c r="TEM3" s="342"/>
      <c r="TEN3" s="342"/>
      <c r="TEO3" s="342"/>
      <c r="TEP3" s="342"/>
      <c r="TEQ3" s="342"/>
      <c r="TER3" s="342"/>
      <c r="TES3" s="342"/>
      <c r="TET3" s="342"/>
      <c r="TEU3" s="342"/>
      <c r="TEV3" s="342"/>
      <c r="TEW3" s="342"/>
      <c r="TEX3" s="342"/>
      <c r="TEY3" s="342"/>
      <c r="TEZ3" s="342"/>
      <c r="TFA3" s="342"/>
      <c r="TFB3" s="342"/>
      <c r="TFC3" s="342"/>
      <c r="TFD3" s="342"/>
      <c r="TFE3" s="342"/>
      <c r="TFF3" s="342"/>
      <c r="TFG3" s="342"/>
      <c r="TFH3" s="342"/>
      <c r="TFI3" s="342"/>
      <c r="TFJ3" s="342"/>
      <c r="TFK3" s="342"/>
      <c r="TFL3" s="342"/>
      <c r="TFM3" s="342"/>
      <c r="TFN3" s="342"/>
      <c r="TFO3" s="342"/>
      <c r="TFP3" s="342"/>
      <c r="TFQ3" s="342"/>
      <c r="TFR3" s="342"/>
      <c r="TFS3" s="342"/>
      <c r="TFT3" s="342"/>
      <c r="TFU3" s="342"/>
      <c r="TFV3" s="342"/>
      <c r="TFW3" s="342"/>
      <c r="TFX3" s="342"/>
      <c r="TFY3" s="342"/>
      <c r="TFZ3" s="342"/>
      <c r="TGA3" s="342"/>
      <c r="TGB3" s="342"/>
      <c r="TGC3" s="342"/>
      <c r="TGD3" s="342"/>
      <c r="TGE3" s="342"/>
      <c r="TGF3" s="342"/>
      <c r="TGG3" s="342"/>
      <c r="TGH3" s="342"/>
      <c r="TGI3" s="342"/>
      <c r="TGJ3" s="342"/>
      <c r="TGK3" s="342"/>
      <c r="TGL3" s="342"/>
      <c r="TGM3" s="342"/>
      <c r="TGN3" s="342"/>
      <c r="TGO3" s="342"/>
      <c r="TGP3" s="342"/>
      <c r="TGQ3" s="342"/>
      <c r="TGR3" s="342"/>
      <c r="TGS3" s="342"/>
      <c r="TGT3" s="342"/>
      <c r="TGU3" s="342"/>
      <c r="TGV3" s="342"/>
      <c r="TGW3" s="342"/>
      <c r="TGX3" s="342"/>
      <c r="TGY3" s="342"/>
      <c r="TGZ3" s="342"/>
      <c r="THA3" s="342"/>
      <c r="THB3" s="342"/>
      <c r="THC3" s="342"/>
      <c r="THD3" s="342"/>
      <c r="THE3" s="342"/>
      <c r="THF3" s="342"/>
      <c r="THG3" s="342"/>
      <c r="THH3" s="342"/>
      <c r="THI3" s="342"/>
      <c r="THJ3" s="342"/>
      <c r="THK3" s="342"/>
      <c r="THL3" s="342"/>
      <c r="THM3" s="342"/>
      <c r="THN3" s="342"/>
      <c r="THO3" s="342"/>
      <c r="THP3" s="342"/>
      <c r="THQ3" s="342"/>
      <c r="THR3" s="342"/>
      <c r="THS3" s="342"/>
      <c r="THT3" s="342"/>
      <c r="THU3" s="342"/>
      <c r="THV3" s="342"/>
      <c r="THW3" s="342"/>
      <c r="THX3" s="342"/>
      <c r="THY3" s="342"/>
      <c r="THZ3" s="342"/>
      <c r="TIA3" s="342"/>
      <c r="TIB3" s="342"/>
      <c r="TIC3" s="342"/>
      <c r="TID3" s="342"/>
      <c r="TIE3" s="342"/>
      <c r="TIF3" s="342"/>
      <c r="TIG3" s="342"/>
      <c r="TIH3" s="342"/>
      <c r="TII3" s="342"/>
      <c r="TIJ3" s="342"/>
      <c r="TIK3" s="342"/>
      <c r="TIL3" s="342"/>
      <c r="TIM3" s="342"/>
      <c r="TIN3" s="342"/>
      <c r="TIO3" s="342"/>
      <c r="TIP3" s="342"/>
      <c r="TIQ3" s="342"/>
      <c r="TIR3" s="342"/>
      <c r="TIS3" s="342"/>
      <c r="TIT3" s="342"/>
      <c r="TIU3" s="342"/>
      <c r="TIV3" s="342"/>
      <c r="TIW3" s="342"/>
      <c r="TIX3" s="342"/>
      <c r="TIY3" s="342"/>
      <c r="TIZ3" s="342"/>
      <c r="TJA3" s="342"/>
      <c r="TJB3" s="342"/>
      <c r="TJC3" s="342"/>
      <c r="TJD3" s="342"/>
      <c r="TJE3" s="342"/>
      <c r="TJF3" s="342"/>
      <c r="TJG3" s="342"/>
      <c r="TJH3" s="342"/>
      <c r="TJI3" s="342"/>
      <c r="TJJ3" s="342"/>
      <c r="TJK3" s="342"/>
      <c r="TJL3" s="342"/>
      <c r="TJM3" s="342"/>
      <c r="TJN3" s="342"/>
      <c r="TJO3" s="342"/>
      <c r="TJP3" s="342"/>
      <c r="TJQ3" s="342"/>
      <c r="TJR3" s="342"/>
      <c r="TJS3" s="342"/>
      <c r="TJT3" s="342"/>
      <c r="TJU3" s="342"/>
      <c r="TJV3" s="342"/>
      <c r="TJW3" s="342"/>
      <c r="TJX3" s="342"/>
      <c r="TJY3" s="342"/>
      <c r="TJZ3" s="342"/>
      <c r="TKA3" s="342"/>
      <c r="TKB3" s="342"/>
      <c r="TKC3" s="342"/>
      <c r="TKD3" s="342"/>
      <c r="TKE3" s="342"/>
      <c r="TKF3" s="342"/>
      <c r="TKG3" s="342"/>
      <c r="TKH3" s="342"/>
      <c r="TKI3" s="342"/>
      <c r="TKJ3" s="342"/>
      <c r="TKK3" s="342"/>
      <c r="TKL3" s="342"/>
      <c r="TKM3" s="342"/>
      <c r="TKN3" s="342"/>
      <c r="TKO3" s="342"/>
      <c r="TKP3" s="342"/>
      <c r="TKQ3" s="342"/>
      <c r="TKR3" s="342"/>
      <c r="TKS3" s="342"/>
      <c r="TKT3" s="342"/>
      <c r="TKU3" s="342"/>
      <c r="TKV3" s="342"/>
      <c r="TKW3" s="342"/>
      <c r="TKX3" s="342"/>
      <c r="TKY3" s="342"/>
      <c r="TKZ3" s="342"/>
      <c r="TLA3" s="342"/>
      <c r="TLB3" s="342"/>
      <c r="TLC3" s="342"/>
      <c r="TLD3" s="342"/>
      <c r="TLE3" s="342"/>
      <c r="TLF3" s="342"/>
      <c r="TLG3" s="342"/>
      <c r="TLH3" s="342"/>
      <c r="TLI3" s="342"/>
      <c r="TLJ3" s="342"/>
      <c r="TLK3" s="342"/>
      <c r="TLL3" s="342"/>
      <c r="TLM3" s="342"/>
      <c r="TLN3" s="342"/>
      <c r="TLO3" s="342"/>
      <c r="TLP3" s="342"/>
      <c r="TLQ3" s="342"/>
      <c r="TLR3" s="342"/>
      <c r="TLS3" s="342"/>
      <c r="TLT3" s="342"/>
      <c r="TLU3" s="342"/>
      <c r="TLV3" s="342"/>
      <c r="TLW3" s="342"/>
      <c r="TLX3" s="342"/>
      <c r="TLY3" s="342"/>
      <c r="TLZ3" s="342"/>
      <c r="TMA3" s="342"/>
      <c r="TMB3" s="342"/>
      <c r="TMC3" s="342"/>
      <c r="TMD3" s="342"/>
      <c r="TME3" s="342"/>
      <c r="TMF3" s="342"/>
      <c r="TMG3" s="342"/>
      <c r="TMH3" s="342"/>
      <c r="TMI3" s="342"/>
      <c r="TMJ3" s="342"/>
      <c r="TMK3" s="342"/>
      <c r="TML3" s="342"/>
      <c r="TMM3" s="342"/>
      <c r="TMN3" s="342"/>
      <c r="TMO3" s="342"/>
      <c r="TMP3" s="342"/>
      <c r="TMQ3" s="342"/>
      <c r="TMR3" s="342"/>
      <c r="TMS3" s="342"/>
      <c r="TMT3" s="342"/>
      <c r="TMU3" s="342"/>
      <c r="TMV3" s="342"/>
      <c r="TMW3" s="342"/>
      <c r="TMX3" s="342"/>
      <c r="TMY3" s="342"/>
      <c r="TMZ3" s="342"/>
      <c r="TNA3" s="342"/>
      <c r="TNB3" s="342"/>
      <c r="TNC3" s="342"/>
      <c r="TND3" s="342"/>
      <c r="TNE3" s="342"/>
      <c r="TNF3" s="342"/>
      <c r="TNG3" s="342"/>
      <c r="TNH3" s="342"/>
      <c r="TNI3" s="342"/>
      <c r="TNJ3" s="342"/>
      <c r="TNK3" s="342"/>
      <c r="TNL3" s="342"/>
      <c r="TNM3" s="342"/>
      <c r="TNN3" s="342"/>
      <c r="TNO3" s="342"/>
      <c r="TNP3" s="342"/>
      <c r="TNQ3" s="342"/>
      <c r="TNR3" s="342"/>
      <c r="TNS3" s="342"/>
      <c r="TNT3" s="342"/>
      <c r="TNU3" s="342"/>
      <c r="TNV3" s="342"/>
      <c r="TNW3" s="342"/>
      <c r="TNX3" s="342"/>
      <c r="TNY3" s="342"/>
      <c r="TNZ3" s="342"/>
      <c r="TOA3" s="342"/>
      <c r="TOB3" s="342"/>
      <c r="TOC3" s="342"/>
      <c r="TOD3" s="342"/>
      <c r="TOE3" s="342"/>
      <c r="TOF3" s="342"/>
      <c r="TOG3" s="342"/>
      <c r="TOH3" s="342"/>
      <c r="TOI3" s="342"/>
      <c r="TOJ3" s="342"/>
      <c r="TOK3" s="342"/>
      <c r="TOL3" s="342"/>
      <c r="TOM3" s="342"/>
      <c r="TON3" s="342"/>
      <c r="TOO3" s="342"/>
      <c r="TOP3" s="342"/>
      <c r="TOQ3" s="342"/>
      <c r="TOR3" s="342"/>
      <c r="TOS3" s="342"/>
      <c r="TOT3" s="342"/>
      <c r="TOU3" s="342"/>
      <c r="TOV3" s="342"/>
      <c r="TOW3" s="342"/>
      <c r="TOX3" s="342"/>
      <c r="TOY3" s="342"/>
      <c r="TOZ3" s="342"/>
      <c r="TPA3" s="342"/>
      <c r="TPB3" s="342"/>
      <c r="TPC3" s="342"/>
      <c r="TPD3" s="342"/>
      <c r="TPE3" s="342"/>
      <c r="TPF3" s="342"/>
      <c r="TPG3" s="342"/>
      <c r="TPH3" s="342"/>
      <c r="TPI3" s="342"/>
      <c r="TPJ3" s="342"/>
      <c r="TPK3" s="342"/>
      <c r="TPL3" s="342"/>
      <c r="TPM3" s="342"/>
      <c r="TPN3" s="342"/>
      <c r="TPO3" s="342"/>
      <c r="TPP3" s="342"/>
      <c r="TPQ3" s="342"/>
      <c r="TPR3" s="342"/>
      <c r="TPS3" s="342"/>
      <c r="TPT3" s="342"/>
      <c r="TPU3" s="342"/>
      <c r="TPV3" s="342"/>
      <c r="TPW3" s="342"/>
      <c r="TPX3" s="342"/>
      <c r="TPY3" s="342"/>
      <c r="TPZ3" s="342"/>
      <c r="TQA3" s="342"/>
      <c r="TQB3" s="342"/>
      <c r="TQC3" s="342"/>
      <c r="TQD3" s="342"/>
      <c r="TQE3" s="342"/>
      <c r="TQF3" s="342"/>
      <c r="TQG3" s="342"/>
      <c r="TQH3" s="342"/>
      <c r="TQI3" s="342"/>
      <c r="TQJ3" s="342"/>
      <c r="TQK3" s="342"/>
      <c r="TQL3" s="342"/>
      <c r="TQM3" s="342"/>
      <c r="TQN3" s="342"/>
      <c r="TQO3" s="342"/>
      <c r="TQP3" s="342"/>
      <c r="TQQ3" s="342"/>
      <c r="TQR3" s="342"/>
      <c r="TQS3" s="342"/>
      <c r="TQT3" s="342"/>
      <c r="TQU3" s="342"/>
      <c r="TQV3" s="342"/>
      <c r="TQW3" s="342"/>
      <c r="TQX3" s="342"/>
      <c r="TQY3" s="342"/>
      <c r="TQZ3" s="342"/>
      <c r="TRA3" s="342"/>
      <c r="TRB3" s="342"/>
      <c r="TRC3" s="342"/>
      <c r="TRD3" s="342"/>
      <c r="TRE3" s="342"/>
      <c r="TRF3" s="342"/>
      <c r="TRG3" s="342"/>
      <c r="TRH3" s="342"/>
      <c r="TRI3" s="342"/>
      <c r="TRJ3" s="342"/>
      <c r="TRK3" s="342"/>
      <c r="TRL3" s="342"/>
      <c r="TRM3" s="342"/>
      <c r="TRN3" s="342"/>
      <c r="TRO3" s="342"/>
      <c r="TRP3" s="342"/>
      <c r="TRQ3" s="342"/>
      <c r="TRR3" s="342"/>
      <c r="TRS3" s="342"/>
      <c r="TRT3" s="342"/>
      <c r="TRU3" s="342"/>
      <c r="TRV3" s="342"/>
      <c r="TRW3" s="342"/>
      <c r="TRX3" s="342"/>
      <c r="TRY3" s="342"/>
      <c r="TRZ3" s="342"/>
      <c r="TSA3" s="342"/>
      <c r="TSB3" s="342"/>
      <c r="TSC3" s="342"/>
      <c r="TSD3" s="342"/>
      <c r="TSE3" s="342"/>
      <c r="TSF3" s="342"/>
      <c r="TSG3" s="342"/>
      <c r="TSH3" s="342"/>
      <c r="TSI3" s="342"/>
      <c r="TSJ3" s="342"/>
      <c r="TSK3" s="342"/>
      <c r="TSL3" s="342"/>
      <c r="TSM3" s="342"/>
      <c r="TSN3" s="342"/>
      <c r="TSO3" s="342"/>
      <c r="TSP3" s="342"/>
      <c r="TSQ3" s="342"/>
      <c r="TSR3" s="342"/>
      <c r="TSS3" s="342"/>
      <c r="TST3" s="342"/>
      <c r="TSU3" s="342"/>
      <c r="TSV3" s="342"/>
      <c r="TSW3" s="342"/>
      <c r="TSX3" s="342"/>
      <c r="TSY3" s="342"/>
      <c r="TSZ3" s="342"/>
      <c r="TTA3" s="342"/>
      <c r="TTB3" s="342"/>
      <c r="TTC3" s="342"/>
      <c r="TTD3" s="342"/>
      <c r="TTE3" s="342"/>
      <c r="TTF3" s="342"/>
      <c r="TTG3" s="342"/>
      <c r="TTH3" s="342"/>
      <c r="TTI3" s="342"/>
      <c r="TTJ3" s="342"/>
      <c r="TTK3" s="342"/>
      <c r="TTL3" s="342"/>
      <c r="TTM3" s="342"/>
      <c r="TTN3" s="342"/>
      <c r="TTO3" s="342"/>
      <c r="TTP3" s="342"/>
      <c r="TTQ3" s="342"/>
      <c r="TTR3" s="342"/>
      <c r="TTS3" s="342"/>
      <c r="TTT3" s="342"/>
      <c r="TTU3" s="342"/>
      <c r="TTV3" s="342"/>
      <c r="TTW3" s="342"/>
      <c r="TTX3" s="342"/>
      <c r="TTY3" s="342"/>
      <c r="TTZ3" s="342"/>
      <c r="TUA3" s="342"/>
      <c r="TUB3" s="342"/>
      <c r="TUC3" s="342"/>
      <c r="TUD3" s="342"/>
      <c r="TUE3" s="342"/>
      <c r="TUF3" s="342"/>
      <c r="TUG3" s="342"/>
      <c r="TUH3" s="342"/>
      <c r="TUI3" s="342"/>
      <c r="TUJ3" s="342"/>
      <c r="TUK3" s="342"/>
      <c r="TUL3" s="342"/>
      <c r="TUM3" s="342"/>
      <c r="TUN3" s="342"/>
      <c r="TUO3" s="342"/>
      <c r="TUP3" s="342"/>
      <c r="TUQ3" s="342"/>
      <c r="TUR3" s="342"/>
      <c r="TUS3" s="342"/>
      <c r="TUT3" s="342"/>
      <c r="TUU3" s="342"/>
      <c r="TUV3" s="342"/>
      <c r="TUW3" s="342"/>
      <c r="TUX3" s="342"/>
      <c r="TUY3" s="342"/>
      <c r="TUZ3" s="342"/>
      <c r="TVA3" s="342"/>
      <c r="TVB3" s="342"/>
      <c r="TVC3" s="342"/>
      <c r="TVD3" s="342"/>
      <c r="TVE3" s="342"/>
      <c r="TVF3" s="342"/>
      <c r="TVG3" s="342"/>
      <c r="TVH3" s="342"/>
      <c r="TVI3" s="342"/>
      <c r="TVJ3" s="342"/>
      <c r="TVK3" s="342"/>
      <c r="TVL3" s="342"/>
      <c r="TVM3" s="342"/>
      <c r="TVN3" s="342"/>
      <c r="TVO3" s="342"/>
      <c r="TVP3" s="342"/>
      <c r="TVQ3" s="342"/>
      <c r="TVR3" s="342"/>
      <c r="TVS3" s="342"/>
      <c r="TVT3" s="342"/>
      <c r="TVU3" s="342"/>
      <c r="TVV3" s="342"/>
      <c r="TVW3" s="342"/>
      <c r="TVX3" s="342"/>
      <c r="TVY3" s="342"/>
      <c r="TVZ3" s="342"/>
      <c r="TWA3" s="342"/>
      <c r="TWB3" s="342"/>
      <c r="TWC3" s="342"/>
      <c r="TWD3" s="342"/>
      <c r="TWE3" s="342"/>
      <c r="TWF3" s="342"/>
      <c r="TWG3" s="342"/>
      <c r="TWH3" s="342"/>
      <c r="TWI3" s="342"/>
      <c r="TWJ3" s="342"/>
      <c r="TWK3" s="342"/>
      <c r="TWL3" s="342"/>
      <c r="TWM3" s="342"/>
      <c r="TWN3" s="342"/>
      <c r="TWO3" s="342"/>
      <c r="TWP3" s="342"/>
      <c r="TWQ3" s="342"/>
      <c r="TWR3" s="342"/>
      <c r="TWS3" s="342"/>
      <c r="TWT3" s="342"/>
      <c r="TWU3" s="342"/>
      <c r="TWV3" s="342"/>
      <c r="TWW3" s="342"/>
      <c r="TWX3" s="342"/>
      <c r="TWY3" s="342"/>
      <c r="TWZ3" s="342"/>
      <c r="TXA3" s="342"/>
      <c r="TXB3" s="342"/>
      <c r="TXC3" s="342"/>
      <c r="TXD3" s="342"/>
      <c r="TXE3" s="342"/>
      <c r="TXF3" s="342"/>
      <c r="TXG3" s="342"/>
      <c r="TXH3" s="342"/>
      <c r="TXI3" s="342"/>
      <c r="TXJ3" s="342"/>
      <c r="TXK3" s="342"/>
      <c r="TXL3" s="342"/>
      <c r="TXM3" s="342"/>
      <c r="TXN3" s="342"/>
      <c r="TXO3" s="342"/>
      <c r="TXP3" s="342"/>
      <c r="TXQ3" s="342"/>
      <c r="TXR3" s="342"/>
      <c r="TXS3" s="342"/>
      <c r="TXT3" s="342"/>
      <c r="TXU3" s="342"/>
      <c r="TXV3" s="342"/>
      <c r="TXW3" s="342"/>
      <c r="TXX3" s="342"/>
      <c r="TXY3" s="342"/>
      <c r="TXZ3" s="342"/>
      <c r="TYA3" s="342"/>
      <c r="TYB3" s="342"/>
      <c r="TYC3" s="342"/>
      <c r="TYD3" s="342"/>
      <c r="TYE3" s="342"/>
      <c r="TYF3" s="342"/>
      <c r="TYG3" s="342"/>
      <c r="TYH3" s="342"/>
      <c r="TYI3" s="342"/>
      <c r="TYJ3" s="342"/>
      <c r="TYK3" s="342"/>
      <c r="TYL3" s="342"/>
      <c r="TYM3" s="342"/>
      <c r="TYN3" s="342"/>
      <c r="TYO3" s="342"/>
      <c r="TYP3" s="342"/>
      <c r="TYQ3" s="342"/>
      <c r="TYR3" s="342"/>
      <c r="TYS3" s="342"/>
      <c r="TYT3" s="342"/>
      <c r="TYU3" s="342"/>
      <c r="TYV3" s="342"/>
      <c r="TYW3" s="342"/>
      <c r="TYX3" s="342"/>
      <c r="TYY3" s="342"/>
      <c r="TYZ3" s="342"/>
      <c r="TZA3" s="342"/>
      <c r="TZB3" s="342"/>
      <c r="TZC3" s="342"/>
      <c r="TZD3" s="342"/>
      <c r="TZE3" s="342"/>
      <c r="TZF3" s="342"/>
      <c r="TZG3" s="342"/>
      <c r="TZH3" s="342"/>
      <c r="TZI3" s="342"/>
      <c r="TZJ3" s="342"/>
      <c r="TZK3" s="342"/>
      <c r="TZL3" s="342"/>
      <c r="TZM3" s="342"/>
      <c r="TZN3" s="342"/>
      <c r="TZO3" s="342"/>
      <c r="TZP3" s="342"/>
      <c r="TZQ3" s="342"/>
      <c r="TZR3" s="342"/>
      <c r="TZS3" s="342"/>
      <c r="TZT3" s="342"/>
      <c r="TZU3" s="342"/>
      <c r="TZV3" s="342"/>
      <c r="TZW3" s="342"/>
      <c r="TZX3" s="342"/>
      <c r="TZY3" s="342"/>
      <c r="TZZ3" s="342"/>
      <c r="UAA3" s="342"/>
      <c r="UAB3" s="342"/>
      <c r="UAC3" s="342"/>
      <c r="UAD3" s="342"/>
      <c r="UAE3" s="342"/>
      <c r="UAF3" s="342"/>
      <c r="UAG3" s="342"/>
      <c r="UAH3" s="342"/>
      <c r="UAI3" s="342"/>
      <c r="UAJ3" s="342"/>
      <c r="UAK3" s="342"/>
      <c r="UAL3" s="342"/>
      <c r="UAM3" s="342"/>
      <c r="UAN3" s="342"/>
      <c r="UAO3" s="342"/>
      <c r="UAP3" s="342"/>
      <c r="UAQ3" s="342"/>
      <c r="UAR3" s="342"/>
      <c r="UAS3" s="342"/>
      <c r="UAT3" s="342"/>
      <c r="UAU3" s="342"/>
      <c r="UAV3" s="342"/>
      <c r="UAW3" s="342"/>
      <c r="UAX3" s="342"/>
      <c r="UAY3" s="342"/>
      <c r="UAZ3" s="342"/>
      <c r="UBA3" s="342"/>
      <c r="UBB3" s="342"/>
      <c r="UBC3" s="342"/>
      <c r="UBD3" s="342"/>
      <c r="UBE3" s="342"/>
      <c r="UBF3" s="342"/>
      <c r="UBG3" s="342"/>
      <c r="UBH3" s="342"/>
      <c r="UBI3" s="342"/>
      <c r="UBJ3" s="342"/>
      <c r="UBK3" s="342"/>
      <c r="UBL3" s="342"/>
      <c r="UBM3" s="342"/>
      <c r="UBN3" s="342"/>
      <c r="UBO3" s="342"/>
      <c r="UBP3" s="342"/>
      <c r="UBQ3" s="342"/>
      <c r="UBR3" s="342"/>
      <c r="UBS3" s="342"/>
      <c r="UBT3" s="342"/>
      <c r="UBU3" s="342"/>
      <c r="UBV3" s="342"/>
      <c r="UBW3" s="342"/>
      <c r="UBX3" s="342"/>
      <c r="UBY3" s="342"/>
      <c r="UBZ3" s="342"/>
      <c r="UCA3" s="342"/>
      <c r="UCB3" s="342"/>
      <c r="UCC3" s="342"/>
      <c r="UCD3" s="342"/>
      <c r="UCE3" s="342"/>
      <c r="UCF3" s="342"/>
      <c r="UCG3" s="342"/>
      <c r="UCH3" s="342"/>
      <c r="UCI3" s="342"/>
      <c r="UCJ3" s="342"/>
      <c r="UCK3" s="342"/>
      <c r="UCL3" s="342"/>
      <c r="UCM3" s="342"/>
      <c r="UCN3" s="342"/>
      <c r="UCO3" s="342"/>
      <c r="UCP3" s="342"/>
      <c r="UCQ3" s="342"/>
      <c r="UCR3" s="342"/>
      <c r="UCS3" s="342"/>
      <c r="UCT3" s="342"/>
      <c r="UCU3" s="342"/>
      <c r="UCV3" s="342"/>
      <c r="UCW3" s="342"/>
      <c r="UCX3" s="342"/>
      <c r="UCY3" s="342"/>
      <c r="UCZ3" s="342"/>
      <c r="UDA3" s="342"/>
      <c r="UDB3" s="342"/>
      <c r="UDC3" s="342"/>
      <c r="UDD3" s="342"/>
      <c r="UDE3" s="342"/>
      <c r="UDF3" s="342"/>
      <c r="UDG3" s="342"/>
      <c r="UDH3" s="342"/>
      <c r="UDI3" s="342"/>
      <c r="UDJ3" s="342"/>
      <c r="UDK3" s="342"/>
      <c r="UDL3" s="342"/>
      <c r="UDM3" s="342"/>
      <c r="UDN3" s="342"/>
      <c r="UDO3" s="342"/>
      <c r="UDP3" s="342"/>
      <c r="UDQ3" s="342"/>
      <c r="UDR3" s="342"/>
      <c r="UDS3" s="342"/>
      <c r="UDT3" s="342"/>
      <c r="UDU3" s="342"/>
      <c r="UDV3" s="342"/>
      <c r="UDW3" s="342"/>
      <c r="UDX3" s="342"/>
      <c r="UDY3" s="342"/>
      <c r="UDZ3" s="342"/>
      <c r="UEA3" s="342"/>
      <c r="UEB3" s="342"/>
      <c r="UEC3" s="342"/>
      <c r="UED3" s="342"/>
      <c r="UEE3" s="342"/>
      <c r="UEF3" s="342"/>
      <c r="UEG3" s="342"/>
      <c r="UEH3" s="342"/>
      <c r="UEI3" s="342"/>
      <c r="UEJ3" s="342"/>
      <c r="UEK3" s="342"/>
      <c r="UEL3" s="342"/>
      <c r="UEM3" s="342"/>
      <c r="UEN3" s="342"/>
      <c r="UEO3" s="342"/>
      <c r="UEP3" s="342"/>
      <c r="UEQ3" s="342"/>
      <c r="UER3" s="342"/>
      <c r="UES3" s="342"/>
      <c r="UET3" s="342"/>
      <c r="UEU3" s="342"/>
      <c r="UEV3" s="342"/>
      <c r="UEW3" s="342"/>
      <c r="UEX3" s="342"/>
      <c r="UEY3" s="342"/>
      <c r="UEZ3" s="342"/>
      <c r="UFA3" s="342"/>
      <c r="UFB3" s="342"/>
      <c r="UFC3" s="342"/>
      <c r="UFD3" s="342"/>
      <c r="UFE3" s="342"/>
      <c r="UFF3" s="342"/>
      <c r="UFG3" s="342"/>
      <c r="UFH3" s="342"/>
      <c r="UFI3" s="342"/>
      <c r="UFJ3" s="342"/>
      <c r="UFK3" s="342"/>
      <c r="UFL3" s="342"/>
      <c r="UFM3" s="342"/>
      <c r="UFN3" s="342"/>
      <c r="UFO3" s="342"/>
      <c r="UFP3" s="342"/>
      <c r="UFQ3" s="342"/>
      <c r="UFR3" s="342"/>
      <c r="UFS3" s="342"/>
      <c r="UFT3" s="342"/>
      <c r="UFU3" s="342"/>
      <c r="UFV3" s="342"/>
      <c r="UFW3" s="342"/>
      <c r="UFX3" s="342"/>
      <c r="UFY3" s="342"/>
      <c r="UFZ3" s="342"/>
      <c r="UGA3" s="342"/>
      <c r="UGB3" s="342"/>
      <c r="UGC3" s="342"/>
      <c r="UGD3" s="342"/>
      <c r="UGE3" s="342"/>
      <c r="UGF3" s="342"/>
      <c r="UGG3" s="342"/>
      <c r="UGH3" s="342"/>
      <c r="UGI3" s="342"/>
      <c r="UGJ3" s="342"/>
      <c r="UGK3" s="342"/>
      <c r="UGL3" s="342"/>
      <c r="UGM3" s="342"/>
      <c r="UGN3" s="342"/>
      <c r="UGO3" s="342"/>
      <c r="UGP3" s="342"/>
      <c r="UGQ3" s="342"/>
      <c r="UGR3" s="342"/>
      <c r="UGS3" s="342"/>
      <c r="UGT3" s="342"/>
      <c r="UGU3" s="342"/>
      <c r="UGV3" s="342"/>
      <c r="UGW3" s="342"/>
      <c r="UGX3" s="342"/>
      <c r="UGY3" s="342"/>
      <c r="UGZ3" s="342"/>
      <c r="UHA3" s="342"/>
      <c r="UHB3" s="342"/>
      <c r="UHC3" s="342"/>
      <c r="UHD3" s="342"/>
      <c r="UHE3" s="342"/>
      <c r="UHF3" s="342"/>
      <c r="UHG3" s="342"/>
      <c r="UHH3" s="342"/>
      <c r="UHI3" s="342"/>
      <c r="UHJ3" s="342"/>
      <c r="UHK3" s="342"/>
      <c r="UHL3" s="342"/>
      <c r="UHM3" s="342"/>
      <c r="UHN3" s="342"/>
      <c r="UHO3" s="342"/>
      <c r="UHP3" s="342"/>
      <c r="UHQ3" s="342"/>
      <c r="UHR3" s="342"/>
      <c r="UHS3" s="342"/>
      <c r="UHT3" s="342"/>
      <c r="UHU3" s="342"/>
      <c r="UHV3" s="342"/>
      <c r="UHW3" s="342"/>
      <c r="UHX3" s="342"/>
      <c r="UHY3" s="342"/>
      <c r="UHZ3" s="342"/>
      <c r="UIA3" s="342"/>
      <c r="UIB3" s="342"/>
      <c r="UIC3" s="342"/>
      <c r="UID3" s="342"/>
      <c r="UIE3" s="342"/>
      <c r="UIF3" s="342"/>
      <c r="UIG3" s="342"/>
      <c r="UIH3" s="342"/>
      <c r="UII3" s="342"/>
      <c r="UIJ3" s="342"/>
      <c r="UIK3" s="342"/>
      <c r="UIL3" s="342"/>
      <c r="UIM3" s="342"/>
      <c r="UIN3" s="342"/>
      <c r="UIO3" s="342"/>
      <c r="UIP3" s="342"/>
      <c r="UIQ3" s="342"/>
      <c r="UIR3" s="342"/>
      <c r="UIS3" s="342"/>
      <c r="UIT3" s="342"/>
      <c r="UIU3" s="342"/>
      <c r="UIV3" s="342"/>
      <c r="UIW3" s="342"/>
      <c r="UIX3" s="342"/>
      <c r="UIY3" s="342"/>
      <c r="UIZ3" s="342"/>
      <c r="UJA3" s="342"/>
      <c r="UJB3" s="342"/>
      <c r="UJC3" s="342"/>
      <c r="UJD3" s="342"/>
      <c r="UJE3" s="342"/>
      <c r="UJF3" s="342"/>
      <c r="UJG3" s="342"/>
      <c r="UJH3" s="342"/>
      <c r="UJI3" s="342"/>
      <c r="UJJ3" s="342"/>
      <c r="UJK3" s="342"/>
      <c r="UJL3" s="342"/>
      <c r="UJM3" s="342"/>
      <c r="UJN3" s="342"/>
      <c r="UJO3" s="342"/>
      <c r="UJP3" s="342"/>
      <c r="UJQ3" s="342"/>
      <c r="UJR3" s="342"/>
      <c r="UJS3" s="342"/>
      <c r="UJT3" s="342"/>
      <c r="UJU3" s="342"/>
      <c r="UJV3" s="342"/>
      <c r="UJW3" s="342"/>
      <c r="UJX3" s="342"/>
      <c r="UJY3" s="342"/>
      <c r="UJZ3" s="342"/>
      <c r="UKA3" s="342"/>
      <c r="UKB3" s="342"/>
      <c r="UKC3" s="342"/>
      <c r="UKD3" s="342"/>
      <c r="UKE3" s="342"/>
      <c r="UKF3" s="342"/>
      <c r="UKG3" s="342"/>
      <c r="UKH3" s="342"/>
      <c r="UKI3" s="342"/>
      <c r="UKJ3" s="342"/>
      <c r="UKK3" s="342"/>
      <c r="UKL3" s="342"/>
      <c r="UKM3" s="342"/>
      <c r="UKN3" s="342"/>
      <c r="UKO3" s="342"/>
      <c r="UKP3" s="342"/>
      <c r="UKQ3" s="342"/>
      <c r="UKR3" s="342"/>
      <c r="UKS3" s="342"/>
      <c r="UKT3" s="342"/>
      <c r="UKU3" s="342"/>
      <c r="UKV3" s="342"/>
      <c r="UKW3" s="342"/>
      <c r="UKX3" s="342"/>
      <c r="UKY3" s="342"/>
      <c r="UKZ3" s="342"/>
      <c r="ULA3" s="342"/>
      <c r="ULB3" s="342"/>
      <c r="ULC3" s="342"/>
      <c r="ULD3" s="342"/>
      <c r="ULE3" s="342"/>
      <c r="ULF3" s="342"/>
      <c r="ULG3" s="342"/>
      <c r="ULH3" s="342"/>
      <c r="ULI3" s="342"/>
      <c r="ULJ3" s="342"/>
      <c r="ULK3" s="342"/>
      <c r="ULL3" s="342"/>
      <c r="ULM3" s="342"/>
      <c r="ULN3" s="342"/>
      <c r="ULO3" s="342"/>
      <c r="ULP3" s="342"/>
      <c r="ULQ3" s="342"/>
      <c r="ULR3" s="342"/>
      <c r="ULS3" s="342"/>
      <c r="ULT3" s="342"/>
      <c r="ULU3" s="342"/>
      <c r="ULV3" s="342"/>
      <c r="ULW3" s="342"/>
      <c r="ULX3" s="342"/>
      <c r="ULY3" s="342"/>
      <c r="ULZ3" s="342"/>
      <c r="UMA3" s="342"/>
      <c r="UMB3" s="342"/>
      <c r="UMC3" s="342"/>
      <c r="UMD3" s="342"/>
      <c r="UME3" s="342"/>
      <c r="UMF3" s="342"/>
      <c r="UMG3" s="342"/>
      <c r="UMH3" s="342"/>
      <c r="UMI3" s="342"/>
      <c r="UMJ3" s="342"/>
      <c r="UMK3" s="342"/>
      <c r="UML3" s="342"/>
      <c r="UMM3" s="342"/>
      <c r="UMN3" s="342"/>
      <c r="UMO3" s="342"/>
      <c r="UMP3" s="342"/>
      <c r="UMQ3" s="342"/>
      <c r="UMR3" s="342"/>
      <c r="UMS3" s="342"/>
      <c r="UMT3" s="342"/>
      <c r="UMU3" s="342"/>
      <c r="UMV3" s="342"/>
      <c r="UMW3" s="342"/>
      <c r="UMX3" s="342"/>
      <c r="UMY3" s="342"/>
      <c r="UMZ3" s="342"/>
      <c r="UNA3" s="342"/>
      <c r="UNB3" s="342"/>
      <c r="UNC3" s="342"/>
      <c r="UND3" s="342"/>
      <c r="UNE3" s="342"/>
      <c r="UNF3" s="342"/>
      <c r="UNG3" s="342"/>
      <c r="UNH3" s="342"/>
      <c r="UNI3" s="342"/>
      <c r="UNJ3" s="342"/>
      <c r="UNK3" s="342"/>
      <c r="UNL3" s="342"/>
      <c r="UNM3" s="342"/>
      <c r="UNN3" s="342"/>
      <c r="UNO3" s="342"/>
      <c r="UNP3" s="342"/>
      <c r="UNQ3" s="342"/>
      <c r="UNR3" s="342"/>
      <c r="UNS3" s="342"/>
      <c r="UNT3" s="342"/>
      <c r="UNU3" s="342"/>
      <c r="UNV3" s="342"/>
      <c r="UNW3" s="342"/>
      <c r="UNX3" s="342"/>
      <c r="UNY3" s="342"/>
      <c r="UNZ3" s="342"/>
      <c r="UOA3" s="342"/>
      <c r="UOB3" s="342"/>
      <c r="UOC3" s="342"/>
      <c r="UOD3" s="342"/>
      <c r="UOE3" s="342"/>
      <c r="UOF3" s="342"/>
      <c r="UOG3" s="342"/>
      <c r="UOH3" s="342"/>
      <c r="UOI3" s="342"/>
      <c r="UOJ3" s="342"/>
      <c r="UOK3" s="342"/>
      <c r="UOL3" s="342"/>
      <c r="UOM3" s="342"/>
      <c r="UON3" s="342"/>
      <c r="UOO3" s="342"/>
      <c r="UOP3" s="342"/>
      <c r="UOQ3" s="342"/>
      <c r="UOR3" s="342"/>
      <c r="UOS3" s="342"/>
      <c r="UOT3" s="342"/>
      <c r="UOU3" s="342"/>
      <c r="UOV3" s="342"/>
      <c r="UOW3" s="342"/>
      <c r="UOX3" s="342"/>
      <c r="UOY3" s="342"/>
      <c r="UOZ3" s="342"/>
      <c r="UPA3" s="342"/>
      <c r="UPB3" s="342"/>
      <c r="UPC3" s="342"/>
      <c r="UPD3" s="342"/>
      <c r="UPE3" s="342"/>
      <c r="UPF3" s="342"/>
      <c r="UPG3" s="342"/>
      <c r="UPH3" s="342"/>
      <c r="UPI3" s="342"/>
      <c r="UPJ3" s="342"/>
      <c r="UPK3" s="342"/>
      <c r="UPL3" s="342"/>
      <c r="UPM3" s="342"/>
      <c r="UPN3" s="342"/>
      <c r="UPO3" s="342"/>
      <c r="UPP3" s="342"/>
      <c r="UPQ3" s="342"/>
      <c r="UPR3" s="342"/>
      <c r="UPS3" s="342"/>
      <c r="UPT3" s="342"/>
      <c r="UPU3" s="342"/>
      <c r="UPV3" s="342"/>
      <c r="UPW3" s="342"/>
      <c r="UPX3" s="342"/>
      <c r="UPY3" s="342"/>
      <c r="UPZ3" s="342"/>
      <c r="UQA3" s="342"/>
      <c r="UQB3" s="342"/>
      <c r="UQC3" s="342"/>
      <c r="UQD3" s="342"/>
      <c r="UQE3" s="342"/>
      <c r="UQF3" s="342"/>
      <c r="UQG3" s="342"/>
      <c r="UQH3" s="342"/>
      <c r="UQI3" s="342"/>
      <c r="UQJ3" s="342"/>
      <c r="UQK3" s="342"/>
      <c r="UQL3" s="342"/>
      <c r="UQM3" s="342"/>
      <c r="UQN3" s="342"/>
      <c r="UQO3" s="342"/>
      <c r="UQP3" s="342"/>
      <c r="UQQ3" s="342"/>
      <c r="UQR3" s="342"/>
      <c r="UQS3" s="342"/>
      <c r="UQT3" s="342"/>
      <c r="UQU3" s="342"/>
      <c r="UQV3" s="342"/>
      <c r="UQW3" s="342"/>
      <c r="UQX3" s="342"/>
      <c r="UQY3" s="342"/>
      <c r="UQZ3" s="342"/>
      <c r="URA3" s="342"/>
      <c r="URB3" s="342"/>
      <c r="URC3" s="342"/>
      <c r="URD3" s="342"/>
      <c r="URE3" s="342"/>
      <c r="URF3" s="342"/>
      <c r="URG3" s="342"/>
      <c r="URH3" s="342"/>
      <c r="URI3" s="342"/>
      <c r="URJ3" s="342"/>
      <c r="URK3" s="342"/>
      <c r="URL3" s="342"/>
      <c r="URM3" s="342"/>
      <c r="URN3" s="342"/>
      <c r="URO3" s="342"/>
      <c r="URP3" s="342"/>
      <c r="URQ3" s="342"/>
      <c r="URR3" s="342"/>
      <c r="URS3" s="342"/>
      <c r="URT3" s="342"/>
      <c r="URU3" s="342"/>
      <c r="URV3" s="342"/>
      <c r="URW3" s="342"/>
      <c r="URX3" s="342"/>
      <c r="URY3" s="342"/>
      <c r="URZ3" s="342"/>
      <c r="USA3" s="342"/>
      <c r="USB3" s="342"/>
      <c r="USC3" s="342"/>
      <c r="USD3" s="342"/>
      <c r="USE3" s="342"/>
      <c r="USF3" s="342"/>
      <c r="USG3" s="342"/>
      <c r="USH3" s="342"/>
      <c r="USI3" s="342"/>
      <c r="USJ3" s="342"/>
      <c r="USK3" s="342"/>
      <c r="USL3" s="342"/>
      <c r="USM3" s="342"/>
      <c r="USN3" s="342"/>
      <c r="USO3" s="342"/>
      <c r="USP3" s="342"/>
      <c r="USQ3" s="342"/>
      <c r="USR3" s="342"/>
      <c r="USS3" s="342"/>
      <c r="UST3" s="342"/>
      <c r="USU3" s="342"/>
      <c r="USV3" s="342"/>
      <c r="USW3" s="342"/>
      <c r="USX3" s="342"/>
      <c r="USY3" s="342"/>
      <c r="USZ3" s="342"/>
      <c r="UTA3" s="342"/>
      <c r="UTB3" s="342"/>
      <c r="UTC3" s="342"/>
      <c r="UTD3" s="342"/>
      <c r="UTE3" s="342"/>
      <c r="UTF3" s="342"/>
      <c r="UTG3" s="342"/>
      <c r="UTH3" s="342"/>
      <c r="UTI3" s="342"/>
      <c r="UTJ3" s="342"/>
      <c r="UTK3" s="342"/>
      <c r="UTL3" s="342"/>
      <c r="UTM3" s="342"/>
      <c r="UTN3" s="342"/>
      <c r="UTO3" s="342"/>
      <c r="UTP3" s="342"/>
      <c r="UTQ3" s="342"/>
      <c r="UTR3" s="342"/>
      <c r="UTS3" s="342"/>
      <c r="UTT3" s="342"/>
      <c r="UTU3" s="342"/>
      <c r="UTV3" s="342"/>
      <c r="UTW3" s="342"/>
      <c r="UTX3" s="342"/>
      <c r="UTY3" s="342"/>
      <c r="UTZ3" s="342"/>
      <c r="UUA3" s="342"/>
      <c r="UUB3" s="342"/>
      <c r="UUC3" s="342"/>
      <c r="UUD3" s="342"/>
      <c r="UUE3" s="342"/>
      <c r="UUF3" s="342"/>
      <c r="UUG3" s="342"/>
      <c r="UUH3" s="342"/>
      <c r="UUI3" s="342"/>
      <c r="UUJ3" s="342"/>
      <c r="UUK3" s="342"/>
      <c r="UUL3" s="342"/>
      <c r="UUM3" s="342"/>
      <c r="UUN3" s="342"/>
      <c r="UUO3" s="342"/>
      <c r="UUP3" s="342"/>
      <c r="UUQ3" s="342"/>
      <c r="UUR3" s="342"/>
      <c r="UUS3" s="342"/>
      <c r="UUT3" s="342"/>
      <c r="UUU3" s="342"/>
      <c r="UUV3" s="342"/>
      <c r="UUW3" s="342"/>
      <c r="UUX3" s="342"/>
      <c r="UUY3" s="342"/>
      <c r="UUZ3" s="342"/>
      <c r="UVA3" s="342"/>
      <c r="UVB3" s="342"/>
      <c r="UVC3" s="342"/>
      <c r="UVD3" s="342"/>
      <c r="UVE3" s="342"/>
      <c r="UVF3" s="342"/>
      <c r="UVG3" s="342"/>
      <c r="UVH3" s="342"/>
      <c r="UVI3" s="342"/>
      <c r="UVJ3" s="342"/>
      <c r="UVK3" s="342"/>
      <c r="UVL3" s="342"/>
      <c r="UVM3" s="342"/>
      <c r="UVN3" s="342"/>
      <c r="UVO3" s="342"/>
      <c r="UVP3" s="342"/>
      <c r="UVQ3" s="342"/>
      <c r="UVR3" s="342"/>
      <c r="UVS3" s="342"/>
      <c r="UVT3" s="342"/>
      <c r="UVU3" s="342"/>
      <c r="UVV3" s="342"/>
      <c r="UVW3" s="342"/>
      <c r="UVX3" s="342"/>
      <c r="UVY3" s="342"/>
      <c r="UVZ3" s="342"/>
      <c r="UWA3" s="342"/>
      <c r="UWB3" s="342"/>
      <c r="UWC3" s="342"/>
      <c r="UWD3" s="342"/>
      <c r="UWE3" s="342"/>
      <c r="UWF3" s="342"/>
      <c r="UWG3" s="342"/>
      <c r="UWH3" s="342"/>
      <c r="UWI3" s="342"/>
      <c r="UWJ3" s="342"/>
      <c r="UWK3" s="342"/>
      <c r="UWL3" s="342"/>
      <c r="UWM3" s="342"/>
      <c r="UWN3" s="342"/>
      <c r="UWO3" s="342"/>
      <c r="UWP3" s="342"/>
      <c r="UWQ3" s="342"/>
      <c r="UWR3" s="342"/>
      <c r="UWS3" s="342"/>
      <c r="UWT3" s="342"/>
      <c r="UWU3" s="342"/>
      <c r="UWV3" s="342"/>
      <c r="UWW3" s="342"/>
      <c r="UWX3" s="342"/>
      <c r="UWY3" s="342"/>
      <c r="UWZ3" s="342"/>
      <c r="UXA3" s="342"/>
      <c r="UXB3" s="342"/>
      <c r="UXC3" s="342"/>
      <c r="UXD3" s="342"/>
      <c r="UXE3" s="342"/>
      <c r="UXF3" s="342"/>
      <c r="UXG3" s="342"/>
      <c r="UXH3" s="342"/>
      <c r="UXI3" s="342"/>
      <c r="UXJ3" s="342"/>
      <c r="UXK3" s="342"/>
      <c r="UXL3" s="342"/>
      <c r="UXM3" s="342"/>
      <c r="UXN3" s="342"/>
      <c r="UXO3" s="342"/>
      <c r="UXP3" s="342"/>
      <c r="UXQ3" s="342"/>
      <c r="UXR3" s="342"/>
      <c r="UXS3" s="342"/>
      <c r="UXT3" s="342"/>
      <c r="UXU3" s="342"/>
      <c r="UXV3" s="342"/>
      <c r="UXW3" s="342"/>
      <c r="UXX3" s="342"/>
      <c r="UXY3" s="342"/>
      <c r="UXZ3" s="342"/>
      <c r="UYA3" s="342"/>
      <c r="UYB3" s="342"/>
      <c r="UYC3" s="342"/>
      <c r="UYD3" s="342"/>
      <c r="UYE3" s="342"/>
      <c r="UYF3" s="342"/>
      <c r="UYG3" s="342"/>
      <c r="UYH3" s="342"/>
      <c r="UYI3" s="342"/>
      <c r="UYJ3" s="342"/>
      <c r="UYK3" s="342"/>
      <c r="UYL3" s="342"/>
      <c r="UYM3" s="342"/>
      <c r="UYN3" s="342"/>
      <c r="UYO3" s="342"/>
      <c r="UYP3" s="342"/>
      <c r="UYQ3" s="342"/>
      <c r="UYR3" s="342"/>
      <c r="UYS3" s="342"/>
      <c r="UYT3" s="342"/>
      <c r="UYU3" s="342"/>
      <c r="UYV3" s="342"/>
      <c r="UYW3" s="342"/>
      <c r="UYX3" s="342"/>
      <c r="UYY3" s="342"/>
      <c r="UYZ3" s="342"/>
      <c r="UZA3" s="342"/>
      <c r="UZB3" s="342"/>
      <c r="UZC3" s="342"/>
      <c r="UZD3" s="342"/>
      <c r="UZE3" s="342"/>
      <c r="UZF3" s="342"/>
      <c r="UZG3" s="342"/>
      <c r="UZH3" s="342"/>
      <c r="UZI3" s="342"/>
      <c r="UZJ3" s="342"/>
      <c r="UZK3" s="342"/>
      <c r="UZL3" s="342"/>
      <c r="UZM3" s="342"/>
      <c r="UZN3" s="342"/>
      <c r="UZO3" s="342"/>
      <c r="UZP3" s="342"/>
      <c r="UZQ3" s="342"/>
      <c r="UZR3" s="342"/>
      <c r="UZS3" s="342"/>
      <c r="UZT3" s="342"/>
      <c r="UZU3" s="342"/>
      <c r="UZV3" s="342"/>
      <c r="UZW3" s="342"/>
      <c r="UZX3" s="342"/>
      <c r="UZY3" s="342"/>
      <c r="UZZ3" s="342"/>
      <c r="VAA3" s="342"/>
      <c r="VAB3" s="342"/>
      <c r="VAC3" s="342"/>
      <c r="VAD3" s="342"/>
      <c r="VAE3" s="342"/>
      <c r="VAF3" s="342"/>
      <c r="VAG3" s="342"/>
      <c r="VAH3" s="342"/>
      <c r="VAI3" s="342"/>
      <c r="VAJ3" s="342"/>
      <c r="VAK3" s="342"/>
      <c r="VAL3" s="342"/>
      <c r="VAM3" s="342"/>
      <c r="VAN3" s="342"/>
      <c r="VAO3" s="342"/>
      <c r="VAP3" s="342"/>
      <c r="VAQ3" s="342"/>
      <c r="VAR3" s="342"/>
      <c r="VAS3" s="342"/>
      <c r="VAT3" s="342"/>
      <c r="VAU3" s="342"/>
      <c r="VAV3" s="342"/>
      <c r="VAW3" s="342"/>
      <c r="VAX3" s="342"/>
      <c r="VAY3" s="342"/>
      <c r="VAZ3" s="342"/>
      <c r="VBA3" s="342"/>
      <c r="VBB3" s="342"/>
      <c r="VBC3" s="342"/>
      <c r="VBD3" s="342"/>
      <c r="VBE3" s="342"/>
      <c r="VBF3" s="342"/>
      <c r="VBG3" s="342"/>
      <c r="VBH3" s="342"/>
      <c r="VBI3" s="342"/>
      <c r="VBJ3" s="342"/>
      <c r="VBK3" s="342"/>
      <c r="VBL3" s="342"/>
      <c r="VBM3" s="342"/>
      <c r="VBN3" s="342"/>
      <c r="VBO3" s="342"/>
      <c r="VBP3" s="342"/>
      <c r="VBQ3" s="342"/>
      <c r="VBR3" s="342"/>
      <c r="VBS3" s="342"/>
      <c r="VBT3" s="342"/>
      <c r="VBU3" s="342"/>
      <c r="VBV3" s="342"/>
      <c r="VBW3" s="342"/>
      <c r="VBX3" s="342"/>
      <c r="VBY3" s="342"/>
      <c r="VBZ3" s="342"/>
      <c r="VCA3" s="342"/>
      <c r="VCB3" s="342"/>
      <c r="VCC3" s="342"/>
      <c r="VCD3" s="342"/>
      <c r="VCE3" s="342"/>
      <c r="VCF3" s="342"/>
      <c r="VCG3" s="342"/>
      <c r="VCH3" s="342"/>
      <c r="VCI3" s="342"/>
      <c r="VCJ3" s="342"/>
      <c r="VCK3" s="342"/>
      <c r="VCL3" s="342"/>
      <c r="VCM3" s="342"/>
      <c r="VCN3" s="342"/>
      <c r="VCO3" s="342"/>
      <c r="VCP3" s="342"/>
      <c r="VCQ3" s="342"/>
      <c r="VCR3" s="342"/>
      <c r="VCS3" s="342"/>
      <c r="VCT3" s="342"/>
      <c r="VCU3" s="342"/>
      <c r="VCV3" s="342"/>
      <c r="VCW3" s="342"/>
      <c r="VCX3" s="342"/>
      <c r="VCY3" s="342"/>
      <c r="VCZ3" s="342"/>
      <c r="VDA3" s="342"/>
      <c r="VDB3" s="342"/>
      <c r="VDC3" s="342"/>
      <c r="VDD3" s="342"/>
      <c r="VDE3" s="342"/>
      <c r="VDF3" s="342"/>
      <c r="VDG3" s="342"/>
      <c r="VDH3" s="342"/>
      <c r="VDI3" s="342"/>
      <c r="VDJ3" s="342"/>
      <c r="VDK3" s="342"/>
      <c r="VDL3" s="342"/>
      <c r="VDM3" s="342"/>
      <c r="VDN3" s="342"/>
      <c r="VDO3" s="342"/>
      <c r="VDP3" s="342"/>
      <c r="VDQ3" s="342"/>
      <c r="VDR3" s="342"/>
      <c r="VDS3" s="342"/>
      <c r="VDT3" s="342"/>
      <c r="VDU3" s="342"/>
      <c r="VDV3" s="342"/>
      <c r="VDW3" s="342"/>
      <c r="VDX3" s="342"/>
      <c r="VDY3" s="342"/>
      <c r="VDZ3" s="342"/>
      <c r="VEA3" s="342"/>
      <c r="VEB3" s="342"/>
      <c r="VEC3" s="342"/>
      <c r="VED3" s="342"/>
      <c r="VEE3" s="342"/>
      <c r="VEF3" s="342"/>
      <c r="VEG3" s="342"/>
      <c r="VEH3" s="342"/>
      <c r="VEI3" s="342"/>
      <c r="VEJ3" s="342"/>
      <c r="VEK3" s="342"/>
      <c r="VEL3" s="342"/>
      <c r="VEM3" s="342"/>
      <c r="VEN3" s="342"/>
      <c r="VEO3" s="342"/>
      <c r="VEP3" s="342"/>
      <c r="VEQ3" s="342"/>
      <c r="VER3" s="342"/>
      <c r="VES3" s="342"/>
      <c r="VET3" s="342"/>
      <c r="VEU3" s="342"/>
      <c r="VEV3" s="342"/>
      <c r="VEW3" s="342"/>
      <c r="VEX3" s="342"/>
      <c r="VEY3" s="342"/>
      <c r="VEZ3" s="342"/>
      <c r="VFA3" s="342"/>
      <c r="VFB3" s="342"/>
      <c r="VFC3" s="342"/>
      <c r="VFD3" s="342"/>
      <c r="VFE3" s="342"/>
      <c r="VFF3" s="342"/>
      <c r="VFG3" s="342"/>
      <c r="VFH3" s="342"/>
      <c r="VFI3" s="342"/>
      <c r="VFJ3" s="342"/>
      <c r="VFK3" s="342"/>
      <c r="VFL3" s="342"/>
      <c r="VFM3" s="342"/>
      <c r="VFN3" s="342"/>
      <c r="VFO3" s="342"/>
      <c r="VFP3" s="342"/>
      <c r="VFQ3" s="342"/>
      <c r="VFR3" s="342"/>
      <c r="VFS3" s="342"/>
      <c r="VFT3" s="342"/>
      <c r="VFU3" s="342"/>
      <c r="VFV3" s="342"/>
      <c r="VFW3" s="342"/>
      <c r="VFX3" s="342"/>
      <c r="VFY3" s="342"/>
      <c r="VFZ3" s="342"/>
      <c r="VGA3" s="342"/>
      <c r="VGB3" s="342"/>
      <c r="VGC3" s="342"/>
      <c r="VGD3" s="342"/>
      <c r="VGE3" s="342"/>
      <c r="VGF3" s="342"/>
      <c r="VGG3" s="342"/>
      <c r="VGH3" s="342"/>
      <c r="VGI3" s="342"/>
      <c r="VGJ3" s="342"/>
      <c r="VGK3" s="342"/>
      <c r="VGL3" s="342"/>
      <c r="VGM3" s="342"/>
      <c r="VGN3" s="342"/>
      <c r="VGO3" s="342"/>
      <c r="VGP3" s="342"/>
      <c r="VGQ3" s="342"/>
      <c r="VGR3" s="342"/>
      <c r="VGS3" s="342"/>
      <c r="VGT3" s="342"/>
      <c r="VGU3" s="342"/>
      <c r="VGV3" s="342"/>
      <c r="VGW3" s="342"/>
      <c r="VGX3" s="342"/>
      <c r="VGY3" s="342"/>
      <c r="VGZ3" s="342"/>
      <c r="VHA3" s="342"/>
      <c r="VHB3" s="342"/>
      <c r="VHC3" s="342"/>
      <c r="VHD3" s="342"/>
      <c r="VHE3" s="342"/>
      <c r="VHF3" s="342"/>
      <c r="VHG3" s="342"/>
      <c r="VHH3" s="342"/>
      <c r="VHI3" s="342"/>
      <c r="VHJ3" s="342"/>
      <c r="VHK3" s="342"/>
      <c r="VHL3" s="342"/>
      <c r="VHM3" s="342"/>
      <c r="VHN3" s="342"/>
      <c r="VHO3" s="342"/>
      <c r="VHP3" s="342"/>
      <c r="VHQ3" s="342"/>
      <c r="VHR3" s="342"/>
      <c r="VHS3" s="342"/>
      <c r="VHT3" s="342"/>
      <c r="VHU3" s="342"/>
      <c r="VHV3" s="342"/>
      <c r="VHW3" s="342"/>
      <c r="VHX3" s="342"/>
      <c r="VHY3" s="342"/>
      <c r="VHZ3" s="342"/>
      <c r="VIA3" s="342"/>
      <c r="VIB3" s="342"/>
      <c r="VIC3" s="342"/>
      <c r="VID3" s="342"/>
      <c r="VIE3" s="342"/>
      <c r="VIF3" s="342"/>
      <c r="VIG3" s="342"/>
      <c r="VIH3" s="342"/>
      <c r="VII3" s="342"/>
      <c r="VIJ3" s="342"/>
      <c r="VIK3" s="342"/>
      <c r="VIL3" s="342"/>
      <c r="VIM3" s="342"/>
      <c r="VIN3" s="342"/>
      <c r="VIO3" s="342"/>
      <c r="VIP3" s="342"/>
      <c r="VIQ3" s="342"/>
      <c r="VIR3" s="342"/>
      <c r="VIS3" s="342"/>
      <c r="VIT3" s="342"/>
      <c r="VIU3" s="342"/>
      <c r="VIV3" s="342"/>
      <c r="VIW3" s="342"/>
      <c r="VIX3" s="342"/>
      <c r="VIY3" s="342"/>
      <c r="VIZ3" s="342"/>
      <c r="VJA3" s="342"/>
      <c r="VJB3" s="342"/>
      <c r="VJC3" s="342"/>
      <c r="VJD3" s="342"/>
      <c r="VJE3" s="342"/>
      <c r="VJF3" s="342"/>
      <c r="VJG3" s="342"/>
      <c r="VJH3" s="342"/>
      <c r="VJI3" s="342"/>
      <c r="VJJ3" s="342"/>
      <c r="VJK3" s="342"/>
      <c r="VJL3" s="342"/>
      <c r="VJM3" s="342"/>
      <c r="VJN3" s="342"/>
      <c r="VJO3" s="342"/>
      <c r="VJP3" s="342"/>
      <c r="VJQ3" s="342"/>
      <c r="VJR3" s="342"/>
      <c r="VJS3" s="342"/>
      <c r="VJT3" s="342"/>
      <c r="VJU3" s="342"/>
      <c r="VJV3" s="342"/>
      <c r="VJW3" s="342"/>
      <c r="VJX3" s="342"/>
      <c r="VJY3" s="342"/>
      <c r="VJZ3" s="342"/>
      <c r="VKA3" s="342"/>
      <c r="VKB3" s="342"/>
      <c r="VKC3" s="342"/>
      <c r="VKD3" s="342"/>
      <c r="VKE3" s="342"/>
      <c r="VKF3" s="342"/>
      <c r="VKG3" s="342"/>
      <c r="VKH3" s="342"/>
      <c r="VKI3" s="342"/>
      <c r="VKJ3" s="342"/>
      <c r="VKK3" s="342"/>
      <c r="VKL3" s="342"/>
      <c r="VKM3" s="342"/>
      <c r="VKN3" s="342"/>
      <c r="VKO3" s="342"/>
      <c r="VKP3" s="342"/>
      <c r="VKQ3" s="342"/>
      <c r="VKR3" s="342"/>
      <c r="VKS3" s="342"/>
      <c r="VKT3" s="342"/>
      <c r="VKU3" s="342"/>
      <c r="VKV3" s="342"/>
      <c r="VKW3" s="342"/>
      <c r="VKX3" s="342"/>
      <c r="VKY3" s="342"/>
      <c r="VKZ3" s="342"/>
      <c r="VLA3" s="342"/>
      <c r="VLB3" s="342"/>
      <c r="VLC3" s="342"/>
      <c r="VLD3" s="342"/>
      <c r="VLE3" s="342"/>
      <c r="VLF3" s="342"/>
      <c r="VLG3" s="342"/>
      <c r="VLH3" s="342"/>
      <c r="VLI3" s="342"/>
      <c r="VLJ3" s="342"/>
      <c r="VLK3" s="342"/>
      <c r="VLL3" s="342"/>
      <c r="VLM3" s="342"/>
      <c r="VLN3" s="342"/>
      <c r="VLO3" s="342"/>
      <c r="VLP3" s="342"/>
      <c r="VLQ3" s="342"/>
      <c r="VLR3" s="342"/>
      <c r="VLS3" s="342"/>
      <c r="VLT3" s="342"/>
      <c r="VLU3" s="342"/>
      <c r="VLV3" s="342"/>
      <c r="VLW3" s="342"/>
      <c r="VLX3" s="342"/>
      <c r="VLY3" s="342"/>
      <c r="VLZ3" s="342"/>
      <c r="VMA3" s="342"/>
      <c r="VMB3" s="342"/>
      <c r="VMC3" s="342"/>
      <c r="VMD3" s="342"/>
      <c r="VME3" s="342"/>
      <c r="VMF3" s="342"/>
      <c r="VMG3" s="342"/>
      <c r="VMH3" s="342"/>
      <c r="VMI3" s="342"/>
      <c r="VMJ3" s="342"/>
      <c r="VMK3" s="342"/>
      <c r="VML3" s="342"/>
      <c r="VMM3" s="342"/>
      <c r="VMN3" s="342"/>
      <c r="VMO3" s="342"/>
      <c r="VMP3" s="342"/>
      <c r="VMQ3" s="342"/>
      <c r="VMR3" s="342"/>
      <c r="VMS3" s="342"/>
      <c r="VMT3" s="342"/>
      <c r="VMU3" s="342"/>
      <c r="VMV3" s="342"/>
      <c r="VMW3" s="342"/>
      <c r="VMX3" s="342"/>
      <c r="VMY3" s="342"/>
      <c r="VMZ3" s="342"/>
      <c r="VNA3" s="342"/>
      <c r="VNB3" s="342"/>
      <c r="VNC3" s="342"/>
      <c r="VND3" s="342"/>
      <c r="VNE3" s="342"/>
      <c r="VNF3" s="342"/>
      <c r="VNG3" s="342"/>
      <c r="VNH3" s="342"/>
      <c r="VNI3" s="342"/>
      <c r="VNJ3" s="342"/>
      <c r="VNK3" s="342"/>
      <c r="VNL3" s="342"/>
      <c r="VNM3" s="342"/>
      <c r="VNN3" s="342"/>
      <c r="VNO3" s="342"/>
      <c r="VNP3" s="342"/>
      <c r="VNQ3" s="342"/>
      <c r="VNR3" s="342"/>
      <c r="VNS3" s="342"/>
      <c r="VNT3" s="342"/>
      <c r="VNU3" s="342"/>
      <c r="VNV3" s="342"/>
      <c r="VNW3" s="342"/>
      <c r="VNX3" s="342"/>
      <c r="VNY3" s="342"/>
      <c r="VNZ3" s="342"/>
      <c r="VOA3" s="342"/>
      <c r="VOB3" s="342"/>
      <c r="VOC3" s="342"/>
      <c r="VOD3" s="342"/>
      <c r="VOE3" s="342"/>
      <c r="VOF3" s="342"/>
      <c r="VOG3" s="342"/>
      <c r="VOH3" s="342"/>
      <c r="VOI3" s="342"/>
      <c r="VOJ3" s="342"/>
      <c r="VOK3" s="342"/>
      <c r="VOL3" s="342"/>
      <c r="VOM3" s="342"/>
      <c r="VON3" s="342"/>
      <c r="VOO3" s="342"/>
      <c r="VOP3" s="342"/>
      <c r="VOQ3" s="342"/>
      <c r="VOR3" s="342"/>
      <c r="VOS3" s="342"/>
      <c r="VOT3" s="342"/>
      <c r="VOU3" s="342"/>
      <c r="VOV3" s="342"/>
      <c r="VOW3" s="342"/>
      <c r="VOX3" s="342"/>
      <c r="VOY3" s="342"/>
      <c r="VOZ3" s="342"/>
      <c r="VPA3" s="342"/>
      <c r="VPB3" s="342"/>
      <c r="VPC3" s="342"/>
      <c r="VPD3" s="342"/>
      <c r="VPE3" s="342"/>
      <c r="VPF3" s="342"/>
      <c r="VPG3" s="342"/>
      <c r="VPH3" s="342"/>
      <c r="VPI3" s="342"/>
      <c r="VPJ3" s="342"/>
      <c r="VPK3" s="342"/>
      <c r="VPL3" s="342"/>
      <c r="VPM3" s="342"/>
      <c r="VPN3" s="342"/>
      <c r="VPO3" s="342"/>
      <c r="VPP3" s="342"/>
      <c r="VPQ3" s="342"/>
      <c r="VPR3" s="342"/>
      <c r="VPS3" s="342"/>
      <c r="VPT3" s="342"/>
      <c r="VPU3" s="342"/>
      <c r="VPV3" s="342"/>
      <c r="VPW3" s="342"/>
      <c r="VPX3" s="342"/>
      <c r="VPY3" s="342"/>
      <c r="VPZ3" s="342"/>
      <c r="VQA3" s="342"/>
      <c r="VQB3" s="342"/>
      <c r="VQC3" s="342"/>
      <c r="VQD3" s="342"/>
      <c r="VQE3" s="342"/>
      <c r="VQF3" s="342"/>
      <c r="VQG3" s="342"/>
      <c r="VQH3" s="342"/>
      <c r="VQI3" s="342"/>
      <c r="VQJ3" s="342"/>
      <c r="VQK3" s="342"/>
      <c r="VQL3" s="342"/>
      <c r="VQM3" s="342"/>
      <c r="VQN3" s="342"/>
      <c r="VQO3" s="342"/>
      <c r="VQP3" s="342"/>
      <c r="VQQ3" s="342"/>
      <c r="VQR3" s="342"/>
      <c r="VQS3" s="342"/>
      <c r="VQT3" s="342"/>
      <c r="VQU3" s="342"/>
      <c r="VQV3" s="342"/>
      <c r="VQW3" s="342"/>
      <c r="VQX3" s="342"/>
      <c r="VQY3" s="342"/>
      <c r="VQZ3" s="342"/>
      <c r="VRA3" s="342"/>
      <c r="VRB3" s="342"/>
      <c r="VRC3" s="342"/>
      <c r="VRD3" s="342"/>
      <c r="VRE3" s="342"/>
      <c r="VRF3" s="342"/>
      <c r="VRG3" s="342"/>
      <c r="VRH3" s="342"/>
      <c r="VRI3" s="342"/>
      <c r="VRJ3" s="342"/>
      <c r="VRK3" s="342"/>
      <c r="VRL3" s="342"/>
      <c r="VRM3" s="342"/>
      <c r="VRN3" s="342"/>
      <c r="VRO3" s="342"/>
      <c r="VRP3" s="342"/>
      <c r="VRQ3" s="342"/>
      <c r="VRR3" s="342"/>
      <c r="VRS3" s="342"/>
      <c r="VRT3" s="342"/>
      <c r="VRU3" s="342"/>
      <c r="VRV3" s="342"/>
      <c r="VRW3" s="342"/>
      <c r="VRX3" s="342"/>
      <c r="VRY3" s="342"/>
      <c r="VRZ3" s="342"/>
      <c r="VSA3" s="342"/>
      <c r="VSB3" s="342"/>
      <c r="VSC3" s="342"/>
      <c r="VSD3" s="342"/>
      <c r="VSE3" s="342"/>
      <c r="VSF3" s="342"/>
      <c r="VSG3" s="342"/>
      <c r="VSH3" s="342"/>
      <c r="VSI3" s="342"/>
      <c r="VSJ3" s="342"/>
      <c r="VSK3" s="342"/>
      <c r="VSL3" s="342"/>
      <c r="VSM3" s="342"/>
      <c r="VSN3" s="342"/>
      <c r="VSO3" s="342"/>
      <c r="VSP3" s="342"/>
      <c r="VSQ3" s="342"/>
      <c r="VSR3" s="342"/>
      <c r="VSS3" s="342"/>
      <c r="VST3" s="342"/>
      <c r="VSU3" s="342"/>
      <c r="VSV3" s="342"/>
      <c r="VSW3" s="342"/>
      <c r="VSX3" s="342"/>
      <c r="VSY3" s="342"/>
      <c r="VSZ3" s="342"/>
      <c r="VTA3" s="342"/>
      <c r="VTB3" s="342"/>
      <c r="VTC3" s="342"/>
      <c r="VTD3" s="342"/>
      <c r="VTE3" s="342"/>
      <c r="VTF3" s="342"/>
      <c r="VTG3" s="342"/>
      <c r="VTH3" s="342"/>
      <c r="VTI3" s="342"/>
      <c r="VTJ3" s="342"/>
      <c r="VTK3" s="342"/>
      <c r="VTL3" s="342"/>
      <c r="VTM3" s="342"/>
      <c r="VTN3" s="342"/>
      <c r="VTO3" s="342"/>
      <c r="VTP3" s="342"/>
      <c r="VTQ3" s="342"/>
      <c r="VTR3" s="342"/>
      <c r="VTS3" s="342"/>
      <c r="VTT3" s="342"/>
      <c r="VTU3" s="342"/>
      <c r="VTV3" s="342"/>
      <c r="VTW3" s="342"/>
      <c r="VTX3" s="342"/>
      <c r="VTY3" s="342"/>
      <c r="VTZ3" s="342"/>
      <c r="VUA3" s="342"/>
      <c r="VUB3" s="342"/>
      <c r="VUC3" s="342"/>
      <c r="VUD3" s="342"/>
      <c r="VUE3" s="342"/>
      <c r="VUF3" s="342"/>
      <c r="VUG3" s="342"/>
      <c r="VUH3" s="342"/>
      <c r="VUI3" s="342"/>
      <c r="VUJ3" s="342"/>
      <c r="VUK3" s="342"/>
      <c r="VUL3" s="342"/>
      <c r="VUM3" s="342"/>
      <c r="VUN3" s="342"/>
      <c r="VUO3" s="342"/>
      <c r="VUP3" s="342"/>
      <c r="VUQ3" s="342"/>
      <c r="VUR3" s="342"/>
      <c r="VUS3" s="342"/>
      <c r="VUT3" s="342"/>
      <c r="VUU3" s="342"/>
      <c r="VUV3" s="342"/>
      <c r="VUW3" s="342"/>
      <c r="VUX3" s="342"/>
      <c r="VUY3" s="342"/>
      <c r="VUZ3" s="342"/>
      <c r="VVA3" s="342"/>
      <c r="VVB3" s="342"/>
      <c r="VVC3" s="342"/>
      <c r="VVD3" s="342"/>
      <c r="VVE3" s="342"/>
      <c r="VVF3" s="342"/>
      <c r="VVG3" s="342"/>
      <c r="VVH3" s="342"/>
      <c r="VVI3" s="342"/>
      <c r="VVJ3" s="342"/>
      <c r="VVK3" s="342"/>
      <c r="VVL3" s="342"/>
      <c r="VVM3" s="342"/>
      <c r="VVN3" s="342"/>
      <c r="VVO3" s="342"/>
      <c r="VVP3" s="342"/>
      <c r="VVQ3" s="342"/>
      <c r="VVR3" s="342"/>
      <c r="VVS3" s="342"/>
      <c r="VVT3" s="342"/>
      <c r="VVU3" s="342"/>
      <c r="VVV3" s="342"/>
      <c r="VVW3" s="342"/>
      <c r="VVX3" s="342"/>
      <c r="VVY3" s="342"/>
      <c r="VVZ3" s="342"/>
      <c r="VWA3" s="342"/>
      <c r="VWB3" s="342"/>
      <c r="VWC3" s="342"/>
      <c r="VWD3" s="342"/>
      <c r="VWE3" s="342"/>
      <c r="VWF3" s="342"/>
      <c r="VWG3" s="342"/>
      <c r="VWH3" s="342"/>
      <c r="VWI3" s="342"/>
      <c r="VWJ3" s="342"/>
      <c r="VWK3" s="342"/>
      <c r="VWL3" s="342"/>
      <c r="VWM3" s="342"/>
      <c r="VWN3" s="342"/>
      <c r="VWO3" s="342"/>
      <c r="VWP3" s="342"/>
      <c r="VWQ3" s="342"/>
      <c r="VWR3" s="342"/>
      <c r="VWS3" s="342"/>
      <c r="VWT3" s="342"/>
      <c r="VWU3" s="342"/>
      <c r="VWV3" s="342"/>
      <c r="VWW3" s="342"/>
      <c r="VWX3" s="342"/>
      <c r="VWY3" s="342"/>
      <c r="VWZ3" s="342"/>
      <c r="VXA3" s="342"/>
      <c r="VXB3" s="342"/>
      <c r="VXC3" s="342"/>
      <c r="VXD3" s="342"/>
      <c r="VXE3" s="342"/>
      <c r="VXF3" s="342"/>
      <c r="VXG3" s="342"/>
      <c r="VXH3" s="342"/>
      <c r="VXI3" s="342"/>
      <c r="VXJ3" s="342"/>
      <c r="VXK3" s="342"/>
      <c r="VXL3" s="342"/>
      <c r="VXM3" s="342"/>
      <c r="VXN3" s="342"/>
      <c r="VXO3" s="342"/>
      <c r="VXP3" s="342"/>
      <c r="VXQ3" s="342"/>
      <c r="VXR3" s="342"/>
      <c r="VXS3" s="342"/>
      <c r="VXT3" s="342"/>
      <c r="VXU3" s="342"/>
      <c r="VXV3" s="342"/>
      <c r="VXW3" s="342"/>
      <c r="VXX3" s="342"/>
      <c r="VXY3" s="342"/>
      <c r="VXZ3" s="342"/>
      <c r="VYA3" s="342"/>
      <c r="VYB3" s="342"/>
      <c r="VYC3" s="342"/>
      <c r="VYD3" s="342"/>
      <c r="VYE3" s="342"/>
      <c r="VYF3" s="342"/>
      <c r="VYG3" s="342"/>
      <c r="VYH3" s="342"/>
      <c r="VYI3" s="342"/>
      <c r="VYJ3" s="342"/>
      <c r="VYK3" s="342"/>
      <c r="VYL3" s="342"/>
      <c r="VYM3" s="342"/>
      <c r="VYN3" s="342"/>
      <c r="VYO3" s="342"/>
      <c r="VYP3" s="342"/>
      <c r="VYQ3" s="342"/>
      <c r="VYR3" s="342"/>
      <c r="VYS3" s="342"/>
      <c r="VYT3" s="342"/>
      <c r="VYU3" s="342"/>
      <c r="VYV3" s="342"/>
      <c r="VYW3" s="342"/>
      <c r="VYX3" s="342"/>
      <c r="VYY3" s="342"/>
      <c r="VYZ3" s="342"/>
      <c r="VZA3" s="342"/>
      <c r="VZB3" s="342"/>
      <c r="VZC3" s="342"/>
      <c r="VZD3" s="342"/>
      <c r="VZE3" s="342"/>
      <c r="VZF3" s="342"/>
      <c r="VZG3" s="342"/>
      <c r="VZH3" s="342"/>
      <c r="VZI3" s="342"/>
      <c r="VZJ3" s="342"/>
      <c r="VZK3" s="342"/>
      <c r="VZL3" s="342"/>
      <c r="VZM3" s="342"/>
      <c r="VZN3" s="342"/>
      <c r="VZO3" s="342"/>
      <c r="VZP3" s="342"/>
      <c r="VZQ3" s="342"/>
      <c r="VZR3" s="342"/>
      <c r="VZS3" s="342"/>
      <c r="VZT3" s="342"/>
      <c r="VZU3" s="342"/>
      <c r="VZV3" s="342"/>
      <c r="VZW3" s="342"/>
      <c r="VZX3" s="342"/>
      <c r="VZY3" s="342"/>
      <c r="VZZ3" s="342"/>
      <c r="WAA3" s="342"/>
      <c r="WAB3" s="342"/>
      <c r="WAC3" s="342"/>
      <c r="WAD3" s="342"/>
      <c r="WAE3" s="342"/>
      <c r="WAF3" s="342"/>
      <c r="WAG3" s="342"/>
      <c r="WAH3" s="342"/>
      <c r="WAI3" s="342"/>
      <c r="WAJ3" s="342"/>
      <c r="WAK3" s="342"/>
      <c r="WAL3" s="342"/>
      <c r="WAM3" s="342"/>
      <c r="WAN3" s="342"/>
      <c r="WAO3" s="342"/>
      <c r="WAP3" s="342"/>
      <c r="WAQ3" s="342"/>
      <c r="WAR3" s="342"/>
      <c r="WAS3" s="342"/>
      <c r="WAT3" s="342"/>
      <c r="WAU3" s="342"/>
      <c r="WAV3" s="342"/>
      <c r="WAW3" s="342"/>
      <c r="WAX3" s="342"/>
      <c r="WAY3" s="342"/>
      <c r="WAZ3" s="342"/>
      <c r="WBA3" s="342"/>
      <c r="WBB3" s="342"/>
      <c r="WBC3" s="342"/>
      <c r="WBD3" s="342"/>
      <c r="WBE3" s="342"/>
      <c r="WBF3" s="342"/>
      <c r="WBG3" s="342"/>
      <c r="WBH3" s="342"/>
      <c r="WBI3" s="342"/>
      <c r="WBJ3" s="342"/>
      <c r="WBK3" s="342"/>
      <c r="WBL3" s="342"/>
      <c r="WBM3" s="342"/>
      <c r="WBN3" s="342"/>
      <c r="WBO3" s="342"/>
      <c r="WBP3" s="342"/>
      <c r="WBQ3" s="342"/>
      <c r="WBR3" s="342"/>
      <c r="WBS3" s="342"/>
      <c r="WBT3" s="342"/>
      <c r="WBU3" s="342"/>
      <c r="WBV3" s="342"/>
      <c r="WBW3" s="342"/>
      <c r="WBX3" s="342"/>
      <c r="WBY3" s="342"/>
      <c r="WBZ3" s="342"/>
      <c r="WCA3" s="342"/>
      <c r="WCB3" s="342"/>
      <c r="WCC3" s="342"/>
      <c r="WCD3" s="342"/>
      <c r="WCE3" s="342"/>
      <c r="WCF3" s="342"/>
      <c r="WCG3" s="342"/>
      <c r="WCH3" s="342"/>
      <c r="WCI3" s="342"/>
      <c r="WCJ3" s="342"/>
      <c r="WCK3" s="342"/>
      <c r="WCL3" s="342"/>
      <c r="WCM3" s="342"/>
      <c r="WCN3" s="342"/>
      <c r="WCO3" s="342"/>
      <c r="WCP3" s="342"/>
      <c r="WCQ3" s="342"/>
      <c r="WCR3" s="342"/>
      <c r="WCS3" s="342"/>
      <c r="WCT3" s="342"/>
      <c r="WCU3" s="342"/>
      <c r="WCV3" s="342"/>
      <c r="WCW3" s="342"/>
      <c r="WCX3" s="342"/>
      <c r="WCY3" s="342"/>
      <c r="WCZ3" s="342"/>
      <c r="WDA3" s="342"/>
      <c r="WDB3" s="342"/>
      <c r="WDC3" s="342"/>
      <c r="WDD3" s="342"/>
      <c r="WDE3" s="342"/>
      <c r="WDF3" s="342"/>
      <c r="WDG3" s="342"/>
      <c r="WDH3" s="342"/>
      <c r="WDI3" s="342"/>
      <c r="WDJ3" s="342"/>
      <c r="WDK3" s="342"/>
      <c r="WDL3" s="342"/>
      <c r="WDM3" s="342"/>
      <c r="WDN3" s="342"/>
      <c r="WDO3" s="342"/>
      <c r="WDP3" s="342"/>
      <c r="WDQ3" s="342"/>
      <c r="WDR3" s="342"/>
      <c r="WDS3" s="342"/>
      <c r="WDT3" s="342"/>
      <c r="WDU3" s="342"/>
      <c r="WDV3" s="342"/>
      <c r="WDW3" s="342"/>
      <c r="WDX3" s="342"/>
      <c r="WDY3" s="342"/>
      <c r="WDZ3" s="342"/>
      <c r="WEA3" s="342"/>
      <c r="WEB3" s="342"/>
      <c r="WEC3" s="342"/>
      <c r="WED3" s="342"/>
      <c r="WEE3" s="342"/>
      <c r="WEF3" s="342"/>
      <c r="WEG3" s="342"/>
      <c r="WEH3" s="342"/>
      <c r="WEI3" s="342"/>
      <c r="WEJ3" s="342"/>
      <c r="WEK3" s="342"/>
      <c r="WEL3" s="342"/>
      <c r="WEM3" s="342"/>
      <c r="WEN3" s="342"/>
      <c r="WEO3" s="342"/>
      <c r="WEP3" s="342"/>
      <c r="WEQ3" s="342"/>
      <c r="WER3" s="342"/>
      <c r="WES3" s="342"/>
      <c r="WET3" s="342"/>
      <c r="WEU3" s="342"/>
      <c r="WEV3" s="342"/>
      <c r="WEW3" s="342"/>
      <c r="WEX3" s="342"/>
      <c r="WEY3" s="342"/>
      <c r="WEZ3" s="342"/>
      <c r="WFA3" s="342"/>
      <c r="WFB3" s="342"/>
      <c r="WFC3" s="342"/>
      <c r="WFD3" s="342"/>
      <c r="WFE3" s="342"/>
      <c r="WFF3" s="342"/>
      <c r="WFG3" s="342"/>
      <c r="WFH3" s="342"/>
      <c r="WFI3" s="342"/>
      <c r="WFJ3" s="342"/>
      <c r="WFK3" s="342"/>
      <c r="WFL3" s="342"/>
      <c r="WFM3" s="342"/>
      <c r="WFN3" s="342"/>
      <c r="WFO3" s="342"/>
      <c r="WFP3" s="342"/>
      <c r="WFQ3" s="342"/>
      <c r="WFR3" s="342"/>
      <c r="WFS3" s="342"/>
      <c r="WFT3" s="342"/>
      <c r="WFU3" s="342"/>
      <c r="WFV3" s="342"/>
      <c r="WFW3" s="342"/>
      <c r="WFX3" s="342"/>
      <c r="WFY3" s="342"/>
      <c r="WFZ3" s="342"/>
      <c r="WGA3" s="342"/>
      <c r="WGB3" s="342"/>
      <c r="WGC3" s="342"/>
      <c r="WGD3" s="342"/>
      <c r="WGE3" s="342"/>
      <c r="WGF3" s="342"/>
      <c r="WGG3" s="342"/>
      <c r="WGH3" s="342"/>
      <c r="WGI3" s="342"/>
      <c r="WGJ3" s="342"/>
      <c r="WGK3" s="342"/>
      <c r="WGL3" s="342"/>
      <c r="WGM3" s="342"/>
      <c r="WGN3" s="342"/>
      <c r="WGO3" s="342"/>
      <c r="WGP3" s="342"/>
      <c r="WGQ3" s="342"/>
      <c r="WGR3" s="342"/>
      <c r="WGS3" s="342"/>
      <c r="WGT3" s="342"/>
      <c r="WGU3" s="342"/>
      <c r="WGV3" s="342"/>
      <c r="WGW3" s="342"/>
      <c r="WGX3" s="342"/>
      <c r="WGY3" s="342"/>
      <c r="WGZ3" s="342"/>
      <c r="WHA3" s="342"/>
      <c r="WHB3" s="342"/>
      <c r="WHC3" s="342"/>
      <c r="WHD3" s="342"/>
      <c r="WHE3" s="342"/>
      <c r="WHF3" s="342"/>
      <c r="WHG3" s="342"/>
      <c r="WHH3" s="342"/>
      <c r="WHI3" s="342"/>
      <c r="WHJ3" s="342"/>
      <c r="WHK3" s="342"/>
      <c r="WHL3" s="342"/>
      <c r="WHM3" s="342"/>
      <c r="WHN3" s="342"/>
      <c r="WHO3" s="342"/>
      <c r="WHP3" s="342"/>
      <c r="WHQ3" s="342"/>
      <c r="WHR3" s="342"/>
      <c r="WHS3" s="342"/>
      <c r="WHT3" s="342"/>
      <c r="WHU3" s="342"/>
      <c r="WHV3" s="342"/>
      <c r="WHW3" s="342"/>
      <c r="WHX3" s="342"/>
      <c r="WHY3" s="342"/>
      <c r="WHZ3" s="342"/>
      <c r="WIA3" s="342"/>
      <c r="WIB3" s="342"/>
      <c r="WIC3" s="342"/>
      <c r="WID3" s="342"/>
      <c r="WIE3" s="342"/>
      <c r="WIF3" s="342"/>
      <c r="WIG3" s="342"/>
      <c r="WIH3" s="342"/>
      <c r="WII3" s="342"/>
      <c r="WIJ3" s="342"/>
      <c r="WIK3" s="342"/>
      <c r="WIL3" s="342"/>
      <c r="WIM3" s="342"/>
      <c r="WIN3" s="342"/>
      <c r="WIO3" s="342"/>
      <c r="WIP3" s="342"/>
      <c r="WIQ3" s="342"/>
      <c r="WIR3" s="342"/>
      <c r="WIS3" s="342"/>
      <c r="WIT3" s="342"/>
      <c r="WIU3" s="342"/>
      <c r="WIV3" s="342"/>
      <c r="WIW3" s="342"/>
      <c r="WIX3" s="342"/>
      <c r="WIY3" s="342"/>
      <c r="WIZ3" s="342"/>
      <c r="WJA3" s="342"/>
      <c r="WJB3" s="342"/>
      <c r="WJC3" s="342"/>
      <c r="WJD3" s="342"/>
      <c r="WJE3" s="342"/>
      <c r="WJF3" s="342"/>
      <c r="WJG3" s="342"/>
      <c r="WJH3" s="342"/>
      <c r="WJI3" s="342"/>
      <c r="WJJ3" s="342"/>
      <c r="WJK3" s="342"/>
      <c r="WJL3" s="342"/>
      <c r="WJM3" s="342"/>
      <c r="WJN3" s="342"/>
      <c r="WJO3" s="342"/>
      <c r="WJP3" s="342"/>
      <c r="WJQ3" s="342"/>
      <c r="WJR3" s="342"/>
      <c r="WJS3" s="342"/>
      <c r="WJT3" s="342"/>
      <c r="WJU3" s="342"/>
      <c r="WJV3" s="342"/>
      <c r="WJW3" s="342"/>
      <c r="WJX3" s="342"/>
      <c r="WJY3" s="342"/>
      <c r="WJZ3" s="342"/>
      <c r="WKA3" s="342"/>
      <c r="WKB3" s="342"/>
      <c r="WKC3" s="342"/>
      <c r="WKD3" s="342"/>
      <c r="WKE3" s="342"/>
      <c r="WKF3" s="342"/>
      <c r="WKG3" s="342"/>
      <c r="WKH3" s="342"/>
      <c r="WKI3" s="342"/>
      <c r="WKJ3" s="342"/>
      <c r="WKK3" s="342"/>
      <c r="WKL3" s="342"/>
      <c r="WKM3" s="342"/>
      <c r="WKN3" s="342"/>
      <c r="WKO3" s="342"/>
      <c r="WKP3" s="342"/>
      <c r="WKQ3" s="342"/>
      <c r="WKR3" s="342"/>
      <c r="WKS3" s="342"/>
      <c r="WKT3" s="342"/>
      <c r="WKU3" s="342"/>
      <c r="WKV3" s="342"/>
      <c r="WKW3" s="342"/>
      <c r="WKX3" s="342"/>
      <c r="WKY3" s="342"/>
      <c r="WKZ3" s="342"/>
      <c r="WLA3" s="342"/>
      <c r="WLB3" s="342"/>
      <c r="WLC3" s="342"/>
      <c r="WLD3" s="342"/>
      <c r="WLE3" s="342"/>
      <c r="WLF3" s="342"/>
      <c r="WLG3" s="342"/>
      <c r="WLH3" s="342"/>
      <c r="WLI3" s="342"/>
      <c r="WLJ3" s="342"/>
      <c r="WLK3" s="342"/>
      <c r="WLL3" s="342"/>
      <c r="WLM3" s="342"/>
      <c r="WLN3" s="342"/>
      <c r="WLO3" s="342"/>
      <c r="WLP3" s="342"/>
      <c r="WLQ3" s="342"/>
      <c r="WLR3" s="342"/>
      <c r="WLS3" s="342"/>
      <c r="WLT3" s="342"/>
      <c r="WLU3" s="342"/>
      <c r="WLV3" s="342"/>
      <c r="WLW3" s="342"/>
      <c r="WLX3" s="342"/>
      <c r="WLY3" s="342"/>
      <c r="WLZ3" s="342"/>
      <c r="WMA3" s="342"/>
      <c r="WMB3" s="342"/>
      <c r="WMC3" s="342"/>
      <c r="WMD3" s="342"/>
      <c r="WME3" s="342"/>
      <c r="WMF3" s="342"/>
      <c r="WMG3" s="342"/>
      <c r="WMH3" s="342"/>
      <c r="WMI3" s="342"/>
      <c r="WMJ3" s="342"/>
      <c r="WMK3" s="342"/>
      <c r="WML3" s="342"/>
      <c r="WMM3" s="342"/>
      <c r="WMN3" s="342"/>
      <c r="WMO3" s="342"/>
      <c r="WMP3" s="342"/>
      <c r="WMQ3" s="342"/>
      <c r="WMR3" s="342"/>
      <c r="WMS3" s="342"/>
      <c r="WMT3" s="342"/>
      <c r="WMU3" s="342"/>
      <c r="WMV3" s="342"/>
      <c r="WMW3" s="342"/>
      <c r="WMX3" s="342"/>
      <c r="WMY3" s="342"/>
      <c r="WMZ3" s="342"/>
      <c r="WNA3" s="342"/>
      <c r="WNB3" s="342"/>
      <c r="WNC3" s="342"/>
      <c r="WND3" s="342"/>
      <c r="WNE3" s="342"/>
      <c r="WNF3" s="342"/>
      <c r="WNG3" s="342"/>
      <c r="WNH3" s="342"/>
      <c r="WNI3" s="342"/>
      <c r="WNJ3" s="342"/>
      <c r="WNK3" s="342"/>
      <c r="WNL3" s="342"/>
      <c r="WNM3" s="342"/>
      <c r="WNN3" s="342"/>
      <c r="WNO3" s="342"/>
      <c r="WNP3" s="342"/>
      <c r="WNQ3" s="342"/>
      <c r="WNR3" s="342"/>
      <c r="WNS3" s="342"/>
      <c r="WNT3" s="342"/>
      <c r="WNU3" s="342"/>
      <c r="WNV3" s="342"/>
      <c r="WNW3" s="342"/>
      <c r="WNX3" s="342"/>
      <c r="WNY3" s="342"/>
      <c r="WNZ3" s="342"/>
      <c r="WOA3" s="342"/>
      <c r="WOB3" s="342"/>
      <c r="WOC3" s="342"/>
      <c r="WOD3" s="342"/>
      <c r="WOE3" s="342"/>
      <c r="WOF3" s="342"/>
      <c r="WOG3" s="342"/>
      <c r="WOH3" s="342"/>
      <c r="WOI3" s="342"/>
      <c r="WOJ3" s="342"/>
      <c r="WOK3" s="342"/>
      <c r="WOL3" s="342"/>
      <c r="WOM3" s="342"/>
      <c r="WON3" s="342"/>
      <c r="WOO3" s="342"/>
      <c r="WOP3" s="342"/>
      <c r="WOQ3" s="342"/>
      <c r="WOR3" s="342"/>
      <c r="WOS3" s="342"/>
      <c r="WOT3" s="342"/>
      <c r="WOU3" s="342"/>
      <c r="WOV3" s="342"/>
      <c r="WOW3" s="342"/>
      <c r="WOX3" s="342"/>
      <c r="WOY3" s="342"/>
      <c r="WOZ3" s="342"/>
      <c r="WPA3" s="342"/>
      <c r="WPB3" s="342"/>
      <c r="WPC3" s="342"/>
      <c r="WPD3" s="342"/>
      <c r="WPE3" s="342"/>
      <c r="WPF3" s="342"/>
      <c r="WPG3" s="342"/>
      <c r="WPH3" s="342"/>
      <c r="WPI3" s="342"/>
      <c r="WPJ3" s="342"/>
      <c r="WPK3" s="342"/>
      <c r="WPL3" s="342"/>
      <c r="WPM3" s="342"/>
      <c r="WPN3" s="342"/>
      <c r="WPO3" s="342"/>
      <c r="WPP3" s="342"/>
      <c r="WPQ3" s="342"/>
      <c r="WPR3" s="342"/>
      <c r="WPS3" s="342"/>
      <c r="WPT3" s="342"/>
      <c r="WPU3" s="342"/>
      <c r="WPV3" s="342"/>
      <c r="WPW3" s="342"/>
      <c r="WPX3" s="342"/>
      <c r="WPY3" s="342"/>
      <c r="WPZ3" s="342"/>
      <c r="WQA3" s="342"/>
      <c r="WQB3" s="342"/>
      <c r="WQC3" s="342"/>
      <c r="WQD3" s="342"/>
      <c r="WQE3" s="342"/>
      <c r="WQF3" s="342"/>
      <c r="WQG3" s="342"/>
      <c r="WQH3" s="342"/>
      <c r="WQI3" s="342"/>
      <c r="WQJ3" s="342"/>
      <c r="WQK3" s="342"/>
      <c r="WQL3" s="342"/>
      <c r="WQM3" s="342"/>
      <c r="WQN3" s="342"/>
      <c r="WQO3" s="342"/>
      <c r="WQP3" s="342"/>
      <c r="WQQ3" s="342"/>
      <c r="WQR3" s="342"/>
      <c r="WQS3" s="342"/>
      <c r="WQT3" s="342"/>
      <c r="WQU3" s="342"/>
      <c r="WQV3" s="342"/>
      <c r="WQW3" s="342"/>
      <c r="WQX3" s="342"/>
      <c r="WQY3" s="342"/>
      <c r="WQZ3" s="342"/>
      <c r="WRA3" s="342"/>
      <c r="WRB3" s="342"/>
      <c r="WRC3" s="342"/>
      <c r="WRD3" s="342"/>
      <c r="WRE3" s="342"/>
      <c r="WRF3" s="342"/>
      <c r="WRG3" s="342"/>
      <c r="WRH3" s="342"/>
      <c r="WRI3" s="342"/>
      <c r="WRJ3" s="342"/>
      <c r="WRK3" s="342"/>
      <c r="WRL3" s="342"/>
      <c r="WRM3" s="342"/>
      <c r="WRN3" s="342"/>
      <c r="WRO3" s="342"/>
      <c r="WRP3" s="342"/>
      <c r="WRQ3" s="342"/>
      <c r="WRR3" s="342"/>
      <c r="WRS3" s="342"/>
      <c r="WRT3" s="342"/>
      <c r="WRU3" s="342"/>
      <c r="WRV3" s="342"/>
      <c r="WRW3" s="342"/>
      <c r="WRX3" s="342"/>
      <c r="WRY3" s="342"/>
      <c r="WRZ3" s="342"/>
      <c r="WSA3" s="342"/>
      <c r="WSB3" s="342"/>
      <c r="WSC3" s="342"/>
      <c r="WSD3" s="342"/>
      <c r="WSE3" s="342"/>
      <c r="WSF3" s="342"/>
      <c r="WSG3" s="342"/>
      <c r="WSH3" s="342"/>
      <c r="WSI3" s="342"/>
      <c r="WSJ3" s="342"/>
      <c r="WSK3" s="342"/>
      <c r="WSL3" s="342"/>
      <c r="WSM3" s="342"/>
      <c r="WSN3" s="342"/>
      <c r="WSO3" s="342"/>
      <c r="WSP3" s="342"/>
      <c r="WSQ3" s="342"/>
      <c r="WSR3" s="342"/>
      <c r="WSS3" s="342"/>
      <c r="WST3" s="342"/>
      <c r="WSU3" s="342"/>
      <c r="WSV3" s="342"/>
      <c r="WSW3" s="342"/>
      <c r="WSX3" s="342"/>
      <c r="WSY3" s="342"/>
      <c r="WSZ3" s="342"/>
      <c r="WTA3" s="342"/>
      <c r="WTB3" s="342"/>
      <c r="WTC3" s="342"/>
      <c r="WTD3" s="342"/>
      <c r="WTE3" s="342"/>
      <c r="WTF3" s="342"/>
      <c r="WTG3" s="342"/>
      <c r="WTH3" s="342"/>
      <c r="WTI3" s="342"/>
      <c r="WTJ3" s="342"/>
      <c r="WTK3" s="342"/>
      <c r="WTL3" s="342"/>
      <c r="WTM3" s="342"/>
      <c r="WTN3" s="342"/>
      <c r="WTO3" s="342"/>
      <c r="WTP3" s="342"/>
      <c r="WTQ3" s="342"/>
      <c r="WTR3" s="342"/>
      <c r="WTS3" s="342"/>
      <c r="WTT3" s="342"/>
      <c r="WTU3" s="342"/>
      <c r="WTV3" s="342"/>
      <c r="WTW3" s="342"/>
      <c r="WTX3" s="342"/>
      <c r="WTY3" s="342"/>
      <c r="WTZ3" s="342"/>
      <c r="WUA3" s="342"/>
      <c r="WUB3" s="342"/>
      <c r="WUC3" s="342"/>
      <c r="WUD3" s="342"/>
      <c r="WUE3" s="342"/>
      <c r="WUF3" s="342"/>
      <c r="WUG3" s="342"/>
      <c r="WUH3" s="342"/>
      <c r="WUI3" s="342"/>
      <c r="WUJ3" s="342"/>
      <c r="WUK3" s="342"/>
      <c r="WUL3" s="342"/>
      <c r="WUM3" s="342"/>
      <c r="WUN3" s="342"/>
      <c r="WUO3" s="342"/>
      <c r="WUP3" s="342"/>
      <c r="WUQ3" s="342"/>
      <c r="WUR3" s="342"/>
      <c r="WUS3" s="342"/>
      <c r="WUT3" s="342"/>
      <c r="WUU3" s="342"/>
      <c r="WUV3" s="342"/>
      <c r="WUW3" s="342"/>
      <c r="WUX3" s="342"/>
      <c r="WUY3" s="342"/>
      <c r="WUZ3" s="342"/>
      <c r="WVA3" s="342"/>
      <c r="WVB3" s="342"/>
      <c r="WVC3" s="342"/>
      <c r="WVD3" s="342"/>
      <c r="WVE3" s="342"/>
      <c r="WVF3" s="342"/>
      <c r="WVG3" s="342"/>
      <c r="WVH3" s="342"/>
      <c r="WVI3" s="342"/>
      <c r="WVJ3" s="342"/>
      <c r="WVK3" s="342"/>
      <c r="WVL3" s="342"/>
      <c r="WVM3" s="342"/>
      <c r="WVN3" s="342"/>
      <c r="WVO3" s="342"/>
      <c r="WVP3" s="342"/>
      <c r="WVQ3" s="342"/>
      <c r="WVR3" s="342"/>
      <c r="WVS3" s="342"/>
      <c r="WVT3" s="342"/>
      <c r="WVU3" s="342"/>
      <c r="WVV3" s="342"/>
      <c r="WVW3" s="342"/>
      <c r="WVX3" s="342"/>
      <c r="WVY3" s="342"/>
      <c r="WVZ3" s="342"/>
      <c r="WWA3" s="342"/>
      <c r="WWB3" s="342"/>
      <c r="WWC3" s="342"/>
      <c r="WWD3" s="342"/>
      <c r="WWE3" s="342"/>
      <c r="WWF3" s="342"/>
      <c r="WWG3" s="342"/>
      <c r="WWH3" s="342"/>
      <c r="WWI3" s="342"/>
      <c r="WWJ3" s="342"/>
      <c r="WWK3" s="342"/>
      <c r="WWL3" s="342"/>
      <c r="WWM3" s="342"/>
      <c r="WWN3" s="342"/>
      <c r="WWO3" s="342"/>
      <c r="WWP3" s="342"/>
      <c r="WWQ3" s="342"/>
      <c r="WWR3" s="342"/>
      <c r="WWS3" s="342"/>
      <c r="WWT3" s="342"/>
      <c r="WWU3" s="342"/>
      <c r="WWV3" s="342"/>
      <c r="WWW3" s="342"/>
      <c r="WWX3" s="342"/>
      <c r="WWY3" s="342"/>
      <c r="WWZ3" s="342"/>
      <c r="WXA3" s="342"/>
      <c r="WXB3" s="342"/>
      <c r="WXC3" s="342"/>
      <c r="WXD3" s="342"/>
      <c r="WXE3" s="342"/>
      <c r="WXF3" s="342"/>
      <c r="WXG3" s="342"/>
      <c r="WXH3" s="342"/>
      <c r="WXI3" s="342"/>
      <c r="WXJ3" s="342"/>
      <c r="WXK3" s="342"/>
      <c r="WXL3" s="342"/>
      <c r="WXM3" s="342"/>
      <c r="WXN3" s="342"/>
      <c r="WXO3" s="342"/>
      <c r="WXP3" s="342"/>
      <c r="WXQ3" s="342"/>
      <c r="WXR3" s="342"/>
      <c r="WXS3" s="342"/>
      <c r="WXT3" s="342"/>
      <c r="WXU3" s="342"/>
      <c r="WXV3" s="342"/>
      <c r="WXW3" s="342"/>
      <c r="WXX3" s="342"/>
      <c r="WXY3" s="342"/>
      <c r="WXZ3" s="342"/>
      <c r="WYA3" s="342"/>
      <c r="WYB3" s="342"/>
      <c r="WYC3" s="342"/>
      <c r="WYD3" s="342"/>
      <c r="WYE3" s="342"/>
      <c r="WYF3" s="342"/>
      <c r="WYG3" s="342"/>
      <c r="WYH3" s="342"/>
      <c r="WYI3" s="342"/>
      <c r="WYJ3" s="342"/>
      <c r="WYK3" s="342"/>
      <c r="WYL3" s="342"/>
      <c r="WYM3" s="342"/>
      <c r="WYN3" s="342"/>
      <c r="WYO3" s="342"/>
      <c r="WYP3" s="342"/>
      <c r="WYQ3" s="342"/>
      <c r="WYR3" s="342"/>
      <c r="WYS3" s="342"/>
      <c r="WYT3" s="342"/>
      <c r="WYU3" s="342"/>
      <c r="WYV3" s="342"/>
      <c r="WYW3" s="342"/>
      <c r="WYX3" s="342"/>
      <c r="WYY3" s="342"/>
      <c r="WYZ3" s="342"/>
      <c r="WZA3" s="342"/>
      <c r="WZB3" s="342"/>
      <c r="WZC3" s="342"/>
      <c r="WZD3" s="342"/>
      <c r="WZE3" s="342"/>
      <c r="WZF3" s="342"/>
      <c r="WZG3" s="342"/>
      <c r="WZH3" s="342"/>
      <c r="WZI3" s="342"/>
      <c r="WZJ3" s="342"/>
      <c r="WZK3" s="342"/>
      <c r="WZL3" s="342"/>
      <c r="WZM3" s="342"/>
      <c r="WZN3" s="342"/>
      <c r="WZO3" s="342"/>
      <c r="WZP3" s="342"/>
      <c r="WZQ3" s="342"/>
      <c r="WZR3" s="342"/>
      <c r="WZS3" s="342"/>
      <c r="WZT3" s="342"/>
      <c r="WZU3" s="342"/>
      <c r="WZV3" s="342"/>
      <c r="WZW3" s="342"/>
      <c r="WZX3" s="342"/>
      <c r="WZY3" s="342"/>
      <c r="WZZ3" s="342"/>
      <c r="XAA3" s="342"/>
      <c r="XAB3" s="342"/>
      <c r="XAC3" s="342"/>
      <c r="XAD3" s="342"/>
      <c r="XAE3" s="342"/>
      <c r="XAF3" s="342"/>
      <c r="XAG3" s="342"/>
      <c r="XAH3" s="342"/>
      <c r="XAI3" s="342"/>
      <c r="XAJ3" s="342"/>
      <c r="XAK3" s="342"/>
      <c r="XAL3" s="342"/>
      <c r="XAM3" s="342"/>
      <c r="XAN3" s="342"/>
      <c r="XAO3" s="342"/>
      <c r="XAP3" s="342"/>
      <c r="XAQ3" s="342"/>
      <c r="XAR3" s="342"/>
      <c r="XAS3" s="342"/>
      <c r="XAT3" s="342"/>
      <c r="XAU3" s="342"/>
      <c r="XAV3" s="342"/>
      <c r="XAW3" s="342"/>
      <c r="XAX3" s="342"/>
      <c r="XAY3" s="342"/>
      <c r="XAZ3" s="342"/>
      <c r="XBA3" s="342"/>
      <c r="XBB3" s="342"/>
      <c r="XBC3" s="342"/>
      <c r="XBD3" s="342"/>
      <c r="XBE3" s="342"/>
      <c r="XBF3" s="342"/>
      <c r="XBG3" s="342"/>
      <c r="XBH3" s="342"/>
      <c r="XBI3" s="342"/>
      <c r="XBJ3" s="342"/>
      <c r="XBK3" s="342"/>
      <c r="XBL3" s="342"/>
      <c r="XBM3" s="342"/>
      <c r="XBN3" s="342"/>
      <c r="XBO3" s="342"/>
      <c r="XBP3" s="342"/>
      <c r="XBQ3" s="342"/>
      <c r="XBR3" s="342"/>
      <c r="XBS3" s="342"/>
      <c r="XBT3" s="342"/>
      <c r="XBU3" s="342"/>
      <c r="XBV3" s="342"/>
      <c r="XBW3" s="342"/>
      <c r="XBX3" s="342"/>
      <c r="XBY3" s="342"/>
      <c r="XBZ3" s="342"/>
      <c r="XCA3" s="342"/>
      <c r="XCB3" s="342"/>
      <c r="XCC3" s="342"/>
      <c r="XCD3" s="342"/>
      <c r="XCE3" s="342"/>
      <c r="XCF3" s="342"/>
      <c r="XCG3" s="342"/>
      <c r="XCH3" s="342"/>
      <c r="XCI3" s="342"/>
      <c r="XCJ3" s="342"/>
      <c r="XCK3" s="342"/>
      <c r="XCL3" s="342"/>
      <c r="XCM3" s="342"/>
      <c r="XCN3" s="342"/>
      <c r="XCO3" s="342"/>
      <c r="XCP3" s="342"/>
      <c r="XCQ3" s="342"/>
      <c r="XCR3" s="342"/>
      <c r="XCS3" s="342"/>
      <c r="XCT3" s="342"/>
      <c r="XCU3" s="342"/>
      <c r="XCV3" s="342"/>
      <c r="XCW3" s="342"/>
      <c r="XCX3" s="342"/>
      <c r="XCY3" s="342"/>
      <c r="XCZ3" s="342"/>
      <c r="XDA3" s="342"/>
      <c r="XDB3" s="342"/>
      <c r="XDC3" s="342"/>
      <c r="XDD3" s="342"/>
      <c r="XDE3" s="342"/>
      <c r="XDF3" s="342"/>
      <c r="XDG3" s="342"/>
      <c r="XDH3" s="342"/>
      <c r="XDI3" s="342"/>
      <c r="XDJ3" s="342"/>
      <c r="XDK3" s="342"/>
      <c r="XDL3" s="342"/>
      <c r="XDM3" s="342"/>
      <c r="XDN3" s="342"/>
      <c r="XDO3" s="342"/>
      <c r="XDP3" s="342"/>
      <c r="XDQ3" s="342"/>
      <c r="XDR3" s="342"/>
      <c r="XDS3" s="342"/>
      <c r="XDT3" s="342"/>
      <c r="XDU3" s="342"/>
      <c r="XDV3" s="342"/>
      <c r="XDW3" s="342"/>
      <c r="XDX3" s="342"/>
      <c r="XDY3" s="342"/>
      <c r="XDZ3" s="342"/>
      <c r="XEA3" s="342"/>
      <c r="XEB3" s="342"/>
      <c r="XEC3" s="342"/>
      <c r="XED3" s="342"/>
      <c r="XEE3" s="342"/>
      <c r="XEF3" s="342"/>
      <c r="XEG3" s="342"/>
      <c r="XEH3" s="342"/>
      <c r="XEI3" s="342"/>
      <c r="XEJ3" s="342"/>
      <c r="XEK3" s="342"/>
      <c r="XEL3" s="342"/>
      <c r="XEM3" s="342"/>
      <c r="XEN3" s="342"/>
      <c r="XEO3" s="342"/>
      <c r="XEP3" s="342"/>
      <c r="XEQ3" s="342"/>
      <c r="XER3" s="342"/>
      <c r="XES3" s="342"/>
      <c r="XET3" s="342"/>
      <c r="XEU3" s="342"/>
      <c r="XEV3" s="342"/>
      <c r="XEW3" s="342"/>
      <c r="XEX3" s="342"/>
      <c r="XEY3" s="342"/>
      <c r="XEZ3" s="342"/>
      <c r="XFA3" s="342"/>
      <c r="XFB3" s="342"/>
      <c r="XFC3" s="342"/>
      <c r="XFD3" s="342"/>
    </row>
    <row r="4" spans="1:16384" ht="13.5" customHeight="1">
      <c r="D4" s="25"/>
      <c r="E4" s="26"/>
      <c r="F4" s="26"/>
      <c r="G4" s="26"/>
      <c r="H4" s="26"/>
      <c r="I4" s="27"/>
      <c r="J4" s="27"/>
      <c r="K4" s="27"/>
      <c r="L4" s="27"/>
      <c r="M4" s="27"/>
      <c r="N4" s="27"/>
      <c r="O4" s="27"/>
      <c r="P4" s="27"/>
      <c r="Q4" s="27"/>
    </row>
    <row r="5" spans="1:16384" ht="38.25" customHeight="1">
      <c r="C5" s="567" t="s">
        <v>25</v>
      </c>
      <c r="D5" s="567"/>
      <c r="E5" s="567"/>
      <c r="F5" s="567"/>
      <c r="G5" s="567"/>
    </row>
  </sheetData>
  <sheetProtection selectLockedCells="1"/>
  <mergeCells count="6">
    <mergeCell ref="K1:L1"/>
    <mergeCell ref="C5:G5"/>
    <mergeCell ref="C1:D1"/>
    <mergeCell ref="E1:F1"/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0"/>
  <dimension ref="A1:B2"/>
  <sheetViews>
    <sheetView workbookViewId="0"/>
  </sheetViews>
  <sheetFormatPr defaultRowHeight="15.75"/>
  <cols>
    <col min="2" max="2" width="39.75" bestFit="1" customWidth="1"/>
  </cols>
  <sheetData>
    <row r="1" spans="1:2">
      <c r="A1" s="325">
        <v>3</v>
      </c>
      <c r="B1" t="s">
        <v>706</v>
      </c>
    </row>
    <row r="2" spans="1:2">
      <c r="A2" s="325">
        <v>1</v>
      </c>
      <c r="B2" t="s">
        <v>707</v>
      </c>
    </row>
  </sheetData>
  <sheetProtection formatColumns="0" formatRows="0" insertColumns="0" insertRows="0" selectLockedCells="1" sort="0" autoFilter="0" pivotTables="0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40</vt:i4>
      </vt:variant>
      <vt:variant>
        <vt:lpstr>Intervalos nomeados</vt:lpstr>
      </vt:variant>
      <vt:variant>
        <vt:i4>30</vt:i4>
      </vt:variant>
    </vt:vector>
  </HeadingPairs>
  <TitlesOfParts>
    <vt:vector size="70" baseType="lpstr">
      <vt:lpstr>IG_EM</vt:lpstr>
      <vt:lpstr>IG_SO</vt:lpstr>
      <vt:lpstr>IG_AR</vt:lpstr>
      <vt:lpstr>IG_EQ</vt:lpstr>
      <vt:lpstr>MODELAGEM</vt:lpstr>
      <vt:lpstr>MODELAGEM_CURVAL</vt:lpstr>
      <vt:lpstr>ESTRATÉGIA</vt:lpstr>
      <vt:lpstr>ESTRATÉGIA_FC</vt:lpstr>
      <vt:lpstr>ESTRATÉGIA_SWOT</vt:lpstr>
      <vt:lpstr>ESTRATÉGIA_EST</vt:lpstr>
      <vt:lpstr>MARKETING</vt:lpstr>
      <vt:lpstr>MARKETING_PREÇO</vt:lpstr>
      <vt:lpstr>MARKETING_PRAÇA</vt:lpstr>
      <vt:lpstr>MARKETING_PROMO</vt:lpstr>
      <vt:lpstr>MERCADO</vt:lpstr>
      <vt:lpstr>FINANÇAS</vt:lpstr>
      <vt:lpstr>FINANÇAS_RESUMO</vt:lpstr>
      <vt:lpstr>FINANÇAS_PROJ</vt:lpstr>
      <vt:lpstr>PROJ3</vt:lpstr>
      <vt:lpstr>PROJ2</vt:lpstr>
      <vt:lpstr>PROJ4</vt:lpstr>
      <vt:lpstr>PROJ5</vt:lpstr>
      <vt:lpstr>FINANÇAS_II</vt:lpstr>
      <vt:lpstr>FINANÇAS_OI</vt:lpstr>
      <vt:lpstr>FINANÇAS_CF</vt:lpstr>
      <vt:lpstr>RELATÓRIOS</vt:lpstr>
      <vt:lpstr>RELATÓRIOS_MKT</vt:lpstr>
      <vt:lpstr>RELATÓRIOS_FIN</vt:lpstr>
      <vt:lpstr>DASHBOARD</vt:lpstr>
      <vt:lpstr>DASHBOARD_FIN</vt:lpstr>
      <vt:lpstr>DASHBOARD_PROJ</vt:lpstr>
      <vt:lpstr>DASHBOARD_CEN</vt:lpstr>
      <vt:lpstr>DASHBOARD_EST</vt:lpstr>
      <vt:lpstr>DASHBOARD_MKT</vt:lpstr>
      <vt:lpstr>SUMÁRIO</vt:lpstr>
      <vt:lpstr>INI</vt:lpstr>
      <vt:lpstr>DUV</vt:lpstr>
      <vt:lpstr>SUG</vt:lpstr>
      <vt:lpstr>LUZ</vt:lpstr>
      <vt:lpstr>Referencias</vt:lpstr>
      <vt:lpstr>Ano_1</vt:lpstr>
      <vt:lpstr>Ano_11</vt:lpstr>
      <vt:lpstr>Ano_2</vt:lpstr>
      <vt:lpstr>Ano_22</vt:lpstr>
      <vt:lpstr>Ano_3</vt:lpstr>
      <vt:lpstr>Ano_33</vt:lpstr>
      <vt:lpstr>Ano_4</vt:lpstr>
      <vt:lpstr>Ano_44</vt:lpstr>
      <vt:lpstr>Ano_5</vt:lpstr>
      <vt:lpstr>Ano_55</vt:lpstr>
      <vt:lpstr>DASHBOARD!Area_de_impressao</vt:lpstr>
      <vt:lpstr>DASHBOARD_CEN!Area_de_impressao</vt:lpstr>
      <vt:lpstr>DASHBOARD_EST!Area_de_impressao</vt:lpstr>
      <vt:lpstr>DASHBOARD_FIN!Area_de_impressao</vt:lpstr>
      <vt:lpstr>DASHBOARD_MKT!Area_de_impressao</vt:lpstr>
      <vt:lpstr>DASHBOARD_PROJ!Area_de_impressao</vt:lpstr>
      <vt:lpstr>MODELAGEM!Area_de_impressao</vt:lpstr>
      <vt:lpstr>SUMÁRIO!Area_de_impressao</vt:lpstr>
      <vt:lpstr>ESTRATÉGIA_EST!Aumentar_faturamento</vt:lpstr>
      <vt:lpstr>Cenário_Otimista</vt:lpstr>
      <vt:lpstr>i_ano_1</vt:lpstr>
      <vt:lpstr>i_ano_11</vt:lpstr>
      <vt:lpstr>i_ano_2</vt:lpstr>
      <vt:lpstr>i_ano_22</vt:lpstr>
      <vt:lpstr>i_ano_3</vt:lpstr>
      <vt:lpstr>i_ano_33</vt:lpstr>
      <vt:lpstr>i_ano_4</vt:lpstr>
      <vt:lpstr>i_ano_44</vt:lpstr>
      <vt:lpstr>i_ano_5</vt:lpstr>
      <vt:lpstr>i_ano_55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aluno2</cp:lastModifiedBy>
  <cp:lastPrinted>2017-09-06T19:51:19Z</cp:lastPrinted>
  <dcterms:created xsi:type="dcterms:W3CDTF">2017-07-25T18:13:49Z</dcterms:created>
  <dcterms:modified xsi:type="dcterms:W3CDTF">2019-09-16T11:45:20Z</dcterms:modified>
</cp:coreProperties>
</file>