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los" sheetId="1" r:id="rId4"/>
    <sheet state="visible" name="letras" sheetId="2" r:id="rId5"/>
    <sheet state="visible" name="letras2 " sheetId="3" r:id="rId6"/>
    <sheet state="visible" name="puntos" sheetId="4" r:id="rId7"/>
    <sheet state="hidden" name="triang" sheetId="5" r:id="rId8"/>
    <sheet state="visible" name="Copy of triang" sheetId="6" r:id="rId9"/>
    <sheet state="visible" name="BIEN " sheetId="7" r:id="rId10"/>
    <sheet state="visible" name="Figuras" sheetId="8" r:id="rId11"/>
    <sheet state="visible" name="libre" sheetId="9" r:id="rId12"/>
  </sheets>
  <definedNames/>
  <calcPr/>
  <extLst>
    <ext uri="GoogleSheetsCustomDataVersion1">
      <go:sheetsCustomData xmlns:go="http://customooxmlschemas.google.com/" r:id="rId13" roundtripDataSignature="AMtx7midBzUd4ClgIDLsEG9WijYuGBkwbQ=="/>
    </ext>
  </extLst>
</workbook>
</file>

<file path=xl/sharedStrings.xml><?xml version="1.0" encoding="utf-8"?>
<sst xmlns="http://schemas.openxmlformats.org/spreadsheetml/2006/main" count="224" uniqueCount="31">
  <si>
    <t>Trayectoria arco externo</t>
  </si>
  <si>
    <t>r</t>
  </si>
  <si>
    <t>angulo</t>
  </si>
  <si>
    <t>x</t>
  </si>
  <si>
    <t xml:space="preserve">y </t>
  </si>
  <si>
    <t>z</t>
  </si>
  <si>
    <t>ri</t>
  </si>
  <si>
    <t>sq2</t>
  </si>
  <si>
    <t>cq2</t>
  </si>
  <si>
    <t>q1</t>
  </si>
  <si>
    <t>q2</t>
  </si>
  <si>
    <t>q3</t>
  </si>
  <si>
    <t>q4</t>
  </si>
  <si>
    <t>q5</t>
  </si>
  <si>
    <t xml:space="preserve">Matriz </t>
  </si>
  <si>
    <t>L1</t>
  </si>
  <si>
    <t>L2</t>
  </si>
  <si>
    <t>L3</t>
  </si>
  <si>
    <t>L4</t>
  </si>
  <si>
    <t>paso</t>
  </si>
  <si>
    <t>r_c</t>
  </si>
  <si>
    <t>ang</t>
  </si>
  <si>
    <t>rp</t>
  </si>
  <si>
    <t>beta</t>
  </si>
  <si>
    <t>triangulo</t>
  </si>
  <si>
    <t>Offset</t>
  </si>
  <si>
    <t>linea</t>
  </si>
  <si>
    <t>circulo</t>
  </si>
  <si>
    <t>linea 1</t>
  </si>
  <si>
    <t>linea 2</t>
  </si>
  <si>
    <t>linea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</si>
</sst>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0"/>
    <numFmt numFmtId="167" formatCode="0.0000"/>
  </numFmts>
  <fonts count="5">
    <font>
      <sz val="11.0"/>
      <color rgb="FF000000"/>
      <name val="Calibri"/>
      <scheme val="minor"/>
    </font>
    <font>
      <sz val="11.0"/>
      <color rgb="FF000000"/>
      <name val="Calibri"/>
    </font>
    <font>
      <b/>
      <sz val="18.0"/>
      <color rgb="FF000000"/>
      <name val="Calibri"/>
    </font>
    <font>
      <b/>
      <sz val="18.0"/>
      <color theme="1"/>
      <name val="Calibri"/>
      <scheme val="minor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B083"/>
        <bgColor rgb="FFF4B083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1" fillId="2" fontId="2" numFmtId="2" xfId="0" applyAlignment="1" applyBorder="1" applyFill="1" applyFont="1" applyNumberForma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right"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1" fillId="3" fontId="1" numFmtId="2" xfId="0" applyAlignment="1" applyBorder="1" applyFont="1" applyNumberFormat="1">
      <alignment shrinkToFit="0" vertical="bottom" wrapText="0"/>
    </xf>
    <xf borderId="1" fillId="3" fontId="1" numFmtId="2" xfId="0" applyAlignment="1" applyBorder="1" applyFont="1" applyNumberFormat="1">
      <alignment readingOrder="0" shrinkToFit="0" vertical="bottom" wrapText="0"/>
    </xf>
    <xf borderId="1" fillId="3" fontId="1" numFmtId="164" xfId="0" applyAlignment="1" applyBorder="1" applyFont="1" applyNumberFormat="1">
      <alignment readingOrder="0" shrinkToFit="0" vertical="bottom" wrapText="0"/>
    </xf>
    <xf borderId="1" fillId="3" fontId="1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1" fillId="4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165" xfId="0" applyAlignment="1" applyBorder="1" applyFont="1" applyNumberFormat="1">
      <alignment shrinkToFit="0" vertical="bottom" wrapText="0"/>
    </xf>
    <xf borderId="1" fillId="4" fontId="1" numFmtId="2" xfId="0" applyAlignment="1" applyBorder="1" applyFont="1" applyNumberFormat="1">
      <alignment shrinkToFit="0" vertical="bottom" wrapText="0"/>
    </xf>
    <xf borderId="1" fillId="4" fontId="1" numFmtId="164" xfId="0" applyAlignment="1" applyBorder="1" applyFont="1" applyNumberFormat="1">
      <alignment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0" fillId="4" fontId="1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2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shrinkToFit="0" vertical="bottom" wrapText="0"/>
    </xf>
    <xf borderId="0" fillId="4" fontId="1" numFmtId="2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3" fontId="1" numFmtId="166" xfId="0" applyAlignment="1" applyBorder="1" applyFont="1" applyNumberForma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0" fontId="4" numFmtId="0" xfId="0" applyFont="1"/>
    <xf borderId="1" fillId="3" fontId="1" numFmtId="165" xfId="0" applyAlignment="1" applyBorder="1" applyFont="1" applyNumberFormat="1">
      <alignment shrinkToFit="0" vertical="bottom" wrapText="0"/>
    </xf>
    <xf borderId="1" fillId="3" fontId="1" numFmtId="166" xfId="0" applyAlignment="1" applyBorder="1" applyFont="1" applyNumberFormat="1">
      <alignment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6" xfId="0" applyAlignment="1" applyFont="1" applyNumberForma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165" xfId="0" applyAlignment="1" applyFont="1" applyNumberFormat="1">
      <alignment readingOrder="0"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1" fillId="5" fontId="1" numFmtId="0" xfId="0" applyAlignment="1" applyBorder="1" applyFill="1" applyFont="1">
      <alignment shrinkToFit="0" vertical="bottom" wrapText="0"/>
    </xf>
    <xf borderId="1" fillId="5" fontId="1" numFmtId="164" xfId="0" applyAlignment="1" applyBorder="1" applyFont="1" applyNumberFormat="1">
      <alignment shrinkToFit="0" vertical="bottom" wrapText="0"/>
    </xf>
    <xf borderId="1" fillId="5" fontId="1" numFmtId="2" xfId="0" applyAlignment="1" applyBorder="1" applyFont="1" applyNumberFormat="1">
      <alignment shrinkToFit="0" vertical="bottom" wrapText="0"/>
    </xf>
    <xf borderId="1" fillId="5" fontId="1" numFmtId="165" xfId="0" applyAlignment="1" applyBorder="1" applyFont="1" applyNumberFormat="1">
      <alignment shrinkToFit="0" vertical="bottom" wrapText="0"/>
    </xf>
    <xf borderId="1" fillId="3" fontId="1" numFmtId="165" xfId="0" applyAlignment="1" applyBorder="1" applyFont="1" applyNumberFormat="1">
      <alignment readingOrder="0" shrinkToFit="0" vertical="bottom" wrapText="0"/>
    </xf>
    <xf borderId="0" fillId="0" fontId="4" numFmtId="165" xfId="0" applyFont="1" applyNumberFormat="1"/>
    <xf borderId="0" fillId="5" fontId="1" numFmtId="0" xfId="0" applyAlignment="1" applyFont="1">
      <alignment readingOrder="0" shrinkToFit="0" vertical="bottom" wrapText="0"/>
    </xf>
    <xf borderId="1" fillId="5" fontId="1" numFmtId="0" xfId="0" applyAlignment="1" applyBorder="1" applyFont="1">
      <alignment readingOrder="0"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3" fontId="1" numFmtId="0" xfId="0" applyAlignment="1" applyFont="1">
      <alignment shrinkToFit="0" vertical="bottom" wrapText="0"/>
    </xf>
    <xf borderId="0" fillId="5" fontId="1" numFmtId="0" xfId="0" applyAlignment="1" applyFont="1">
      <alignment shrinkToFit="0" vertical="bottom" wrapText="0"/>
    </xf>
    <xf borderId="0" fillId="7" fontId="4" numFmtId="0" xfId="0" applyFill="1" applyFont="1"/>
    <xf borderId="0" fillId="8" fontId="1" numFmtId="0" xfId="0" applyAlignment="1" applyFill="1" applyFon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8" fontId="1" numFmtId="2" xfId="0" applyAlignment="1" applyFont="1" applyNumberFormat="1">
      <alignment shrinkToFit="0" vertical="bottom" wrapText="0"/>
    </xf>
    <xf borderId="0" fillId="8" fontId="1" numFmtId="165" xfId="0" applyAlignment="1" applyFont="1" applyNumberFormat="1">
      <alignment shrinkToFit="0" vertical="bottom" wrapText="0"/>
    </xf>
    <xf borderId="0" fillId="8" fontId="1" numFmtId="165" xfId="0" applyAlignment="1" applyFont="1" applyNumberFormat="1">
      <alignment readingOrder="0" shrinkToFit="0" vertical="bottom" wrapText="0"/>
    </xf>
    <xf borderId="0" fillId="8" fontId="4" numFmtId="0" xfId="0" applyFont="1"/>
    <xf borderId="0" fillId="8" fontId="4" numFmtId="0" xfId="0" applyAlignment="1" applyFont="1">
      <alignment readingOrder="0"/>
    </xf>
    <xf borderId="0" fillId="0" fontId="1" numFmtId="167" xfId="0" applyAlignment="1" applyFont="1" applyNumberFormat="1">
      <alignment shrinkToFit="0" vertical="bottom" wrapText="0"/>
    </xf>
    <xf borderId="1" fillId="5" fontId="1" numFmtId="166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0.57"/>
    <col customWidth="1" min="3" max="5" width="8.71"/>
    <col customWidth="1" min="6" max="6" width="5.57"/>
    <col customWidth="1" min="7" max="7" width="8.71"/>
    <col customWidth="1" min="8" max="8" width="7.57"/>
    <col customWidth="1" min="9" max="13" width="7.0"/>
    <col customWidth="1" min="14" max="18" width="6.43"/>
    <col customWidth="1" min="19" max="19" width="28.57"/>
    <col customWidth="1" min="20" max="21" width="8.71"/>
  </cols>
  <sheetData>
    <row r="1" hidden="1">
      <c r="A1" s="1" t="s">
        <v>0</v>
      </c>
      <c r="H1" s="2"/>
      <c r="I1" s="2"/>
      <c r="J1" s="2"/>
      <c r="K1" s="2"/>
      <c r="L1" s="2"/>
      <c r="M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13</v>
      </c>
      <c r="S2" s="7" t="s">
        <v>14</v>
      </c>
      <c r="U2" s="8" t="s">
        <v>15</v>
      </c>
      <c r="V2" s="1">
        <v>42.0</v>
      </c>
    </row>
    <row r="3">
      <c r="A3" s="9">
        <v>0.0</v>
      </c>
      <c r="B3" s="9">
        <v>0.0</v>
      </c>
      <c r="C3" s="9">
        <v>0.0</v>
      </c>
      <c r="D3" s="9">
        <v>0.0</v>
      </c>
      <c r="E3" s="9">
        <v>298.0</v>
      </c>
      <c r="F3" s="9">
        <v>0.0</v>
      </c>
      <c r="G3" s="9">
        <v>0.0</v>
      </c>
      <c r="H3" s="10">
        <f t="shared" ref="H3:H13" si="2">(F3*(1+COS(K3))+E3*SIN(K3))/($V$3*(1+2*COS(K3)))</f>
        <v>0</v>
      </c>
      <c r="I3" s="11">
        <v>1.2</v>
      </c>
      <c r="J3" s="10">
        <v>0.0</v>
      </c>
      <c r="K3" s="10">
        <v>0.0</v>
      </c>
      <c r="L3" s="11">
        <v>0.0</v>
      </c>
      <c r="M3" s="12">
        <v>1.2</v>
      </c>
      <c r="N3" s="13">
        <f t="shared" ref="N3:Q3" si="1">DEGREES(I3)</f>
        <v>68.75493542</v>
      </c>
      <c r="O3" s="13">
        <f t="shared" si="1"/>
        <v>0</v>
      </c>
      <c r="P3" s="13">
        <f t="shared" si="1"/>
        <v>0</v>
      </c>
      <c r="Q3" s="13">
        <f t="shared" si="1"/>
        <v>0</v>
      </c>
      <c r="R3" s="12">
        <f t="shared" ref="R3:R14" si="4">1.4*180/3.14</f>
        <v>80.25477707</v>
      </c>
      <c r="S3" s="1" t="str">
        <f t="shared" ref="S3:S14" si="5">CONCATENATE("[",ROUND(I3,3),",",ROUND(J3,3),",",ROUND(K3,3),",",ROUND(L3,3),",",ROUND(M3,3),"],")</f>
        <v>[1.2,0,0,0,1.2],</v>
      </c>
      <c r="T3" s="14">
        <v>1.0</v>
      </c>
      <c r="U3" s="8" t="s">
        <v>16</v>
      </c>
      <c r="V3" s="1">
        <v>104.0</v>
      </c>
    </row>
    <row r="4">
      <c r="A4" s="15">
        <v>248.0</v>
      </c>
      <c r="B4" s="16">
        <v>1.2</v>
      </c>
      <c r="C4" s="17">
        <f t="shared" ref="C4:C14" si="6">A4*COS(B4)</f>
        <v>89.86472311</v>
      </c>
      <c r="D4" s="15">
        <f t="shared" ref="D4:D14" si="7">A4*SIN(B4)</f>
        <v>231.1456933</v>
      </c>
      <c r="E4" s="15">
        <v>30.0</v>
      </c>
      <c r="F4" s="15">
        <f t="shared" ref="F4:F13" si="8">A4-$V$5</f>
        <v>158</v>
      </c>
      <c r="G4" s="15">
        <f t="shared" ref="G4:G13" si="9">(E4*(1+COS(K4))-SIN(K4)*F4)/($V$3*(1+2*COS(K4)))</f>
        <v>0.09257005907</v>
      </c>
      <c r="H4" s="18">
        <f t="shared" si="2"/>
        <v>1.0351816</v>
      </c>
      <c r="I4" s="18">
        <f t="shared" ref="I4:I7" si="10">ATAN2(C4,D4)</f>
        <v>1.2</v>
      </c>
      <c r="J4" s="18">
        <f>ATAN2(G4,H4)</f>
        <v>1.481609573</v>
      </c>
      <c r="K4" s="18">
        <f>PI()/2-ACOS((E4^2+F4^2)/(2*$V$3^2)-1)</f>
        <v>0.1969060367</v>
      </c>
      <c r="L4" s="18">
        <f t="shared" ref="L4:L13" si="11">PI()/2-J4-K4</f>
        <v>-0.1077192832</v>
      </c>
      <c r="M4" s="19">
        <v>1.2</v>
      </c>
      <c r="N4" s="20">
        <f t="shared" ref="N4:Q4" si="3">DEGREES(I4)</f>
        <v>68.75493542</v>
      </c>
      <c r="O4" s="20">
        <f t="shared" si="3"/>
        <v>84.88997544</v>
      </c>
      <c r="P4" s="20">
        <f t="shared" si="3"/>
        <v>11.28188486</v>
      </c>
      <c r="Q4" s="20">
        <f t="shared" si="3"/>
        <v>-6.171860298</v>
      </c>
      <c r="R4" s="19">
        <f t="shared" si="4"/>
        <v>80.25477707</v>
      </c>
      <c r="S4" s="21" t="str">
        <f t="shared" si="5"/>
        <v>[1.2,1.482,0.197,-0.108,1.2],</v>
      </c>
      <c r="T4" s="14">
        <v>2.0</v>
      </c>
      <c r="U4" s="8" t="s">
        <v>17</v>
      </c>
      <c r="V4" s="1">
        <v>104.0</v>
      </c>
    </row>
    <row r="5">
      <c r="A5" s="22">
        <v>295.0</v>
      </c>
      <c r="B5" s="22">
        <v>1.2</v>
      </c>
      <c r="C5" s="23">
        <f t="shared" si="6"/>
        <v>106.8955376</v>
      </c>
      <c r="D5" s="21">
        <f t="shared" si="7"/>
        <v>274.9515304</v>
      </c>
      <c r="E5" s="22">
        <v>-5.0</v>
      </c>
      <c r="F5" s="21">
        <f t="shared" si="8"/>
        <v>205</v>
      </c>
      <c r="G5" s="21">
        <f t="shared" si="9"/>
        <v>-0.2578153316</v>
      </c>
      <c r="H5" s="24">
        <f t="shared" si="2"/>
        <v>1.321372822</v>
      </c>
      <c r="I5" s="24">
        <f t="shared" si="10"/>
        <v>1.2</v>
      </c>
      <c r="J5" s="24">
        <f t="shared" ref="J5:J8" si="13">PI()/2-ACOS(SQRT(F5^2+E5^2)/(2*$V$3))-ATAN(E5/F5)</f>
        <v>1.426876237</v>
      </c>
      <c r="K5" s="24">
        <f t="shared" ref="K5:K7" si="14">ACOS((E5^2+F5^2)/(2*$V$3^2)-1)</f>
        <v>0.336610998</v>
      </c>
      <c r="L5" s="24">
        <f t="shared" si="11"/>
        <v>-0.1926909082</v>
      </c>
      <c r="M5" s="19">
        <v>1.2</v>
      </c>
      <c r="N5" s="25">
        <f t="shared" ref="N5:Q5" si="12">DEGREES(I5)</f>
        <v>68.75493542</v>
      </c>
      <c r="O5" s="25">
        <f t="shared" si="12"/>
        <v>81.75398627</v>
      </c>
      <c r="P5" s="25">
        <f t="shared" si="12"/>
        <v>19.28638952</v>
      </c>
      <c r="Q5" s="25">
        <f t="shared" si="12"/>
        <v>-11.04037579</v>
      </c>
      <c r="R5" s="19">
        <f t="shared" si="4"/>
        <v>80.25477707</v>
      </c>
      <c r="S5" s="21" t="str">
        <f t="shared" si="5"/>
        <v>[1.2,1.427,0.337,-0.193,1.2],</v>
      </c>
      <c r="T5" s="14">
        <v>3.0</v>
      </c>
      <c r="U5" s="8" t="s">
        <v>18</v>
      </c>
      <c r="V5" s="1">
        <v>90.0</v>
      </c>
    </row>
    <row r="6">
      <c r="A6" s="22">
        <v>295.0</v>
      </c>
      <c r="B6" s="22">
        <v>0.0</v>
      </c>
      <c r="C6" s="23">
        <f t="shared" si="6"/>
        <v>295</v>
      </c>
      <c r="D6" s="21">
        <f t="shared" si="7"/>
        <v>0</v>
      </c>
      <c r="E6" s="22">
        <v>-5.0</v>
      </c>
      <c r="F6" s="21">
        <f t="shared" si="8"/>
        <v>205</v>
      </c>
      <c r="G6" s="21">
        <f t="shared" si="9"/>
        <v>-0.2578153316</v>
      </c>
      <c r="H6" s="24">
        <f t="shared" si="2"/>
        <v>1.321372822</v>
      </c>
      <c r="I6" s="24">
        <f t="shared" si="10"/>
        <v>0</v>
      </c>
      <c r="J6" s="24">
        <f t="shared" si="13"/>
        <v>1.426876237</v>
      </c>
      <c r="K6" s="24">
        <f t="shared" si="14"/>
        <v>0.336610998</v>
      </c>
      <c r="L6" s="24">
        <f t="shared" si="11"/>
        <v>-0.1926909082</v>
      </c>
      <c r="M6" s="19">
        <v>1.2</v>
      </c>
      <c r="N6" s="25">
        <f t="shared" ref="N6:Q6" si="15">DEGREES(I6)</f>
        <v>0</v>
      </c>
      <c r="O6" s="25">
        <f t="shared" si="15"/>
        <v>81.75398627</v>
      </c>
      <c r="P6" s="25">
        <f t="shared" si="15"/>
        <v>19.28638952</v>
      </c>
      <c r="Q6" s="25">
        <f t="shared" si="15"/>
        <v>-11.04037579</v>
      </c>
      <c r="R6" s="19">
        <f t="shared" si="4"/>
        <v>80.25477707</v>
      </c>
      <c r="S6" s="21" t="str">
        <f t="shared" si="5"/>
        <v>[0,1.427,0.337,-0.193,1.2],</v>
      </c>
      <c r="T6" s="14">
        <v>4.0</v>
      </c>
    </row>
    <row r="7">
      <c r="A7" s="22">
        <v>290.0</v>
      </c>
      <c r="B7" s="22">
        <v>-1.2</v>
      </c>
      <c r="C7" s="23">
        <f t="shared" si="6"/>
        <v>105.0837488</v>
      </c>
      <c r="D7" s="21">
        <f t="shared" si="7"/>
        <v>-270.2913349</v>
      </c>
      <c r="E7" s="22">
        <v>-10.0</v>
      </c>
      <c r="F7" s="21">
        <f t="shared" si="8"/>
        <v>200</v>
      </c>
      <c r="G7" s="21">
        <f t="shared" si="9"/>
        <v>-0.4356849655</v>
      </c>
      <c r="H7" s="24">
        <f t="shared" si="2"/>
        <v>1.298188656</v>
      </c>
      <c r="I7" s="24">
        <f t="shared" si="10"/>
        <v>-1.2</v>
      </c>
      <c r="J7" s="24">
        <f t="shared" si="13"/>
        <v>1.346915055</v>
      </c>
      <c r="K7" s="24">
        <f t="shared" si="14"/>
        <v>0.5476793354</v>
      </c>
      <c r="L7" s="24">
        <f t="shared" si="11"/>
        <v>-0.3237980634</v>
      </c>
      <c r="M7" s="19">
        <v>1.2</v>
      </c>
      <c r="N7" s="25">
        <f t="shared" ref="N7:Q7" si="16">DEGREES(I7)</f>
        <v>-68.75493542</v>
      </c>
      <c r="O7" s="25">
        <f t="shared" si="16"/>
        <v>77.172548</v>
      </c>
      <c r="P7" s="25">
        <f t="shared" si="16"/>
        <v>31.37971444</v>
      </c>
      <c r="Q7" s="25">
        <f t="shared" si="16"/>
        <v>-18.55226245</v>
      </c>
      <c r="R7" s="19">
        <f t="shared" si="4"/>
        <v>80.25477707</v>
      </c>
      <c r="S7" s="21" t="str">
        <f t="shared" si="5"/>
        <v>[-1.2,1.347,0.548,-0.324,1.2],</v>
      </c>
      <c r="T7" s="14">
        <v>5.0</v>
      </c>
    </row>
    <row r="8">
      <c r="A8" s="22">
        <v>170.0</v>
      </c>
      <c r="B8" s="22">
        <v>-1.5</v>
      </c>
      <c r="C8" s="23">
        <f t="shared" si="6"/>
        <v>12.02532428</v>
      </c>
      <c r="D8" s="21">
        <f t="shared" si="7"/>
        <v>-169.5741477</v>
      </c>
      <c r="E8" s="22">
        <v>-40.0</v>
      </c>
      <c r="F8" s="21">
        <f t="shared" si="8"/>
        <v>80</v>
      </c>
      <c r="G8" s="21">
        <f t="shared" si="9"/>
        <v>2.840388719</v>
      </c>
      <c r="H8" s="24">
        <f t="shared" si="2"/>
        <v>0.05437268112</v>
      </c>
      <c r="I8" s="26">
        <v>-1.5</v>
      </c>
      <c r="J8" s="24">
        <f t="shared" si="13"/>
        <v>0.9081548656</v>
      </c>
      <c r="K8" s="24">
        <f t="shared" ref="K8:K12" si="18">2*(PI()/2-J8-ATAN(E8/F8))</f>
        <v>2.25257814</v>
      </c>
      <c r="L8" s="24">
        <f t="shared" si="11"/>
        <v>-1.589936679</v>
      </c>
      <c r="M8" s="19">
        <v>1.2</v>
      </c>
      <c r="N8" s="25">
        <f t="shared" ref="N8:Q8" si="17">DEGREES(I8)</f>
        <v>-85.94366927</v>
      </c>
      <c r="O8" s="25">
        <f t="shared" si="17"/>
        <v>52.03344094</v>
      </c>
      <c r="P8" s="25">
        <f t="shared" si="17"/>
        <v>129.0632205</v>
      </c>
      <c r="Q8" s="25">
        <f t="shared" si="17"/>
        <v>-91.09666141</v>
      </c>
      <c r="R8" s="19">
        <f t="shared" si="4"/>
        <v>80.25477707</v>
      </c>
      <c r="S8" s="21" t="str">
        <f t="shared" si="5"/>
        <v>[-1.5,0.908,2.253,-1.59,1.2],</v>
      </c>
      <c r="T8" s="14">
        <v>6.0</v>
      </c>
    </row>
    <row r="9">
      <c r="A9" s="22">
        <v>170.0</v>
      </c>
      <c r="B9" s="21">
        <v>0.0</v>
      </c>
      <c r="C9" s="23">
        <f t="shared" si="6"/>
        <v>170</v>
      </c>
      <c r="D9" s="21">
        <f t="shared" si="7"/>
        <v>0</v>
      </c>
      <c r="E9" s="22">
        <v>-40.0</v>
      </c>
      <c r="F9" s="21">
        <f t="shared" si="8"/>
        <v>80</v>
      </c>
      <c r="G9" s="21">
        <f t="shared" si="9"/>
        <v>2.840388719</v>
      </c>
      <c r="H9" s="24">
        <f t="shared" si="2"/>
        <v>0.05437268112</v>
      </c>
      <c r="I9" s="24">
        <f t="shared" ref="I9:I10" si="20">ATAN2(C9,D9)</f>
        <v>0</v>
      </c>
      <c r="J9" s="24">
        <f>PI()/2-ACOS(SQRT(F9^2+E9^2)/(2*$V$3))-ATAN(E9/F9)</f>
        <v>0.9081548656</v>
      </c>
      <c r="K9" s="24">
        <f t="shared" si="18"/>
        <v>2.25257814</v>
      </c>
      <c r="L9" s="24">
        <f t="shared" si="11"/>
        <v>-1.589936679</v>
      </c>
      <c r="M9" s="19">
        <v>1.2</v>
      </c>
      <c r="N9" s="25">
        <f t="shared" ref="N9:Q9" si="19">DEGREES(I9)</f>
        <v>0</v>
      </c>
      <c r="O9" s="25">
        <f t="shared" si="19"/>
        <v>52.03344094</v>
      </c>
      <c r="P9" s="25">
        <f t="shared" si="19"/>
        <v>129.0632205</v>
      </c>
      <c r="Q9" s="25">
        <f t="shared" si="19"/>
        <v>-91.09666141</v>
      </c>
      <c r="R9" s="19">
        <f t="shared" si="4"/>
        <v>80.25477707</v>
      </c>
      <c r="S9" s="21" t="str">
        <f t="shared" si="5"/>
        <v>[0,0.908,2.253,-1.59,1.2],</v>
      </c>
      <c r="T9" s="14">
        <v>7.0</v>
      </c>
    </row>
    <row r="10" ht="15.75" customHeight="1">
      <c r="A10" s="21">
        <f>A8</f>
        <v>170</v>
      </c>
      <c r="B10" s="21">
        <v>0.0</v>
      </c>
      <c r="C10" s="23">
        <f t="shared" si="6"/>
        <v>170</v>
      </c>
      <c r="D10" s="21">
        <f t="shared" si="7"/>
        <v>0</v>
      </c>
      <c r="E10" s="22">
        <v>-40.0</v>
      </c>
      <c r="F10" s="21">
        <f t="shared" si="8"/>
        <v>80</v>
      </c>
      <c r="G10" s="21">
        <f t="shared" si="9"/>
        <v>2.840388719</v>
      </c>
      <c r="H10" s="24">
        <f t="shared" si="2"/>
        <v>0.05437268112</v>
      </c>
      <c r="I10" s="24">
        <f t="shared" si="20"/>
        <v>0</v>
      </c>
      <c r="J10" s="24">
        <f t="shared" ref="J10:J13" si="22">PI()/2-ACOS(SQRT(F10^2+E10^2)/(2*$V$3))-ATAN(E10/F10)</f>
        <v>0.9081548656</v>
      </c>
      <c r="K10" s="24">
        <f t="shared" si="18"/>
        <v>2.25257814</v>
      </c>
      <c r="L10" s="24">
        <f t="shared" si="11"/>
        <v>-1.589936679</v>
      </c>
      <c r="M10" s="19">
        <v>1.2</v>
      </c>
      <c r="N10" s="25">
        <f t="shared" ref="N10:Q10" si="21">DEGREES(I10)</f>
        <v>0</v>
      </c>
      <c r="O10" s="25">
        <f t="shared" si="21"/>
        <v>52.03344094</v>
      </c>
      <c r="P10" s="25">
        <f t="shared" si="21"/>
        <v>129.0632205</v>
      </c>
      <c r="Q10" s="25">
        <f t="shared" si="21"/>
        <v>-91.09666141</v>
      </c>
      <c r="R10" s="19">
        <f t="shared" si="4"/>
        <v>80.25477707</v>
      </c>
      <c r="S10" s="21" t="str">
        <f t="shared" si="5"/>
        <v>[0,0.908,2.253,-1.59,1.2],</v>
      </c>
      <c r="T10" s="14">
        <v>8.0</v>
      </c>
    </row>
    <row r="11" ht="15.75" customHeight="1">
      <c r="A11" s="21">
        <f t="shared" ref="A11:A12" si="24">A10</f>
        <v>170</v>
      </c>
      <c r="B11" s="22">
        <v>1.5</v>
      </c>
      <c r="C11" s="23">
        <f t="shared" si="6"/>
        <v>12.02532428</v>
      </c>
      <c r="D11" s="21">
        <f t="shared" si="7"/>
        <v>169.5741477</v>
      </c>
      <c r="E11" s="22">
        <v>-40.0</v>
      </c>
      <c r="F11" s="21">
        <f t="shared" si="8"/>
        <v>80</v>
      </c>
      <c r="G11" s="21">
        <f t="shared" si="9"/>
        <v>2.840388719</v>
      </c>
      <c r="H11" s="24">
        <f t="shared" si="2"/>
        <v>0.05437268112</v>
      </c>
      <c r="I11" s="26">
        <v>1.5</v>
      </c>
      <c r="J11" s="24">
        <f t="shared" si="22"/>
        <v>0.9081548656</v>
      </c>
      <c r="K11" s="24">
        <f t="shared" si="18"/>
        <v>2.25257814</v>
      </c>
      <c r="L11" s="24">
        <f t="shared" si="11"/>
        <v>-1.589936679</v>
      </c>
      <c r="M11" s="19">
        <v>1.2</v>
      </c>
      <c r="N11" s="25">
        <f t="shared" ref="N11:Q11" si="23">DEGREES(I11)</f>
        <v>85.94366927</v>
      </c>
      <c r="O11" s="25">
        <f t="shared" si="23"/>
        <v>52.03344094</v>
      </c>
      <c r="P11" s="25">
        <f t="shared" si="23"/>
        <v>129.0632205</v>
      </c>
      <c r="Q11" s="25">
        <f t="shared" si="23"/>
        <v>-91.09666141</v>
      </c>
      <c r="R11" s="19">
        <f t="shared" si="4"/>
        <v>80.25477707</v>
      </c>
      <c r="S11" s="21" t="str">
        <f t="shared" si="5"/>
        <v>[1.5,0.908,2.253,-1.59,1.2],</v>
      </c>
      <c r="T11" s="14">
        <v>9.0</v>
      </c>
    </row>
    <row r="12" ht="15.75" customHeight="1">
      <c r="A12" s="21">
        <f t="shared" si="24"/>
        <v>170</v>
      </c>
      <c r="B12" s="22">
        <v>1.2</v>
      </c>
      <c r="C12" s="23">
        <f t="shared" si="6"/>
        <v>61.60081826</v>
      </c>
      <c r="D12" s="21">
        <f t="shared" si="7"/>
        <v>158.4466446</v>
      </c>
      <c r="E12" s="22">
        <v>-30.0</v>
      </c>
      <c r="F12" s="21">
        <f t="shared" si="8"/>
        <v>80</v>
      </c>
      <c r="G12" s="21">
        <f t="shared" si="9"/>
        <v>2.071902044</v>
      </c>
      <c r="H12" s="24">
        <f t="shared" si="2"/>
        <v>-0.133879748</v>
      </c>
      <c r="I12" s="26">
        <v>1.5</v>
      </c>
      <c r="J12" s="24">
        <f t="shared" si="22"/>
        <v>0.7820684657</v>
      </c>
      <c r="K12" s="24">
        <f t="shared" si="18"/>
        <v>2.294997063</v>
      </c>
      <c r="L12" s="24">
        <f t="shared" si="11"/>
        <v>-1.506269202</v>
      </c>
      <c r="M12" s="19">
        <v>1.2</v>
      </c>
      <c r="N12" s="25">
        <f t="shared" ref="N12:Q12" si="25">DEGREES(I12)</f>
        <v>85.94366927</v>
      </c>
      <c r="O12" s="25">
        <f t="shared" si="25"/>
        <v>44.80922237</v>
      </c>
      <c r="P12" s="25">
        <f t="shared" si="25"/>
        <v>131.4936457</v>
      </c>
      <c r="Q12" s="25">
        <f t="shared" si="25"/>
        <v>-86.30286807</v>
      </c>
      <c r="R12" s="19">
        <f t="shared" si="4"/>
        <v>80.25477707</v>
      </c>
      <c r="S12" s="21" t="str">
        <f t="shared" si="5"/>
        <v>[1.5,0.782,2.295,-1.506,1.2],</v>
      </c>
      <c r="T12" s="14">
        <v>10.0</v>
      </c>
    </row>
    <row r="13" ht="15.75" customHeight="1">
      <c r="A13" s="22">
        <v>295.0</v>
      </c>
      <c r="B13" s="22">
        <v>1.2</v>
      </c>
      <c r="C13" s="23">
        <f t="shared" si="6"/>
        <v>106.8955376</v>
      </c>
      <c r="D13" s="21">
        <f t="shared" si="7"/>
        <v>274.9515304</v>
      </c>
      <c r="E13" s="22">
        <v>-5.0</v>
      </c>
      <c r="F13" s="21">
        <f t="shared" si="8"/>
        <v>205</v>
      </c>
      <c r="G13" s="21">
        <f t="shared" si="9"/>
        <v>-0.2578153316</v>
      </c>
      <c r="H13" s="24">
        <f t="shared" si="2"/>
        <v>1.321372822</v>
      </c>
      <c r="I13" s="24">
        <f>ATAN2(C13,D13)</f>
        <v>1.2</v>
      </c>
      <c r="J13" s="24">
        <f t="shared" si="22"/>
        <v>1.426876237</v>
      </c>
      <c r="K13" s="24">
        <f>ACOS((E13^2+F13^2)/(2*$V$3^2)-1)</f>
        <v>0.336610998</v>
      </c>
      <c r="L13" s="24">
        <f t="shared" si="11"/>
        <v>-0.1926909082</v>
      </c>
      <c r="M13" s="19">
        <v>1.2</v>
      </c>
      <c r="N13" s="25">
        <f t="shared" ref="N13:Q13" si="26">DEGREES(I13)</f>
        <v>68.75493542</v>
      </c>
      <c r="O13" s="25">
        <f t="shared" si="26"/>
        <v>81.75398627</v>
      </c>
      <c r="P13" s="25">
        <f t="shared" si="26"/>
        <v>19.28638952</v>
      </c>
      <c r="Q13" s="25">
        <f t="shared" si="26"/>
        <v>-11.04037579</v>
      </c>
      <c r="R13" s="19">
        <f t="shared" si="4"/>
        <v>80.25477707</v>
      </c>
      <c r="S13" s="21" t="str">
        <f t="shared" si="5"/>
        <v>[1.2,1.427,0.337,-0.193,1.2],</v>
      </c>
      <c r="T13" s="14">
        <v>11.0</v>
      </c>
    </row>
    <row r="14" ht="15.75" customHeight="1">
      <c r="A14" s="21">
        <v>0.0</v>
      </c>
      <c r="B14" s="21">
        <v>0.0</v>
      </c>
      <c r="C14" s="23">
        <f t="shared" si="6"/>
        <v>0</v>
      </c>
      <c r="D14" s="21">
        <f t="shared" si="7"/>
        <v>0</v>
      </c>
      <c r="E14" s="21">
        <v>258.0</v>
      </c>
      <c r="F14" s="21">
        <v>0.0</v>
      </c>
      <c r="G14" s="21">
        <v>0.0</v>
      </c>
      <c r="H14" s="24">
        <v>0.0</v>
      </c>
      <c r="I14" s="24">
        <v>0.0</v>
      </c>
      <c r="J14" s="24">
        <v>0.0</v>
      </c>
      <c r="K14" s="24">
        <v>0.0</v>
      </c>
      <c r="L14" s="24">
        <v>0.0</v>
      </c>
      <c r="M14" s="19">
        <v>1.2</v>
      </c>
      <c r="N14" s="25">
        <f t="shared" ref="N14:Q14" si="27">DEGREES(I14)</f>
        <v>0</v>
      </c>
      <c r="O14" s="25">
        <f t="shared" si="27"/>
        <v>0</v>
      </c>
      <c r="P14" s="25">
        <f t="shared" si="27"/>
        <v>0</v>
      </c>
      <c r="Q14" s="25">
        <f t="shared" si="27"/>
        <v>0</v>
      </c>
      <c r="R14" s="19">
        <f t="shared" si="4"/>
        <v>80.25477707</v>
      </c>
      <c r="S14" s="21" t="str">
        <f t="shared" si="5"/>
        <v>[0,0,0,0,1.2],</v>
      </c>
      <c r="T14" s="14">
        <v>12.0</v>
      </c>
    </row>
    <row r="15" ht="15.75" customHeight="1">
      <c r="A15" s="1"/>
      <c r="C15" s="27"/>
      <c r="H15" s="2"/>
      <c r="I15" s="2"/>
      <c r="J15" s="2"/>
      <c r="K15" s="2"/>
      <c r="L15" s="2"/>
      <c r="M15" s="2"/>
      <c r="N15" s="28"/>
      <c r="O15" s="28"/>
      <c r="P15" s="28"/>
      <c r="Q15" s="28"/>
      <c r="R15" s="28"/>
    </row>
    <row r="16" ht="15.75" customHeight="1">
      <c r="A16" s="1"/>
      <c r="C16" s="27"/>
      <c r="H16" s="2"/>
      <c r="I16" s="2"/>
      <c r="J16" s="2"/>
      <c r="K16" s="2"/>
      <c r="L16" s="2"/>
      <c r="M16" s="2"/>
      <c r="N16" s="28"/>
      <c r="O16" s="28"/>
      <c r="P16" s="28"/>
      <c r="Q16" s="28"/>
      <c r="R16" s="28"/>
    </row>
    <row r="17" ht="15.75" customHeight="1">
      <c r="A17" s="1"/>
      <c r="C17" s="27"/>
      <c r="H17" s="2"/>
      <c r="I17" s="2"/>
      <c r="J17" s="2"/>
      <c r="K17" s="10"/>
      <c r="L17" s="10"/>
      <c r="M17" s="2"/>
      <c r="N17" s="28"/>
      <c r="O17" s="28"/>
      <c r="P17" s="28"/>
      <c r="Q17" s="28"/>
      <c r="R17" s="28"/>
    </row>
    <row r="18" ht="15.75" customHeight="1">
      <c r="A18" s="1"/>
      <c r="C18" s="27"/>
      <c r="H18" s="2"/>
      <c r="I18" s="2"/>
      <c r="J18" s="2"/>
      <c r="K18" s="2"/>
      <c r="L18" s="2"/>
      <c r="M18" s="2"/>
      <c r="N18" s="28"/>
      <c r="O18" s="28"/>
      <c r="P18" s="28"/>
      <c r="Q18" s="28"/>
      <c r="R18" s="28"/>
    </row>
    <row r="19" ht="15.75" customHeight="1">
      <c r="A19" s="1"/>
      <c r="C19" s="27"/>
      <c r="H19" s="2"/>
      <c r="I19" s="2"/>
      <c r="J19" s="2"/>
      <c r="K19" s="2"/>
      <c r="L19" s="2"/>
      <c r="M19" s="2"/>
      <c r="N19" s="28"/>
      <c r="O19" s="28"/>
      <c r="P19" s="28"/>
      <c r="Q19" s="28"/>
      <c r="R19" s="28"/>
    </row>
    <row r="20" ht="15.75" customHeight="1">
      <c r="A20" s="1"/>
      <c r="C20" s="27"/>
      <c r="H20" s="2"/>
      <c r="I20" s="2"/>
      <c r="J20" s="2"/>
      <c r="K20" s="2"/>
      <c r="L20" s="2"/>
      <c r="M20" s="2"/>
      <c r="N20" s="28"/>
      <c r="O20" s="28"/>
      <c r="P20" s="28"/>
      <c r="Q20" s="28"/>
      <c r="R20" s="28"/>
    </row>
    <row r="21" ht="15.75" customHeight="1">
      <c r="A21" s="1"/>
      <c r="C21" s="27"/>
      <c r="H21" s="2"/>
      <c r="I21" s="2"/>
      <c r="J21" s="2"/>
      <c r="K21" s="2"/>
      <c r="L21" s="2"/>
      <c r="M21" s="2"/>
      <c r="N21" s="28"/>
      <c r="O21" s="28"/>
      <c r="P21" s="28"/>
      <c r="Q21" s="28"/>
      <c r="R21" s="28"/>
    </row>
    <row r="22" ht="15.75" customHeight="1">
      <c r="A22" s="1"/>
      <c r="C22" s="27"/>
      <c r="H22" s="2"/>
      <c r="I22" s="2"/>
      <c r="J22" s="2"/>
      <c r="K22" s="2"/>
      <c r="L22" s="2"/>
      <c r="M22" s="2"/>
      <c r="N22" s="28"/>
      <c r="O22" s="28"/>
      <c r="P22" s="28"/>
      <c r="Q22" s="28"/>
      <c r="R22" s="28"/>
    </row>
    <row r="23" ht="15.75" customHeight="1">
      <c r="H23" s="2"/>
      <c r="I23" s="2"/>
      <c r="J23" s="2"/>
      <c r="K23" s="2"/>
      <c r="L23" s="2"/>
      <c r="M23" s="2"/>
    </row>
    <row r="24" ht="15.75" customHeight="1">
      <c r="H24" s="2"/>
      <c r="I24" s="2"/>
      <c r="J24" s="2"/>
      <c r="K24" s="2"/>
      <c r="L24" s="2"/>
      <c r="M24" s="2"/>
    </row>
    <row r="25" ht="15.75" customHeight="1">
      <c r="H25" s="2"/>
      <c r="I25" s="2"/>
      <c r="J25" s="2"/>
      <c r="K25" s="2"/>
      <c r="L25" s="2"/>
      <c r="M25" s="2"/>
    </row>
    <row r="26" ht="15.75" customHeight="1">
      <c r="H26" s="2"/>
      <c r="I26" s="2"/>
      <c r="J26" s="2"/>
      <c r="K26" s="2"/>
      <c r="L26" s="2"/>
      <c r="M26" s="2"/>
    </row>
    <row r="27" ht="15.75" customHeight="1">
      <c r="H27" s="2"/>
      <c r="I27" s="2"/>
      <c r="J27" s="2"/>
      <c r="K27" s="2"/>
      <c r="L27" s="2"/>
      <c r="M27" s="2"/>
    </row>
    <row r="28" ht="15.75" customHeight="1">
      <c r="H28" s="2"/>
      <c r="I28" s="2"/>
      <c r="J28" s="2"/>
      <c r="K28" s="2"/>
      <c r="L28" s="2"/>
      <c r="M28" s="2"/>
    </row>
    <row r="29" ht="15.75" customHeight="1">
      <c r="H29" s="2"/>
      <c r="I29" s="2"/>
      <c r="J29" s="2"/>
      <c r="K29" s="2"/>
      <c r="L29" s="2"/>
      <c r="M29" s="2"/>
    </row>
    <row r="30" ht="15.75" customHeight="1">
      <c r="H30" s="2"/>
      <c r="I30" s="2"/>
      <c r="J30" s="2"/>
      <c r="K30" s="2"/>
      <c r="L30" s="2"/>
      <c r="M30" s="2"/>
    </row>
    <row r="31" ht="15.75" customHeight="1">
      <c r="H31" s="2"/>
      <c r="I31" s="2"/>
      <c r="J31" s="2"/>
      <c r="K31" s="2"/>
      <c r="L31" s="2"/>
      <c r="M31" s="2"/>
    </row>
    <row r="32" ht="15.75" customHeight="1">
      <c r="H32" s="2"/>
      <c r="I32" s="2"/>
      <c r="J32" s="2"/>
      <c r="K32" s="2"/>
      <c r="L32" s="2"/>
      <c r="M32" s="2"/>
    </row>
    <row r="33" ht="15.75" customHeight="1">
      <c r="H33" s="2"/>
      <c r="I33" s="2"/>
      <c r="J33" s="2"/>
      <c r="K33" s="2"/>
      <c r="L33" s="2"/>
      <c r="M33" s="2"/>
    </row>
    <row r="34" ht="15.75" customHeight="1">
      <c r="H34" s="2"/>
      <c r="I34" s="2"/>
      <c r="J34" s="2"/>
      <c r="K34" s="2"/>
      <c r="L34" s="2"/>
      <c r="M34" s="2"/>
    </row>
    <row r="35" ht="15.75" customHeight="1">
      <c r="H35" s="2"/>
      <c r="I35" s="2"/>
      <c r="J35" s="2"/>
      <c r="K35" s="2"/>
      <c r="L35" s="2"/>
      <c r="M35" s="2"/>
    </row>
    <row r="36" ht="15.75" customHeight="1">
      <c r="H36" s="2"/>
      <c r="I36" s="2"/>
      <c r="J36" s="2"/>
      <c r="K36" s="2"/>
      <c r="L36" s="2"/>
      <c r="M36" s="2"/>
    </row>
    <row r="37" ht="15.75" customHeight="1">
      <c r="H37" s="2"/>
      <c r="I37" s="2"/>
      <c r="J37" s="2"/>
      <c r="K37" s="2"/>
      <c r="L37" s="2"/>
      <c r="M37" s="2"/>
    </row>
    <row r="38" ht="15.75" customHeight="1">
      <c r="H38" s="2"/>
      <c r="I38" s="2"/>
      <c r="J38" s="2"/>
      <c r="K38" s="2"/>
      <c r="L38" s="2"/>
      <c r="M38" s="2"/>
    </row>
    <row r="39" ht="15.75" customHeight="1">
      <c r="H39" s="2"/>
      <c r="I39" s="2"/>
      <c r="J39" s="2"/>
      <c r="K39" s="2"/>
      <c r="L39" s="2"/>
      <c r="M39" s="2"/>
    </row>
    <row r="40" ht="15.75" customHeight="1">
      <c r="H40" s="2"/>
      <c r="I40" s="2"/>
      <c r="J40" s="2"/>
      <c r="K40" s="2"/>
      <c r="L40" s="2"/>
      <c r="M40" s="2"/>
    </row>
    <row r="41" ht="15.75" customHeight="1">
      <c r="H41" s="2"/>
      <c r="I41" s="2"/>
      <c r="J41" s="2"/>
      <c r="K41" s="2"/>
      <c r="L41" s="2"/>
      <c r="M41" s="2"/>
    </row>
    <row r="42" ht="15.75" customHeight="1">
      <c r="H42" s="2"/>
      <c r="I42" s="2"/>
      <c r="J42" s="2"/>
      <c r="K42" s="2"/>
      <c r="L42" s="2"/>
      <c r="M42" s="2"/>
    </row>
    <row r="43" ht="15.75" customHeight="1">
      <c r="H43" s="2"/>
      <c r="I43" s="2"/>
      <c r="J43" s="2"/>
      <c r="K43" s="2"/>
      <c r="L43" s="2"/>
      <c r="M43" s="2"/>
    </row>
    <row r="44" ht="15.75" customHeight="1">
      <c r="H44" s="2"/>
      <c r="I44" s="2"/>
      <c r="J44" s="2"/>
      <c r="K44" s="2"/>
      <c r="L44" s="2"/>
      <c r="M44" s="2"/>
    </row>
    <row r="45" ht="15.75" customHeight="1">
      <c r="H45" s="2"/>
      <c r="I45" s="2"/>
      <c r="J45" s="2"/>
      <c r="K45" s="2"/>
      <c r="L45" s="2"/>
      <c r="M45" s="2"/>
    </row>
    <row r="46" ht="15.75" customHeight="1">
      <c r="H46" s="2"/>
      <c r="I46" s="2"/>
      <c r="J46" s="2"/>
      <c r="K46" s="2"/>
      <c r="L46" s="2"/>
      <c r="M46" s="2"/>
    </row>
    <row r="47" ht="15.75" customHeight="1">
      <c r="H47" s="2"/>
      <c r="I47" s="2"/>
      <c r="J47" s="2"/>
      <c r="K47" s="2"/>
      <c r="L47" s="2"/>
      <c r="M47" s="2"/>
    </row>
    <row r="48" ht="15.75" customHeight="1">
      <c r="H48" s="2"/>
      <c r="I48" s="2"/>
      <c r="J48" s="2"/>
      <c r="K48" s="2"/>
      <c r="L48" s="2"/>
      <c r="M48" s="2"/>
    </row>
    <row r="49" ht="15.75" customHeight="1">
      <c r="H49" s="2"/>
      <c r="I49" s="2"/>
      <c r="J49" s="2"/>
      <c r="K49" s="2"/>
      <c r="L49" s="2"/>
      <c r="M49" s="2"/>
    </row>
    <row r="50" ht="15.75" customHeight="1">
      <c r="H50" s="2"/>
      <c r="I50" s="2"/>
      <c r="J50" s="2"/>
      <c r="K50" s="2"/>
      <c r="L50" s="2"/>
      <c r="M50" s="2"/>
    </row>
    <row r="51" ht="15.75" customHeight="1">
      <c r="H51" s="2"/>
      <c r="I51" s="2"/>
      <c r="J51" s="2"/>
      <c r="K51" s="2"/>
      <c r="L51" s="2"/>
      <c r="M51" s="2"/>
    </row>
    <row r="52" ht="15.75" customHeight="1">
      <c r="H52" s="2"/>
      <c r="I52" s="2"/>
      <c r="J52" s="2"/>
      <c r="K52" s="2"/>
      <c r="L52" s="2"/>
      <c r="M52" s="2"/>
    </row>
    <row r="53" ht="15.75" customHeight="1">
      <c r="H53" s="2"/>
      <c r="I53" s="2"/>
      <c r="J53" s="2"/>
      <c r="K53" s="2"/>
      <c r="L53" s="2"/>
      <c r="M53" s="2"/>
    </row>
    <row r="54" ht="15.75" customHeight="1">
      <c r="H54" s="2"/>
      <c r="I54" s="2"/>
      <c r="J54" s="2"/>
      <c r="K54" s="2"/>
      <c r="L54" s="2"/>
      <c r="M54" s="2"/>
    </row>
    <row r="55" ht="15.75" customHeight="1">
      <c r="H55" s="2"/>
      <c r="I55" s="2"/>
      <c r="J55" s="2"/>
      <c r="K55" s="2"/>
      <c r="L55" s="2"/>
      <c r="M55" s="2"/>
    </row>
    <row r="56" ht="15.75" customHeight="1">
      <c r="H56" s="2"/>
      <c r="I56" s="2"/>
      <c r="J56" s="2"/>
      <c r="K56" s="2"/>
      <c r="L56" s="2"/>
      <c r="M56" s="2"/>
    </row>
    <row r="57" ht="15.75" customHeight="1">
      <c r="H57" s="2"/>
      <c r="I57" s="2"/>
      <c r="J57" s="2"/>
      <c r="K57" s="2"/>
      <c r="L57" s="2"/>
      <c r="M57" s="2"/>
    </row>
    <row r="58" ht="15.75" customHeight="1">
      <c r="H58" s="2"/>
      <c r="I58" s="2"/>
      <c r="J58" s="2"/>
      <c r="K58" s="2"/>
      <c r="L58" s="2"/>
      <c r="M58" s="2"/>
    </row>
    <row r="59" ht="15.75" customHeight="1">
      <c r="H59" s="2"/>
      <c r="I59" s="2"/>
      <c r="J59" s="2"/>
      <c r="K59" s="2"/>
      <c r="L59" s="2"/>
      <c r="M59" s="2"/>
    </row>
    <row r="60" ht="15.75" customHeight="1">
      <c r="H60" s="2"/>
      <c r="I60" s="2"/>
      <c r="J60" s="2"/>
      <c r="K60" s="2"/>
      <c r="L60" s="2"/>
      <c r="M60" s="2"/>
    </row>
    <row r="61" ht="15.75" customHeight="1">
      <c r="H61" s="2"/>
      <c r="I61" s="2"/>
      <c r="J61" s="2"/>
      <c r="K61" s="2"/>
      <c r="L61" s="2"/>
      <c r="M61" s="2"/>
    </row>
    <row r="62" ht="15.75" customHeight="1">
      <c r="H62" s="2"/>
      <c r="I62" s="2"/>
      <c r="J62" s="2"/>
      <c r="K62" s="2"/>
      <c r="L62" s="2"/>
      <c r="M62" s="2"/>
    </row>
    <row r="63" ht="15.75" customHeight="1">
      <c r="H63" s="2"/>
      <c r="I63" s="2"/>
      <c r="J63" s="2"/>
      <c r="K63" s="2"/>
      <c r="L63" s="2"/>
      <c r="M63" s="2"/>
    </row>
    <row r="64" ht="15.75" customHeight="1">
      <c r="H64" s="2"/>
      <c r="I64" s="2"/>
      <c r="J64" s="2"/>
      <c r="K64" s="2"/>
      <c r="L64" s="2"/>
      <c r="M64" s="2"/>
    </row>
    <row r="65" ht="15.75" customHeight="1">
      <c r="H65" s="2"/>
      <c r="I65" s="2"/>
      <c r="J65" s="2"/>
      <c r="K65" s="2"/>
      <c r="L65" s="2"/>
      <c r="M65" s="2"/>
    </row>
    <row r="66" ht="15.75" customHeight="1">
      <c r="H66" s="2"/>
      <c r="I66" s="2"/>
      <c r="J66" s="2"/>
      <c r="K66" s="2"/>
      <c r="L66" s="2"/>
      <c r="M66" s="2"/>
    </row>
    <row r="67" ht="15.75" customHeight="1">
      <c r="H67" s="2"/>
      <c r="I67" s="2"/>
      <c r="J67" s="2"/>
      <c r="K67" s="2"/>
      <c r="L67" s="2"/>
      <c r="M67" s="2"/>
    </row>
    <row r="68" ht="15.75" customHeight="1">
      <c r="H68" s="2"/>
      <c r="I68" s="2"/>
      <c r="J68" s="2"/>
      <c r="K68" s="2"/>
      <c r="L68" s="2"/>
      <c r="M68" s="2"/>
    </row>
    <row r="69" ht="15.75" customHeight="1">
      <c r="H69" s="2"/>
      <c r="I69" s="2"/>
      <c r="J69" s="2"/>
      <c r="K69" s="2"/>
      <c r="L69" s="2"/>
      <c r="M69" s="2"/>
    </row>
    <row r="70" ht="15.75" customHeight="1">
      <c r="H70" s="2"/>
      <c r="I70" s="2"/>
      <c r="J70" s="2"/>
      <c r="K70" s="2"/>
      <c r="L70" s="2"/>
      <c r="M70" s="2"/>
    </row>
    <row r="71" ht="15.75" customHeight="1">
      <c r="H71" s="2"/>
      <c r="I71" s="2"/>
      <c r="J71" s="2"/>
      <c r="K71" s="2"/>
      <c r="L71" s="2"/>
      <c r="M71" s="2"/>
    </row>
    <row r="72" ht="15.75" customHeight="1">
      <c r="H72" s="2"/>
      <c r="I72" s="2"/>
      <c r="J72" s="2"/>
      <c r="K72" s="2"/>
      <c r="L72" s="2"/>
      <c r="M72" s="2"/>
    </row>
    <row r="73" ht="15.75" customHeight="1">
      <c r="H73" s="2"/>
      <c r="I73" s="2"/>
      <c r="J73" s="2"/>
      <c r="K73" s="2"/>
      <c r="L73" s="2"/>
      <c r="M73" s="2"/>
    </row>
    <row r="74" ht="15.75" customHeight="1">
      <c r="H74" s="2"/>
      <c r="I74" s="2"/>
      <c r="J74" s="2"/>
      <c r="K74" s="2"/>
      <c r="L74" s="2"/>
      <c r="M74" s="2"/>
    </row>
    <row r="75" ht="15.75" customHeight="1">
      <c r="H75" s="2"/>
      <c r="I75" s="2"/>
      <c r="J75" s="2"/>
      <c r="K75" s="2"/>
      <c r="L75" s="2"/>
      <c r="M75" s="2"/>
    </row>
    <row r="76" ht="15.75" customHeight="1">
      <c r="H76" s="2"/>
      <c r="I76" s="2"/>
      <c r="J76" s="2"/>
      <c r="K76" s="2"/>
      <c r="L76" s="2"/>
      <c r="M76" s="2"/>
    </row>
    <row r="77" ht="15.75" customHeight="1">
      <c r="H77" s="2"/>
      <c r="I77" s="2"/>
      <c r="J77" s="2"/>
      <c r="K77" s="2"/>
      <c r="L77" s="2"/>
      <c r="M77" s="2"/>
    </row>
    <row r="78" ht="15.75" customHeight="1">
      <c r="H78" s="2"/>
      <c r="I78" s="2"/>
      <c r="J78" s="2"/>
      <c r="K78" s="2"/>
      <c r="L78" s="2"/>
      <c r="M78" s="2"/>
    </row>
    <row r="79" ht="15.75" customHeight="1">
      <c r="H79" s="2"/>
      <c r="I79" s="2"/>
      <c r="J79" s="2"/>
      <c r="K79" s="2"/>
      <c r="L79" s="2"/>
      <c r="M79" s="2"/>
    </row>
    <row r="80" ht="15.75" customHeight="1">
      <c r="H80" s="2"/>
      <c r="I80" s="2"/>
      <c r="J80" s="2"/>
      <c r="K80" s="2"/>
      <c r="L80" s="2"/>
      <c r="M80" s="2"/>
    </row>
    <row r="81" ht="15.75" customHeight="1">
      <c r="H81" s="2"/>
      <c r="I81" s="2"/>
      <c r="J81" s="2"/>
      <c r="K81" s="2"/>
      <c r="L81" s="2"/>
      <c r="M81" s="2"/>
    </row>
    <row r="82" ht="15.75" customHeight="1">
      <c r="H82" s="2"/>
      <c r="I82" s="2"/>
      <c r="J82" s="2"/>
      <c r="K82" s="2"/>
      <c r="L82" s="2"/>
      <c r="M82" s="2"/>
    </row>
    <row r="83" ht="15.75" customHeight="1">
      <c r="H83" s="2"/>
      <c r="I83" s="2"/>
      <c r="J83" s="2"/>
      <c r="K83" s="2"/>
      <c r="L83" s="2"/>
      <c r="M83" s="2"/>
    </row>
    <row r="84" ht="15.75" customHeight="1">
      <c r="H84" s="2"/>
      <c r="I84" s="2"/>
      <c r="J84" s="2"/>
      <c r="K84" s="2"/>
      <c r="L84" s="2"/>
      <c r="M84" s="2"/>
    </row>
    <row r="85" ht="15.75" customHeight="1">
      <c r="H85" s="2"/>
      <c r="I85" s="2"/>
      <c r="J85" s="2"/>
      <c r="K85" s="2"/>
      <c r="L85" s="2"/>
      <c r="M85" s="2"/>
    </row>
    <row r="86" ht="15.75" customHeight="1">
      <c r="H86" s="2"/>
      <c r="I86" s="2"/>
      <c r="J86" s="2"/>
      <c r="K86" s="2"/>
      <c r="L86" s="2"/>
      <c r="M86" s="2"/>
    </row>
    <row r="87" ht="15.75" customHeight="1">
      <c r="H87" s="2"/>
      <c r="I87" s="2"/>
      <c r="J87" s="2"/>
      <c r="K87" s="2"/>
      <c r="L87" s="2"/>
      <c r="M87" s="2"/>
    </row>
    <row r="88" ht="15.75" customHeight="1">
      <c r="H88" s="2"/>
      <c r="I88" s="2"/>
      <c r="J88" s="2"/>
      <c r="K88" s="2"/>
      <c r="L88" s="2"/>
      <c r="M88" s="2"/>
    </row>
    <row r="89" ht="15.75" customHeight="1">
      <c r="H89" s="2"/>
      <c r="I89" s="2"/>
      <c r="J89" s="2"/>
      <c r="K89" s="2"/>
      <c r="L89" s="2"/>
      <c r="M89" s="2"/>
    </row>
    <row r="90" ht="15.75" customHeight="1">
      <c r="H90" s="2"/>
      <c r="I90" s="2"/>
      <c r="J90" s="2"/>
      <c r="K90" s="2"/>
      <c r="L90" s="2"/>
      <c r="M90" s="2"/>
    </row>
    <row r="91" ht="15.75" customHeight="1">
      <c r="H91" s="2"/>
      <c r="I91" s="2"/>
      <c r="J91" s="2"/>
      <c r="K91" s="2"/>
      <c r="L91" s="2"/>
      <c r="M91" s="2"/>
    </row>
    <row r="92" ht="15.75" customHeight="1">
      <c r="H92" s="2"/>
      <c r="I92" s="2"/>
      <c r="J92" s="2"/>
      <c r="K92" s="2"/>
      <c r="L92" s="2"/>
      <c r="M92" s="2"/>
    </row>
    <row r="93" ht="15.75" customHeight="1">
      <c r="H93" s="2"/>
      <c r="I93" s="2"/>
      <c r="J93" s="2"/>
      <c r="K93" s="2"/>
      <c r="L93" s="2"/>
      <c r="M93" s="2"/>
    </row>
    <row r="94" ht="15.75" customHeight="1">
      <c r="H94" s="2"/>
      <c r="I94" s="2"/>
      <c r="J94" s="2"/>
      <c r="K94" s="2"/>
      <c r="L94" s="2"/>
      <c r="M94" s="2"/>
    </row>
    <row r="95" ht="15.75" customHeight="1">
      <c r="H95" s="2"/>
      <c r="I95" s="2"/>
      <c r="J95" s="2"/>
      <c r="K95" s="2"/>
      <c r="L95" s="2"/>
      <c r="M95" s="2"/>
    </row>
    <row r="96" ht="15.75" customHeight="1">
      <c r="H96" s="2"/>
      <c r="I96" s="2"/>
      <c r="J96" s="2"/>
      <c r="K96" s="2"/>
      <c r="L96" s="2"/>
      <c r="M96" s="2"/>
    </row>
    <row r="97" ht="15.75" customHeight="1">
      <c r="H97" s="2"/>
      <c r="I97" s="2"/>
      <c r="J97" s="2"/>
      <c r="K97" s="2"/>
      <c r="L97" s="2"/>
      <c r="M97" s="2"/>
    </row>
    <row r="98" ht="15.75" customHeight="1">
      <c r="H98" s="2"/>
      <c r="I98" s="2"/>
      <c r="J98" s="2"/>
      <c r="K98" s="2"/>
      <c r="L98" s="2"/>
      <c r="M98" s="2"/>
    </row>
    <row r="99" ht="15.75" customHeight="1">
      <c r="H99" s="2"/>
      <c r="I99" s="2"/>
      <c r="J99" s="2"/>
      <c r="K99" s="2"/>
      <c r="L99" s="2"/>
      <c r="M99" s="2"/>
    </row>
    <row r="100" ht="15.75" customHeight="1">
      <c r="H100" s="2"/>
      <c r="I100" s="2"/>
      <c r="J100" s="2"/>
      <c r="K100" s="2"/>
      <c r="L100" s="2"/>
      <c r="M100" s="2"/>
    </row>
    <row r="101" ht="15.75" customHeight="1">
      <c r="H101" s="2"/>
      <c r="I101" s="2"/>
      <c r="J101" s="2"/>
      <c r="K101" s="2"/>
      <c r="L101" s="2"/>
      <c r="M101" s="2"/>
    </row>
    <row r="102" ht="15.75" customHeight="1">
      <c r="H102" s="2"/>
      <c r="I102" s="2"/>
      <c r="J102" s="2"/>
      <c r="K102" s="2"/>
      <c r="L102" s="2"/>
      <c r="M102" s="2"/>
    </row>
    <row r="103" ht="15.75" customHeight="1">
      <c r="H103" s="2"/>
      <c r="I103" s="2"/>
      <c r="J103" s="2"/>
      <c r="K103" s="2"/>
      <c r="L103" s="2"/>
      <c r="M103" s="2"/>
    </row>
    <row r="104" ht="15.75" customHeight="1">
      <c r="H104" s="2"/>
      <c r="I104" s="2"/>
      <c r="J104" s="2"/>
      <c r="K104" s="2"/>
      <c r="L104" s="2"/>
      <c r="M104" s="2"/>
    </row>
    <row r="105" ht="15.75" customHeight="1">
      <c r="H105" s="2"/>
      <c r="I105" s="2"/>
      <c r="J105" s="2"/>
      <c r="K105" s="2"/>
      <c r="L105" s="2"/>
      <c r="M105" s="2"/>
    </row>
    <row r="106" ht="15.75" customHeight="1">
      <c r="H106" s="2"/>
      <c r="I106" s="2"/>
      <c r="J106" s="2"/>
      <c r="K106" s="2"/>
      <c r="L106" s="2"/>
      <c r="M106" s="2"/>
    </row>
    <row r="107" ht="15.75" customHeight="1">
      <c r="H107" s="2"/>
      <c r="I107" s="2"/>
      <c r="J107" s="2"/>
      <c r="K107" s="2"/>
      <c r="L107" s="2"/>
      <c r="M107" s="2"/>
    </row>
    <row r="108" ht="15.75" customHeight="1">
      <c r="H108" s="2"/>
      <c r="I108" s="2"/>
      <c r="J108" s="2"/>
      <c r="K108" s="2"/>
      <c r="L108" s="2"/>
      <c r="M108" s="2"/>
    </row>
    <row r="109" ht="15.75" customHeight="1">
      <c r="H109" s="2"/>
      <c r="I109" s="2"/>
      <c r="J109" s="2"/>
      <c r="K109" s="2"/>
      <c r="L109" s="2"/>
      <c r="M109" s="2"/>
    </row>
    <row r="110" ht="15.75" customHeight="1">
      <c r="H110" s="2"/>
      <c r="I110" s="2"/>
      <c r="J110" s="2"/>
      <c r="K110" s="2"/>
      <c r="L110" s="2"/>
      <c r="M110" s="2"/>
    </row>
    <row r="111" ht="15.75" customHeight="1">
      <c r="H111" s="2"/>
      <c r="I111" s="2"/>
      <c r="J111" s="2"/>
      <c r="K111" s="2"/>
      <c r="L111" s="2"/>
      <c r="M111" s="2"/>
    </row>
    <row r="112" ht="15.75" customHeight="1">
      <c r="H112" s="2"/>
      <c r="I112" s="2"/>
      <c r="J112" s="2"/>
      <c r="K112" s="2"/>
      <c r="L112" s="2"/>
      <c r="M112" s="2"/>
    </row>
    <row r="113" ht="15.75" customHeight="1">
      <c r="H113" s="2"/>
      <c r="I113" s="2"/>
      <c r="J113" s="2"/>
      <c r="K113" s="2"/>
      <c r="L113" s="2"/>
      <c r="M113" s="2"/>
    </row>
    <row r="114" ht="15.75" customHeight="1">
      <c r="H114" s="2"/>
      <c r="I114" s="2"/>
      <c r="J114" s="2"/>
      <c r="K114" s="2"/>
      <c r="L114" s="2"/>
      <c r="M114" s="2"/>
    </row>
    <row r="115" ht="15.75" customHeight="1">
      <c r="H115" s="2"/>
      <c r="I115" s="2"/>
      <c r="J115" s="2"/>
      <c r="K115" s="2"/>
      <c r="L115" s="2"/>
      <c r="M115" s="2"/>
    </row>
    <row r="116" ht="15.75" customHeight="1">
      <c r="H116" s="2"/>
      <c r="I116" s="2"/>
      <c r="J116" s="2"/>
      <c r="K116" s="2"/>
      <c r="L116" s="2"/>
      <c r="M116" s="2"/>
    </row>
    <row r="117" ht="15.75" customHeight="1">
      <c r="H117" s="2"/>
      <c r="I117" s="2"/>
      <c r="J117" s="2"/>
      <c r="K117" s="2"/>
      <c r="L117" s="2"/>
      <c r="M117" s="2"/>
    </row>
    <row r="118" ht="15.75" customHeight="1">
      <c r="H118" s="2"/>
      <c r="I118" s="2"/>
      <c r="J118" s="2"/>
      <c r="K118" s="2"/>
      <c r="L118" s="2"/>
      <c r="M118" s="2"/>
    </row>
    <row r="119" ht="15.75" customHeight="1">
      <c r="H119" s="2"/>
      <c r="I119" s="2"/>
      <c r="J119" s="2"/>
      <c r="K119" s="2"/>
      <c r="L119" s="2"/>
      <c r="M119" s="2"/>
    </row>
    <row r="120" ht="15.75" customHeight="1">
      <c r="H120" s="2"/>
      <c r="I120" s="2"/>
      <c r="J120" s="2"/>
      <c r="K120" s="2"/>
      <c r="L120" s="2"/>
      <c r="M120" s="2"/>
    </row>
    <row r="121" ht="15.75" customHeight="1">
      <c r="H121" s="2"/>
      <c r="I121" s="2"/>
      <c r="J121" s="2"/>
      <c r="K121" s="2"/>
      <c r="L121" s="2"/>
      <c r="M121" s="2"/>
    </row>
    <row r="122" ht="15.75" customHeight="1">
      <c r="H122" s="2"/>
      <c r="I122" s="2"/>
      <c r="J122" s="2"/>
      <c r="K122" s="2"/>
      <c r="L122" s="2"/>
      <c r="M122" s="2"/>
    </row>
    <row r="123" ht="15.75" customHeight="1">
      <c r="H123" s="2"/>
      <c r="I123" s="2"/>
      <c r="J123" s="2"/>
      <c r="K123" s="2"/>
      <c r="L123" s="2"/>
      <c r="M123" s="2"/>
    </row>
    <row r="124" ht="15.75" customHeight="1">
      <c r="H124" s="2"/>
      <c r="I124" s="2"/>
      <c r="J124" s="2"/>
      <c r="K124" s="2"/>
      <c r="L124" s="2"/>
      <c r="M124" s="2"/>
    </row>
    <row r="125" ht="15.75" customHeight="1">
      <c r="H125" s="2"/>
      <c r="I125" s="2"/>
      <c r="J125" s="2"/>
      <c r="K125" s="2"/>
      <c r="L125" s="2"/>
      <c r="M125" s="2"/>
    </row>
    <row r="126" ht="15.75" customHeight="1">
      <c r="H126" s="2"/>
      <c r="I126" s="2"/>
      <c r="J126" s="2"/>
      <c r="K126" s="2"/>
      <c r="L126" s="2"/>
      <c r="M126" s="2"/>
    </row>
    <row r="127" ht="15.75" customHeight="1">
      <c r="H127" s="2"/>
      <c r="I127" s="2"/>
      <c r="J127" s="2"/>
      <c r="K127" s="2"/>
      <c r="L127" s="2"/>
      <c r="M127" s="2"/>
    </row>
    <row r="128" ht="15.75" customHeight="1">
      <c r="H128" s="2"/>
      <c r="I128" s="2"/>
      <c r="J128" s="2"/>
      <c r="K128" s="2"/>
      <c r="L128" s="2"/>
      <c r="M128" s="2"/>
    </row>
    <row r="129" ht="15.75" customHeight="1">
      <c r="H129" s="2"/>
      <c r="I129" s="2"/>
      <c r="J129" s="2"/>
      <c r="K129" s="2"/>
      <c r="L129" s="2"/>
      <c r="M129" s="2"/>
    </row>
    <row r="130" ht="15.75" customHeight="1">
      <c r="H130" s="2"/>
      <c r="I130" s="2"/>
      <c r="J130" s="2"/>
      <c r="K130" s="2"/>
      <c r="L130" s="2"/>
      <c r="M130" s="2"/>
    </row>
    <row r="131" ht="15.75" customHeight="1">
      <c r="H131" s="2"/>
      <c r="I131" s="2"/>
      <c r="J131" s="2"/>
      <c r="K131" s="2"/>
      <c r="L131" s="2"/>
      <c r="M131" s="2"/>
    </row>
    <row r="132" ht="15.75" customHeight="1">
      <c r="H132" s="2"/>
      <c r="I132" s="2"/>
      <c r="J132" s="2"/>
      <c r="K132" s="2"/>
      <c r="L132" s="2"/>
      <c r="M132" s="2"/>
    </row>
    <row r="133" ht="15.75" customHeight="1">
      <c r="H133" s="2"/>
      <c r="I133" s="2"/>
      <c r="J133" s="2"/>
      <c r="K133" s="2"/>
      <c r="L133" s="2"/>
      <c r="M133" s="2"/>
    </row>
    <row r="134" ht="15.75" customHeight="1">
      <c r="H134" s="2"/>
      <c r="I134" s="2"/>
      <c r="J134" s="2"/>
      <c r="K134" s="2"/>
      <c r="L134" s="2"/>
      <c r="M134" s="2"/>
    </row>
    <row r="135" ht="15.75" customHeight="1">
      <c r="H135" s="2"/>
      <c r="I135" s="2"/>
      <c r="J135" s="2"/>
      <c r="K135" s="2"/>
      <c r="L135" s="2"/>
      <c r="M135" s="2"/>
    </row>
    <row r="136" ht="15.75" customHeight="1">
      <c r="H136" s="2"/>
      <c r="I136" s="2"/>
      <c r="J136" s="2"/>
      <c r="K136" s="2"/>
      <c r="L136" s="2"/>
      <c r="M136" s="2"/>
    </row>
    <row r="137" ht="15.75" customHeight="1">
      <c r="H137" s="2"/>
      <c r="I137" s="2"/>
      <c r="J137" s="2"/>
      <c r="K137" s="2"/>
      <c r="L137" s="2"/>
      <c r="M137" s="2"/>
    </row>
    <row r="138" ht="15.75" customHeight="1">
      <c r="H138" s="2"/>
      <c r="I138" s="2"/>
      <c r="J138" s="2"/>
      <c r="K138" s="2"/>
      <c r="L138" s="2"/>
      <c r="M138" s="2"/>
    </row>
    <row r="139" ht="15.75" customHeight="1">
      <c r="H139" s="2"/>
      <c r="I139" s="2"/>
      <c r="J139" s="2"/>
      <c r="K139" s="2"/>
      <c r="L139" s="2"/>
      <c r="M139" s="2"/>
    </row>
    <row r="140" ht="15.75" customHeight="1">
      <c r="H140" s="2"/>
      <c r="I140" s="2"/>
      <c r="J140" s="2"/>
      <c r="K140" s="2"/>
      <c r="L140" s="2"/>
      <c r="M140" s="2"/>
    </row>
    <row r="141" ht="15.75" customHeight="1">
      <c r="H141" s="2"/>
      <c r="I141" s="2"/>
      <c r="J141" s="2"/>
      <c r="K141" s="2"/>
      <c r="L141" s="2"/>
      <c r="M141" s="2"/>
    </row>
    <row r="142" ht="15.75" customHeight="1">
      <c r="H142" s="2"/>
      <c r="I142" s="2"/>
      <c r="J142" s="2"/>
      <c r="K142" s="2"/>
      <c r="L142" s="2"/>
      <c r="M142" s="2"/>
    </row>
    <row r="143" ht="15.75" customHeight="1">
      <c r="H143" s="2"/>
      <c r="I143" s="2"/>
      <c r="J143" s="2"/>
      <c r="K143" s="2"/>
      <c r="L143" s="2"/>
      <c r="M143" s="2"/>
    </row>
    <row r="144" ht="15.75" customHeight="1">
      <c r="H144" s="2"/>
      <c r="I144" s="2"/>
      <c r="J144" s="2"/>
      <c r="K144" s="2"/>
      <c r="L144" s="2"/>
      <c r="M144" s="2"/>
    </row>
    <row r="145" ht="15.75" customHeight="1">
      <c r="H145" s="2"/>
      <c r="I145" s="2"/>
      <c r="J145" s="2"/>
      <c r="K145" s="2"/>
      <c r="L145" s="2"/>
      <c r="M145" s="2"/>
    </row>
    <row r="146" ht="15.75" customHeight="1">
      <c r="H146" s="2"/>
      <c r="I146" s="2"/>
      <c r="J146" s="2"/>
      <c r="K146" s="2"/>
      <c r="L146" s="2"/>
      <c r="M146" s="2"/>
    </row>
    <row r="147" ht="15.75" customHeight="1">
      <c r="H147" s="2"/>
      <c r="I147" s="2"/>
      <c r="J147" s="2"/>
      <c r="K147" s="2"/>
      <c r="L147" s="2"/>
      <c r="M147" s="2"/>
    </row>
    <row r="148" ht="15.75" customHeight="1">
      <c r="H148" s="2"/>
      <c r="I148" s="2"/>
      <c r="J148" s="2"/>
      <c r="K148" s="2"/>
      <c r="L148" s="2"/>
      <c r="M148" s="2"/>
    </row>
    <row r="149" ht="15.75" customHeight="1">
      <c r="H149" s="2"/>
      <c r="I149" s="2"/>
      <c r="J149" s="2"/>
      <c r="K149" s="2"/>
      <c r="L149" s="2"/>
      <c r="M149" s="2"/>
    </row>
    <row r="150" ht="15.75" customHeight="1">
      <c r="H150" s="2"/>
      <c r="I150" s="2"/>
      <c r="J150" s="2"/>
      <c r="K150" s="2"/>
      <c r="L150" s="2"/>
      <c r="M150" s="2"/>
    </row>
    <row r="151" ht="15.75" customHeight="1">
      <c r="H151" s="2"/>
      <c r="I151" s="2"/>
      <c r="J151" s="2"/>
      <c r="K151" s="2"/>
      <c r="L151" s="2"/>
      <c r="M151" s="2"/>
    </row>
    <row r="152" ht="15.75" customHeight="1">
      <c r="H152" s="2"/>
      <c r="I152" s="2"/>
      <c r="J152" s="2"/>
      <c r="K152" s="2"/>
      <c r="L152" s="2"/>
      <c r="M152" s="2"/>
    </row>
    <row r="153" ht="15.75" customHeight="1">
      <c r="H153" s="2"/>
      <c r="I153" s="2"/>
      <c r="J153" s="2"/>
      <c r="K153" s="2"/>
      <c r="L153" s="2"/>
      <c r="M153" s="2"/>
    </row>
    <row r="154" ht="15.75" customHeight="1">
      <c r="H154" s="2"/>
      <c r="I154" s="2"/>
      <c r="J154" s="2"/>
      <c r="K154" s="2"/>
      <c r="L154" s="2"/>
      <c r="M154" s="2"/>
    </row>
    <row r="155" ht="15.75" customHeight="1">
      <c r="H155" s="2"/>
      <c r="I155" s="2"/>
      <c r="J155" s="2"/>
      <c r="K155" s="2"/>
      <c r="L155" s="2"/>
      <c r="M155" s="2"/>
    </row>
    <row r="156" ht="15.75" customHeight="1">
      <c r="H156" s="2"/>
      <c r="I156" s="2"/>
      <c r="J156" s="2"/>
      <c r="K156" s="2"/>
      <c r="L156" s="2"/>
      <c r="M156" s="2"/>
    </row>
    <row r="157" ht="15.75" customHeight="1">
      <c r="H157" s="2"/>
      <c r="I157" s="2"/>
      <c r="J157" s="2"/>
      <c r="K157" s="2"/>
      <c r="L157" s="2"/>
      <c r="M157" s="2"/>
    </row>
    <row r="158" ht="15.75" customHeight="1">
      <c r="H158" s="2"/>
      <c r="I158" s="2"/>
      <c r="J158" s="2"/>
      <c r="K158" s="2"/>
      <c r="L158" s="2"/>
      <c r="M158" s="2"/>
    </row>
    <row r="159" ht="15.75" customHeight="1">
      <c r="H159" s="2"/>
      <c r="I159" s="2"/>
      <c r="J159" s="2"/>
      <c r="K159" s="2"/>
      <c r="L159" s="2"/>
      <c r="M159" s="2"/>
    </row>
    <row r="160" ht="15.75" customHeight="1">
      <c r="H160" s="2"/>
      <c r="I160" s="2"/>
      <c r="J160" s="2"/>
      <c r="K160" s="2"/>
      <c r="L160" s="2"/>
      <c r="M160" s="2"/>
    </row>
    <row r="161" ht="15.75" customHeight="1">
      <c r="H161" s="2"/>
      <c r="I161" s="2"/>
      <c r="J161" s="2"/>
      <c r="K161" s="2"/>
      <c r="L161" s="2"/>
      <c r="M161" s="2"/>
    </row>
    <row r="162" ht="15.75" customHeight="1">
      <c r="H162" s="2"/>
      <c r="I162" s="2"/>
      <c r="J162" s="2"/>
      <c r="K162" s="2"/>
      <c r="L162" s="2"/>
      <c r="M162" s="2"/>
    </row>
    <row r="163" ht="15.75" customHeight="1">
      <c r="H163" s="2"/>
      <c r="I163" s="2"/>
      <c r="J163" s="2"/>
      <c r="K163" s="2"/>
      <c r="L163" s="2"/>
      <c r="M163" s="2"/>
    </row>
    <row r="164" ht="15.75" customHeight="1">
      <c r="H164" s="2"/>
      <c r="I164" s="2"/>
      <c r="J164" s="2"/>
      <c r="K164" s="2"/>
      <c r="L164" s="2"/>
      <c r="M164" s="2"/>
    </row>
    <row r="165" ht="15.75" customHeight="1">
      <c r="H165" s="2"/>
      <c r="I165" s="2"/>
      <c r="J165" s="2"/>
      <c r="K165" s="2"/>
      <c r="L165" s="2"/>
      <c r="M165" s="2"/>
    </row>
    <row r="166" ht="15.75" customHeight="1">
      <c r="H166" s="2"/>
      <c r="I166" s="2"/>
      <c r="J166" s="2"/>
      <c r="K166" s="2"/>
      <c r="L166" s="2"/>
      <c r="M166" s="2"/>
    </row>
    <row r="167" ht="15.75" customHeight="1">
      <c r="H167" s="2"/>
      <c r="I167" s="2"/>
      <c r="J167" s="2"/>
      <c r="K167" s="2"/>
      <c r="L167" s="2"/>
      <c r="M167" s="2"/>
    </row>
    <row r="168" ht="15.75" customHeight="1">
      <c r="H168" s="2"/>
      <c r="I168" s="2"/>
      <c r="J168" s="2"/>
      <c r="K168" s="2"/>
      <c r="L168" s="2"/>
      <c r="M168" s="2"/>
    </row>
    <row r="169" ht="15.75" customHeight="1">
      <c r="H169" s="2"/>
      <c r="I169" s="2"/>
      <c r="J169" s="2"/>
      <c r="K169" s="2"/>
      <c r="L169" s="2"/>
      <c r="M169" s="2"/>
    </row>
    <row r="170" ht="15.75" customHeight="1">
      <c r="H170" s="2"/>
      <c r="I170" s="2"/>
      <c r="J170" s="2"/>
      <c r="K170" s="2"/>
      <c r="L170" s="2"/>
      <c r="M170" s="2"/>
    </row>
    <row r="171" ht="15.75" customHeight="1">
      <c r="H171" s="2"/>
      <c r="I171" s="2"/>
      <c r="J171" s="2"/>
      <c r="K171" s="2"/>
      <c r="L171" s="2"/>
      <c r="M171" s="2"/>
    </row>
    <row r="172" ht="15.75" customHeight="1">
      <c r="H172" s="2"/>
      <c r="I172" s="2"/>
      <c r="J172" s="2"/>
      <c r="K172" s="2"/>
      <c r="L172" s="2"/>
      <c r="M172" s="2"/>
    </row>
    <row r="173" ht="15.75" customHeight="1">
      <c r="H173" s="2"/>
      <c r="I173" s="2"/>
      <c r="J173" s="2"/>
      <c r="K173" s="2"/>
      <c r="L173" s="2"/>
      <c r="M173" s="2"/>
    </row>
    <row r="174" ht="15.75" customHeight="1">
      <c r="H174" s="2"/>
      <c r="I174" s="2"/>
      <c r="J174" s="2"/>
      <c r="K174" s="2"/>
      <c r="L174" s="2"/>
      <c r="M174" s="2"/>
    </row>
    <row r="175" ht="15.75" customHeight="1">
      <c r="H175" s="2"/>
      <c r="I175" s="2"/>
      <c r="J175" s="2"/>
      <c r="K175" s="2"/>
      <c r="L175" s="2"/>
      <c r="M175" s="2"/>
    </row>
    <row r="176" ht="15.75" customHeight="1">
      <c r="H176" s="2"/>
      <c r="I176" s="2"/>
      <c r="J176" s="2"/>
      <c r="K176" s="2"/>
      <c r="L176" s="2"/>
      <c r="M176" s="2"/>
    </row>
    <row r="177" ht="15.75" customHeight="1">
      <c r="H177" s="2"/>
      <c r="I177" s="2"/>
      <c r="J177" s="2"/>
      <c r="K177" s="2"/>
      <c r="L177" s="2"/>
      <c r="M177" s="2"/>
    </row>
    <row r="178" ht="15.75" customHeight="1">
      <c r="H178" s="2"/>
      <c r="I178" s="2"/>
      <c r="J178" s="2"/>
      <c r="K178" s="2"/>
      <c r="L178" s="2"/>
      <c r="M178" s="2"/>
    </row>
    <row r="179" ht="15.75" customHeight="1">
      <c r="H179" s="2"/>
      <c r="I179" s="2"/>
      <c r="J179" s="2"/>
      <c r="K179" s="2"/>
      <c r="L179" s="2"/>
      <c r="M179" s="2"/>
    </row>
    <row r="180" ht="15.75" customHeight="1">
      <c r="H180" s="2"/>
      <c r="I180" s="2"/>
      <c r="J180" s="2"/>
      <c r="K180" s="2"/>
      <c r="L180" s="2"/>
      <c r="M180" s="2"/>
    </row>
    <row r="181" ht="15.75" customHeight="1">
      <c r="H181" s="2"/>
      <c r="I181" s="2"/>
      <c r="J181" s="2"/>
      <c r="K181" s="2"/>
      <c r="L181" s="2"/>
      <c r="M181" s="2"/>
    </row>
    <row r="182" ht="15.75" customHeight="1">
      <c r="H182" s="2"/>
      <c r="I182" s="2"/>
      <c r="J182" s="2"/>
      <c r="K182" s="2"/>
      <c r="L182" s="2"/>
      <c r="M182" s="2"/>
    </row>
    <row r="183" ht="15.75" customHeight="1">
      <c r="H183" s="2"/>
      <c r="I183" s="2"/>
      <c r="J183" s="2"/>
      <c r="K183" s="2"/>
      <c r="L183" s="2"/>
      <c r="M183" s="2"/>
    </row>
    <row r="184" ht="15.75" customHeight="1">
      <c r="H184" s="2"/>
      <c r="I184" s="2"/>
      <c r="J184" s="2"/>
      <c r="K184" s="2"/>
      <c r="L184" s="2"/>
      <c r="M184" s="2"/>
    </row>
    <row r="185" ht="15.75" customHeight="1">
      <c r="H185" s="2"/>
      <c r="I185" s="2"/>
      <c r="J185" s="2"/>
      <c r="K185" s="2"/>
      <c r="L185" s="2"/>
      <c r="M185" s="2"/>
    </row>
    <row r="186" ht="15.75" customHeight="1">
      <c r="H186" s="2"/>
      <c r="I186" s="2"/>
      <c r="J186" s="2"/>
      <c r="K186" s="2"/>
      <c r="L186" s="2"/>
      <c r="M186" s="2"/>
    </row>
    <row r="187" ht="15.75" customHeight="1">
      <c r="H187" s="2"/>
      <c r="I187" s="2"/>
      <c r="J187" s="2"/>
      <c r="K187" s="2"/>
      <c r="L187" s="2"/>
      <c r="M187" s="2"/>
    </row>
    <row r="188" ht="15.75" customHeight="1">
      <c r="H188" s="2"/>
      <c r="I188" s="2"/>
      <c r="J188" s="2"/>
      <c r="K188" s="2"/>
      <c r="L188" s="2"/>
      <c r="M188" s="2"/>
    </row>
    <row r="189" ht="15.75" customHeight="1">
      <c r="H189" s="2"/>
      <c r="I189" s="2"/>
      <c r="J189" s="2"/>
      <c r="K189" s="2"/>
      <c r="L189" s="2"/>
      <c r="M189" s="2"/>
    </row>
    <row r="190" ht="15.75" customHeight="1">
      <c r="H190" s="2"/>
      <c r="I190" s="2"/>
      <c r="J190" s="2"/>
      <c r="K190" s="2"/>
      <c r="L190" s="2"/>
      <c r="M190" s="2"/>
    </row>
    <row r="191" ht="15.75" customHeight="1">
      <c r="H191" s="2"/>
      <c r="I191" s="2"/>
      <c r="J191" s="2"/>
      <c r="K191" s="2"/>
      <c r="L191" s="2"/>
      <c r="M191" s="2"/>
    </row>
    <row r="192" ht="15.75" customHeight="1">
      <c r="H192" s="2"/>
      <c r="I192" s="2"/>
      <c r="J192" s="2"/>
      <c r="K192" s="2"/>
      <c r="L192" s="2"/>
      <c r="M192" s="2"/>
    </row>
    <row r="193" ht="15.75" customHeight="1">
      <c r="H193" s="2"/>
      <c r="I193" s="2"/>
      <c r="J193" s="2"/>
      <c r="K193" s="2"/>
      <c r="L193" s="2"/>
      <c r="M193" s="2"/>
    </row>
    <row r="194" ht="15.75" customHeight="1">
      <c r="H194" s="2"/>
      <c r="I194" s="2"/>
      <c r="J194" s="2"/>
      <c r="K194" s="2"/>
      <c r="L194" s="2"/>
      <c r="M194" s="2"/>
    </row>
    <row r="195" ht="15.75" customHeight="1">
      <c r="H195" s="2"/>
      <c r="I195" s="2"/>
      <c r="J195" s="2"/>
      <c r="K195" s="2"/>
      <c r="L195" s="2"/>
      <c r="M195" s="2"/>
    </row>
    <row r="196" ht="15.75" customHeight="1">
      <c r="H196" s="2"/>
      <c r="I196" s="2"/>
      <c r="J196" s="2"/>
      <c r="K196" s="2"/>
      <c r="L196" s="2"/>
      <c r="M196" s="2"/>
    </row>
    <row r="197" ht="15.75" customHeight="1">
      <c r="H197" s="2"/>
      <c r="I197" s="2"/>
      <c r="J197" s="2"/>
      <c r="K197" s="2"/>
      <c r="L197" s="2"/>
      <c r="M197" s="2"/>
    </row>
    <row r="198" ht="15.75" customHeight="1">
      <c r="H198" s="2"/>
      <c r="I198" s="2"/>
      <c r="J198" s="2"/>
      <c r="K198" s="2"/>
      <c r="L198" s="2"/>
      <c r="M198" s="2"/>
    </row>
    <row r="199" ht="15.75" customHeight="1">
      <c r="H199" s="2"/>
      <c r="I199" s="2"/>
      <c r="J199" s="2"/>
      <c r="K199" s="2"/>
      <c r="L199" s="2"/>
      <c r="M199" s="2"/>
    </row>
    <row r="200" ht="15.75" customHeight="1">
      <c r="H200" s="2"/>
      <c r="I200" s="2"/>
      <c r="J200" s="2"/>
      <c r="K200" s="2"/>
      <c r="L200" s="2"/>
      <c r="M200" s="2"/>
    </row>
    <row r="201" ht="15.75" customHeight="1">
      <c r="H201" s="2"/>
      <c r="I201" s="2"/>
      <c r="J201" s="2"/>
      <c r="K201" s="2"/>
      <c r="L201" s="2"/>
      <c r="M201" s="2"/>
    </row>
    <row r="202" ht="15.75" customHeight="1">
      <c r="H202" s="2"/>
      <c r="I202" s="2"/>
      <c r="J202" s="2"/>
      <c r="K202" s="2"/>
      <c r="L202" s="2"/>
      <c r="M202" s="2"/>
    </row>
    <row r="203" ht="15.75" customHeight="1">
      <c r="H203" s="2"/>
      <c r="I203" s="2"/>
      <c r="J203" s="2"/>
      <c r="K203" s="2"/>
      <c r="L203" s="2"/>
      <c r="M203" s="2"/>
    </row>
    <row r="204" ht="15.75" customHeight="1">
      <c r="H204" s="2"/>
      <c r="I204" s="2"/>
      <c r="J204" s="2"/>
      <c r="K204" s="2"/>
      <c r="L204" s="2"/>
      <c r="M204" s="2"/>
    </row>
    <row r="205" ht="15.75" customHeight="1">
      <c r="H205" s="2"/>
      <c r="I205" s="2"/>
      <c r="J205" s="2"/>
      <c r="K205" s="2"/>
      <c r="L205" s="2"/>
      <c r="M205" s="2"/>
    </row>
    <row r="206" ht="15.75" customHeight="1">
      <c r="H206" s="2"/>
      <c r="I206" s="2"/>
      <c r="J206" s="2"/>
      <c r="K206" s="2"/>
      <c r="L206" s="2"/>
      <c r="M206" s="2"/>
    </row>
    <row r="207" ht="15.75" customHeight="1">
      <c r="H207" s="2"/>
      <c r="I207" s="2"/>
      <c r="J207" s="2"/>
      <c r="K207" s="2"/>
      <c r="L207" s="2"/>
      <c r="M207" s="2"/>
    </row>
    <row r="208" ht="15.75" customHeight="1">
      <c r="H208" s="2"/>
      <c r="I208" s="2"/>
      <c r="J208" s="2"/>
      <c r="K208" s="2"/>
      <c r="L208" s="2"/>
      <c r="M208" s="2"/>
    </row>
    <row r="209" ht="15.75" customHeight="1">
      <c r="H209" s="2"/>
      <c r="I209" s="2"/>
      <c r="J209" s="2"/>
      <c r="K209" s="2"/>
      <c r="L209" s="2"/>
      <c r="M209" s="2"/>
    </row>
    <row r="210" ht="15.75" customHeight="1">
      <c r="H210" s="2"/>
      <c r="I210" s="2"/>
      <c r="J210" s="2"/>
      <c r="K210" s="2"/>
      <c r="L210" s="2"/>
      <c r="M210" s="2"/>
    </row>
    <row r="211" ht="15.75" customHeight="1">
      <c r="H211" s="2"/>
      <c r="I211" s="2"/>
      <c r="J211" s="2"/>
      <c r="K211" s="2"/>
      <c r="L211" s="2"/>
      <c r="M211" s="2"/>
    </row>
    <row r="212" ht="15.75" customHeight="1">
      <c r="H212" s="2"/>
      <c r="I212" s="2"/>
      <c r="J212" s="2"/>
      <c r="K212" s="2"/>
      <c r="L212" s="2"/>
      <c r="M212" s="2"/>
    </row>
    <row r="213" ht="15.75" customHeight="1">
      <c r="H213" s="2"/>
      <c r="I213" s="2"/>
      <c r="J213" s="2"/>
      <c r="K213" s="2"/>
      <c r="L213" s="2"/>
      <c r="M213" s="2"/>
    </row>
    <row r="214" ht="15.75" customHeight="1">
      <c r="H214" s="2"/>
      <c r="I214" s="2"/>
      <c r="J214" s="2"/>
      <c r="K214" s="2"/>
      <c r="L214" s="2"/>
      <c r="M214" s="2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" width="8.71"/>
    <col customWidth="1" hidden="1" min="12" max="16" width="8.71"/>
    <col customWidth="1" min="17" max="17" width="29.57"/>
    <col customWidth="1" min="18" max="26" width="8.71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9" t="s">
        <v>9</v>
      </c>
      <c r="H1" s="29" t="s">
        <v>10</v>
      </c>
      <c r="I1" s="29" t="s">
        <v>11</v>
      </c>
      <c r="J1" s="29" t="s">
        <v>12</v>
      </c>
      <c r="K1" s="29" t="s">
        <v>13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T1" s="1" t="s">
        <v>1</v>
      </c>
      <c r="U1" s="14">
        <v>10.0</v>
      </c>
    </row>
    <row r="2">
      <c r="A2" s="9">
        <v>0.0</v>
      </c>
      <c r="B2" s="9">
        <v>0.0</v>
      </c>
      <c r="C2" s="9">
        <v>0.0</v>
      </c>
      <c r="D2" s="9">
        <v>0.0</v>
      </c>
      <c r="E2" s="9">
        <v>298.0</v>
      </c>
      <c r="F2" s="9">
        <v>0.0</v>
      </c>
      <c r="G2" s="30">
        <v>0.3</v>
      </c>
      <c r="H2" s="9">
        <v>0.0</v>
      </c>
      <c r="I2" s="9">
        <v>0.0</v>
      </c>
      <c r="J2" s="9"/>
      <c r="K2" s="31">
        <v>1.2</v>
      </c>
      <c r="L2" s="13">
        <f t="shared" ref="L2:O2" si="1">DEGREES(G2)</f>
        <v>17.18873385</v>
      </c>
      <c r="M2" s="13">
        <f t="shared" si="1"/>
        <v>0</v>
      </c>
      <c r="N2" s="13">
        <f t="shared" si="1"/>
        <v>0</v>
      </c>
      <c r="O2" s="13">
        <f t="shared" si="1"/>
        <v>0</v>
      </c>
      <c r="P2" s="13">
        <f t="shared" ref="P2:P39" si="3">K2</f>
        <v>1.2</v>
      </c>
      <c r="Q2" s="32" t="str">
        <f t="shared" ref="Q2:Q39" si="4">CONCATENATE("[",ROUND(G2,3),",",ROUND(H2,3),",",ROUND(I2,3),",",ROUND(J2,3),",",ROUND(K2,3),"],")</f>
        <v>[0.3,0,0,0,1.2],</v>
      </c>
      <c r="R2" s="14">
        <v>1.0</v>
      </c>
      <c r="T2" s="9">
        <v>0.0</v>
      </c>
    </row>
    <row r="3">
      <c r="A3" s="9">
        <f t="shared" ref="A3:A37" si="5">T3-$U$1</f>
        <v>250</v>
      </c>
      <c r="B3" s="9">
        <f t="shared" ref="B3:B5" si="6">RADIANS(39.522631)</f>
        <v>0.68980004</v>
      </c>
      <c r="C3" s="33">
        <f t="shared" ref="C3:C37" si="7">A3*COS(B3)</f>
        <v>192.8433204</v>
      </c>
      <c r="D3" s="9">
        <f t="shared" ref="D3:D37" si="8">A3*SIN(B3)</f>
        <v>159.0957378</v>
      </c>
      <c r="E3" s="9">
        <v>30.0</v>
      </c>
      <c r="F3" s="9">
        <f t="shared" ref="F3:F37" si="9">A3-$V$7</f>
        <v>160</v>
      </c>
      <c r="G3" s="34">
        <f t="shared" ref="G3:G19" si="10">ATAN2(C3,D3)-0.3</f>
        <v>0.38980004</v>
      </c>
      <c r="H3" s="9">
        <f t="shared" ref="H3:H37" si="11">PI()/2-ACOS(SQRT(F3^2+E3^2)/(2*$V$6))-ATAN(E3/F3)</f>
        <v>0.7135407093</v>
      </c>
      <c r="I3" s="9">
        <f t="shared" ref="I3:I37" si="12">2*(PI()/2-H3-ATAN(E3/F3))</f>
        <v>1.343815335</v>
      </c>
      <c r="J3" s="9">
        <f t="shared" ref="J3:J37" si="13">PI()/2-H3-I3</f>
        <v>-0.4865597175</v>
      </c>
      <c r="K3" s="31">
        <v>1.2</v>
      </c>
      <c r="L3" s="13">
        <f t="shared" ref="L3:O3" si="2">DEGREES(G3)</f>
        <v>22.33389715</v>
      </c>
      <c r="M3" s="13">
        <f t="shared" si="2"/>
        <v>40.88287115</v>
      </c>
      <c r="N3" s="13">
        <f t="shared" si="2"/>
        <v>76.99494714</v>
      </c>
      <c r="O3" s="13">
        <f t="shared" si="2"/>
        <v>-27.87781829</v>
      </c>
      <c r="P3" s="13">
        <f t="shared" si="3"/>
        <v>1.2</v>
      </c>
      <c r="Q3" s="32" t="str">
        <f t="shared" si="4"/>
        <v>[0.39,0.714,1.344,-0.487,1.2],</v>
      </c>
      <c r="R3" s="14">
        <v>2.0</v>
      </c>
      <c r="T3" s="9">
        <v>260.0</v>
      </c>
      <c r="U3" s="8" t="s">
        <v>15</v>
      </c>
      <c r="V3" s="1">
        <v>42.0</v>
      </c>
    </row>
    <row r="4">
      <c r="A4" s="9">
        <f t="shared" si="5"/>
        <v>250</v>
      </c>
      <c r="B4" s="9">
        <f t="shared" si="6"/>
        <v>0.68980004</v>
      </c>
      <c r="C4" s="33">
        <f t="shared" si="7"/>
        <v>192.8433204</v>
      </c>
      <c r="D4" s="9">
        <f t="shared" si="8"/>
        <v>159.0957378</v>
      </c>
      <c r="E4" s="9">
        <v>30.0</v>
      </c>
      <c r="F4" s="9">
        <f t="shared" si="9"/>
        <v>160</v>
      </c>
      <c r="G4" s="34">
        <f t="shared" si="10"/>
        <v>0.38980004</v>
      </c>
      <c r="H4" s="9">
        <f t="shared" si="11"/>
        <v>0.7135407093</v>
      </c>
      <c r="I4" s="9">
        <f t="shared" si="12"/>
        <v>1.343815335</v>
      </c>
      <c r="J4" s="9">
        <f t="shared" si="13"/>
        <v>-0.4865597175</v>
      </c>
      <c r="K4" s="31">
        <v>1.2</v>
      </c>
      <c r="L4" s="13">
        <f t="shared" ref="L4:O4" si="14">DEGREES(G4)</f>
        <v>22.33389715</v>
      </c>
      <c r="M4" s="13">
        <f t="shared" si="14"/>
        <v>40.88287115</v>
      </c>
      <c r="N4" s="13">
        <f t="shared" si="14"/>
        <v>76.99494714</v>
      </c>
      <c r="O4" s="13">
        <f t="shared" si="14"/>
        <v>-27.87781829</v>
      </c>
      <c r="P4" s="13">
        <f t="shared" si="3"/>
        <v>1.2</v>
      </c>
      <c r="Q4" s="32" t="str">
        <f t="shared" si="4"/>
        <v>[0.39,0.714,1.344,-0.487,1.2],</v>
      </c>
      <c r="R4" s="14">
        <v>3.0</v>
      </c>
      <c r="T4" s="35">
        <v>260.0</v>
      </c>
      <c r="U4" s="8"/>
      <c r="V4" s="1"/>
    </row>
    <row r="5">
      <c r="A5" s="9">
        <f t="shared" si="5"/>
        <v>249.27</v>
      </c>
      <c r="B5" s="1">
        <f t="shared" si="6"/>
        <v>0.68980004</v>
      </c>
      <c r="C5" s="27">
        <f t="shared" si="7"/>
        <v>192.2802179</v>
      </c>
      <c r="D5" s="1">
        <f t="shared" si="8"/>
        <v>158.6311782</v>
      </c>
      <c r="E5" s="36">
        <v>-30.0</v>
      </c>
      <c r="F5" s="1">
        <f t="shared" si="9"/>
        <v>159.27</v>
      </c>
      <c r="G5" s="34">
        <f t="shared" si="10"/>
        <v>0.38980004</v>
      </c>
      <c r="H5" s="1">
        <f t="shared" si="11"/>
        <v>1.079544707</v>
      </c>
      <c r="I5" s="1">
        <f t="shared" si="12"/>
        <v>1.354859287</v>
      </c>
      <c r="J5" s="1">
        <f t="shared" si="13"/>
        <v>-0.8636076669</v>
      </c>
      <c r="K5" s="31">
        <v>1.2</v>
      </c>
      <c r="L5" s="28">
        <f t="shared" ref="L5:O5" si="15">DEGREES(G5)</f>
        <v>22.33389715</v>
      </c>
      <c r="M5" s="28">
        <f t="shared" si="15"/>
        <v>61.8533555</v>
      </c>
      <c r="N5" s="28">
        <f t="shared" si="15"/>
        <v>77.62771897</v>
      </c>
      <c r="O5" s="28">
        <f t="shared" si="15"/>
        <v>-49.48107447</v>
      </c>
      <c r="P5" s="28">
        <f t="shared" si="3"/>
        <v>1.2</v>
      </c>
      <c r="Q5" s="32" t="str">
        <f t="shared" si="4"/>
        <v>[0.39,1.08,1.355,-0.864,1.2],</v>
      </c>
      <c r="R5" s="14">
        <v>4.0</v>
      </c>
      <c r="T5" s="1">
        <v>259.27</v>
      </c>
      <c r="U5" s="8" t="s">
        <v>16</v>
      </c>
      <c r="V5" s="1">
        <v>104.0</v>
      </c>
    </row>
    <row r="6">
      <c r="A6" s="9">
        <f t="shared" si="5"/>
        <v>259.96</v>
      </c>
      <c r="B6" s="1">
        <f>RADIANS(41.004467)</f>
        <v>0.7156629572</v>
      </c>
      <c r="C6" s="27">
        <f t="shared" si="7"/>
        <v>196.1810052</v>
      </c>
      <c r="D6" s="1">
        <f t="shared" si="8"/>
        <v>170.5644007</v>
      </c>
      <c r="E6" s="36">
        <v>-30.0</v>
      </c>
      <c r="F6" s="1">
        <f t="shared" si="9"/>
        <v>169.96</v>
      </c>
      <c r="G6" s="34">
        <f t="shared" si="10"/>
        <v>0.4156629572</v>
      </c>
      <c r="H6" s="1">
        <f t="shared" si="11"/>
        <v>1.153366698</v>
      </c>
      <c r="I6" s="1">
        <f t="shared" si="12"/>
        <v>1.184284211</v>
      </c>
      <c r="J6" s="1">
        <f t="shared" si="13"/>
        <v>-0.7668545823</v>
      </c>
      <c r="K6" s="31">
        <v>1.2</v>
      </c>
      <c r="L6" s="28">
        <f t="shared" ref="L6:O6" si="16">DEGREES(G6)</f>
        <v>23.81573315</v>
      </c>
      <c r="M6" s="28">
        <f t="shared" si="16"/>
        <v>66.08304402</v>
      </c>
      <c r="N6" s="28">
        <f t="shared" si="16"/>
        <v>67.85448705</v>
      </c>
      <c r="O6" s="28">
        <f t="shared" si="16"/>
        <v>-43.93753107</v>
      </c>
      <c r="P6" s="28">
        <f t="shared" si="3"/>
        <v>1.2</v>
      </c>
      <c r="Q6" s="32" t="str">
        <f t="shared" si="4"/>
        <v>[0.416,1.153,1.184,-0.767,1.2],</v>
      </c>
      <c r="R6" s="14">
        <v>5.0</v>
      </c>
      <c r="T6" s="1">
        <v>269.96</v>
      </c>
      <c r="U6" s="8" t="s">
        <v>17</v>
      </c>
      <c r="V6" s="1">
        <v>104.0</v>
      </c>
    </row>
    <row r="7">
      <c r="A7" s="9">
        <f t="shared" si="5"/>
        <v>265.17</v>
      </c>
      <c r="B7" s="1">
        <f>RADIANS(43.378504)</f>
        <v>0.7570977194</v>
      </c>
      <c r="C7" s="27">
        <f t="shared" si="7"/>
        <v>192.7341471</v>
      </c>
      <c r="D7" s="1">
        <f t="shared" si="8"/>
        <v>182.1226988</v>
      </c>
      <c r="E7" s="36">
        <v>-30.0</v>
      </c>
      <c r="F7" s="1">
        <f t="shared" si="9"/>
        <v>175.17</v>
      </c>
      <c r="G7" s="34">
        <f t="shared" si="10"/>
        <v>0.4570977194</v>
      </c>
      <c r="H7" s="1">
        <f t="shared" si="11"/>
        <v>1.194059502</v>
      </c>
      <c r="I7" s="1">
        <f t="shared" si="12"/>
        <v>1.092706949</v>
      </c>
      <c r="J7" s="1">
        <f t="shared" si="13"/>
        <v>-0.7159701246</v>
      </c>
      <c r="K7" s="31">
        <v>1.2</v>
      </c>
      <c r="L7" s="28">
        <f t="shared" ref="L7:O7" si="17">DEGREES(G7)</f>
        <v>26.18977015</v>
      </c>
      <c r="M7" s="28">
        <f t="shared" si="17"/>
        <v>68.41456998</v>
      </c>
      <c r="N7" s="28">
        <f t="shared" si="17"/>
        <v>62.60749642</v>
      </c>
      <c r="O7" s="28">
        <f t="shared" si="17"/>
        <v>-41.0220664</v>
      </c>
      <c r="P7" s="28">
        <f t="shared" si="3"/>
        <v>1.2</v>
      </c>
      <c r="Q7" s="32" t="str">
        <f t="shared" si="4"/>
        <v>[0.457,1.194,1.093,-0.716,1.2],</v>
      </c>
      <c r="R7" s="14">
        <v>6.0</v>
      </c>
      <c r="T7" s="1">
        <v>275.17</v>
      </c>
      <c r="U7" s="8" t="s">
        <v>18</v>
      </c>
      <c r="V7" s="1">
        <v>90.0</v>
      </c>
    </row>
    <row r="8">
      <c r="A8" s="9">
        <f t="shared" si="5"/>
        <v>265.09</v>
      </c>
      <c r="B8" s="1">
        <f>RADIANS(45.736409)</f>
        <v>0.7982509251</v>
      </c>
      <c r="C8" s="27">
        <f t="shared" si="7"/>
        <v>185.0223099</v>
      </c>
      <c r="D8" s="1">
        <f t="shared" si="8"/>
        <v>189.8405988</v>
      </c>
      <c r="E8" s="36">
        <v>-30.0</v>
      </c>
      <c r="F8" s="1">
        <f t="shared" si="9"/>
        <v>175.09</v>
      </c>
      <c r="G8" s="34">
        <f t="shared" si="10"/>
        <v>0.4982509251</v>
      </c>
      <c r="H8" s="1">
        <f t="shared" si="11"/>
        <v>1.193406338</v>
      </c>
      <c r="I8" s="1">
        <f t="shared" si="12"/>
        <v>1.094165319</v>
      </c>
      <c r="J8" s="1">
        <f t="shared" si="13"/>
        <v>-0.7167753301</v>
      </c>
      <c r="K8" s="31">
        <v>1.2</v>
      </c>
      <c r="L8" s="28">
        <f t="shared" ref="L8:O8" si="18">DEGREES(G8)</f>
        <v>28.54767515</v>
      </c>
      <c r="M8" s="28">
        <f t="shared" si="18"/>
        <v>68.37714638</v>
      </c>
      <c r="N8" s="28">
        <f t="shared" si="18"/>
        <v>62.69105489</v>
      </c>
      <c r="O8" s="28">
        <f t="shared" si="18"/>
        <v>-41.06820127</v>
      </c>
      <c r="P8" s="28">
        <f t="shared" si="3"/>
        <v>1.2</v>
      </c>
      <c r="Q8" s="32" t="str">
        <f t="shared" si="4"/>
        <v>[0.498,1.193,1.094,-0.717,1.2],</v>
      </c>
      <c r="R8" s="14">
        <v>7.0</v>
      </c>
      <c r="T8" s="1">
        <v>275.09</v>
      </c>
      <c r="U8" s="8" t="s">
        <v>19</v>
      </c>
      <c r="V8" s="1">
        <f>PI()/180</f>
        <v>0.01745329252</v>
      </c>
    </row>
    <row r="9">
      <c r="A9" s="9">
        <f t="shared" si="5"/>
        <v>262.59</v>
      </c>
      <c r="B9" s="1">
        <f>RADIANS(48.576334)</f>
        <v>0.8478169668</v>
      </c>
      <c r="C9" s="27">
        <f t="shared" si="7"/>
        <v>173.735227</v>
      </c>
      <c r="D9" s="1">
        <f t="shared" si="8"/>
        <v>196.8999213</v>
      </c>
      <c r="E9" s="36">
        <v>-30.0</v>
      </c>
      <c r="F9" s="1">
        <f t="shared" si="9"/>
        <v>172.59</v>
      </c>
      <c r="G9" s="34">
        <f t="shared" si="10"/>
        <v>0.5478169668</v>
      </c>
      <c r="H9" s="1">
        <f t="shared" si="11"/>
        <v>1.173456446</v>
      </c>
      <c r="I9" s="1">
        <f t="shared" si="12"/>
        <v>1.138885333</v>
      </c>
      <c r="J9" s="1">
        <f t="shared" si="13"/>
        <v>-0.7415454521</v>
      </c>
      <c r="K9" s="31">
        <v>1.2</v>
      </c>
      <c r="L9" s="28">
        <f t="shared" ref="L9:O9" si="19">DEGREES(G9)</f>
        <v>31.38760015</v>
      </c>
      <c r="M9" s="28">
        <f t="shared" si="19"/>
        <v>67.2341018</v>
      </c>
      <c r="N9" s="28">
        <f t="shared" si="19"/>
        <v>65.25332292</v>
      </c>
      <c r="O9" s="28">
        <f t="shared" si="19"/>
        <v>-42.48742472</v>
      </c>
      <c r="P9" s="28">
        <f t="shared" si="3"/>
        <v>1.2</v>
      </c>
      <c r="Q9" s="32" t="str">
        <f t="shared" si="4"/>
        <v>[0.548,1.173,1.139,-0.742,1.2],</v>
      </c>
      <c r="R9" s="14">
        <v>8.0</v>
      </c>
      <c r="T9" s="1">
        <v>272.59</v>
      </c>
    </row>
    <row r="10">
      <c r="A10" s="9">
        <f t="shared" si="5"/>
        <v>250.81</v>
      </c>
      <c r="B10" s="1">
        <f>RADIANS(50.803723)</f>
        <v>0.8866922386</v>
      </c>
      <c r="C10" s="27">
        <f t="shared" si="7"/>
        <v>158.5066396</v>
      </c>
      <c r="D10" s="1">
        <f t="shared" si="8"/>
        <v>194.3741272</v>
      </c>
      <c r="E10" s="36">
        <v>-30.0</v>
      </c>
      <c r="F10" s="1">
        <f t="shared" si="9"/>
        <v>160.81</v>
      </c>
      <c r="G10" s="34">
        <f t="shared" si="10"/>
        <v>0.5866922386</v>
      </c>
      <c r="H10" s="1">
        <f t="shared" si="11"/>
        <v>1.089497455</v>
      </c>
      <c r="I10" s="1">
        <f t="shared" si="12"/>
        <v>1.331468608</v>
      </c>
      <c r="J10" s="1">
        <f t="shared" si="13"/>
        <v>-0.8501697357</v>
      </c>
      <c r="K10" s="31">
        <v>1.2</v>
      </c>
      <c r="L10" s="28">
        <f t="shared" ref="L10:O10" si="20">DEGREES(G10)</f>
        <v>33.61498915</v>
      </c>
      <c r="M10" s="28">
        <f t="shared" si="20"/>
        <v>62.42360595</v>
      </c>
      <c r="N10" s="28">
        <f t="shared" si="20"/>
        <v>76.28753177</v>
      </c>
      <c r="O10" s="28">
        <f t="shared" si="20"/>
        <v>-48.71113772</v>
      </c>
      <c r="P10" s="28">
        <f t="shared" si="3"/>
        <v>1.2</v>
      </c>
      <c r="Q10" s="32" t="str">
        <f t="shared" si="4"/>
        <v>[0.587,1.089,1.331,-0.85,1.2],</v>
      </c>
      <c r="R10" s="14">
        <v>9.0</v>
      </c>
      <c r="T10" s="1">
        <v>260.81</v>
      </c>
    </row>
    <row r="11">
      <c r="A11" s="9">
        <f t="shared" si="5"/>
        <v>236.02</v>
      </c>
      <c r="B11" s="1">
        <f t="shared" ref="B11:B12" si="22">RADIANS(52.431408 )</f>
        <v>0.9151007011</v>
      </c>
      <c r="C11" s="27">
        <f t="shared" si="7"/>
        <v>143.9039337</v>
      </c>
      <c r="D11" s="1">
        <f t="shared" si="8"/>
        <v>187.075114</v>
      </c>
      <c r="E11" s="36">
        <v>-30.0</v>
      </c>
      <c r="F11" s="1">
        <f t="shared" si="9"/>
        <v>146.02</v>
      </c>
      <c r="G11" s="34">
        <f t="shared" si="10"/>
        <v>0.6151007011</v>
      </c>
      <c r="H11" s="1">
        <f t="shared" si="11"/>
        <v>1.001665034</v>
      </c>
      <c r="I11" s="1">
        <f t="shared" si="12"/>
        <v>1.543525917</v>
      </c>
      <c r="J11" s="1">
        <f t="shared" si="13"/>
        <v>-0.9743946234</v>
      </c>
      <c r="K11" s="31">
        <v>1.2</v>
      </c>
      <c r="L11" s="28">
        <f t="shared" ref="L11:O11" si="21">DEGREES(G11)</f>
        <v>35.24267415</v>
      </c>
      <c r="M11" s="28">
        <f t="shared" si="21"/>
        <v>57.39117891</v>
      </c>
      <c r="N11" s="28">
        <f t="shared" si="21"/>
        <v>88.43752059</v>
      </c>
      <c r="O11" s="28">
        <f t="shared" si="21"/>
        <v>-55.8286995</v>
      </c>
      <c r="P11" s="28">
        <f t="shared" si="3"/>
        <v>1.2</v>
      </c>
      <c r="Q11" s="32" t="str">
        <f t="shared" si="4"/>
        <v>[0.615,1.002,1.544,-0.974,1.2],</v>
      </c>
      <c r="R11" s="14">
        <v>10.0</v>
      </c>
      <c r="T11" s="1">
        <v>246.02</v>
      </c>
    </row>
    <row r="12">
      <c r="A12" s="9">
        <f t="shared" si="5"/>
        <v>213.46</v>
      </c>
      <c r="B12" s="1">
        <f t="shared" si="22"/>
        <v>0.9151007011</v>
      </c>
      <c r="C12" s="27">
        <f t="shared" si="7"/>
        <v>130.1488589</v>
      </c>
      <c r="D12" s="1">
        <f t="shared" si="8"/>
        <v>169.1935168</v>
      </c>
      <c r="E12" s="36">
        <v>-30.0</v>
      </c>
      <c r="F12" s="1">
        <f t="shared" si="9"/>
        <v>123.46</v>
      </c>
      <c r="G12" s="34">
        <f t="shared" si="10"/>
        <v>0.6151007011</v>
      </c>
      <c r="H12" s="1">
        <f t="shared" si="11"/>
        <v>0.8954821102</v>
      </c>
      <c r="I12" s="1">
        <f t="shared" si="12"/>
        <v>1.827375811</v>
      </c>
      <c r="J12" s="1">
        <f t="shared" si="13"/>
        <v>-1.152061594</v>
      </c>
      <c r="K12" s="31">
        <v>1.2</v>
      </c>
      <c r="L12" s="28">
        <f t="shared" ref="L12:O12" si="23">DEGREES(G12)</f>
        <v>35.24267415</v>
      </c>
      <c r="M12" s="28">
        <f t="shared" si="23"/>
        <v>51.30734555</v>
      </c>
      <c r="N12" s="28">
        <f t="shared" si="23"/>
        <v>104.7009216</v>
      </c>
      <c r="O12" s="28">
        <f t="shared" si="23"/>
        <v>-66.0082671</v>
      </c>
      <c r="P12" s="28">
        <f t="shared" si="3"/>
        <v>1.2</v>
      </c>
      <c r="Q12" s="32" t="str">
        <f t="shared" si="4"/>
        <v>[0.615,0.895,1.827,-1.152,1.2],</v>
      </c>
      <c r="R12" s="14">
        <v>11.0</v>
      </c>
      <c r="T12" s="1">
        <v>223.46</v>
      </c>
    </row>
    <row r="13">
      <c r="A13" s="9">
        <f t="shared" si="5"/>
        <v>196.79</v>
      </c>
      <c r="B13" s="1">
        <f>RADIANS(50.8)</f>
        <v>0.88662726</v>
      </c>
      <c r="C13" s="27">
        <f t="shared" si="7"/>
        <v>124.3770465</v>
      </c>
      <c r="D13" s="1">
        <f t="shared" si="8"/>
        <v>152.5013259</v>
      </c>
      <c r="E13" s="1">
        <v>-31.0</v>
      </c>
      <c r="F13" s="1">
        <f t="shared" si="9"/>
        <v>106.79</v>
      </c>
      <c r="G13" s="34">
        <f t="shared" si="10"/>
        <v>0.58662726</v>
      </c>
      <c r="H13" s="1">
        <f t="shared" si="11"/>
        <v>0.8465682821</v>
      </c>
      <c r="I13" s="1">
        <f t="shared" si="12"/>
        <v>2.013504704</v>
      </c>
      <c r="J13" s="1">
        <f t="shared" si="13"/>
        <v>-1.28927666</v>
      </c>
      <c r="K13" s="31">
        <v>1.2</v>
      </c>
      <c r="L13" s="28">
        <f t="shared" ref="L13:O13" si="24">DEGREES(G13)</f>
        <v>33.61126615</v>
      </c>
      <c r="M13" s="28">
        <f t="shared" si="24"/>
        <v>48.50478963</v>
      </c>
      <c r="N13" s="28">
        <f t="shared" si="24"/>
        <v>115.3653216</v>
      </c>
      <c r="O13" s="28">
        <f t="shared" si="24"/>
        <v>-73.87011122</v>
      </c>
      <c r="P13" s="28">
        <f t="shared" si="3"/>
        <v>1.2</v>
      </c>
      <c r="Q13" s="32" t="str">
        <f t="shared" si="4"/>
        <v>[0.587,0.847,2.014,-1.289,1.2],</v>
      </c>
      <c r="R13" s="14">
        <v>12.0</v>
      </c>
      <c r="T13" s="1">
        <v>206.79</v>
      </c>
    </row>
    <row r="14">
      <c r="A14" s="9">
        <f t="shared" si="5"/>
        <v>192.02</v>
      </c>
      <c r="B14" s="1">
        <f>RADIANS(48.6)</f>
        <v>0.8482300165</v>
      </c>
      <c r="C14" s="27">
        <f t="shared" si="7"/>
        <v>126.9851044</v>
      </c>
      <c r="D14" s="1">
        <f t="shared" si="8"/>
        <v>144.0363276</v>
      </c>
      <c r="E14" s="1">
        <v>-33.0</v>
      </c>
      <c r="F14" s="1">
        <f t="shared" si="9"/>
        <v>102.02</v>
      </c>
      <c r="G14" s="34">
        <f t="shared" si="10"/>
        <v>0.5482300165</v>
      </c>
      <c r="H14" s="1">
        <f t="shared" si="11"/>
        <v>0.8544373297</v>
      </c>
      <c r="I14" s="1">
        <f t="shared" si="12"/>
        <v>2.058405618</v>
      </c>
      <c r="J14" s="1">
        <f t="shared" si="13"/>
        <v>-1.342046621</v>
      </c>
      <c r="K14" s="31">
        <v>1.2</v>
      </c>
      <c r="L14" s="28">
        <f t="shared" ref="L14:O14" si="25">DEGREES(G14)</f>
        <v>31.41126615</v>
      </c>
      <c r="M14" s="28">
        <f t="shared" si="25"/>
        <v>48.95565285</v>
      </c>
      <c r="N14" s="28">
        <f t="shared" si="25"/>
        <v>117.9379544</v>
      </c>
      <c r="O14" s="28">
        <f t="shared" si="25"/>
        <v>-76.89360728</v>
      </c>
      <c r="P14" s="28">
        <f t="shared" si="3"/>
        <v>1.2</v>
      </c>
      <c r="Q14" s="32" t="str">
        <f t="shared" si="4"/>
        <v>[0.548,0.854,2.058,-1.342,1.2],</v>
      </c>
      <c r="R14" s="14">
        <v>13.0</v>
      </c>
      <c r="T14" s="1">
        <v>202.02</v>
      </c>
    </row>
    <row r="15">
      <c r="A15" s="9">
        <f t="shared" si="5"/>
        <v>190</v>
      </c>
      <c r="B15" s="1">
        <f>RADIANS(45.7)</f>
        <v>0.7976154682</v>
      </c>
      <c r="C15" s="27">
        <f t="shared" si="7"/>
        <v>132.6989042</v>
      </c>
      <c r="D15" s="1">
        <f t="shared" si="8"/>
        <v>135.9816194</v>
      </c>
      <c r="E15" s="1">
        <v>-35.0</v>
      </c>
      <c r="F15" s="1">
        <f t="shared" si="9"/>
        <v>100</v>
      </c>
      <c r="G15" s="34">
        <f t="shared" si="10"/>
        <v>0.4976154682</v>
      </c>
      <c r="H15" s="1">
        <f t="shared" si="11"/>
        <v>0.8711225571</v>
      </c>
      <c r="I15" s="1">
        <f t="shared" si="12"/>
        <v>2.072697178</v>
      </c>
      <c r="J15" s="1">
        <f t="shared" si="13"/>
        <v>-1.373023408</v>
      </c>
      <c r="K15" s="31">
        <v>1.2</v>
      </c>
      <c r="L15" s="28">
        <f t="shared" ref="L15:O15" si="26">DEGREES(G15)</f>
        <v>28.51126615</v>
      </c>
      <c r="M15" s="28">
        <f t="shared" si="26"/>
        <v>49.91164596</v>
      </c>
      <c r="N15" s="28">
        <f t="shared" si="26"/>
        <v>118.7568005</v>
      </c>
      <c r="O15" s="28">
        <f t="shared" si="26"/>
        <v>-78.66844648</v>
      </c>
      <c r="P15" s="28">
        <f t="shared" si="3"/>
        <v>1.2</v>
      </c>
      <c r="Q15" s="32" t="str">
        <f t="shared" si="4"/>
        <v>[0.498,0.871,2.073,-1.373,1.2],</v>
      </c>
      <c r="R15" s="14">
        <v>14.0</v>
      </c>
      <c r="T15" s="1">
        <v>200.0</v>
      </c>
    </row>
    <row r="16">
      <c r="A16" s="9">
        <f t="shared" si="5"/>
        <v>194.05</v>
      </c>
      <c r="B16" s="1">
        <f>RADIANS(41)</f>
        <v>0.7155849933</v>
      </c>
      <c r="C16" s="27">
        <f t="shared" si="7"/>
        <v>146.451394</v>
      </c>
      <c r="D16" s="1">
        <f t="shared" si="8"/>
        <v>127.3082546</v>
      </c>
      <c r="E16" s="1">
        <v>-37.0</v>
      </c>
      <c r="F16" s="1">
        <f t="shared" si="9"/>
        <v>104.05</v>
      </c>
      <c r="G16" s="34">
        <f t="shared" si="10"/>
        <v>0.4155849933</v>
      </c>
      <c r="H16" s="1">
        <f t="shared" si="11"/>
        <v>0.9013474017</v>
      </c>
      <c r="I16" s="1">
        <f t="shared" si="12"/>
        <v>2.022204672</v>
      </c>
      <c r="J16" s="1">
        <f t="shared" si="13"/>
        <v>-1.352755747</v>
      </c>
      <c r="K16" s="31">
        <v>1.2</v>
      </c>
      <c r="L16" s="28">
        <f t="shared" ref="L16:O16" si="27">DEGREES(G16)</f>
        <v>23.81126615</v>
      </c>
      <c r="M16" s="28">
        <f t="shared" si="27"/>
        <v>51.64340199</v>
      </c>
      <c r="N16" s="28">
        <f t="shared" si="27"/>
        <v>115.863793</v>
      </c>
      <c r="O16" s="28">
        <f t="shared" si="27"/>
        <v>-77.50719499</v>
      </c>
      <c r="P16" s="28">
        <f t="shared" si="3"/>
        <v>1.2</v>
      </c>
      <c r="Q16" s="32" t="str">
        <f t="shared" si="4"/>
        <v>[0.416,0.901,2.022,-1.353,1.2],</v>
      </c>
      <c r="R16" s="14">
        <v>15.0</v>
      </c>
      <c r="T16" s="1">
        <v>204.05</v>
      </c>
    </row>
    <row r="17">
      <c r="A17" s="9">
        <f t="shared" si="5"/>
        <v>202.37</v>
      </c>
      <c r="B17" s="1">
        <f>RADIANS(39.1)</f>
        <v>0.6824237375</v>
      </c>
      <c r="C17" s="27">
        <f t="shared" si="7"/>
        <v>157.0485114</v>
      </c>
      <c r="D17" s="1">
        <f t="shared" si="8"/>
        <v>127.6298631</v>
      </c>
      <c r="E17" s="1">
        <v>-39.0</v>
      </c>
      <c r="F17" s="1">
        <f t="shared" si="9"/>
        <v>112.37</v>
      </c>
      <c r="G17" s="34">
        <f t="shared" si="10"/>
        <v>0.3824237375</v>
      </c>
      <c r="H17" s="1">
        <f t="shared" si="11"/>
        <v>0.942823092</v>
      </c>
      <c r="I17" s="1">
        <f t="shared" si="12"/>
        <v>1.924066792</v>
      </c>
      <c r="J17" s="1">
        <f t="shared" si="13"/>
        <v>-1.296093557</v>
      </c>
      <c r="K17" s="31">
        <v>1.2</v>
      </c>
      <c r="L17" s="28">
        <f t="shared" ref="L17:O17" si="28">DEGREES(G17)</f>
        <v>21.91126615</v>
      </c>
      <c r="M17" s="28">
        <f t="shared" si="28"/>
        <v>54.019784</v>
      </c>
      <c r="N17" s="28">
        <f t="shared" si="28"/>
        <v>110.2409067</v>
      </c>
      <c r="O17" s="28">
        <f t="shared" si="28"/>
        <v>-74.26069066</v>
      </c>
      <c r="P17" s="28">
        <f t="shared" si="3"/>
        <v>1.2</v>
      </c>
      <c r="Q17" s="32" t="str">
        <f t="shared" si="4"/>
        <v>[0.382,0.943,1.924,-1.296,1.2],</v>
      </c>
      <c r="R17" s="14">
        <v>16.0</v>
      </c>
      <c r="T17" s="1">
        <v>212.37</v>
      </c>
    </row>
    <row r="18">
      <c r="A18" s="9">
        <f t="shared" si="5"/>
        <v>213.9</v>
      </c>
      <c r="B18" s="1">
        <f t="shared" ref="B18:B19" si="30">RADIANS(37.8)</f>
        <v>0.6597344573</v>
      </c>
      <c r="C18" s="27">
        <f t="shared" si="7"/>
        <v>169.0141571</v>
      </c>
      <c r="D18" s="1">
        <f t="shared" si="8"/>
        <v>131.1008188</v>
      </c>
      <c r="E18" s="1">
        <v>-41.0</v>
      </c>
      <c r="F18" s="1">
        <f t="shared" si="9"/>
        <v>123.9</v>
      </c>
      <c r="G18" s="34">
        <f t="shared" si="10"/>
        <v>0.3597344573</v>
      </c>
      <c r="H18" s="1">
        <f t="shared" si="11"/>
        <v>0.9978308919</v>
      </c>
      <c r="I18" s="1">
        <f t="shared" si="12"/>
        <v>1.785070464</v>
      </c>
      <c r="J18" s="1">
        <f t="shared" si="13"/>
        <v>-1.212105029</v>
      </c>
      <c r="K18" s="31">
        <v>1.2</v>
      </c>
      <c r="L18" s="28">
        <f t="shared" ref="L18:O18" si="29">DEGREES(G18)</f>
        <v>20.61126615</v>
      </c>
      <c r="M18" s="28">
        <f t="shared" si="29"/>
        <v>57.17149877</v>
      </c>
      <c r="N18" s="28">
        <f t="shared" si="29"/>
        <v>102.2770037</v>
      </c>
      <c r="O18" s="28">
        <f t="shared" si="29"/>
        <v>-69.44850248</v>
      </c>
      <c r="P18" s="28">
        <f t="shared" si="3"/>
        <v>1.2</v>
      </c>
      <c r="Q18" s="32" t="str">
        <f t="shared" si="4"/>
        <v>[0.36,0.998,1.785,-1.212,1.2],</v>
      </c>
      <c r="R18" s="14">
        <v>17.0</v>
      </c>
      <c r="T18" s="1">
        <v>223.9</v>
      </c>
    </row>
    <row r="19">
      <c r="A19" s="9">
        <f t="shared" si="5"/>
        <v>213.9</v>
      </c>
      <c r="B19" s="9">
        <f t="shared" si="30"/>
        <v>0.6597344573</v>
      </c>
      <c r="C19" s="33">
        <f t="shared" si="7"/>
        <v>169.0141571</v>
      </c>
      <c r="D19" s="9">
        <f t="shared" si="8"/>
        <v>131.1008188</v>
      </c>
      <c r="E19" s="9">
        <v>30.0</v>
      </c>
      <c r="F19" s="9">
        <f t="shared" si="9"/>
        <v>123.9</v>
      </c>
      <c r="G19" s="34">
        <f t="shared" si="10"/>
        <v>0.3597344573</v>
      </c>
      <c r="H19" s="9">
        <f t="shared" si="11"/>
        <v>0.4221487746</v>
      </c>
      <c r="I19" s="9">
        <f t="shared" si="12"/>
        <v>1.822177688</v>
      </c>
      <c r="J19" s="9">
        <f t="shared" si="13"/>
        <v>-0.6735301363</v>
      </c>
      <c r="K19" s="31">
        <v>1.2</v>
      </c>
      <c r="L19" s="13">
        <f t="shared" ref="L19:O19" si="31">DEGREES(G19)</f>
        <v>20.61126615</v>
      </c>
      <c r="M19" s="13">
        <f t="shared" si="31"/>
        <v>24.18734311</v>
      </c>
      <c r="N19" s="13">
        <f t="shared" si="31"/>
        <v>104.4030911</v>
      </c>
      <c r="O19" s="13">
        <f t="shared" si="31"/>
        <v>-38.59043418</v>
      </c>
      <c r="P19" s="13">
        <f t="shared" si="3"/>
        <v>1.2</v>
      </c>
      <c r="Q19" s="32" t="str">
        <f t="shared" si="4"/>
        <v>[0.36,0.422,1.822,-0.674,1.2],</v>
      </c>
      <c r="R19" s="14">
        <v>18.0</v>
      </c>
      <c r="T19" s="9">
        <v>223.9</v>
      </c>
    </row>
    <row r="20">
      <c r="A20" s="9">
        <f t="shared" si="5"/>
        <v>213.9</v>
      </c>
      <c r="B20" s="9">
        <f t="shared" ref="B20:B22" si="33">-RADIANS(37.8)</f>
        <v>-0.6597344573</v>
      </c>
      <c r="C20" s="33">
        <f t="shared" si="7"/>
        <v>169.0141571</v>
      </c>
      <c r="D20" s="9">
        <f t="shared" si="8"/>
        <v>-131.1008188</v>
      </c>
      <c r="E20" s="9">
        <v>30.0</v>
      </c>
      <c r="F20" s="9">
        <f t="shared" si="9"/>
        <v>123.9</v>
      </c>
      <c r="G20" s="34">
        <f t="shared" ref="G20:G37" si="34">ATAN2(C20,D20)</f>
        <v>-0.6597344573</v>
      </c>
      <c r="H20" s="9">
        <f t="shared" si="11"/>
        <v>0.4221487746</v>
      </c>
      <c r="I20" s="9">
        <f t="shared" si="12"/>
        <v>1.822177688</v>
      </c>
      <c r="J20" s="9">
        <f t="shared" si="13"/>
        <v>-0.6735301363</v>
      </c>
      <c r="K20" s="31">
        <v>1.2</v>
      </c>
      <c r="L20" s="13">
        <f t="shared" ref="L20:O20" si="32">DEGREES(G20)</f>
        <v>-37.8</v>
      </c>
      <c r="M20" s="13">
        <f t="shared" si="32"/>
        <v>24.18734311</v>
      </c>
      <c r="N20" s="13">
        <f t="shared" si="32"/>
        <v>104.4030911</v>
      </c>
      <c r="O20" s="13">
        <f t="shared" si="32"/>
        <v>-38.59043418</v>
      </c>
      <c r="P20" s="13">
        <f t="shared" si="3"/>
        <v>1.2</v>
      </c>
      <c r="Q20" s="32" t="str">
        <f t="shared" si="4"/>
        <v>[-0.66,0.422,1.822,-0.674,1.2],</v>
      </c>
      <c r="R20" s="14">
        <v>19.0</v>
      </c>
      <c r="T20" s="9">
        <v>223.9</v>
      </c>
    </row>
    <row r="21">
      <c r="A21" s="9">
        <f t="shared" si="5"/>
        <v>213.9</v>
      </c>
      <c r="B21" s="9">
        <f t="shared" si="33"/>
        <v>-0.6597344573</v>
      </c>
      <c r="C21" s="33">
        <f t="shared" si="7"/>
        <v>169.0141571</v>
      </c>
      <c r="D21" s="9">
        <f t="shared" si="8"/>
        <v>-131.1008188</v>
      </c>
      <c r="E21" s="9">
        <v>30.0</v>
      </c>
      <c r="F21" s="9">
        <f t="shared" si="9"/>
        <v>123.9</v>
      </c>
      <c r="G21" s="34">
        <f t="shared" si="34"/>
        <v>-0.6597344573</v>
      </c>
      <c r="H21" s="9">
        <f t="shared" si="11"/>
        <v>0.4221487746</v>
      </c>
      <c r="I21" s="9">
        <f t="shared" si="12"/>
        <v>1.822177688</v>
      </c>
      <c r="J21" s="9">
        <f t="shared" si="13"/>
        <v>-0.6735301363</v>
      </c>
      <c r="K21" s="31">
        <v>1.2</v>
      </c>
      <c r="L21" s="13">
        <f t="shared" ref="L21:O21" si="35">DEGREES(G21)</f>
        <v>-37.8</v>
      </c>
      <c r="M21" s="13">
        <f t="shared" si="35"/>
        <v>24.18734311</v>
      </c>
      <c r="N21" s="13">
        <f t="shared" si="35"/>
        <v>104.4030911</v>
      </c>
      <c r="O21" s="13">
        <f t="shared" si="35"/>
        <v>-38.59043418</v>
      </c>
      <c r="P21" s="13">
        <f t="shared" si="3"/>
        <v>1.2</v>
      </c>
      <c r="Q21" s="32" t="str">
        <f t="shared" si="4"/>
        <v>[-0.66,0.422,1.822,-0.674,1.2],</v>
      </c>
      <c r="R21" s="14">
        <v>20.0</v>
      </c>
      <c r="T21" s="9">
        <v>223.9</v>
      </c>
    </row>
    <row r="22">
      <c r="A22" s="9">
        <f t="shared" si="5"/>
        <v>213.9</v>
      </c>
      <c r="B22" s="9">
        <f t="shared" si="33"/>
        <v>-0.6597344573</v>
      </c>
      <c r="C22" s="33">
        <f t="shared" si="7"/>
        <v>169.0141571</v>
      </c>
      <c r="D22" s="9">
        <f t="shared" si="8"/>
        <v>-131.1008188</v>
      </c>
      <c r="E22" s="9">
        <v>30.0</v>
      </c>
      <c r="F22" s="9">
        <f t="shared" si="9"/>
        <v>123.9</v>
      </c>
      <c r="G22" s="34">
        <f t="shared" si="34"/>
        <v>-0.6597344573</v>
      </c>
      <c r="H22" s="9">
        <f t="shared" si="11"/>
        <v>0.4221487746</v>
      </c>
      <c r="I22" s="9">
        <f t="shared" si="12"/>
        <v>1.822177688</v>
      </c>
      <c r="J22" s="9">
        <f t="shared" si="13"/>
        <v>-0.6735301363</v>
      </c>
      <c r="K22" s="31">
        <v>1.2</v>
      </c>
      <c r="L22" s="13">
        <f t="shared" ref="L22:O22" si="36">DEGREES(G22)</f>
        <v>-37.8</v>
      </c>
      <c r="M22" s="13">
        <f t="shared" si="36"/>
        <v>24.18734311</v>
      </c>
      <c r="N22" s="13">
        <f t="shared" si="36"/>
        <v>104.4030911</v>
      </c>
      <c r="O22" s="13">
        <f t="shared" si="36"/>
        <v>-38.59043418</v>
      </c>
      <c r="P22" s="13">
        <f t="shared" si="3"/>
        <v>1.2</v>
      </c>
      <c r="Q22" s="32" t="str">
        <f t="shared" si="4"/>
        <v>[-0.66,0.422,1.822,-0.674,1.2],</v>
      </c>
      <c r="R22" s="14">
        <v>21.0</v>
      </c>
      <c r="T22" s="9">
        <v>223.9</v>
      </c>
    </row>
    <row r="23">
      <c r="A23" s="9">
        <f t="shared" si="5"/>
        <v>264.57</v>
      </c>
      <c r="B23" s="1">
        <f t="shared" ref="B23:B24" si="38">-RADIANS(38.9)</f>
        <v>-0.678933079</v>
      </c>
      <c r="C23" s="27">
        <f t="shared" si="7"/>
        <v>205.8997898</v>
      </c>
      <c r="D23" s="1">
        <f t="shared" si="8"/>
        <v>-166.1401862</v>
      </c>
      <c r="E23" s="36">
        <v>-40.0</v>
      </c>
      <c r="F23" s="1">
        <f t="shared" si="9"/>
        <v>174.57</v>
      </c>
      <c r="G23" s="37">
        <f t="shared" si="34"/>
        <v>-0.678933079</v>
      </c>
      <c r="H23" s="1">
        <f t="shared" si="11"/>
        <v>1.262536094</v>
      </c>
      <c r="I23" s="1">
        <f t="shared" si="12"/>
        <v>1.067012796</v>
      </c>
      <c r="J23" s="1">
        <f t="shared" si="13"/>
        <v>-0.7587525625</v>
      </c>
      <c r="K23" s="31">
        <v>1.2</v>
      </c>
      <c r="L23" s="28">
        <f t="shared" ref="L23:O23" si="37">DEGREES(G23)</f>
        <v>-38.9</v>
      </c>
      <c r="M23" s="28">
        <f t="shared" si="37"/>
        <v>72.33798966</v>
      </c>
      <c r="N23" s="28">
        <f t="shared" si="37"/>
        <v>61.13532987</v>
      </c>
      <c r="O23" s="28">
        <f t="shared" si="37"/>
        <v>-43.47331953</v>
      </c>
      <c r="P23" s="28">
        <f t="shared" si="3"/>
        <v>1.2</v>
      </c>
      <c r="Q23" s="32" t="str">
        <f t="shared" si="4"/>
        <v>[-0.679,1.263,1.067,-0.759,1.2],</v>
      </c>
      <c r="R23" s="14">
        <v>22.0</v>
      </c>
      <c r="T23" s="1">
        <v>274.57</v>
      </c>
    </row>
    <row r="24">
      <c r="A24" s="9">
        <f t="shared" si="5"/>
        <v>264.57</v>
      </c>
      <c r="B24" s="1">
        <f t="shared" si="38"/>
        <v>-0.678933079</v>
      </c>
      <c r="C24" s="27">
        <f t="shared" si="7"/>
        <v>205.8997898</v>
      </c>
      <c r="D24" s="1">
        <f t="shared" si="8"/>
        <v>-166.1401862</v>
      </c>
      <c r="E24" s="36">
        <v>-40.0</v>
      </c>
      <c r="F24" s="1">
        <f t="shared" si="9"/>
        <v>174.57</v>
      </c>
      <c r="G24" s="37">
        <f t="shared" si="34"/>
        <v>-0.678933079</v>
      </c>
      <c r="H24" s="1">
        <f t="shared" si="11"/>
        <v>1.262536094</v>
      </c>
      <c r="I24" s="1">
        <f t="shared" si="12"/>
        <v>1.067012796</v>
      </c>
      <c r="J24" s="1">
        <f t="shared" si="13"/>
        <v>-0.7587525625</v>
      </c>
      <c r="K24" s="31">
        <v>1.2</v>
      </c>
      <c r="L24" s="28">
        <f t="shared" ref="L24:O24" si="39">DEGREES(G24)</f>
        <v>-38.9</v>
      </c>
      <c r="M24" s="28">
        <f t="shared" si="39"/>
        <v>72.33798966</v>
      </c>
      <c r="N24" s="28">
        <f t="shared" si="39"/>
        <v>61.13532987</v>
      </c>
      <c r="O24" s="28">
        <f t="shared" si="39"/>
        <v>-43.47331953</v>
      </c>
      <c r="P24" s="28">
        <f t="shared" si="3"/>
        <v>1.2</v>
      </c>
      <c r="Q24" s="32" t="str">
        <f t="shared" si="4"/>
        <v>[-0.679,1.263,1.067,-0.759,1.2],</v>
      </c>
      <c r="R24" s="14">
        <v>23.0</v>
      </c>
      <c r="T24" s="1">
        <v>274.57</v>
      </c>
    </row>
    <row r="25" ht="15.75" customHeight="1">
      <c r="A25" s="9">
        <f t="shared" si="5"/>
        <v>262.91</v>
      </c>
      <c r="B25" s="1">
        <f>-RADIANS(43.8)</f>
        <v>-0.7644542124</v>
      </c>
      <c r="C25" s="27">
        <f t="shared" si="7"/>
        <v>189.7579816</v>
      </c>
      <c r="D25" s="1">
        <f t="shared" si="8"/>
        <v>-181.9713618</v>
      </c>
      <c r="E25" s="36">
        <v>-30.0</v>
      </c>
      <c r="F25" s="1">
        <f t="shared" si="9"/>
        <v>172.91</v>
      </c>
      <c r="G25" s="37">
        <f t="shared" si="34"/>
        <v>-0.7644542124</v>
      </c>
      <c r="H25" s="1">
        <f t="shared" si="11"/>
        <v>1.175961728</v>
      </c>
      <c r="I25" s="1">
        <f t="shared" si="12"/>
        <v>1.133250227</v>
      </c>
      <c r="J25" s="1">
        <f t="shared" si="13"/>
        <v>-0.7384156281</v>
      </c>
      <c r="K25" s="31">
        <v>1.2</v>
      </c>
      <c r="L25" s="28">
        <f t="shared" ref="L25:O25" si="40">DEGREES(G25)</f>
        <v>-43.8</v>
      </c>
      <c r="M25" s="28">
        <f t="shared" si="40"/>
        <v>67.3776439</v>
      </c>
      <c r="N25" s="28">
        <f t="shared" si="40"/>
        <v>64.93045511</v>
      </c>
      <c r="O25" s="28">
        <f t="shared" si="40"/>
        <v>-42.30809902</v>
      </c>
      <c r="P25" s="28">
        <f t="shared" si="3"/>
        <v>1.2</v>
      </c>
      <c r="Q25" s="32" t="str">
        <f t="shared" si="4"/>
        <v>[-0.764,1.176,1.133,-0.738,1.2],</v>
      </c>
      <c r="R25" s="14">
        <v>24.0</v>
      </c>
      <c r="T25" s="1">
        <v>272.91</v>
      </c>
    </row>
    <row r="26" ht="15.75" customHeight="1">
      <c r="A26" s="9">
        <f t="shared" si="5"/>
        <v>262.43</v>
      </c>
      <c r="B26" s="1">
        <f>-RADIANS(47.2)</f>
        <v>-0.8237954069</v>
      </c>
      <c r="C26" s="27">
        <f t="shared" si="7"/>
        <v>178.3057815</v>
      </c>
      <c r="D26" s="1">
        <f t="shared" si="8"/>
        <v>-192.5527283</v>
      </c>
      <c r="E26" s="36">
        <v>-30.0</v>
      </c>
      <c r="F26" s="1">
        <f t="shared" si="9"/>
        <v>172.43</v>
      </c>
      <c r="G26" s="37">
        <f t="shared" si="34"/>
        <v>-0.8237954069</v>
      </c>
      <c r="H26" s="1">
        <f t="shared" si="11"/>
        <v>1.172208925</v>
      </c>
      <c r="I26" s="1">
        <f t="shared" si="12"/>
        <v>1.141693489</v>
      </c>
      <c r="J26" s="1">
        <f t="shared" si="13"/>
        <v>-0.7431060875</v>
      </c>
      <c r="K26" s="31">
        <v>1.2</v>
      </c>
      <c r="L26" s="28">
        <f t="shared" ref="L26:O26" si="41">DEGREES(G26)</f>
        <v>-47.2</v>
      </c>
      <c r="M26" s="28">
        <f t="shared" si="41"/>
        <v>67.16262413</v>
      </c>
      <c r="N26" s="28">
        <f t="shared" si="41"/>
        <v>65.41421841</v>
      </c>
      <c r="O26" s="28">
        <f t="shared" si="41"/>
        <v>-42.57684254</v>
      </c>
      <c r="P26" s="28">
        <f t="shared" si="3"/>
        <v>1.2</v>
      </c>
      <c r="Q26" s="32" t="str">
        <f t="shared" si="4"/>
        <v>[-0.824,1.172,1.142,-0.743,1.2],</v>
      </c>
      <c r="R26" s="14">
        <v>25.0</v>
      </c>
      <c r="T26" s="1">
        <v>272.43</v>
      </c>
    </row>
    <row r="27" ht="15.75" customHeight="1">
      <c r="A27" s="9">
        <f t="shared" si="5"/>
        <v>258.1</v>
      </c>
      <c r="B27" s="1">
        <f>-RADIANS(49.1)</f>
        <v>-0.8569566627</v>
      </c>
      <c r="C27" s="27">
        <f t="shared" si="7"/>
        <v>168.988604</v>
      </c>
      <c r="D27" s="1">
        <f t="shared" si="8"/>
        <v>-195.0857804</v>
      </c>
      <c r="E27" s="36">
        <v>-30.0</v>
      </c>
      <c r="F27" s="1">
        <f t="shared" si="9"/>
        <v>168.1</v>
      </c>
      <c r="G27" s="37">
        <f t="shared" si="34"/>
        <v>-0.8569566627</v>
      </c>
      <c r="H27" s="1">
        <f t="shared" si="11"/>
        <v>1.13966518</v>
      </c>
      <c r="I27" s="1">
        <f t="shared" si="12"/>
        <v>1.215474108</v>
      </c>
      <c r="J27" s="1">
        <f t="shared" si="13"/>
        <v>-0.7843429618</v>
      </c>
      <c r="K27" s="31">
        <v>1.2</v>
      </c>
      <c r="L27" s="28">
        <f t="shared" ref="L27:O27" si="42">DEGREES(G27)</f>
        <v>-49.1</v>
      </c>
      <c r="M27" s="28">
        <f t="shared" si="42"/>
        <v>65.29800488</v>
      </c>
      <c r="N27" s="28">
        <f t="shared" si="42"/>
        <v>69.64153652</v>
      </c>
      <c r="O27" s="28">
        <f t="shared" si="42"/>
        <v>-44.9395414</v>
      </c>
      <c r="P27" s="28">
        <f t="shared" si="3"/>
        <v>1.2</v>
      </c>
      <c r="Q27" s="32" t="str">
        <f t="shared" si="4"/>
        <v>[-0.857,1.14,1.215,-0.784,1.2],</v>
      </c>
      <c r="R27" s="14">
        <v>26.0</v>
      </c>
      <c r="T27" s="1">
        <v>268.1</v>
      </c>
    </row>
    <row r="28" ht="15.75" customHeight="1">
      <c r="A28" s="9">
        <f t="shared" si="5"/>
        <v>251.16</v>
      </c>
      <c r="B28" s="1">
        <f>-RADIANS(50.1)</f>
        <v>-0.8744099552</v>
      </c>
      <c r="C28" s="27">
        <f t="shared" si="7"/>
        <v>161.1064895</v>
      </c>
      <c r="D28" s="1">
        <f t="shared" si="8"/>
        <v>-192.6811995</v>
      </c>
      <c r="E28" s="36">
        <v>-30.0</v>
      </c>
      <c r="F28" s="1">
        <f t="shared" si="9"/>
        <v>161.16</v>
      </c>
      <c r="G28" s="37">
        <f t="shared" si="34"/>
        <v>-0.8744099552</v>
      </c>
      <c r="H28" s="1">
        <f t="shared" si="11"/>
        <v>1.091788781</v>
      </c>
      <c r="I28" s="1">
        <f t="shared" si="12"/>
        <v>1.326102844</v>
      </c>
      <c r="J28" s="1">
        <f t="shared" si="13"/>
        <v>-0.8470952986</v>
      </c>
      <c r="K28" s="31">
        <v>1.2</v>
      </c>
      <c r="L28" s="28">
        <f t="shared" ref="L28:O28" si="43">DEGREES(G28)</f>
        <v>-50.1</v>
      </c>
      <c r="M28" s="28">
        <f t="shared" si="43"/>
        <v>62.5548893</v>
      </c>
      <c r="N28" s="28">
        <f t="shared" si="43"/>
        <v>75.98009616</v>
      </c>
      <c r="O28" s="28">
        <f t="shared" si="43"/>
        <v>-48.53498545</v>
      </c>
      <c r="P28" s="28">
        <f t="shared" si="3"/>
        <v>1.2</v>
      </c>
      <c r="Q28" s="32" t="str">
        <f t="shared" si="4"/>
        <v>[-0.874,1.092,1.326,-0.847,1.2],</v>
      </c>
      <c r="R28" s="14">
        <v>27.0</v>
      </c>
      <c r="T28" s="1">
        <v>261.16</v>
      </c>
    </row>
    <row r="29" ht="15.75" customHeight="1">
      <c r="A29" s="9">
        <f t="shared" si="5"/>
        <v>239.652</v>
      </c>
      <c r="B29" s="1">
        <f>-RADIANS(51)</f>
        <v>-0.8901179185</v>
      </c>
      <c r="C29" s="27">
        <f t="shared" si="7"/>
        <v>150.8178904</v>
      </c>
      <c r="D29" s="1">
        <f t="shared" si="8"/>
        <v>-186.244584</v>
      </c>
      <c r="E29" s="36">
        <v>-30.0</v>
      </c>
      <c r="F29" s="1">
        <f t="shared" si="9"/>
        <v>149.652</v>
      </c>
      <c r="G29" s="37">
        <f t="shared" si="34"/>
        <v>-0.8901179185</v>
      </c>
      <c r="H29" s="1">
        <f t="shared" si="11"/>
        <v>1.021733979</v>
      </c>
      <c r="I29" s="1">
        <f t="shared" si="12"/>
        <v>1.493810117</v>
      </c>
      <c r="J29" s="1">
        <f t="shared" si="13"/>
        <v>-0.9447477698</v>
      </c>
      <c r="K29" s="31">
        <v>1.2</v>
      </c>
      <c r="L29" s="28">
        <f t="shared" ref="L29:O29" si="44">DEGREES(G29)</f>
        <v>-51</v>
      </c>
      <c r="M29" s="28">
        <f t="shared" si="44"/>
        <v>58.5410448</v>
      </c>
      <c r="N29" s="28">
        <f t="shared" si="44"/>
        <v>85.58901511</v>
      </c>
      <c r="O29" s="28">
        <f t="shared" si="44"/>
        <v>-54.13005991</v>
      </c>
      <c r="P29" s="28">
        <f t="shared" si="3"/>
        <v>1.2</v>
      </c>
      <c r="Q29" s="32" t="str">
        <f t="shared" si="4"/>
        <v>[-0.89,1.022,1.494,-0.945,1.2],</v>
      </c>
      <c r="R29" s="14">
        <v>28.0</v>
      </c>
      <c r="T29" s="1">
        <v>249.652</v>
      </c>
    </row>
    <row r="30" ht="15.75" customHeight="1">
      <c r="A30" s="9">
        <f t="shared" si="5"/>
        <v>218.603</v>
      </c>
      <c r="B30" s="1">
        <f>-RADIANS(51.4)</f>
        <v>-0.8970992355</v>
      </c>
      <c r="C30" s="27">
        <f t="shared" si="7"/>
        <v>136.3819515</v>
      </c>
      <c r="D30" s="1">
        <f t="shared" si="8"/>
        <v>-170.8427198</v>
      </c>
      <c r="E30" s="36">
        <v>-40.0</v>
      </c>
      <c r="F30" s="1">
        <f t="shared" si="9"/>
        <v>128.603</v>
      </c>
      <c r="G30" s="37">
        <f t="shared" si="34"/>
        <v>-0.8970992355</v>
      </c>
      <c r="H30" s="1">
        <f t="shared" si="11"/>
        <v>1.00584938</v>
      </c>
      <c r="I30" s="1">
        <f t="shared" si="12"/>
        <v>1.73299271</v>
      </c>
      <c r="J30" s="1">
        <f t="shared" si="13"/>
        <v>-1.168045763</v>
      </c>
      <c r="K30" s="31">
        <v>1.2</v>
      </c>
      <c r="L30" s="28">
        <f t="shared" ref="L30:O30" si="45">DEGREES(G30)</f>
        <v>-51.4</v>
      </c>
      <c r="M30" s="28">
        <f t="shared" si="45"/>
        <v>57.63092433</v>
      </c>
      <c r="N30" s="28">
        <f t="shared" si="45"/>
        <v>99.29316819</v>
      </c>
      <c r="O30" s="28">
        <f t="shared" si="45"/>
        <v>-66.92409252</v>
      </c>
      <c r="P30" s="28">
        <f t="shared" si="3"/>
        <v>1.2</v>
      </c>
      <c r="Q30" s="32" t="str">
        <f t="shared" si="4"/>
        <v>[-0.897,1.006,1.733,-1.168,1.2],</v>
      </c>
      <c r="R30" s="14">
        <v>29.0</v>
      </c>
      <c r="T30" s="1">
        <v>228.603</v>
      </c>
    </row>
    <row r="31" ht="15.75" customHeight="1">
      <c r="A31" s="9">
        <f t="shared" si="5"/>
        <v>206.548</v>
      </c>
      <c r="B31" s="1">
        <f>-RADIANS(49.1)</f>
        <v>-0.8569566627</v>
      </c>
      <c r="C31" s="27">
        <f t="shared" si="7"/>
        <v>135.2354056</v>
      </c>
      <c r="D31" s="1">
        <f t="shared" si="8"/>
        <v>-156.1200223</v>
      </c>
      <c r="E31" s="36">
        <v>-40.0</v>
      </c>
      <c r="F31" s="1">
        <f t="shared" si="9"/>
        <v>116.548</v>
      </c>
      <c r="G31" s="37">
        <f t="shared" si="34"/>
        <v>-0.8569566627</v>
      </c>
      <c r="H31" s="1">
        <f t="shared" si="11"/>
        <v>0.9646555259</v>
      </c>
      <c r="I31" s="1">
        <f t="shared" si="12"/>
        <v>1.873500985</v>
      </c>
      <c r="J31" s="1">
        <f t="shared" si="13"/>
        <v>-1.267360184</v>
      </c>
      <c r="K31" s="31">
        <v>1.2</v>
      </c>
      <c r="L31" s="28">
        <f t="shared" ref="L31:O31" si="46">DEGREES(G31)</f>
        <v>-49.1</v>
      </c>
      <c r="M31" s="28">
        <f t="shared" si="46"/>
        <v>55.27069032</v>
      </c>
      <c r="N31" s="28">
        <f t="shared" si="46"/>
        <v>107.3436994</v>
      </c>
      <c r="O31" s="28">
        <f t="shared" si="46"/>
        <v>-72.61438968</v>
      </c>
      <c r="P31" s="28">
        <f t="shared" si="3"/>
        <v>1.2</v>
      </c>
      <c r="Q31" s="32" t="str">
        <f t="shared" si="4"/>
        <v>[-0.857,0.965,1.874,-1.267,1.2],</v>
      </c>
      <c r="R31" s="14">
        <v>30.0</v>
      </c>
      <c r="T31" s="1">
        <v>216.548</v>
      </c>
    </row>
    <row r="32" ht="15.75" customHeight="1">
      <c r="A32" s="9">
        <f t="shared" si="5"/>
        <v>196.96</v>
      </c>
      <c r="B32" s="1">
        <f>-RADIANS(48.3)</f>
        <v>-0.8429940287</v>
      </c>
      <c r="C32" s="27">
        <f t="shared" si="7"/>
        <v>131.0237707</v>
      </c>
      <c r="D32" s="1">
        <f t="shared" si="8"/>
        <v>-147.0578564</v>
      </c>
      <c r="E32" s="36">
        <v>-40.0</v>
      </c>
      <c r="F32" s="1">
        <f t="shared" si="9"/>
        <v>106.96</v>
      </c>
      <c r="G32" s="37">
        <f t="shared" si="34"/>
        <v>-0.8429940287</v>
      </c>
      <c r="H32" s="1">
        <f t="shared" si="11"/>
        <v>0.9390519112</v>
      </c>
      <c r="I32" s="1">
        <f t="shared" si="12"/>
        <v>1.979226302</v>
      </c>
      <c r="J32" s="1">
        <f t="shared" si="13"/>
        <v>-1.347481886</v>
      </c>
      <c r="K32" s="31">
        <v>1.2</v>
      </c>
      <c r="L32" s="28">
        <f t="shared" ref="L32:O32" si="47">DEGREES(G32)</f>
        <v>-48.3</v>
      </c>
      <c r="M32" s="28">
        <f t="shared" si="47"/>
        <v>53.80371126</v>
      </c>
      <c r="N32" s="28">
        <f t="shared" si="47"/>
        <v>113.4013138</v>
      </c>
      <c r="O32" s="28">
        <f t="shared" si="47"/>
        <v>-77.20502507</v>
      </c>
      <c r="P32" s="28">
        <f t="shared" si="3"/>
        <v>1.2</v>
      </c>
      <c r="Q32" s="32" t="str">
        <f t="shared" si="4"/>
        <v>[-0.843,0.939,1.979,-1.347,1.2],</v>
      </c>
      <c r="R32" s="14">
        <v>31.0</v>
      </c>
      <c r="T32" s="1">
        <v>206.96</v>
      </c>
    </row>
    <row r="33" ht="15.75" customHeight="1">
      <c r="A33" s="9">
        <f t="shared" si="5"/>
        <v>191.887</v>
      </c>
      <c r="B33" s="1">
        <f>-RADIANS(37.1)</f>
        <v>-0.6475171525</v>
      </c>
      <c r="C33" s="27">
        <f t="shared" si="7"/>
        <v>153.0459874</v>
      </c>
      <c r="D33" s="1">
        <f t="shared" si="8"/>
        <v>-115.7477711</v>
      </c>
      <c r="E33" s="36">
        <v>-40.0</v>
      </c>
      <c r="F33" s="1">
        <f t="shared" si="9"/>
        <v>101.887</v>
      </c>
      <c r="G33" s="37">
        <f t="shared" si="34"/>
        <v>-0.6475171525</v>
      </c>
      <c r="H33" s="1">
        <f t="shared" si="11"/>
        <v>0.9282744767</v>
      </c>
      <c r="I33" s="1">
        <f t="shared" si="12"/>
        <v>2.033251146</v>
      </c>
      <c r="J33" s="1">
        <f t="shared" si="13"/>
        <v>-1.390729296</v>
      </c>
      <c r="K33" s="31">
        <v>1.2</v>
      </c>
      <c r="L33" s="28">
        <f t="shared" ref="L33:O33" si="48">DEGREES(G33)</f>
        <v>-37.1</v>
      </c>
      <c r="M33" s="28">
        <f t="shared" si="48"/>
        <v>53.18620974</v>
      </c>
      <c r="N33" s="28">
        <f t="shared" si="48"/>
        <v>116.4967094</v>
      </c>
      <c r="O33" s="28">
        <f t="shared" si="48"/>
        <v>-79.68291911</v>
      </c>
      <c r="P33" s="28">
        <f t="shared" si="3"/>
        <v>1.2</v>
      </c>
      <c r="Q33" s="32" t="str">
        <f t="shared" si="4"/>
        <v>[-0.648,0.928,2.033,-1.391,1.2],</v>
      </c>
      <c r="R33" s="14">
        <v>32.0</v>
      </c>
      <c r="T33" s="1">
        <v>201.887</v>
      </c>
    </row>
    <row r="34" ht="15.75" customHeight="1">
      <c r="A34" s="9">
        <f t="shared" si="5"/>
        <v>197</v>
      </c>
      <c r="B34" s="1">
        <f>-RADIANS(38.3)</f>
        <v>-0.6684611035</v>
      </c>
      <c r="C34" s="27">
        <f t="shared" si="7"/>
        <v>154.600945</v>
      </c>
      <c r="D34" s="1">
        <f t="shared" si="8"/>
        <v>-122.0964693</v>
      </c>
      <c r="E34" s="36">
        <v>-40.0</v>
      </c>
      <c r="F34" s="1">
        <f t="shared" si="9"/>
        <v>107</v>
      </c>
      <c r="G34" s="37">
        <f t="shared" si="34"/>
        <v>-0.6684611035</v>
      </c>
      <c r="H34" s="1">
        <f t="shared" si="11"/>
        <v>0.939144784</v>
      </c>
      <c r="I34" s="1">
        <f t="shared" si="12"/>
        <v>1.978795247</v>
      </c>
      <c r="J34" s="1">
        <f t="shared" si="13"/>
        <v>-1.347143704</v>
      </c>
      <c r="K34" s="31">
        <v>1.2</v>
      </c>
      <c r="L34" s="28">
        <f t="shared" ref="L34:O34" si="49">DEGREES(G34)</f>
        <v>-38.3</v>
      </c>
      <c r="M34" s="28">
        <f t="shared" si="49"/>
        <v>53.80903247</v>
      </c>
      <c r="N34" s="28">
        <f t="shared" si="49"/>
        <v>113.3766162</v>
      </c>
      <c r="O34" s="28">
        <f t="shared" si="49"/>
        <v>-77.18564862</v>
      </c>
      <c r="P34" s="28">
        <f t="shared" si="3"/>
        <v>1.2</v>
      </c>
      <c r="Q34" s="32" t="str">
        <f t="shared" si="4"/>
        <v>[-0.668,0.939,1.979,-1.347,1.2],</v>
      </c>
      <c r="R34" s="14">
        <v>33.0</v>
      </c>
      <c r="T34" s="1">
        <v>207.0</v>
      </c>
    </row>
    <row r="35" ht="15.75" customHeight="1">
      <c r="A35" s="9">
        <f t="shared" si="5"/>
        <v>232.07</v>
      </c>
      <c r="B35" s="1">
        <f t="shared" ref="B35:B37" si="51">-RADIANS(38.9)</f>
        <v>-0.678933079</v>
      </c>
      <c r="C35" s="27">
        <f t="shared" si="7"/>
        <v>180.6068875</v>
      </c>
      <c r="D35" s="1">
        <f t="shared" si="8"/>
        <v>-145.7313868</v>
      </c>
      <c r="E35" s="36">
        <v>-40.0</v>
      </c>
      <c r="F35" s="1">
        <f t="shared" si="9"/>
        <v>142.07</v>
      </c>
      <c r="G35" s="37">
        <f t="shared" si="34"/>
        <v>-0.678933079</v>
      </c>
      <c r="H35" s="1">
        <f t="shared" si="11"/>
        <v>1.063355533</v>
      </c>
      <c r="I35" s="1">
        <f t="shared" si="12"/>
        <v>1.563774963</v>
      </c>
      <c r="J35" s="1">
        <f t="shared" si="13"/>
        <v>-1.056334169</v>
      </c>
      <c r="K35" s="31">
        <v>1.2</v>
      </c>
      <c r="L35" s="28">
        <f t="shared" ref="L35:O35" si="50">DEGREES(G35)</f>
        <v>-38.9</v>
      </c>
      <c r="M35" s="28">
        <f t="shared" si="50"/>
        <v>60.92578415</v>
      </c>
      <c r="N35" s="28">
        <f t="shared" si="50"/>
        <v>89.59770547</v>
      </c>
      <c r="O35" s="28">
        <f t="shared" si="50"/>
        <v>-60.52348962</v>
      </c>
      <c r="P35" s="28">
        <f t="shared" si="3"/>
        <v>1.2</v>
      </c>
      <c r="Q35" s="32" t="str">
        <f t="shared" si="4"/>
        <v>[-0.679,1.063,1.564,-1.056,1.2],</v>
      </c>
      <c r="R35" s="14">
        <v>34.0</v>
      </c>
      <c r="T35" s="1">
        <v>242.07</v>
      </c>
    </row>
    <row r="36" ht="15.75" customHeight="1">
      <c r="A36" s="9">
        <f t="shared" si="5"/>
        <v>264.57</v>
      </c>
      <c r="B36" s="1">
        <f t="shared" si="51"/>
        <v>-0.678933079</v>
      </c>
      <c r="C36" s="27">
        <f t="shared" si="7"/>
        <v>205.8997898</v>
      </c>
      <c r="D36" s="1">
        <f t="shared" si="8"/>
        <v>-166.1401862</v>
      </c>
      <c r="E36" s="36">
        <v>-40.0</v>
      </c>
      <c r="F36" s="1">
        <f t="shared" si="9"/>
        <v>174.57</v>
      </c>
      <c r="G36" s="37">
        <f t="shared" si="34"/>
        <v>-0.678933079</v>
      </c>
      <c r="H36" s="1">
        <f t="shared" si="11"/>
        <v>1.262536094</v>
      </c>
      <c r="I36" s="1">
        <f t="shared" si="12"/>
        <v>1.067012796</v>
      </c>
      <c r="J36" s="1">
        <f t="shared" si="13"/>
        <v>-0.7587525625</v>
      </c>
      <c r="K36" s="31">
        <v>1.2</v>
      </c>
      <c r="L36" s="28">
        <f t="shared" ref="L36:O36" si="52">DEGREES(G36)</f>
        <v>-38.9</v>
      </c>
      <c r="M36" s="28">
        <f t="shared" si="52"/>
        <v>72.33798966</v>
      </c>
      <c r="N36" s="28">
        <f t="shared" si="52"/>
        <v>61.13532987</v>
      </c>
      <c r="O36" s="28">
        <f t="shared" si="52"/>
        <v>-43.47331953</v>
      </c>
      <c r="P36" s="28">
        <f t="shared" si="3"/>
        <v>1.2</v>
      </c>
      <c r="Q36" s="32" t="str">
        <f t="shared" si="4"/>
        <v>[-0.679,1.263,1.067,-0.759,1.2],</v>
      </c>
      <c r="R36" s="14">
        <v>35.0</v>
      </c>
      <c r="S36" s="1"/>
      <c r="T36" s="1">
        <v>274.57</v>
      </c>
      <c r="U36" s="1"/>
      <c r="V36" s="1"/>
      <c r="W36" s="1"/>
      <c r="X36" s="1"/>
      <c r="Y36" s="1"/>
      <c r="Z36" s="1"/>
    </row>
    <row r="37" ht="15.75" customHeight="1">
      <c r="A37" s="9">
        <f t="shared" si="5"/>
        <v>232.07</v>
      </c>
      <c r="B37" s="9">
        <f t="shared" si="51"/>
        <v>-0.678933079</v>
      </c>
      <c r="C37" s="33">
        <f t="shared" si="7"/>
        <v>180.6068875</v>
      </c>
      <c r="D37" s="9">
        <f t="shared" si="8"/>
        <v>-145.7313868</v>
      </c>
      <c r="E37" s="9">
        <v>30.0</v>
      </c>
      <c r="F37" s="9">
        <f t="shared" si="9"/>
        <v>142.07</v>
      </c>
      <c r="G37" s="34">
        <f t="shared" si="34"/>
        <v>-0.678933079</v>
      </c>
      <c r="H37" s="9">
        <f t="shared" si="11"/>
        <v>0.5646214265</v>
      </c>
      <c r="I37" s="9">
        <f t="shared" si="12"/>
        <v>1.5961372</v>
      </c>
      <c r="J37" s="9">
        <f t="shared" si="13"/>
        <v>-0.5899622996</v>
      </c>
      <c r="K37" s="31">
        <v>1.2</v>
      </c>
      <c r="L37" s="13">
        <f t="shared" ref="L37:O37" si="53">DEGREES(G37)</f>
        <v>-38.9</v>
      </c>
      <c r="M37" s="13">
        <f t="shared" si="53"/>
        <v>32.35042476</v>
      </c>
      <c r="N37" s="13">
        <f t="shared" si="53"/>
        <v>91.45192508</v>
      </c>
      <c r="O37" s="13">
        <f t="shared" si="53"/>
        <v>-33.80234984</v>
      </c>
      <c r="P37" s="9">
        <f t="shared" si="3"/>
        <v>1.2</v>
      </c>
      <c r="Q37" s="32" t="str">
        <f t="shared" si="4"/>
        <v>[-0.679,0.565,1.596,-0.59,1.2],</v>
      </c>
      <c r="R37" s="14">
        <v>36.0</v>
      </c>
      <c r="S37" s="1"/>
      <c r="T37" s="9">
        <v>242.07</v>
      </c>
      <c r="U37" s="1"/>
      <c r="V37" s="1"/>
      <c r="W37" s="1"/>
      <c r="X37" s="1"/>
      <c r="Y37" s="1"/>
      <c r="Z37" s="1"/>
    </row>
    <row r="38" ht="15.75" customHeight="1">
      <c r="A38" s="9">
        <v>0.0</v>
      </c>
      <c r="B38" s="9">
        <v>0.0</v>
      </c>
      <c r="C38" s="9">
        <v>0.0</v>
      </c>
      <c r="D38" s="9">
        <v>0.0</v>
      </c>
      <c r="E38" s="9">
        <v>298.0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31">
        <v>1.2</v>
      </c>
      <c r="L38" s="9">
        <v>0.0</v>
      </c>
      <c r="M38" s="13">
        <f t="shared" ref="M38:O38" si="54">DEGREES(H38)</f>
        <v>0</v>
      </c>
      <c r="N38" s="13">
        <f t="shared" si="54"/>
        <v>0</v>
      </c>
      <c r="O38" s="13">
        <f t="shared" si="54"/>
        <v>0</v>
      </c>
      <c r="P38" s="13">
        <f t="shared" si="3"/>
        <v>1.2</v>
      </c>
      <c r="Q38" s="32" t="str">
        <f t="shared" si="4"/>
        <v>[0,0,0,0,1.2],</v>
      </c>
      <c r="R38" s="14">
        <v>37.0</v>
      </c>
      <c r="T38" s="9">
        <v>0.0</v>
      </c>
    </row>
    <row r="39" ht="15.75" customHeight="1">
      <c r="A39" s="9">
        <v>0.0</v>
      </c>
      <c r="B39" s="9">
        <v>0.0</v>
      </c>
      <c r="C39" s="9">
        <v>0.0</v>
      </c>
      <c r="D39" s="9">
        <v>0.0</v>
      </c>
      <c r="E39" s="9">
        <v>298.0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31">
        <v>1.2</v>
      </c>
      <c r="L39" s="9">
        <v>0.0</v>
      </c>
      <c r="M39" s="13">
        <f t="shared" ref="M39:O39" si="55">DEGREES(H39)</f>
        <v>0</v>
      </c>
      <c r="N39" s="13">
        <f t="shared" si="55"/>
        <v>0</v>
      </c>
      <c r="O39" s="13">
        <f t="shared" si="55"/>
        <v>0</v>
      </c>
      <c r="P39" s="13">
        <f t="shared" si="3"/>
        <v>1.2</v>
      </c>
      <c r="Q39" s="32" t="str">
        <f t="shared" si="4"/>
        <v>[0,0,0,0,1.2],</v>
      </c>
      <c r="R39" s="14">
        <v>38.0</v>
      </c>
      <c r="T39" s="9">
        <v>0.0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" width="8.71"/>
    <col customWidth="1" hidden="1" min="12" max="16" width="8.71"/>
    <col customWidth="1" min="17" max="17" width="29.57"/>
    <col customWidth="1" min="18" max="26" width="8.71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9" t="s">
        <v>9</v>
      </c>
      <c r="H1" s="29" t="s">
        <v>10</v>
      </c>
      <c r="I1" s="29" t="s">
        <v>11</v>
      </c>
      <c r="J1" s="29" t="s">
        <v>12</v>
      </c>
      <c r="K1" s="29" t="s">
        <v>13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T1" s="1" t="s">
        <v>1</v>
      </c>
      <c r="U1" s="14">
        <v>10.0</v>
      </c>
    </row>
    <row r="2">
      <c r="A2" s="9">
        <v>0.0</v>
      </c>
      <c r="B2" s="9">
        <v>0.0</v>
      </c>
      <c r="C2" s="9">
        <v>0.0</v>
      </c>
      <c r="D2" s="9">
        <v>0.0</v>
      </c>
      <c r="E2" s="9">
        <v>298.0</v>
      </c>
      <c r="F2" s="9">
        <v>0.0</v>
      </c>
      <c r="G2" s="30">
        <v>0.3</v>
      </c>
      <c r="H2" s="9">
        <v>0.0</v>
      </c>
      <c r="I2" s="9">
        <v>0.0</v>
      </c>
      <c r="J2" s="9"/>
      <c r="K2" s="31">
        <v>1.2</v>
      </c>
      <c r="L2" s="13">
        <f t="shared" ref="L2:O2" si="1">DEGREES(G2)</f>
        <v>17.18873385</v>
      </c>
      <c r="M2" s="13">
        <f t="shared" si="1"/>
        <v>0</v>
      </c>
      <c r="N2" s="13">
        <f t="shared" si="1"/>
        <v>0</v>
      </c>
      <c r="O2" s="13">
        <f t="shared" si="1"/>
        <v>0</v>
      </c>
      <c r="P2" s="13">
        <f t="shared" ref="P2:P39" si="3">K2</f>
        <v>1.2</v>
      </c>
      <c r="Q2" s="32" t="str">
        <f t="shared" ref="Q2:Q39" si="4">CONCATENATE("[",ROUND(G2,3),",",ROUND(H2,3),",",ROUND(I2,3),",",ROUND(J2,3),",",ROUND(K2,3),"],")</f>
        <v>[0.3,0,0,0,1.2],</v>
      </c>
      <c r="R2" s="14">
        <v>1.0</v>
      </c>
      <c r="T2" s="9">
        <v>0.0</v>
      </c>
    </row>
    <row r="3">
      <c r="A3" s="9">
        <f t="shared" ref="A3:A37" si="5">T3-$U$1</f>
        <v>250</v>
      </c>
      <c r="B3" s="9">
        <f t="shared" ref="B3:B5" si="6">RADIANS(39.522631)</f>
        <v>0.68980004</v>
      </c>
      <c r="C3" s="33">
        <f t="shared" ref="C3:C37" si="7">A3*COS(B3)</f>
        <v>192.8433204</v>
      </c>
      <c r="D3" s="9">
        <f t="shared" ref="D3:D37" si="8">A3*SIN(B3)</f>
        <v>159.0957378</v>
      </c>
      <c r="E3" s="9">
        <v>30.0</v>
      </c>
      <c r="F3" s="9">
        <f t="shared" ref="F3:F37" si="9">A3-$V$7</f>
        <v>160</v>
      </c>
      <c r="G3" s="34">
        <f t="shared" ref="G3:G19" si="10">ATAN2(C3,D3)-0.35</f>
        <v>0.33980004</v>
      </c>
      <c r="H3" s="9">
        <f t="shared" ref="H3:H37" si="11">PI()/2-ACOS(SQRT(F3^2+E3^2)/(2*$V$6))-ATAN(E3/F3)</f>
        <v>0.7135407093</v>
      </c>
      <c r="I3" s="9">
        <f t="shared" ref="I3:I37" si="12">2*(PI()/2-H3-ATAN(E3/F3))</f>
        <v>1.343815335</v>
      </c>
      <c r="J3" s="9">
        <f t="shared" ref="J3:J37" si="13">PI()/2-H3-I3</f>
        <v>-0.4865597175</v>
      </c>
      <c r="K3" s="31">
        <v>1.2</v>
      </c>
      <c r="L3" s="13">
        <f t="shared" ref="L3:O3" si="2">DEGREES(G3)</f>
        <v>19.46910817</v>
      </c>
      <c r="M3" s="13">
        <f t="shared" si="2"/>
        <v>40.88287115</v>
      </c>
      <c r="N3" s="13">
        <f t="shared" si="2"/>
        <v>76.99494714</v>
      </c>
      <c r="O3" s="13">
        <f t="shared" si="2"/>
        <v>-27.87781829</v>
      </c>
      <c r="P3" s="13">
        <f t="shared" si="3"/>
        <v>1.2</v>
      </c>
      <c r="Q3" s="32" t="str">
        <f t="shared" si="4"/>
        <v>[0.34,0.714,1.344,-0.487,1.2],</v>
      </c>
      <c r="R3" s="14">
        <v>2.0</v>
      </c>
      <c r="T3" s="9">
        <v>260.0</v>
      </c>
      <c r="U3" s="8" t="s">
        <v>15</v>
      </c>
      <c r="V3" s="1">
        <v>42.0</v>
      </c>
    </row>
    <row r="4">
      <c r="A4" s="9">
        <f t="shared" si="5"/>
        <v>250</v>
      </c>
      <c r="B4" s="9">
        <f t="shared" si="6"/>
        <v>0.68980004</v>
      </c>
      <c r="C4" s="33">
        <f t="shared" si="7"/>
        <v>192.8433204</v>
      </c>
      <c r="D4" s="9">
        <f t="shared" si="8"/>
        <v>159.0957378</v>
      </c>
      <c r="E4" s="9">
        <v>30.0</v>
      </c>
      <c r="F4" s="9">
        <f t="shared" si="9"/>
        <v>160</v>
      </c>
      <c r="G4" s="34">
        <f t="shared" si="10"/>
        <v>0.33980004</v>
      </c>
      <c r="H4" s="9">
        <f t="shared" si="11"/>
        <v>0.7135407093</v>
      </c>
      <c r="I4" s="9">
        <f t="shared" si="12"/>
        <v>1.343815335</v>
      </c>
      <c r="J4" s="9">
        <f t="shared" si="13"/>
        <v>-0.4865597175</v>
      </c>
      <c r="K4" s="31">
        <v>1.2</v>
      </c>
      <c r="L4" s="13">
        <f t="shared" ref="L4:O4" si="14">DEGREES(G4)</f>
        <v>19.46910817</v>
      </c>
      <c r="M4" s="13">
        <f t="shared" si="14"/>
        <v>40.88287115</v>
      </c>
      <c r="N4" s="13">
        <f t="shared" si="14"/>
        <v>76.99494714</v>
      </c>
      <c r="O4" s="13">
        <f t="shared" si="14"/>
        <v>-27.87781829</v>
      </c>
      <c r="P4" s="13">
        <f t="shared" si="3"/>
        <v>1.2</v>
      </c>
      <c r="Q4" s="32" t="str">
        <f t="shared" si="4"/>
        <v>[0.34,0.714,1.344,-0.487,1.2],</v>
      </c>
      <c r="R4" s="14">
        <v>3.0</v>
      </c>
      <c r="T4" s="35">
        <v>260.0</v>
      </c>
      <c r="U4" s="8"/>
      <c r="V4" s="1"/>
    </row>
    <row r="5">
      <c r="A5" s="9">
        <f t="shared" si="5"/>
        <v>249.27</v>
      </c>
      <c r="B5" s="1">
        <f t="shared" si="6"/>
        <v>0.68980004</v>
      </c>
      <c r="C5" s="27">
        <f t="shared" si="7"/>
        <v>192.2802179</v>
      </c>
      <c r="D5" s="1">
        <f t="shared" si="8"/>
        <v>158.6311782</v>
      </c>
      <c r="E5" s="36">
        <v>-30.0</v>
      </c>
      <c r="F5" s="1">
        <f t="shared" si="9"/>
        <v>159.27</v>
      </c>
      <c r="G5" s="34">
        <f t="shared" si="10"/>
        <v>0.33980004</v>
      </c>
      <c r="H5" s="1">
        <f t="shared" si="11"/>
        <v>1.079544707</v>
      </c>
      <c r="I5" s="1">
        <f t="shared" si="12"/>
        <v>1.354859287</v>
      </c>
      <c r="J5" s="1">
        <f t="shared" si="13"/>
        <v>-0.8636076669</v>
      </c>
      <c r="K5" s="31">
        <v>1.2</v>
      </c>
      <c r="L5" s="28">
        <f t="shared" ref="L5:O5" si="15">DEGREES(G5)</f>
        <v>19.46910817</v>
      </c>
      <c r="M5" s="28">
        <f t="shared" si="15"/>
        <v>61.8533555</v>
      </c>
      <c r="N5" s="28">
        <f t="shared" si="15"/>
        <v>77.62771897</v>
      </c>
      <c r="O5" s="28">
        <f t="shared" si="15"/>
        <v>-49.48107447</v>
      </c>
      <c r="P5" s="28">
        <f t="shared" si="3"/>
        <v>1.2</v>
      </c>
      <c r="Q5" s="32" t="str">
        <f t="shared" si="4"/>
        <v>[0.34,1.08,1.355,-0.864,1.2],</v>
      </c>
      <c r="R5" s="14">
        <v>4.0</v>
      </c>
      <c r="T5" s="1">
        <v>259.27</v>
      </c>
      <c r="U5" s="8" t="s">
        <v>16</v>
      </c>
      <c r="V5" s="1">
        <v>104.0</v>
      </c>
    </row>
    <row r="6">
      <c r="A6" s="9">
        <f t="shared" si="5"/>
        <v>259.96</v>
      </c>
      <c r="B6" s="1">
        <f>RADIANS(41.004467)</f>
        <v>0.7156629572</v>
      </c>
      <c r="C6" s="27">
        <f t="shared" si="7"/>
        <v>196.1810052</v>
      </c>
      <c r="D6" s="1">
        <f t="shared" si="8"/>
        <v>170.5644007</v>
      </c>
      <c r="E6" s="36">
        <v>-30.0</v>
      </c>
      <c r="F6" s="1">
        <f t="shared" si="9"/>
        <v>169.96</v>
      </c>
      <c r="G6" s="34">
        <f t="shared" si="10"/>
        <v>0.3656629572</v>
      </c>
      <c r="H6" s="1">
        <f t="shared" si="11"/>
        <v>1.153366698</v>
      </c>
      <c r="I6" s="1">
        <f t="shared" si="12"/>
        <v>1.184284211</v>
      </c>
      <c r="J6" s="1">
        <f t="shared" si="13"/>
        <v>-0.7668545823</v>
      </c>
      <c r="K6" s="31">
        <v>1.2</v>
      </c>
      <c r="L6" s="28">
        <f t="shared" ref="L6:O6" si="16">DEGREES(G6)</f>
        <v>20.95094417</v>
      </c>
      <c r="M6" s="28">
        <f t="shared" si="16"/>
        <v>66.08304402</v>
      </c>
      <c r="N6" s="28">
        <f t="shared" si="16"/>
        <v>67.85448705</v>
      </c>
      <c r="O6" s="28">
        <f t="shared" si="16"/>
        <v>-43.93753107</v>
      </c>
      <c r="P6" s="28">
        <f t="shared" si="3"/>
        <v>1.2</v>
      </c>
      <c r="Q6" s="32" t="str">
        <f t="shared" si="4"/>
        <v>[0.366,1.153,1.184,-0.767,1.2],</v>
      </c>
      <c r="R6" s="14">
        <v>5.0</v>
      </c>
      <c r="T6" s="1">
        <v>269.96</v>
      </c>
      <c r="U6" s="8" t="s">
        <v>17</v>
      </c>
      <c r="V6" s="1">
        <v>104.0</v>
      </c>
    </row>
    <row r="7">
      <c r="A7" s="9">
        <f t="shared" si="5"/>
        <v>265.17</v>
      </c>
      <c r="B7" s="1">
        <f>RADIANS(43.378504)</f>
        <v>0.7570977194</v>
      </c>
      <c r="C7" s="27">
        <f t="shared" si="7"/>
        <v>192.7341471</v>
      </c>
      <c r="D7" s="1">
        <f t="shared" si="8"/>
        <v>182.1226988</v>
      </c>
      <c r="E7" s="36">
        <v>-30.0</v>
      </c>
      <c r="F7" s="1">
        <f t="shared" si="9"/>
        <v>175.17</v>
      </c>
      <c r="G7" s="34">
        <f t="shared" si="10"/>
        <v>0.4070977194</v>
      </c>
      <c r="H7" s="1">
        <f t="shared" si="11"/>
        <v>1.194059502</v>
      </c>
      <c r="I7" s="1">
        <f t="shared" si="12"/>
        <v>1.092706949</v>
      </c>
      <c r="J7" s="1">
        <f t="shared" si="13"/>
        <v>-0.7159701246</v>
      </c>
      <c r="K7" s="31">
        <v>1.2</v>
      </c>
      <c r="L7" s="28">
        <f t="shared" ref="L7:O7" si="17">DEGREES(G7)</f>
        <v>23.32498117</v>
      </c>
      <c r="M7" s="28">
        <f t="shared" si="17"/>
        <v>68.41456998</v>
      </c>
      <c r="N7" s="28">
        <f t="shared" si="17"/>
        <v>62.60749642</v>
      </c>
      <c r="O7" s="28">
        <f t="shared" si="17"/>
        <v>-41.0220664</v>
      </c>
      <c r="P7" s="28">
        <f t="shared" si="3"/>
        <v>1.2</v>
      </c>
      <c r="Q7" s="32" t="str">
        <f t="shared" si="4"/>
        <v>[0.407,1.194,1.093,-0.716,1.2],</v>
      </c>
      <c r="R7" s="14">
        <v>6.0</v>
      </c>
      <c r="T7" s="1">
        <v>275.17</v>
      </c>
      <c r="U7" s="8" t="s">
        <v>18</v>
      </c>
      <c r="V7" s="1">
        <v>90.0</v>
      </c>
    </row>
    <row r="8">
      <c r="A8" s="9">
        <f t="shared" si="5"/>
        <v>265.09</v>
      </c>
      <c r="B8" s="1">
        <f>RADIANS(45.736409)</f>
        <v>0.7982509251</v>
      </c>
      <c r="C8" s="27">
        <f t="shared" si="7"/>
        <v>185.0223099</v>
      </c>
      <c r="D8" s="1">
        <f t="shared" si="8"/>
        <v>189.8405988</v>
      </c>
      <c r="E8" s="36">
        <v>-30.0</v>
      </c>
      <c r="F8" s="1">
        <f t="shared" si="9"/>
        <v>175.09</v>
      </c>
      <c r="G8" s="34">
        <f t="shared" si="10"/>
        <v>0.4482509251</v>
      </c>
      <c r="H8" s="1">
        <f t="shared" si="11"/>
        <v>1.193406338</v>
      </c>
      <c r="I8" s="1">
        <f t="shared" si="12"/>
        <v>1.094165319</v>
      </c>
      <c r="J8" s="1">
        <f t="shared" si="13"/>
        <v>-0.7167753301</v>
      </c>
      <c r="K8" s="31">
        <v>1.2</v>
      </c>
      <c r="L8" s="28">
        <f t="shared" ref="L8:O8" si="18">DEGREES(G8)</f>
        <v>25.68288617</v>
      </c>
      <c r="M8" s="28">
        <f t="shared" si="18"/>
        <v>68.37714638</v>
      </c>
      <c r="N8" s="28">
        <f t="shared" si="18"/>
        <v>62.69105489</v>
      </c>
      <c r="O8" s="28">
        <f t="shared" si="18"/>
        <v>-41.06820127</v>
      </c>
      <c r="P8" s="28">
        <f t="shared" si="3"/>
        <v>1.2</v>
      </c>
      <c r="Q8" s="32" t="str">
        <f t="shared" si="4"/>
        <v>[0.448,1.193,1.094,-0.717,1.2],</v>
      </c>
      <c r="R8" s="14">
        <v>7.0</v>
      </c>
      <c r="T8" s="1">
        <v>275.09</v>
      </c>
      <c r="U8" s="8" t="s">
        <v>19</v>
      </c>
      <c r="V8" s="1">
        <f>PI()/180</f>
        <v>0.01745329252</v>
      </c>
    </row>
    <row r="9">
      <c r="A9" s="9">
        <f t="shared" si="5"/>
        <v>262.59</v>
      </c>
      <c r="B9" s="1">
        <f>RADIANS(48.576334)</f>
        <v>0.8478169668</v>
      </c>
      <c r="C9" s="27">
        <f t="shared" si="7"/>
        <v>173.735227</v>
      </c>
      <c r="D9" s="1">
        <f t="shared" si="8"/>
        <v>196.8999213</v>
      </c>
      <c r="E9" s="36">
        <v>-30.0</v>
      </c>
      <c r="F9" s="1">
        <f t="shared" si="9"/>
        <v>172.59</v>
      </c>
      <c r="G9" s="34">
        <f t="shared" si="10"/>
        <v>0.4978169668</v>
      </c>
      <c r="H9" s="1">
        <f t="shared" si="11"/>
        <v>1.173456446</v>
      </c>
      <c r="I9" s="1">
        <f t="shared" si="12"/>
        <v>1.138885333</v>
      </c>
      <c r="J9" s="1">
        <f t="shared" si="13"/>
        <v>-0.7415454521</v>
      </c>
      <c r="K9" s="31">
        <v>1.2</v>
      </c>
      <c r="L9" s="28">
        <f t="shared" ref="L9:O9" si="19">DEGREES(G9)</f>
        <v>28.52281117</v>
      </c>
      <c r="M9" s="28">
        <f t="shared" si="19"/>
        <v>67.2341018</v>
      </c>
      <c r="N9" s="28">
        <f t="shared" si="19"/>
        <v>65.25332292</v>
      </c>
      <c r="O9" s="28">
        <f t="shared" si="19"/>
        <v>-42.48742472</v>
      </c>
      <c r="P9" s="28">
        <f t="shared" si="3"/>
        <v>1.2</v>
      </c>
      <c r="Q9" s="32" t="str">
        <f t="shared" si="4"/>
        <v>[0.498,1.173,1.139,-0.742,1.2],</v>
      </c>
      <c r="R9" s="14">
        <v>8.0</v>
      </c>
      <c r="T9" s="1">
        <v>272.59</v>
      </c>
    </row>
    <row r="10">
      <c r="A10" s="9">
        <f t="shared" si="5"/>
        <v>250.81</v>
      </c>
      <c r="B10" s="1">
        <f>RADIANS(50.803723)</f>
        <v>0.8866922386</v>
      </c>
      <c r="C10" s="27">
        <f t="shared" si="7"/>
        <v>158.5066396</v>
      </c>
      <c r="D10" s="1">
        <f t="shared" si="8"/>
        <v>194.3741272</v>
      </c>
      <c r="E10" s="36">
        <v>-30.0</v>
      </c>
      <c r="F10" s="1">
        <f t="shared" si="9"/>
        <v>160.81</v>
      </c>
      <c r="G10" s="34">
        <f t="shared" si="10"/>
        <v>0.5366922386</v>
      </c>
      <c r="H10" s="1">
        <f t="shared" si="11"/>
        <v>1.089497455</v>
      </c>
      <c r="I10" s="1">
        <f t="shared" si="12"/>
        <v>1.331468608</v>
      </c>
      <c r="J10" s="1">
        <f t="shared" si="13"/>
        <v>-0.8501697357</v>
      </c>
      <c r="K10" s="31">
        <v>1.2</v>
      </c>
      <c r="L10" s="28">
        <f t="shared" ref="L10:O10" si="20">DEGREES(G10)</f>
        <v>30.75020017</v>
      </c>
      <c r="M10" s="28">
        <f t="shared" si="20"/>
        <v>62.42360595</v>
      </c>
      <c r="N10" s="28">
        <f t="shared" si="20"/>
        <v>76.28753177</v>
      </c>
      <c r="O10" s="28">
        <f t="shared" si="20"/>
        <v>-48.71113772</v>
      </c>
      <c r="P10" s="28">
        <f t="shared" si="3"/>
        <v>1.2</v>
      </c>
      <c r="Q10" s="32" t="str">
        <f t="shared" si="4"/>
        <v>[0.537,1.089,1.331,-0.85,1.2],</v>
      </c>
      <c r="R10" s="14">
        <v>9.0</v>
      </c>
      <c r="T10" s="1">
        <v>260.81</v>
      </c>
    </row>
    <row r="11">
      <c r="A11" s="9">
        <f t="shared" si="5"/>
        <v>236.02</v>
      </c>
      <c r="B11" s="1">
        <f t="shared" ref="B11:B12" si="22">RADIANS(52.431408 )</f>
        <v>0.9151007011</v>
      </c>
      <c r="C11" s="27">
        <f t="shared" si="7"/>
        <v>143.9039337</v>
      </c>
      <c r="D11" s="1">
        <f t="shared" si="8"/>
        <v>187.075114</v>
      </c>
      <c r="E11" s="36">
        <v>-30.0</v>
      </c>
      <c r="F11" s="1">
        <f t="shared" si="9"/>
        <v>146.02</v>
      </c>
      <c r="G11" s="34">
        <f t="shared" si="10"/>
        <v>0.5651007011</v>
      </c>
      <c r="H11" s="1">
        <f t="shared" si="11"/>
        <v>1.001665034</v>
      </c>
      <c r="I11" s="1">
        <f t="shared" si="12"/>
        <v>1.543525917</v>
      </c>
      <c r="J11" s="1">
        <f t="shared" si="13"/>
        <v>-0.9743946234</v>
      </c>
      <c r="K11" s="31">
        <v>1.2</v>
      </c>
      <c r="L11" s="28">
        <f t="shared" ref="L11:O11" si="21">DEGREES(G11)</f>
        <v>32.37788517</v>
      </c>
      <c r="M11" s="28">
        <f t="shared" si="21"/>
        <v>57.39117891</v>
      </c>
      <c r="N11" s="28">
        <f t="shared" si="21"/>
        <v>88.43752059</v>
      </c>
      <c r="O11" s="28">
        <f t="shared" si="21"/>
        <v>-55.8286995</v>
      </c>
      <c r="P11" s="28">
        <f t="shared" si="3"/>
        <v>1.2</v>
      </c>
      <c r="Q11" s="32" t="str">
        <f t="shared" si="4"/>
        <v>[0.565,1.002,1.544,-0.974,1.2],</v>
      </c>
      <c r="R11" s="14">
        <v>10.0</v>
      </c>
      <c r="T11" s="1">
        <v>246.02</v>
      </c>
    </row>
    <row r="12">
      <c r="A12" s="9">
        <f t="shared" si="5"/>
        <v>213.46</v>
      </c>
      <c r="B12" s="1">
        <f t="shared" si="22"/>
        <v>0.9151007011</v>
      </c>
      <c r="C12" s="27">
        <f t="shared" si="7"/>
        <v>130.1488589</v>
      </c>
      <c r="D12" s="1">
        <f t="shared" si="8"/>
        <v>169.1935168</v>
      </c>
      <c r="E12" s="36">
        <v>-30.0</v>
      </c>
      <c r="F12" s="1">
        <f t="shared" si="9"/>
        <v>123.46</v>
      </c>
      <c r="G12" s="34">
        <f t="shared" si="10"/>
        <v>0.5651007011</v>
      </c>
      <c r="H12" s="1">
        <f t="shared" si="11"/>
        <v>0.8954821102</v>
      </c>
      <c r="I12" s="1">
        <f t="shared" si="12"/>
        <v>1.827375811</v>
      </c>
      <c r="J12" s="1">
        <f t="shared" si="13"/>
        <v>-1.152061594</v>
      </c>
      <c r="K12" s="31">
        <v>1.2</v>
      </c>
      <c r="L12" s="28">
        <f t="shared" ref="L12:O12" si="23">DEGREES(G12)</f>
        <v>32.37788517</v>
      </c>
      <c r="M12" s="28">
        <f t="shared" si="23"/>
        <v>51.30734555</v>
      </c>
      <c r="N12" s="28">
        <f t="shared" si="23"/>
        <v>104.7009216</v>
      </c>
      <c r="O12" s="28">
        <f t="shared" si="23"/>
        <v>-66.0082671</v>
      </c>
      <c r="P12" s="28">
        <f t="shared" si="3"/>
        <v>1.2</v>
      </c>
      <c r="Q12" s="32" t="str">
        <f t="shared" si="4"/>
        <v>[0.565,0.895,1.827,-1.152,1.2],</v>
      </c>
      <c r="R12" s="14">
        <v>11.0</v>
      </c>
      <c r="T12" s="1">
        <v>223.46</v>
      </c>
    </row>
    <row r="13">
      <c r="A13" s="9">
        <f t="shared" si="5"/>
        <v>196.79</v>
      </c>
      <c r="B13" s="1">
        <f>RADIANS(50.8)</f>
        <v>0.88662726</v>
      </c>
      <c r="C13" s="27">
        <f t="shared" si="7"/>
        <v>124.3770465</v>
      </c>
      <c r="D13" s="1">
        <f t="shared" si="8"/>
        <v>152.5013259</v>
      </c>
      <c r="E13" s="1">
        <v>-31.0</v>
      </c>
      <c r="F13" s="1">
        <f t="shared" si="9"/>
        <v>106.79</v>
      </c>
      <c r="G13" s="34">
        <f t="shared" si="10"/>
        <v>0.53662726</v>
      </c>
      <c r="H13" s="1">
        <f t="shared" si="11"/>
        <v>0.8465682821</v>
      </c>
      <c r="I13" s="1">
        <f t="shared" si="12"/>
        <v>2.013504704</v>
      </c>
      <c r="J13" s="1">
        <f t="shared" si="13"/>
        <v>-1.28927666</v>
      </c>
      <c r="K13" s="31">
        <v>1.2</v>
      </c>
      <c r="L13" s="28">
        <f t="shared" ref="L13:O13" si="24">DEGREES(G13)</f>
        <v>30.74647717</v>
      </c>
      <c r="M13" s="28">
        <f t="shared" si="24"/>
        <v>48.50478963</v>
      </c>
      <c r="N13" s="28">
        <f t="shared" si="24"/>
        <v>115.3653216</v>
      </c>
      <c r="O13" s="28">
        <f t="shared" si="24"/>
        <v>-73.87011122</v>
      </c>
      <c r="P13" s="28">
        <f t="shared" si="3"/>
        <v>1.2</v>
      </c>
      <c r="Q13" s="32" t="str">
        <f t="shared" si="4"/>
        <v>[0.537,0.847,2.014,-1.289,1.2],</v>
      </c>
      <c r="R13" s="14">
        <v>12.0</v>
      </c>
      <c r="T13" s="1">
        <v>206.79</v>
      </c>
    </row>
    <row r="14">
      <c r="A14" s="9">
        <f t="shared" si="5"/>
        <v>192.02</v>
      </c>
      <c r="B14" s="1">
        <f>RADIANS(48.6)</f>
        <v>0.8482300165</v>
      </c>
      <c r="C14" s="27">
        <f t="shared" si="7"/>
        <v>126.9851044</v>
      </c>
      <c r="D14" s="1">
        <f t="shared" si="8"/>
        <v>144.0363276</v>
      </c>
      <c r="E14" s="1">
        <v>-33.0</v>
      </c>
      <c r="F14" s="1">
        <f t="shared" si="9"/>
        <v>102.02</v>
      </c>
      <c r="G14" s="34">
        <f t="shared" si="10"/>
        <v>0.4982300165</v>
      </c>
      <c r="H14" s="1">
        <f t="shared" si="11"/>
        <v>0.8544373297</v>
      </c>
      <c r="I14" s="1">
        <f t="shared" si="12"/>
        <v>2.058405618</v>
      </c>
      <c r="J14" s="1">
        <f t="shared" si="13"/>
        <v>-1.342046621</v>
      </c>
      <c r="K14" s="31">
        <v>1.2</v>
      </c>
      <c r="L14" s="28">
        <f t="shared" ref="L14:O14" si="25">DEGREES(G14)</f>
        <v>28.54647717</v>
      </c>
      <c r="M14" s="28">
        <f t="shared" si="25"/>
        <v>48.95565285</v>
      </c>
      <c r="N14" s="28">
        <f t="shared" si="25"/>
        <v>117.9379544</v>
      </c>
      <c r="O14" s="28">
        <f t="shared" si="25"/>
        <v>-76.89360728</v>
      </c>
      <c r="P14" s="28">
        <f t="shared" si="3"/>
        <v>1.2</v>
      </c>
      <c r="Q14" s="32" t="str">
        <f t="shared" si="4"/>
        <v>[0.498,0.854,2.058,-1.342,1.2],</v>
      </c>
      <c r="R14" s="14">
        <v>13.0</v>
      </c>
      <c r="T14" s="1">
        <v>202.02</v>
      </c>
    </row>
    <row r="15">
      <c r="A15" s="9">
        <f t="shared" si="5"/>
        <v>190</v>
      </c>
      <c r="B15" s="1">
        <f>RADIANS(45.7)</f>
        <v>0.7976154682</v>
      </c>
      <c r="C15" s="27">
        <f t="shared" si="7"/>
        <v>132.6989042</v>
      </c>
      <c r="D15" s="1">
        <f t="shared" si="8"/>
        <v>135.9816194</v>
      </c>
      <c r="E15" s="1">
        <v>-35.0</v>
      </c>
      <c r="F15" s="1">
        <f t="shared" si="9"/>
        <v>100</v>
      </c>
      <c r="G15" s="34">
        <f t="shared" si="10"/>
        <v>0.4476154682</v>
      </c>
      <c r="H15" s="1">
        <f t="shared" si="11"/>
        <v>0.8711225571</v>
      </c>
      <c r="I15" s="1">
        <f t="shared" si="12"/>
        <v>2.072697178</v>
      </c>
      <c r="J15" s="1">
        <f t="shared" si="13"/>
        <v>-1.373023408</v>
      </c>
      <c r="K15" s="31">
        <v>1.2</v>
      </c>
      <c r="L15" s="28">
        <f t="shared" ref="L15:O15" si="26">DEGREES(G15)</f>
        <v>25.64647717</v>
      </c>
      <c r="M15" s="28">
        <f t="shared" si="26"/>
        <v>49.91164596</v>
      </c>
      <c r="N15" s="28">
        <f t="shared" si="26"/>
        <v>118.7568005</v>
      </c>
      <c r="O15" s="28">
        <f t="shared" si="26"/>
        <v>-78.66844648</v>
      </c>
      <c r="P15" s="28">
        <f t="shared" si="3"/>
        <v>1.2</v>
      </c>
      <c r="Q15" s="32" t="str">
        <f t="shared" si="4"/>
        <v>[0.448,0.871,2.073,-1.373,1.2],</v>
      </c>
      <c r="R15" s="14">
        <v>14.0</v>
      </c>
      <c r="T15" s="1">
        <v>200.0</v>
      </c>
    </row>
    <row r="16">
      <c r="A16" s="9">
        <f t="shared" si="5"/>
        <v>194.05</v>
      </c>
      <c r="B16" s="1">
        <f>RADIANS(41)</f>
        <v>0.7155849933</v>
      </c>
      <c r="C16" s="27">
        <f t="shared" si="7"/>
        <v>146.451394</v>
      </c>
      <c r="D16" s="1">
        <f t="shared" si="8"/>
        <v>127.3082546</v>
      </c>
      <c r="E16" s="1">
        <v>-37.0</v>
      </c>
      <c r="F16" s="1">
        <f t="shared" si="9"/>
        <v>104.05</v>
      </c>
      <c r="G16" s="34">
        <f t="shared" si="10"/>
        <v>0.3655849933</v>
      </c>
      <c r="H16" s="1">
        <f t="shared" si="11"/>
        <v>0.9013474017</v>
      </c>
      <c r="I16" s="1">
        <f t="shared" si="12"/>
        <v>2.022204672</v>
      </c>
      <c r="J16" s="1">
        <f t="shared" si="13"/>
        <v>-1.352755747</v>
      </c>
      <c r="K16" s="31">
        <v>1.2</v>
      </c>
      <c r="L16" s="28">
        <f t="shared" ref="L16:O16" si="27">DEGREES(G16)</f>
        <v>20.94647717</v>
      </c>
      <c r="M16" s="28">
        <f t="shared" si="27"/>
        <v>51.64340199</v>
      </c>
      <c r="N16" s="28">
        <f t="shared" si="27"/>
        <v>115.863793</v>
      </c>
      <c r="O16" s="28">
        <f t="shared" si="27"/>
        <v>-77.50719499</v>
      </c>
      <c r="P16" s="28">
        <f t="shared" si="3"/>
        <v>1.2</v>
      </c>
      <c r="Q16" s="32" t="str">
        <f t="shared" si="4"/>
        <v>[0.366,0.901,2.022,-1.353,1.2],</v>
      </c>
      <c r="R16" s="14">
        <v>15.0</v>
      </c>
      <c r="T16" s="1">
        <v>204.05</v>
      </c>
    </row>
    <row r="17">
      <c r="A17" s="9">
        <f t="shared" si="5"/>
        <v>202.37</v>
      </c>
      <c r="B17" s="1">
        <f>RADIANS(39.1)</f>
        <v>0.6824237375</v>
      </c>
      <c r="C17" s="27">
        <f t="shared" si="7"/>
        <v>157.0485114</v>
      </c>
      <c r="D17" s="1">
        <f t="shared" si="8"/>
        <v>127.6298631</v>
      </c>
      <c r="E17" s="1">
        <v>-39.0</v>
      </c>
      <c r="F17" s="1">
        <f t="shared" si="9"/>
        <v>112.37</v>
      </c>
      <c r="G17" s="34">
        <f t="shared" si="10"/>
        <v>0.3324237375</v>
      </c>
      <c r="H17" s="1">
        <f t="shared" si="11"/>
        <v>0.942823092</v>
      </c>
      <c r="I17" s="1">
        <f t="shared" si="12"/>
        <v>1.924066792</v>
      </c>
      <c r="J17" s="1">
        <f t="shared" si="13"/>
        <v>-1.296093557</v>
      </c>
      <c r="K17" s="31">
        <v>1.2</v>
      </c>
      <c r="L17" s="28">
        <f t="shared" ref="L17:O17" si="28">DEGREES(G17)</f>
        <v>19.04647717</v>
      </c>
      <c r="M17" s="28">
        <f t="shared" si="28"/>
        <v>54.019784</v>
      </c>
      <c r="N17" s="28">
        <f t="shared" si="28"/>
        <v>110.2409067</v>
      </c>
      <c r="O17" s="28">
        <f t="shared" si="28"/>
        <v>-74.26069066</v>
      </c>
      <c r="P17" s="28">
        <f t="shared" si="3"/>
        <v>1.2</v>
      </c>
      <c r="Q17" s="32" t="str">
        <f t="shared" si="4"/>
        <v>[0.332,0.943,1.924,-1.296,1.2],</v>
      </c>
      <c r="R17" s="14">
        <v>16.0</v>
      </c>
      <c r="T17" s="1">
        <v>212.37</v>
      </c>
    </row>
    <row r="18">
      <c r="A18" s="9">
        <f t="shared" si="5"/>
        <v>213.9</v>
      </c>
      <c r="B18" s="1">
        <f t="shared" ref="B18:B19" si="30">RADIANS(37.8)</f>
        <v>0.6597344573</v>
      </c>
      <c r="C18" s="27">
        <f t="shared" si="7"/>
        <v>169.0141571</v>
      </c>
      <c r="D18" s="1">
        <f t="shared" si="8"/>
        <v>131.1008188</v>
      </c>
      <c r="E18" s="1">
        <v>-41.0</v>
      </c>
      <c r="F18" s="1">
        <f t="shared" si="9"/>
        <v>123.9</v>
      </c>
      <c r="G18" s="34">
        <f t="shared" si="10"/>
        <v>0.3097344573</v>
      </c>
      <c r="H18" s="1">
        <f t="shared" si="11"/>
        <v>0.9978308919</v>
      </c>
      <c r="I18" s="1">
        <f t="shared" si="12"/>
        <v>1.785070464</v>
      </c>
      <c r="J18" s="1">
        <f t="shared" si="13"/>
        <v>-1.212105029</v>
      </c>
      <c r="K18" s="31">
        <v>1.2</v>
      </c>
      <c r="L18" s="28">
        <f t="shared" ref="L18:O18" si="29">DEGREES(G18)</f>
        <v>17.74647717</v>
      </c>
      <c r="M18" s="28">
        <f t="shared" si="29"/>
        <v>57.17149877</v>
      </c>
      <c r="N18" s="28">
        <f t="shared" si="29"/>
        <v>102.2770037</v>
      </c>
      <c r="O18" s="28">
        <f t="shared" si="29"/>
        <v>-69.44850248</v>
      </c>
      <c r="P18" s="28">
        <f t="shared" si="3"/>
        <v>1.2</v>
      </c>
      <c r="Q18" s="32" t="str">
        <f t="shared" si="4"/>
        <v>[0.31,0.998,1.785,-1.212,1.2],</v>
      </c>
      <c r="R18" s="14">
        <v>17.0</v>
      </c>
      <c r="T18" s="1">
        <v>223.9</v>
      </c>
    </row>
    <row r="19">
      <c r="A19" s="9">
        <f t="shared" si="5"/>
        <v>213.9</v>
      </c>
      <c r="B19" s="9">
        <f t="shared" si="30"/>
        <v>0.6597344573</v>
      </c>
      <c r="C19" s="33">
        <f t="shared" si="7"/>
        <v>169.0141571</v>
      </c>
      <c r="D19" s="9">
        <f t="shared" si="8"/>
        <v>131.1008188</v>
      </c>
      <c r="E19" s="9">
        <v>30.0</v>
      </c>
      <c r="F19" s="9">
        <f t="shared" si="9"/>
        <v>123.9</v>
      </c>
      <c r="G19" s="34">
        <f t="shared" si="10"/>
        <v>0.3097344573</v>
      </c>
      <c r="H19" s="9">
        <f t="shared" si="11"/>
        <v>0.4221487746</v>
      </c>
      <c r="I19" s="9">
        <f t="shared" si="12"/>
        <v>1.822177688</v>
      </c>
      <c r="J19" s="9">
        <f t="shared" si="13"/>
        <v>-0.6735301363</v>
      </c>
      <c r="K19" s="31">
        <v>1.2</v>
      </c>
      <c r="L19" s="13">
        <f t="shared" ref="L19:O19" si="31">DEGREES(G19)</f>
        <v>17.74647717</v>
      </c>
      <c r="M19" s="13">
        <f t="shared" si="31"/>
        <v>24.18734311</v>
      </c>
      <c r="N19" s="13">
        <f t="shared" si="31"/>
        <v>104.4030911</v>
      </c>
      <c r="O19" s="13">
        <f t="shared" si="31"/>
        <v>-38.59043418</v>
      </c>
      <c r="P19" s="13">
        <f t="shared" si="3"/>
        <v>1.2</v>
      </c>
      <c r="Q19" s="32" t="str">
        <f t="shared" si="4"/>
        <v>[0.31,0.422,1.822,-0.674,1.2],</v>
      </c>
      <c r="R19" s="14">
        <v>18.0</v>
      </c>
      <c r="T19" s="9">
        <v>223.9</v>
      </c>
    </row>
    <row r="20">
      <c r="A20" s="9">
        <f t="shared" si="5"/>
        <v>213.9</v>
      </c>
      <c r="B20" s="9">
        <f t="shared" ref="B20:B22" si="33">-RADIANS(37.8)</f>
        <v>-0.6597344573</v>
      </c>
      <c r="C20" s="33">
        <f t="shared" si="7"/>
        <v>169.0141571</v>
      </c>
      <c r="D20" s="9">
        <f t="shared" si="8"/>
        <v>-131.1008188</v>
      </c>
      <c r="E20" s="9">
        <v>30.0</v>
      </c>
      <c r="F20" s="9">
        <f t="shared" si="9"/>
        <v>123.9</v>
      </c>
      <c r="G20" s="34">
        <f t="shared" ref="G20:G37" si="34">ATAN2(C20,D20)+0.35</f>
        <v>-0.3097344573</v>
      </c>
      <c r="H20" s="9">
        <f t="shared" si="11"/>
        <v>0.4221487746</v>
      </c>
      <c r="I20" s="9">
        <f t="shared" si="12"/>
        <v>1.822177688</v>
      </c>
      <c r="J20" s="9">
        <f t="shared" si="13"/>
        <v>-0.6735301363</v>
      </c>
      <c r="K20" s="31">
        <v>1.2</v>
      </c>
      <c r="L20" s="13">
        <f t="shared" ref="L20:O20" si="32">DEGREES(G20)</f>
        <v>-17.74647717</v>
      </c>
      <c r="M20" s="13">
        <f t="shared" si="32"/>
        <v>24.18734311</v>
      </c>
      <c r="N20" s="13">
        <f t="shared" si="32"/>
        <v>104.4030911</v>
      </c>
      <c r="O20" s="13">
        <f t="shared" si="32"/>
        <v>-38.59043418</v>
      </c>
      <c r="P20" s="13">
        <f t="shared" si="3"/>
        <v>1.2</v>
      </c>
      <c r="Q20" s="32" t="str">
        <f t="shared" si="4"/>
        <v>[-0.31,0.422,1.822,-0.674,1.2],</v>
      </c>
      <c r="R20" s="14">
        <v>19.0</v>
      </c>
      <c r="T20" s="9">
        <v>223.9</v>
      </c>
    </row>
    <row r="21">
      <c r="A21" s="9">
        <f t="shared" si="5"/>
        <v>213.9</v>
      </c>
      <c r="B21" s="9">
        <f t="shared" si="33"/>
        <v>-0.6597344573</v>
      </c>
      <c r="C21" s="33">
        <f t="shared" si="7"/>
        <v>169.0141571</v>
      </c>
      <c r="D21" s="9">
        <f t="shared" si="8"/>
        <v>-131.1008188</v>
      </c>
      <c r="E21" s="9">
        <v>30.0</v>
      </c>
      <c r="F21" s="9">
        <f t="shared" si="9"/>
        <v>123.9</v>
      </c>
      <c r="G21" s="34">
        <f t="shared" si="34"/>
        <v>-0.3097344573</v>
      </c>
      <c r="H21" s="9">
        <f t="shared" si="11"/>
        <v>0.4221487746</v>
      </c>
      <c r="I21" s="9">
        <f t="shared" si="12"/>
        <v>1.822177688</v>
      </c>
      <c r="J21" s="9">
        <f t="shared" si="13"/>
        <v>-0.6735301363</v>
      </c>
      <c r="K21" s="31">
        <v>1.2</v>
      </c>
      <c r="L21" s="13">
        <f t="shared" ref="L21:O21" si="35">DEGREES(G21)</f>
        <v>-17.74647717</v>
      </c>
      <c r="M21" s="13">
        <f t="shared" si="35"/>
        <v>24.18734311</v>
      </c>
      <c r="N21" s="13">
        <f t="shared" si="35"/>
        <v>104.4030911</v>
      </c>
      <c r="O21" s="13">
        <f t="shared" si="35"/>
        <v>-38.59043418</v>
      </c>
      <c r="P21" s="13">
        <f t="shared" si="3"/>
        <v>1.2</v>
      </c>
      <c r="Q21" s="32" t="str">
        <f t="shared" si="4"/>
        <v>[-0.31,0.422,1.822,-0.674,1.2],</v>
      </c>
      <c r="R21" s="14">
        <v>20.0</v>
      </c>
      <c r="T21" s="9">
        <v>223.9</v>
      </c>
    </row>
    <row r="22">
      <c r="A22" s="9">
        <f t="shared" si="5"/>
        <v>213.9</v>
      </c>
      <c r="B22" s="9">
        <f t="shared" si="33"/>
        <v>-0.6597344573</v>
      </c>
      <c r="C22" s="33">
        <f t="shared" si="7"/>
        <v>169.0141571</v>
      </c>
      <c r="D22" s="9">
        <f t="shared" si="8"/>
        <v>-131.1008188</v>
      </c>
      <c r="E22" s="9">
        <v>30.0</v>
      </c>
      <c r="F22" s="9">
        <f t="shared" si="9"/>
        <v>123.9</v>
      </c>
      <c r="G22" s="34">
        <f t="shared" si="34"/>
        <v>-0.3097344573</v>
      </c>
      <c r="H22" s="9">
        <f t="shared" si="11"/>
        <v>0.4221487746</v>
      </c>
      <c r="I22" s="9">
        <f t="shared" si="12"/>
        <v>1.822177688</v>
      </c>
      <c r="J22" s="9">
        <f t="shared" si="13"/>
        <v>-0.6735301363</v>
      </c>
      <c r="K22" s="31">
        <v>1.2</v>
      </c>
      <c r="L22" s="13">
        <f t="shared" ref="L22:O22" si="36">DEGREES(G22)</f>
        <v>-17.74647717</v>
      </c>
      <c r="M22" s="13">
        <f t="shared" si="36"/>
        <v>24.18734311</v>
      </c>
      <c r="N22" s="13">
        <f t="shared" si="36"/>
        <v>104.4030911</v>
      </c>
      <c r="O22" s="13">
        <f t="shared" si="36"/>
        <v>-38.59043418</v>
      </c>
      <c r="P22" s="13">
        <f t="shared" si="3"/>
        <v>1.2</v>
      </c>
      <c r="Q22" s="32" t="str">
        <f t="shared" si="4"/>
        <v>[-0.31,0.422,1.822,-0.674,1.2],</v>
      </c>
      <c r="R22" s="14">
        <v>21.0</v>
      </c>
      <c r="T22" s="9">
        <v>223.9</v>
      </c>
    </row>
    <row r="23">
      <c r="A23" s="9">
        <f t="shared" si="5"/>
        <v>264.57</v>
      </c>
      <c r="B23" s="1">
        <f t="shared" ref="B23:B24" si="38">-RADIANS(38.9)</f>
        <v>-0.678933079</v>
      </c>
      <c r="C23" s="27">
        <f t="shared" si="7"/>
        <v>205.8997898</v>
      </c>
      <c r="D23" s="1">
        <f t="shared" si="8"/>
        <v>-166.1401862</v>
      </c>
      <c r="E23" s="36">
        <v>-40.0</v>
      </c>
      <c r="F23" s="1">
        <f t="shared" si="9"/>
        <v>174.57</v>
      </c>
      <c r="G23" s="34">
        <f t="shared" si="34"/>
        <v>-0.328933079</v>
      </c>
      <c r="H23" s="1">
        <f t="shared" si="11"/>
        <v>1.262536094</v>
      </c>
      <c r="I23" s="1">
        <f t="shared" si="12"/>
        <v>1.067012796</v>
      </c>
      <c r="J23" s="1">
        <f t="shared" si="13"/>
        <v>-0.7587525625</v>
      </c>
      <c r="K23" s="31">
        <v>1.2</v>
      </c>
      <c r="L23" s="28">
        <f t="shared" ref="L23:O23" si="37">DEGREES(G23)</f>
        <v>-18.84647717</v>
      </c>
      <c r="M23" s="28">
        <f t="shared" si="37"/>
        <v>72.33798966</v>
      </c>
      <c r="N23" s="28">
        <f t="shared" si="37"/>
        <v>61.13532987</v>
      </c>
      <c r="O23" s="28">
        <f t="shared" si="37"/>
        <v>-43.47331953</v>
      </c>
      <c r="P23" s="28">
        <f t="shared" si="3"/>
        <v>1.2</v>
      </c>
      <c r="Q23" s="32" t="str">
        <f t="shared" si="4"/>
        <v>[-0.329,1.263,1.067,-0.759,1.2],</v>
      </c>
      <c r="R23" s="14">
        <v>22.0</v>
      </c>
      <c r="T23" s="1">
        <v>274.57</v>
      </c>
    </row>
    <row r="24">
      <c r="A24" s="9">
        <f t="shared" si="5"/>
        <v>264.57</v>
      </c>
      <c r="B24" s="1">
        <f t="shared" si="38"/>
        <v>-0.678933079</v>
      </c>
      <c r="C24" s="27">
        <f t="shared" si="7"/>
        <v>205.8997898</v>
      </c>
      <c r="D24" s="1">
        <f t="shared" si="8"/>
        <v>-166.1401862</v>
      </c>
      <c r="E24" s="36">
        <v>-40.0</v>
      </c>
      <c r="F24" s="1">
        <f t="shared" si="9"/>
        <v>174.57</v>
      </c>
      <c r="G24" s="34">
        <f t="shared" si="34"/>
        <v>-0.328933079</v>
      </c>
      <c r="H24" s="1">
        <f t="shared" si="11"/>
        <v>1.262536094</v>
      </c>
      <c r="I24" s="1">
        <f t="shared" si="12"/>
        <v>1.067012796</v>
      </c>
      <c r="J24" s="1">
        <f t="shared" si="13"/>
        <v>-0.7587525625</v>
      </c>
      <c r="K24" s="31">
        <v>1.2</v>
      </c>
      <c r="L24" s="28">
        <f t="shared" ref="L24:O24" si="39">DEGREES(G24)</f>
        <v>-18.84647717</v>
      </c>
      <c r="M24" s="28">
        <f t="shared" si="39"/>
        <v>72.33798966</v>
      </c>
      <c r="N24" s="28">
        <f t="shared" si="39"/>
        <v>61.13532987</v>
      </c>
      <c r="O24" s="28">
        <f t="shared" si="39"/>
        <v>-43.47331953</v>
      </c>
      <c r="P24" s="28">
        <f t="shared" si="3"/>
        <v>1.2</v>
      </c>
      <c r="Q24" s="32" t="str">
        <f t="shared" si="4"/>
        <v>[-0.329,1.263,1.067,-0.759,1.2],</v>
      </c>
      <c r="R24" s="14">
        <v>23.0</v>
      </c>
      <c r="T24" s="1">
        <v>274.57</v>
      </c>
    </row>
    <row r="25" ht="15.75" customHeight="1">
      <c r="A25" s="9">
        <f t="shared" si="5"/>
        <v>262.91</v>
      </c>
      <c r="B25" s="1">
        <f>-RADIANS(43.8)</f>
        <v>-0.7644542124</v>
      </c>
      <c r="C25" s="27">
        <f t="shared" si="7"/>
        <v>189.7579816</v>
      </c>
      <c r="D25" s="1">
        <f t="shared" si="8"/>
        <v>-181.9713618</v>
      </c>
      <c r="E25" s="36">
        <v>-30.0</v>
      </c>
      <c r="F25" s="1">
        <f t="shared" si="9"/>
        <v>172.91</v>
      </c>
      <c r="G25" s="34">
        <f t="shared" si="34"/>
        <v>-0.4144542124</v>
      </c>
      <c r="H25" s="1">
        <f t="shared" si="11"/>
        <v>1.175961728</v>
      </c>
      <c r="I25" s="1">
        <f t="shared" si="12"/>
        <v>1.133250227</v>
      </c>
      <c r="J25" s="1">
        <f t="shared" si="13"/>
        <v>-0.7384156281</v>
      </c>
      <c r="K25" s="31">
        <v>1.2</v>
      </c>
      <c r="L25" s="28">
        <f t="shared" ref="L25:O25" si="40">DEGREES(G25)</f>
        <v>-23.74647717</v>
      </c>
      <c r="M25" s="28">
        <f t="shared" si="40"/>
        <v>67.3776439</v>
      </c>
      <c r="N25" s="28">
        <f t="shared" si="40"/>
        <v>64.93045511</v>
      </c>
      <c r="O25" s="28">
        <f t="shared" si="40"/>
        <v>-42.30809902</v>
      </c>
      <c r="P25" s="28">
        <f t="shared" si="3"/>
        <v>1.2</v>
      </c>
      <c r="Q25" s="32" t="str">
        <f t="shared" si="4"/>
        <v>[-0.414,1.176,1.133,-0.738,1.2],</v>
      </c>
      <c r="R25" s="14">
        <v>24.0</v>
      </c>
      <c r="T25" s="1">
        <v>272.91</v>
      </c>
    </row>
    <row r="26" ht="15.75" customHeight="1">
      <c r="A26" s="9">
        <f t="shared" si="5"/>
        <v>262.43</v>
      </c>
      <c r="B26" s="1">
        <f>-RADIANS(47.2)</f>
        <v>-0.8237954069</v>
      </c>
      <c r="C26" s="27">
        <f t="shared" si="7"/>
        <v>178.3057815</v>
      </c>
      <c r="D26" s="1">
        <f t="shared" si="8"/>
        <v>-192.5527283</v>
      </c>
      <c r="E26" s="36">
        <v>-30.0</v>
      </c>
      <c r="F26" s="1">
        <f t="shared" si="9"/>
        <v>172.43</v>
      </c>
      <c r="G26" s="34">
        <f t="shared" si="34"/>
        <v>-0.4737954069</v>
      </c>
      <c r="H26" s="1">
        <f t="shared" si="11"/>
        <v>1.172208925</v>
      </c>
      <c r="I26" s="1">
        <f t="shared" si="12"/>
        <v>1.141693489</v>
      </c>
      <c r="J26" s="1">
        <f t="shared" si="13"/>
        <v>-0.7431060875</v>
      </c>
      <c r="K26" s="31">
        <v>1.2</v>
      </c>
      <c r="L26" s="28">
        <f t="shared" ref="L26:O26" si="41">DEGREES(G26)</f>
        <v>-27.14647717</v>
      </c>
      <c r="M26" s="28">
        <f t="shared" si="41"/>
        <v>67.16262413</v>
      </c>
      <c r="N26" s="28">
        <f t="shared" si="41"/>
        <v>65.41421841</v>
      </c>
      <c r="O26" s="28">
        <f t="shared" si="41"/>
        <v>-42.57684254</v>
      </c>
      <c r="P26" s="28">
        <f t="shared" si="3"/>
        <v>1.2</v>
      </c>
      <c r="Q26" s="32" t="str">
        <f t="shared" si="4"/>
        <v>[-0.474,1.172,1.142,-0.743,1.2],</v>
      </c>
      <c r="R26" s="14">
        <v>25.0</v>
      </c>
      <c r="T26" s="1">
        <v>272.43</v>
      </c>
    </row>
    <row r="27" ht="15.75" customHeight="1">
      <c r="A27" s="9">
        <f t="shared" si="5"/>
        <v>258.1</v>
      </c>
      <c r="B27" s="1">
        <f>-RADIANS(49.1)</f>
        <v>-0.8569566627</v>
      </c>
      <c r="C27" s="27">
        <f t="shared" si="7"/>
        <v>168.988604</v>
      </c>
      <c r="D27" s="1">
        <f t="shared" si="8"/>
        <v>-195.0857804</v>
      </c>
      <c r="E27" s="36">
        <v>-30.0</v>
      </c>
      <c r="F27" s="1">
        <f t="shared" si="9"/>
        <v>168.1</v>
      </c>
      <c r="G27" s="34">
        <f t="shared" si="34"/>
        <v>-0.5069566627</v>
      </c>
      <c r="H27" s="1">
        <f t="shared" si="11"/>
        <v>1.13966518</v>
      </c>
      <c r="I27" s="1">
        <f t="shared" si="12"/>
        <v>1.215474108</v>
      </c>
      <c r="J27" s="1">
        <f t="shared" si="13"/>
        <v>-0.7843429618</v>
      </c>
      <c r="K27" s="31">
        <v>1.2</v>
      </c>
      <c r="L27" s="28">
        <f t="shared" ref="L27:O27" si="42">DEGREES(G27)</f>
        <v>-29.04647717</v>
      </c>
      <c r="M27" s="28">
        <f t="shared" si="42"/>
        <v>65.29800488</v>
      </c>
      <c r="N27" s="28">
        <f t="shared" si="42"/>
        <v>69.64153652</v>
      </c>
      <c r="O27" s="28">
        <f t="shared" si="42"/>
        <v>-44.9395414</v>
      </c>
      <c r="P27" s="28">
        <f t="shared" si="3"/>
        <v>1.2</v>
      </c>
      <c r="Q27" s="32" t="str">
        <f t="shared" si="4"/>
        <v>[-0.507,1.14,1.215,-0.784,1.2],</v>
      </c>
      <c r="R27" s="14">
        <v>26.0</v>
      </c>
      <c r="T27" s="1">
        <v>268.1</v>
      </c>
    </row>
    <row r="28" ht="15.75" customHeight="1">
      <c r="A28" s="9">
        <f t="shared" si="5"/>
        <v>251.16</v>
      </c>
      <c r="B28" s="1">
        <f>-RADIANS(50.1)</f>
        <v>-0.8744099552</v>
      </c>
      <c r="C28" s="27">
        <f t="shared" si="7"/>
        <v>161.1064895</v>
      </c>
      <c r="D28" s="1">
        <f t="shared" si="8"/>
        <v>-192.6811995</v>
      </c>
      <c r="E28" s="36">
        <v>-30.0</v>
      </c>
      <c r="F28" s="1">
        <f t="shared" si="9"/>
        <v>161.16</v>
      </c>
      <c r="G28" s="34">
        <f t="shared" si="34"/>
        <v>-0.5244099552</v>
      </c>
      <c r="H28" s="1">
        <f t="shared" si="11"/>
        <v>1.091788781</v>
      </c>
      <c r="I28" s="1">
        <f t="shared" si="12"/>
        <v>1.326102844</v>
      </c>
      <c r="J28" s="1">
        <f t="shared" si="13"/>
        <v>-0.8470952986</v>
      </c>
      <c r="K28" s="31">
        <v>1.2</v>
      </c>
      <c r="L28" s="28">
        <f t="shared" ref="L28:O28" si="43">DEGREES(G28)</f>
        <v>-30.04647717</v>
      </c>
      <c r="M28" s="28">
        <f t="shared" si="43"/>
        <v>62.5548893</v>
      </c>
      <c r="N28" s="28">
        <f t="shared" si="43"/>
        <v>75.98009616</v>
      </c>
      <c r="O28" s="28">
        <f t="shared" si="43"/>
        <v>-48.53498545</v>
      </c>
      <c r="P28" s="28">
        <f t="shared" si="3"/>
        <v>1.2</v>
      </c>
      <c r="Q28" s="32" t="str">
        <f t="shared" si="4"/>
        <v>[-0.524,1.092,1.326,-0.847,1.2],</v>
      </c>
      <c r="R28" s="14">
        <v>27.0</v>
      </c>
      <c r="T28" s="1">
        <v>261.16</v>
      </c>
    </row>
    <row r="29" ht="15.75" customHeight="1">
      <c r="A29" s="9">
        <f t="shared" si="5"/>
        <v>239.652</v>
      </c>
      <c r="B29" s="1">
        <f>-RADIANS(51)</f>
        <v>-0.8901179185</v>
      </c>
      <c r="C29" s="27">
        <f t="shared" si="7"/>
        <v>150.8178904</v>
      </c>
      <c r="D29" s="1">
        <f t="shared" si="8"/>
        <v>-186.244584</v>
      </c>
      <c r="E29" s="36">
        <v>-30.0</v>
      </c>
      <c r="F29" s="1">
        <f t="shared" si="9"/>
        <v>149.652</v>
      </c>
      <c r="G29" s="34">
        <f t="shared" si="34"/>
        <v>-0.5401179185</v>
      </c>
      <c r="H29" s="1">
        <f t="shared" si="11"/>
        <v>1.021733979</v>
      </c>
      <c r="I29" s="1">
        <f t="shared" si="12"/>
        <v>1.493810117</v>
      </c>
      <c r="J29" s="1">
        <f t="shared" si="13"/>
        <v>-0.9447477698</v>
      </c>
      <c r="K29" s="31">
        <v>1.2</v>
      </c>
      <c r="L29" s="28">
        <f t="shared" ref="L29:O29" si="44">DEGREES(G29)</f>
        <v>-30.94647717</v>
      </c>
      <c r="M29" s="28">
        <f t="shared" si="44"/>
        <v>58.5410448</v>
      </c>
      <c r="N29" s="28">
        <f t="shared" si="44"/>
        <v>85.58901511</v>
      </c>
      <c r="O29" s="28">
        <f t="shared" si="44"/>
        <v>-54.13005991</v>
      </c>
      <c r="P29" s="28">
        <f t="shared" si="3"/>
        <v>1.2</v>
      </c>
      <c r="Q29" s="32" t="str">
        <f t="shared" si="4"/>
        <v>[-0.54,1.022,1.494,-0.945,1.2],</v>
      </c>
      <c r="R29" s="14">
        <v>28.0</v>
      </c>
      <c r="T29" s="1">
        <v>249.652</v>
      </c>
    </row>
    <row r="30" ht="15.75" customHeight="1">
      <c r="A30" s="9">
        <f t="shared" si="5"/>
        <v>218.603</v>
      </c>
      <c r="B30" s="1">
        <f>-RADIANS(51.4)</f>
        <v>-0.8970992355</v>
      </c>
      <c r="C30" s="27">
        <f t="shared" si="7"/>
        <v>136.3819515</v>
      </c>
      <c r="D30" s="1">
        <f t="shared" si="8"/>
        <v>-170.8427198</v>
      </c>
      <c r="E30" s="36">
        <v>-40.0</v>
      </c>
      <c r="F30" s="1">
        <f t="shared" si="9"/>
        <v>128.603</v>
      </c>
      <c r="G30" s="34">
        <f t="shared" si="34"/>
        <v>-0.5470992355</v>
      </c>
      <c r="H30" s="1">
        <f t="shared" si="11"/>
        <v>1.00584938</v>
      </c>
      <c r="I30" s="1">
        <f t="shared" si="12"/>
        <v>1.73299271</v>
      </c>
      <c r="J30" s="1">
        <f t="shared" si="13"/>
        <v>-1.168045763</v>
      </c>
      <c r="K30" s="31">
        <v>1.2</v>
      </c>
      <c r="L30" s="28">
        <f t="shared" ref="L30:O30" si="45">DEGREES(G30)</f>
        <v>-31.34647717</v>
      </c>
      <c r="M30" s="28">
        <f t="shared" si="45"/>
        <v>57.63092433</v>
      </c>
      <c r="N30" s="28">
        <f t="shared" si="45"/>
        <v>99.29316819</v>
      </c>
      <c r="O30" s="28">
        <f t="shared" si="45"/>
        <v>-66.92409252</v>
      </c>
      <c r="P30" s="28">
        <f t="shared" si="3"/>
        <v>1.2</v>
      </c>
      <c r="Q30" s="32" t="str">
        <f t="shared" si="4"/>
        <v>[-0.547,1.006,1.733,-1.168,1.2],</v>
      </c>
      <c r="R30" s="14">
        <v>29.0</v>
      </c>
      <c r="T30" s="1">
        <v>228.603</v>
      </c>
    </row>
    <row r="31" ht="15.75" customHeight="1">
      <c r="A31" s="9">
        <f t="shared" si="5"/>
        <v>206.548</v>
      </c>
      <c r="B31" s="1">
        <f>-RADIANS(49.1)</f>
        <v>-0.8569566627</v>
      </c>
      <c r="C31" s="27">
        <f t="shared" si="7"/>
        <v>135.2354056</v>
      </c>
      <c r="D31" s="1">
        <f t="shared" si="8"/>
        <v>-156.1200223</v>
      </c>
      <c r="E31" s="36">
        <v>-40.0</v>
      </c>
      <c r="F31" s="1">
        <f t="shared" si="9"/>
        <v>116.548</v>
      </c>
      <c r="G31" s="34">
        <f t="shared" si="34"/>
        <v>-0.5069566627</v>
      </c>
      <c r="H31" s="1">
        <f t="shared" si="11"/>
        <v>0.9646555259</v>
      </c>
      <c r="I31" s="1">
        <f t="shared" si="12"/>
        <v>1.873500985</v>
      </c>
      <c r="J31" s="1">
        <f t="shared" si="13"/>
        <v>-1.267360184</v>
      </c>
      <c r="K31" s="31">
        <v>1.2</v>
      </c>
      <c r="L31" s="28">
        <f t="shared" ref="L31:O31" si="46">DEGREES(G31)</f>
        <v>-29.04647717</v>
      </c>
      <c r="M31" s="28">
        <f t="shared" si="46"/>
        <v>55.27069032</v>
      </c>
      <c r="N31" s="28">
        <f t="shared" si="46"/>
        <v>107.3436994</v>
      </c>
      <c r="O31" s="28">
        <f t="shared" si="46"/>
        <v>-72.61438968</v>
      </c>
      <c r="P31" s="28">
        <f t="shared" si="3"/>
        <v>1.2</v>
      </c>
      <c r="Q31" s="32" t="str">
        <f t="shared" si="4"/>
        <v>[-0.507,0.965,1.874,-1.267,1.2],</v>
      </c>
      <c r="R31" s="14">
        <v>30.0</v>
      </c>
      <c r="T31" s="1">
        <v>216.548</v>
      </c>
    </row>
    <row r="32" ht="15.75" customHeight="1">
      <c r="A32" s="9">
        <f t="shared" si="5"/>
        <v>196.96</v>
      </c>
      <c r="B32" s="1">
        <f>-RADIANS(48.3)</f>
        <v>-0.8429940287</v>
      </c>
      <c r="C32" s="27">
        <f t="shared" si="7"/>
        <v>131.0237707</v>
      </c>
      <c r="D32" s="1">
        <f t="shared" si="8"/>
        <v>-147.0578564</v>
      </c>
      <c r="E32" s="36">
        <v>-40.0</v>
      </c>
      <c r="F32" s="1">
        <f t="shared" si="9"/>
        <v>106.96</v>
      </c>
      <c r="G32" s="34">
        <f t="shared" si="34"/>
        <v>-0.4929940287</v>
      </c>
      <c r="H32" s="1">
        <f t="shared" si="11"/>
        <v>0.9390519112</v>
      </c>
      <c r="I32" s="1">
        <f t="shared" si="12"/>
        <v>1.979226302</v>
      </c>
      <c r="J32" s="1">
        <f t="shared" si="13"/>
        <v>-1.347481886</v>
      </c>
      <c r="K32" s="31">
        <v>1.2</v>
      </c>
      <c r="L32" s="28">
        <f t="shared" ref="L32:O32" si="47">DEGREES(G32)</f>
        <v>-28.24647717</v>
      </c>
      <c r="M32" s="28">
        <f t="shared" si="47"/>
        <v>53.80371126</v>
      </c>
      <c r="N32" s="28">
        <f t="shared" si="47"/>
        <v>113.4013138</v>
      </c>
      <c r="O32" s="28">
        <f t="shared" si="47"/>
        <v>-77.20502507</v>
      </c>
      <c r="P32" s="28">
        <f t="shared" si="3"/>
        <v>1.2</v>
      </c>
      <c r="Q32" s="32" t="str">
        <f t="shared" si="4"/>
        <v>[-0.493,0.939,1.979,-1.347,1.2],</v>
      </c>
      <c r="R32" s="14">
        <v>31.0</v>
      </c>
      <c r="T32" s="1">
        <v>206.96</v>
      </c>
    </row>
    <row r="33" ht="15.75" customHeight="1">
      <c r="A33" s="9">
        <f t="shared" si="5"/>
        <v>191.887</v>
      </c>
      <c r="B33" s="1">
        <f>-RADIANS(37.1)</f>
        <v>-0.6475171525</v>
      </c>
      <c r="C33" s="27">
        <f t="shared" si="7"/>
        <v>153.0459874</v>
      </c>
      <c r="D33" s="1">
        <f t="shared" si="8"/>
        <v>-115.7477711</v>
      </c>
      <c r="E33" s="36">
        <v>-40.0</v>
      </c>
      <c r="F33" s="1">
        <f t="shared" si="9"/>
        <v>101.887</v>
      </c>
      <c r="G33" s="34">
        <f t="shared" si="34"/>
        <v>-0.2975171525</v>
      </c>
      <c r="H33" s="1">
        <f t="shared" si="11"/>
        <v>0.9282744767</v>
      </c>
      <c r="I33" s="1">
        <f t="shared" si="12"/>
        <v>2.033251146</v>
      </c>
      <c r="J33" s="1">
        <f t="shared" si="13"/>
        <v>-1.390729296</v>
      </c>
      <c r="K33" s="31">
        <v>1.2</v>
      </c>
      <c r="L33" s="28">
        <f t="shared" ref="L33:O33" si="48">DEGREES(G33)</f>
        <v>-17.04647717</v>
      </c>
      <c r="M33" s="28">
        <f t="shared" si="48"/>
        <v>53.18620974</v>
      </c>
      <c r="N33" s="28">
        <f t="shared" si="48"/>
        <v>116.4967094</v>
      </c>
      <c r="O33" s="28">
        <f t="shared" si="48"/>
        <v>-79.68291911</v>
      </c>
      <c r="P33" s="28">
        <f t="shared" si="3"/>
        <v>1.2</v>
      </c>
      <c r="Q33" s="32" t="str">
        <f t="shared" si="4"/>
        <v>[-0.298,0.928,2.033,-1.391,1.2],</v>
      </c>
      <c r="R33" s="14">
        <v>32.0</v>
      </c>
      <c r="T33" s="1">
        <v>201.887</v>
      </c>
    </row>
    <row r="34" ht="15.75" customHeight="1">
      <c r="A34" s="9">
        <f t="shared" si="5"/>
        <v>197</v>
      </c>
      <c r="B34" s="1">
        <f>-RADIANS(38.3)</f>
        <v>-0.6684611035</v>
      </c>
      <c r="C34" s="27">
        <f t="shared" si="7"/>
        <v>154.600945</v>
      </c>
      <c r="D34" s="1">
        <f t="shared" si="8"/>
        <v>-122.0964693</v>
      </c>
      <c r="E34" s="36">
        <v>-40.0</v>
      </c>
      <c r="F34" s="1">
        <f t="shared" si="9"/>
        <v>107</v>
      </c>
      <c r="G34" s="34">
        <f t="shared" si="34"/>
        <v>-0.3184611035</v>
      </c>
      <c r="H34" s="1">
        <f t="shared" si="11"/>
        <v>0.939144784</v>
      </c>
      <c r="I34" s="1">
        <f t="shared" si="12"/>
        <v>1.978795247</v>
      </c>
      <c r="J34" s="1">
        <f t="shared" si="13"/>
        <v>-1.347143704</v>
      </c>
      <c r="K34" s="31">
        <v>1.2</v>
      </c>
      <c r="L34" s="28">
        <f t="shared" ref="L34:O34" si="49">DEGREES(G34)</f>
        <v>-18.24647717</v>
      </c>
      <c r="M34" s="28">
        <f t="shared" si="49"/>
        <v>53.80903247</v>
      </c>
      <c r="N34" s="28">
        <f t="shared" si="49"/>
        <v>113.3766162</v>
      </c>
      <c r="O34" s="28">
        <f t="shared" si="49"/>
        <v>-77.18564862</v>
      </c>
      <c r="P34" s="28">
        <f t="shared" si="3"/>
        <v>1.2</v>
      </c>
      <c r="Q34" s="32" t="str">
        <f t="shared" si="4"/>
        <v>[-0.318,0.939,1.979,-1.347,1.2],</v>
      </c>
      <c r="R34" s="14">
        <v>33.0</v>
      </c>
      <c r="T34" s="1">
        <v>207.0</v>
      </c>
    </row>
    <row r="35" ht="15.75" customHeight="1">
      <c r="A35" s="9">
        <f t="shared" si="5"/>
        <v>232.07</v>
      </c>
      <c r="B35" s="1">
        <f t="shared" ref="B35:B37" si="51">-RADIANS(38.9)</f>
        <v>-0.678933079</v>
      </c>
      <c r="C35" s="27">
        <f t="shared" si="7"/>
        <v>180.6068875</v>
      </c>
      <c r="D35" s="1">
        <f t="shared" si="8"/>
        <v>-145.7313868</v>
      </c>
      <c r="E35" s="36">
        <v>-40.0</v>
      </c>
      <c r="F35" s="1">
        <f t="shared" si="9"/>
        <v>142.07</v>
      </c>
      <c r="G35" s="34">
        <f t="shared" si="34"/>
        <v>-0.328933079</v>
      </c>
      <c r="H35" s="1">
        <f t="shared" si="11"/>
        <v>1.063355533</v>
      </c>
      <c r="I35" s="1">
        <f t="shared" si="12"/>
        <v>1.563774963</v>
      </c>
      <c r="J35" s="1">
        <f t="shared" si="13"/>
        <v>-1.056334169</v>
      </c>
      <c r="K35" s="31">
        <v>1.2</v>
      </c>
      <c r="L35" s="28">
        <f t="shared" ref="L35:O35" si="50">DEGREES(G35)</f>
        <v>-18.84647717</v>
      </c>
      <c r="M35" s="28">
        <f t="shared" si="50"/>
        <v>60.92578415</v>
      </c>
      <c r="N35" s="28">
        <f t="shared" si="50"/>
        <v>89.59770547</v>
      </c>
      <c r="O35" s="28">
        <f t="shared" si="50"/>
        <v>-60.52348962</v>
      </c>
      <c r="P35" s="28">
        <f t="shared" si="3"/>
        <v>1.2</v>
      </c>
      <c r="Q35" s="32" t="str">
        <f t="shared" si="4"/>
        <v>[-0.329,1.063,1.564,-1.056,1.2],</v>
      </c>
      <c r="R35" s="14">
        <v>34.0</v>
      </c>
      <c r="T35" s="1">
        <v>242.07</v>
      </c>
    </row>
    <row r="36" ht="15.75" customHeight="1">
      <c r="A36" s="9">
        <f t="shared" si="5"/>
        <v>264.57</v>
      </c>
      <c r="B36" s="1">
        <f t="shared" si="51"/>
        <v>-0.678933079</v>
      </c>
      <c r="C36" s="27">
        <f t="shared" si="7"/>
        <v>205.8997898</v>
      </c>
      <c r="D36" s="1">
        <f t="shared" si="8"/>
        <v>-166.1401862</v>
      </c>
      <c r="E36" s="36">
        <v>-40.0</v>
      </c>
      <c r="F36" s="1">
        <f t="shared" si="9"/>
        <v>174.57</v>
      </c>
      <c r="G36" s="34">
        <f t="shared" si="34"/>
        <v>-0.328933079</v>
      </c>
      <c r="H36" s="1">
        <f t="shared" si="11"/>
        <v>1.262536094</v>
      </c>
      <c r="I36" s="1">
        <f t="shared" si="12"/>
        <v>1.067012796</v>
      </c>
      <c r="J36" s="1">
        <f t="shared" si="13"/>
        <v>-0.7587525625</v>
      </c>
      <c r="K36" s="31">
        <v>1.2</v>
      </c>
      <c r="L36" s="28">
        <f t="shared" ref="L36:O36" si="52">DEGREES(G36)</f>
        <v>-18.84647717</v>
      </c>
      <c r="M36" s="28">
        <f t="shared" si="52"/>
        <v>72.33798966</v>
      </c>
      <c r="N36" s="28">
        <f t="shared" si="52"/>
        <v>61.13532987</v>
      </c>
      <c r="O36" s="28">
        <f t="shared" si="52"/>
        <v>-43.47331953</v>
      </c>
      <c r="P36" s="28">
        <f t="shared" si="3"/>
        <v>1.2</v>
      </c>
      <c r="Q36" s="32" t="str">
        <f t="shared" si="4"/>
        <v>[-0.329,1.263,1.067,-0.759,1.2],</v>
      </c>
      <c r="R36" s="14">
        <v>35.0</v>
      </c>
      <c r="S36" s="1"/>
      <c r="T36" s="1">
        <v>274.57</v>
      </c>
      <c r="U36" s="1"/>
      <c r="V36" s="1"/>
      <c r="W36" s="1"/>
      <c r="X36" s="1"/>
      <c r="Y36" s="1"/>
      <c r="Z36" s="1"/>
    </row>
    <row r="37" ht="15.75" customHeight="1">
      <c r="A37" s="9">
        <f t="shared" si="5"/>
        <v>232.07</v>
      </c>
      <c r="B37" s="9">
        <f t="shared" si="51"/>
        <v>-0.678933079</v>
      </c>
      <c r="C37" s="33">
        <f t="shared" si="7"/>
        <v>180.6068875</v>
      </c>
      <c r="D37" s="9">
        <f t="shared" si="8"/>
        <v>-145.7313868</v>
      </c>
      <c r="E37" s="9">
        <v>30.0</v>
      </c>
      <c r="F37" s="9">
        <f t="shared" si="9"/>
        <v>142.07</v>
      </c>
      <c r="G37" s="34">
        <f t="shared" si="34"/>
        <v>-0.328933079</v>
      </c>
      <c r="H37" s="9">
        <f t="shared" si="11"/>
        <v>0.5646214265</v>
      </c>
      <c r="I37" s="9">
        <f t="shared" si="12"/>
        <v>1.5961372</v>
      </c>
      <c r="J37" s="9">
        <f t="shared" si="13"/>
        <v>-0.5899622996</v>
      </c>
      <c r="K37" s="31">
        <v>1.2</v>
      </c>
      <c r="L37" s="13">
        <f t="shared" ref="L37:O37" si="53">DEGREES(G37)</f>
        <v>-18.84647717</v>
      </c>
      <c r="M37" s="13">
        <f t="shared" si="53"/>
        <v>32.35042476</v>
      </c>
      <c r="N37" s="13">
        <f t="shared" si="53"/>
        <v>91.45192508</v>
      </c>
      <c r="O37" s="13">
        <f t="shared" si="53"/>
        <v>-33.80234984</v>
      </c>
      <c r="P37" s="9">
        <f t="shared" si="3"/>
        <v>1.2</v>
      </c>
      <c r="Q37" s="32" t="str">
        <f t="shared" si="4"/>
        <v>[-0.329,0.565,1.596,-0.59,1.2],</v>
      </c>
      <c r="R37" s="14">
        <v>36.0</v>
      </c>
      <c r="S37" s="1"/>
      <c r="T37" s="9">
        <v>242.07</v>
      </c>
      <c r="U37" s="1"/>
      <c r="V37" s="1"/>
      <c r="W37" s="1"/>
      <c r="X37" s="1"/>
      <c r="Y37" s="1"/>
      <c r="Z37" s="1"/>
    </row>
    <row r="38" ht="15.75" customHeight="1">
      <c r="A38" s="9">
        <v>0.0</v>
      </c>
      <c r="B38" s="9">
        <v>0.0</v>
      </c>
      <c r="C38" s="9">
        <v>0.0</v>
      </c>
      <c r="D38" s="9">
        <v>0.0</v>
      </c>
      <c r="E38" s="9">
        <v>298.0</v>
      </c>
      <c r="F38" s="9">
        <v>0.0</v>
      </c>
      <c r="G38" s="9">
        <v>0.0</v>
      </c>
      <c r="H38" s="9">
        <v>0.0</v>
      </c>
      <c r="I38" s="9">
        <v>0.0</v>
      </c>
      <c r="J38" s="9">
        <v>0.0</v>
      </c>
      <c r="K38" s="31">
        <v>1.2</v>
      </c>
      <c r="L38" s="9">
        <v>0.0</v>
      </c>
      <c r="M38" s="13">
        <f t="shared" ref="M38:O38" si="54">DEGREES(H38)</f>
        <v>0</v>
      </c>
      <c r="N38" s="13">
        <f t="shared" si="54"/>
        <v>0</v>
      </c>
      <c r="O38" s="13">
        <f t="shared" si="54"/>
        <v>0</v>
      </c>
      <c r="P38" s="13">
        <f t="shared" si="3"/>
        <v>1.2</v>
      </c>
      <c r="Q38" s="32" t="str">
        <f t="shared" si="4"/>
        <v>[0,0,0,0,1.2],</v>
      </c>
      <c r="R38" s="14">
        <v>37.0</v>
      </c>
      <c r="T38" s="9">
        <v>0.0</v>
      </c>
    </row>
    <row r="39" ht="15.75" customHeight="1">
      <c r="A39" s="9">
        <v>0.0</v>
      </c>
      <c r="B39" s="9">
        <v>0.0</v>
      </c>
      <c r="C39" s="9">
        <v>0.0</v>
      </c>
      <c r="D39" s="9">
        <v>0.0</v>
      </c>
      <c r="E39" s="9">
        <v>298.0</v>
      </c>
      <c r="F39" s="9">
        <v>0.0</v>
      </c>
      <c r="G39" s="9">
        <v>0.0</v>
      </c>
      <c r="H39" s="9">
        <v>0.0</v>
      </c>
      <c r="I39" s="9">
        <v>0.0</v>
      </c>
      <c r="J39" s="9">
        <v>0.0</v>
      </c>
      <c r="K39" s="31">
        <v>1.2</v>
      </c>
      <c r="L39" s="9">
        <v>0.0</v>
      </c>
      <c r="M39" s="13">
        <f t="shared" ref="M39:O39" si="55">DEGREES(H39)</f>
        <v>0</v>
      </c>
      <c r="N39" s="13">
        <f t="shared" si="55"/>
        <v>0</v>
      </c>
      <c r="O39" s="13">
        <f t="shared" si="55"/>
        <v>0</v>
      </c>
      <c r="P39" s="13">
        <f t="shared" si="3"/>
        <v>1.2</v>
      </c>
      <c r="Q39" s="32" t="str">
        <f t="shared" si="4"/>
        <v>[0,0,0,0,1.2],</v>
      </c>
      <c r="R39" s="14">
        <v>38.0</v>
      </c>
      <c r="T39" s="9">
        <v>0.0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  <col customWidth="1" hidden="1" min="13" max="17" width="8.71"/>
    <col customWidth="1" min="18" max="18" width="28.57"/>
    <col customWidth="1" min="19" max="21" width="8.71"/>
  </cols>
  <sheetData>
    <row r="1">
      <c r="A1" s="1" t="s">
        <v>20</v>
      </c>
      <c r="B1" s="1" t="s">
        <v>21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29" t="s">
        <v>9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9</v>
      </c>
      <c r="N1" s="29" t="s">
        <v>10</v>
      </c>
      <c r="O1" s="29" t="s">
        <v>11</v>
      </c>
      <c r="P1" s="29" t="s">
        <v>12</v>
      </c>
      <c r="Q1" s="29" t="s">
        <v>13</v>
      </c>
      <c r="T1" s="8" t="s">
        <v>15</v>
      </c>
      <c r="U1" s="1">
        <v>42.0</v>
      </c>
    </row>
    <row r="2">
      <c r="A2" s="9">
        <v>0.0</v>
      </c>
      <c r="B2" s="9">
        <v>0.0</v>
      </c>
      <c r="C2" s="9">
        <v>0.0</v>
      </c>
      <c r="D2" s="9">
        <v>0.0</v>
      </c>
      <c r="E2" s="9">
        <v>298.0</v>
      </c>
      <c r="F2" s="9">
        <v>0.0</v>
      </c>
      <c r="G2" s="9">
        <v>0.0</v>
      </c>
      <c r="H2" s="33">
        <v>0.0</v>
      </c>
      <c r="I2" s="9">
        <v>0.0</v>
      </c>
      <c r="J2" s="9">
        <v>0.0</v>
      </c>
      <c r="K2" s="9">
        <v>0.0</v>
      </c>
      <c r="L2" s="31">
        <v>1.4</v>
      </c>
      <c r="M2" s="13">
        <f t="shared" ref="M2:P2" si="1">DEGREES(H2)</f>
        <v>0</v>
      </c>
      <c r="N2" s="13">
        <f t="shared" si="1"/>
        <v>0</v>
      </c>
      <c r="O2" s="13">
        <f t="shared" si="1"/>
        <v>0</v>
      </c>
      <c r="P2" s="13">
        <f t="shared" si="1"/>
        <v>0</v>
      </c>
      <c r="Q2" s="13">
        <f t="shared" ref="Q2:Q33" si="3">L2</f>
        <v>1.4</v>
      </c>
      <c r="R2" s="32" t="str">
        <f t="shared" ref="R2:R33" si="4">CONCATENATE("[",ROUND(H2,3),",",ROUND(I2,3),",",ROUND(J2,3),",",ROUND(K2,3),",",ROUND(L2,3),"],")</f>
        <v>[0,0,0,0,1.4],</v>
      </c>
      <c r="S2" s="14">
        <v>1.0</v>
      </c>
      <c r="T2" s="8" t="s">
        <v>16</v>
      </c>
      <c r="U2" s="1">
        <v>104.0</v>
      </c>
    </row>
    <row r="3">
      <c r="A3" s="9">
        <v>0.0</v>
      </c>
      <c r="B3" s="9">
        <v>0.0</v>
      </c>
      <c r="C3" s="13">
        <v>40.0</v>
      </c>
      <c r="D3" s="11">
        <v>-200.0</v>
      </c>
      <c r="E3" s="38">
        <v>15.0</v>
      </c>
      <c r="F3" s="9">
        <f t="shared" ref="F3:F31" si="5">ATAN(D3/C3)</f>
        <v>-1.373400767</v>
      </c>
      <c r="G3" s="13">
        <f t="shared" ref="G3:G31" si="6">SQRT(C3^2+D3^2)-$U$5</f>
        <v>113.9607805</v>
      </c>
      <c r="H3" s="33">
        <f t="shared" ref="H3:H31" si="7">ATAN2(C3,D3)+0.3</f>
        <v>-1.073400767</v>
      </c>
      <c r="I3" s="33">
        <f t="shared" ref="I3:I31" si="8">PI()/2-ACOS(SQRT(G3^2+E3^2)/(2*$U$3))-ATAN(E3/G3)</f>
        <v>0.4546255538</v>
      </c>
      <c r="J3" s="33">
        <f t="shared" ref="J3:J31" si="9">2*(PI()/2-I3-ATAN(E3/G3))</f>
        <v>1.97059773</v>
      </c>
      <c r="K3" s="33">
        <f t="shared" ref="K3:K31" si="10">PI()/2-I3-J3</f>
        <v>-0.8544269572</v>
      </c>
      <c r="L3" s="31">
        <v>1.4</v>
      </c>
      <c r="M3" s="13">
        <f t="shared" ref="M3:P3" si="2">DEGREES(H3)</f>
        <v>-61.50133367</v>
      </c>
      <c r="N3" s="13">
        <f t="shared" si="2"/>
        <v>26.04812549</v>
      </c>
      <c r="O3" s="13">
        <f t="shared" si="2"/>
        <v>112.9069331</v>
      </c>
      <c r="P3" s="13">
        <f t="shared" si="2"/>
        <v>-48.95505855</v>
      </c>
      <c r="Q3" s="13">
        <f t="shared" si="3"/>
        <v>1.4</v>
      </c>
      <c r="R3" s="32" t="str">
        <f t="shared" si="4"/>
        <v>[-1.073,0.455,1.971,-0.854,1.4],</v>
      </c>
      <c r="S3" s="14">
        <v>2.0</v>
      </c>
      <c r="T3" s="8" t="s">
        <v>17</v>
      </c>
      <c r="U3" s="1">
        <v>104.0</v>
      </c>
      <c r="W3" s="32">
        <f t="shared" ref="W3:W31" si="12">E3+15</f>
        <v>30</v>
      </c>
    </row>
    <row r="4">
      <c r="A4" s="1">
        <v>0.0</v>
      </c>
      <c r="B4" s="1">
        <v>0.0</v>
      </c>
      <c r="C4" s="28">
        <v>40.0</v>
      </c>
      <c r="D4" s="39">
        <v>-200.0</v>
      </c>
      <c r="E4" s="40">
        <v>15.0</v>
      </c>
      <c r="F4" s="1">
        <f t="shared" si="5"/>
        <v>-1.373400767</v>
      </c>
      <c r="G4" s="28">
        <f t="shared" si="6"/>
        <v>113.9607805</v>
      </c>
      <c r="H4" s="33">
        <f t="shared" si="7"/>
        <v>-1.073400767</v>
      </c>
      <c r="I4" s="27">
        <f t="shared" si="8"/>
        <v>0.4546255538</v>
      </c>
      <c r="J4" s="27">
        <f t="shared" si="9"/>
        <v>1.97059773</v>
      </c>
      <c r="K4" s="27">
        <f t="shared" si="10"/>
        <v>-0.8544269572</v>
      </c>
      <c r="L4" s="31">
        <v>1.4</v>
      </c>
      <c r="M4" s="28">
        <f t="shared" ref="M4:P4" si="11">DEGREES(H4)</f>
        <v>-61.50133367</v>
      </c>
      <c r="N4" s="28">
        <f t="shared" si="11"/>
        <v>26.04812549</v>
      </c>
      <c r="O4" s="28">
        <f t="shared" si="11"/>
        <v>112.9069331</v>
      </c>
      <c r="P4" s="28">
        <f t="shared" si="11"/>
        <v>-48.95505855</v>
      </c>
      <c r="Q4" s="28">
        <f t="shared" si="3"/>
        <v>1.4</v>
      </c>
      <c r="R4" s="32" t="str">
        <f t="shared" si="4"/>
        <v>[-1.073,0.455,1.971,-0.854,1.4],</v>
      </c>
      <c r="S4" s="14">
        <v>3.0</v>
      </c>
      <c r="T4" s="8"/>
      <c r="U4" s="1"/>
      <c r="W4" s="32">
        <f t="shared" si="12"/>
        <v>30</v>
      </c>
    </row>
    <row r="5">
      <c r="A5" s="1">
        <v>0.0</v>
      </c>
      <c r="B5" s="1">
        <v>0.0</v>
      </c>
      <c r="C5" s="28">
        <v>40.0</v>
      </c>
      <c r="D5" s="39">
        <v>-200.0</v>
      </c>
      <c r="E5" s="36">
        <v>-30.0</v>
      </c>
      <c r="F5" s="1">
        <f t="shared" si="5"/>
        <v>-1.373400767</v>
      </c>
      <c r="G5" s="28">
        <f t="shared" si="6"/>
        <v>113.9607805</v>
      </c>
      <c r="H5" s="33">
        <f t="shared" si="7"/>
        <v>-1.073400767</v>
      </c>
      <c r="I5" s="27">
        <f t="shared" si="8"/>
        <v>0.859727109</v>
      </c>
      <c r="J5" s="27">
        <f t="shared" si="9"/>
        <v>1.936955261</v>
      </c>
      <c r="K5" s="27">
        <f t="shared" si="10"/>
        <v>-1.225886044</v>
      </c>
      <c r="L5" s="31">
        <v>1.4</v>
      </c>
      <c r="M5" s="28">
        <f t="shared" ref="M5:P5" si="13">DEGREES(H5)</f>
        <v>-61.50133367</v>
      </c>
      <c r="N5" s="28">
        <f t="shared" si="13"/>
        <v>49.25873488</v>
      </c>
      <c r="O5" s="28">
        <f t="shared" si="13"/>
        <v>110.9793616</v>
      </c>
      <c r="P5" s="28">
        <f t="shared" si="13"/>
        <v>-70.23809646</v>
      </c>
      <c r="Q5" s="28">
        <f t="shared" si="3"/>
        <v>1.4</v>
      </c>
      <c r="R5" s="32" t="str">
        <f t="shared" si="4"/>
        <v>[-1.073,0.86,1.937,-1.226,1.4],</v>
      </c>
      <c r="S5" s="14">
        <v>4.0</v>
      </c>
      <c r="T5" s="8" t="s">
        <v>18</v>
      </c>
      <c r="U5" s="1">
        <v>90.0</v>
      </c>
      <c r="W5" s="32">
        <f t="shared" si="12"/>
        <v>-15</v>
      </c>
    </row>
    <row r="6">
      <c r="A6" s="1">
        <v>0.0</v>
      </c>
      <c r="B6" s="1">
        <v>0.0</v>
      </c>
      <c r="C6" s="28">
        <v>41.0</v>
      </c>
      <c r="D6" s="39">
        <v>-200.0</v>
      </c>
      <c r="E6" s="36">
        <v>-30.0</v>
      </c>
      <c r="F6" s="1">
        <f t="shared" si="5"/>
        <v>-1.36859773</v>
      </c>
      <c r="G6" s="28">
        <f t="shared" si="6"/>
        <v>114.1592516</v>
      </c>
      <c r="H6" s="33">
        <f t="shared" si="7"/>
        <v>-1.06859773</v>
      </c>
      <c r="I6" s="27">
        <f t="shared" si="8"/>
        <v>0.8604193565</v>
      </c>
      <c r="J6" s="27">
        <f t="shared" si="9"/>
        <v>1.934714653</v>
      </c>
      <c r="K6" s="27">
        <f t="shared" si="10"/>
        <v>-1.224337683</v>
      </c>
      <c r="L6" s="31">
        <v>1.4</v>
      </c>
      <c r="M6" s="28">
        <f t="shared" ref="M6:P6" si="14">DEGREES(H6)</f>
        <v>-61.22613992</v>
      </c>
      <c r="N6" s="28">
        <f t="shared" si="14"/>
        <v>49.29839774</v>
      </c>
      <c r="O6" s="28">
        <f t="shared" si="14"/>
        <v>110.8509842</v>
      </c>
      <c r="P6" s="28">
        <f t="shared" si="14"/>
        <v>-70.14938192</v>
      </c>
      <c r="Q6" s="28">
        <f t="shared" si="3"/>
        <v>1.4</v>
      </c>
      <c r="R6" s="32" t="str">
        <f t="shared" si="4"/>
        <v>[-1.069,0.86,1.935,-1.224,1.4],</v>
      </c>
      <c r="S6" s="14">
        <v>5.0</v>
      </c>
      <c r="W6" s="32">
        <f t="shared" si="12"/>
        <v>-15</v>
      </c>
    </row>
    <row r="7">
      <c r="A7" s="1">
        <v>0.0</v>
      </c>
      <c r="B7" s="1">
        <v>0.0</v>
      </c>
      <c r="C7" s="28">
        <v>41.0</v>
      </c>
      <c r="D7" s="39">
        <v>-200.0</v>
      </c>
      <c r="E7" s="40">
        <v>15.0</v>
      </c>
      <c r="F7" s="1">
        <f t="shared" si="5"/>
        <v>-1.36859773</v>
      </c>
      <c r="G7" s="28">
        <f t="shared" si="6"/>
        <v>114.1592516</v>
      </c>
      <c r="H7" s="33">
        <f t="shared" si="7"/>
        <v>-1.06859773</v>
      </c>
      <c r="I7" s="27">
        <f t="shared" si="8"/>
        <v>0.4559860345</v>
      </c>
      <c r="J7" s="27">
        <f t="shared" si="9"/>
        <v>1.968326657</v>
      </c>
      <c r="K7" s="27">
        <f t="shared" si="10"/>
        <v>-0.8535163651</v>
      </c>
      <c r="L7" s="31">
        <v>1.4</v>
      </c>
      <c r="M7" s="28">
        <f t="shared" ref="M7:P7" si="15">DEGREES(H7)</f>
        <v>-61.22613992</v>
      </c>
      <c r="N7" s="28">
        <f t="shared" si="15"/>
        <v>26.12607529</v>
      </c>
      <c r="O7" s="28">
        <f t="shared" si="15"/>
        <v>112.7768102</v>
      </c>
      <c r="P7" s="28">
        <f t="shared" si="15"/>
        <v>-48.90288547</v>
      </c>
      <c r="Q7" s="28">
        <f t="shared" si="3"/>
        <v>1.4</v>
      </c>
      <c r="R7" s="32" t="str">
        <f t="shared" si="4"/>
        <v>[-1.069,0.456,1.968,-0.854,1.4],</v>
      </c>
      <c r="S7" s="14">
        <v>6.0</v>
      </c>
      <c r="W7" s="32">
        <f t="shared" si="12"/>
        <v>30</v>
      </c>
    </row>
    <row r="8">
      <c r="A8" s="9">
        <v>0.0</v>
      </c>
      <c r="B8" s="9">
        <v>0.0</v>
      </c>
      <c r="C8" s="13">
        <v>40.0</v>
      </c>
      <c r="D8" s="11">
        <v>-200.0</v>
      </c>
      <c r="E8" s="38">
        <v>15.0</v>
      </c>
      <c r="F8" s="9">
        <f t="shared" si="5"/>
        <v>-1.373400767</v>
      </c>
      <c r="G8" s="13">
        <f t="shared" si="6"/>
        <v>113.9607805</v>
      </c>
      <c r="H8" s="33">
        <f t="shared" si="7"/>
        <v>-1.073400767</v>
      </c>
      <c r="I8" s="33">
        <f t="shared" si="8"/>
        <v>0.4546255538</v>
      </c>
      <c r="J8" s="33">
        <f t="shared" si="9"/>
        <v>1.97059773</v>
      </c>
      <c r="K8" s="33">
        <f t="shared" si="10"/>
        <v>-0.8544269572</v>
      </c>
      <c r="L8" s="31">
        <v>1.4</v>
      </c>
      <c r="M8" s="13">
        <f t="shared" ref="M8:P8" si="16">DEGREES(H8)</f>
        <v>-61.50133367</v>
      </c>
      <c r="N8" s="13">
        <f t="shared" si="16"/>
        <v>26.04812549</v>
      </c>
      <c r="O8" s="13">
        <f t="shared" si="16"/>
        <v>112.9069331</v>
      </c>
      <c r="P8" s="13">
        <f t="shared" si="16"/>
        <v>-48.95505855</v>
      </c>
      <c r="Q8" s="13">
        <f t="shared" si="3"/>
        <v>1.4</v>
      </c>
      <c r="R8" s="32" t="str">
        <f t="shared" si="4"/>
        <v>[-1.073,0.455,1.971,-0.854,1.4],</v>
      </c>
      <c r="S8" s="14">
        <v>7.0</v>
      </c>
      <c r="W8" s="32">
        <f t="shared" si="12"/>
        <v>30</v>
      </c>
    </row>
    <row r="9">
      <c r="A9" s="9">
        <v>0.0</v>
      </c>
      <c r="B9" s="9">
        <v>0.0</v>
      </c>
      <c r="C9" s="13">
        <v>90.0</v>
      </c>
      <c r="D9" s="11">
        <v>-200.0</v>
      </c>
      <c r="E9" s="38">
        <v>15.0</v>
      </c>
      <c r="F9" s="9">
        <f t="shared" si="5"/>
        <v>-1.147942401</v>
      </c>
      <c r="G9" s="13">
        <f t="shared" si="6"/>
        <v>129.317122</v>
      </c>
      <c r="H9" s="33">
        <f t="shared" si="7"/>
        <v>-0.8479424007</v>
      </c>
      <c r="I9" s="33">
        <f t="shared" si="8"/>
        <v>0.5607884449</v>
      </c>
      <c r="J9" s="33">
        <f t="shared" si="9"/>
        <v>1.789060037</v>
      </c>
      <c r="K9" s="33">
        <f t="shared" si="10"/>
        <v>-0.7790521548</v>
      </c>
      <c r="L9" s="31">
        <v>1.4</v>
      </c>
      <c r="M9" s="13">
        <f t="shared" ref="M9:P9" si="17">DEGREES(H9)</f>
        <v>-48.58352083</v>
      </c>
      <c r="N9" s="13">
        <f t="shared" si="17"/>
        <v>32.13081109</v>
      </c>
      <c r="O9" s="13">
        <f t="shared" si="17"/>
        <v>102.5055894</v>
      </c>
      <c r="P9" s="13">
        <f t="shared" si="17"/>
        <v>-44.63640049</v>
      </c>
      <c r="Q9" s="13">
        <f t="shared" si="3"/>
        <v>1.4</v>
      </c>
      <c r="R9" s="32" t="str">
        <f t="shared" si="4"/>
        <v>[-0.848,0.561,1.789,-0.779,1.4],</v>
      </c>
      <c r="S9" s="14">
        <v>8.0</v>
      </c>
      <c r="W9" s="32">
        <f t="shared" si="12"/>
        <v>30</v>
      </c>
    </row>
    <row r="10">
      <c r="A10" s="1">
        <v>0.0</v>
      </c>
      <c r="B10" s="1">
        <v>0.0</v>
      </c>
      <c r="C10" s="28">
        <v>90.0</v>
      </c>
      <c r="D10" s="39">
        <v>-200.0</v>
      </c>
      <c r="E10" s="40">
        <v>15.0</v>
      </c>
      <c r="F10" s="1">
        <f t="shared" si="5"/>
        <v>-1.147942401</v>
      </c>
      <c r="G10" s="28">
        <f t="shared" si="6"/>
        <v>129.317122</v>
      </c>
      <c r="H10" s="33">
        <f t="shared" si="7"/>
        <v>-0.8479424007</v>
      </c>
      <c r="I10" s="27">
        <f t="shared" si="8"/>
        <v>0.5607884449</v>
      </c>
      <c r="J10" s="27">
        <f t="shared" si="9"/>
        <v>1.789060037</v>
      </c>
      <c r="K10" s="27">
        <f t="shared" si="10"/>
        <v>-0.7790521548</v>
      </c>
      <c r="L10" s="31">
        <v>1.4</v>
      </c>
      <c r="M10" s="28">
        <f t="shared" ref="M10:P10" si="18">DEGREES(H10)</f>
        <v>-48.58352083</v>
      </c>
      <c r="N10" s="28">
        <f t="shared" si="18"/>
        <v>32.13081109</v>
      </c>
      <c r="O10" s="28">
        <f t="shared" si="18"/>
        <v>102.5055894</v>
      </c>
      <c r="P10" s="28">
        <f t="shared" si="18"/>
        <v>-44.63640049</v>
      </c>
      <c r="Q10" s="28">
        <f t="shared" si="3"/>
        <v>1.4</v>
      </c>
      <c r="R10" s="32" t="str">
        <f t="shared" si="4"/>
        <v>[-0.848,0.561,1.789,-0.779,1.4],</v>
      </c>
      <c r="S10" s="14">
        <v>9.0</v>
      </c>
      <c r="V10" s="32">
        <f>DEGREES(0.3)</f>
        <v>17.18873385</v>
      </c>
      <c r="W10" s="32">
        <f t="shared" si="12"/>
        <v>30</v>
      </c>
    </row>
    <row r="11">
      <c r="A11" s="1">
        <v>0.0</v>
      </c>
      <c r="B11" s="1">
        <v>0.0</v>
      </c>
      <c r="C11" s="28">
        <v>90.0</v>
      </c>
      <c r="D11" s="39">
        <v>-200.0</v>
      </c>
      <c r="E11" s="40">
        <v>-15.0</v>
      </c>
      <c r="F11" s="1">
        <f t="shared" si="5"/>
        <v>-1.147942401</v>
      </c>
      <c r="G11" s="28">
        <f t="shared" si="6"/>
        <v>129.317122</v>
      </c>
      <c r="H11" s="33">
        <f t="shared" si="7"/>
        <v>-0.8479424007</v>
      </c>
      <c r="I11" s="27">
        <f t="shared" si="8"/>
        <v>0.791744172</v>
      </c>
      <c r="J11" s="27">
        <f t="shared" si="9"/>
        <v>1.789060037</v>
      </c>
      <c r="K11" s="27">
        <f t="shared" si="10"/>
        <v>-1.010007882</v>
      </c>
      <c r="L11" s="31">
        <v>1.4</v>
      </c>
      <c r="M11" s="28">
        <f t="shared" ref="M11:P11" si="19">DEGREES(H11)</f>
        <v>-48.58352083</v>
      </c>
      <c r="N11" s="28">
        <f t="shared" si="19"/>
        <v>45.36359951</v>
      </c>
      <c r="O11" s="28">
        <f t="shared" si="19"/>
        <v>102.5055894</v>
      </c>
      <c r="P11" s="28">
        <f t="shared" si="19"/>
        <v>-57.86918891</v>
      </c>
      <c r="Q11" s="28">
        <f t="shared" si="3"/>
        <v>1.4</v>
      </c>
      <c r="R11" s="32" t="str">
        <f t="shared" si="4"/>
        <v>[-0.848,0.792,1.789,-1.01,1.4],</v>
      </c>
      <c r="S11" s="14">
        <v>10.0</v>
      </c>
      <c r="W11" s="32">
        <f t="shared" si="12"/>
        <v>0</v>
      </c>
    </row>
    <row r="12">
      <c r="A12" s="1">
        <v>0.0</v>
      </c>
      <c r="B12" s="1">
        <v>0.0</v>
      </c>
      <c r="C12" s="28">
        <v>91.0</v>
      </c>
      <c r="D12" s="39">
        <v>-200.0</v>
      </c>
      <c r="E12" s="36">
        <v>-10.0</v>
      </c>
      <c r="F12" s="1">
        <f t="shared" si="5"/>
        <v>-1.143792186</v>
      </c>
      <c r="G12" s="28">
        <f t="shared" si="6"/>
        <v>129.729379</v>
      </c>
      <c r="H12" s="33">
        <f t="shared" si="7"/>
        <v>-0.8437921859</v>
      </c>
      <c r="I12" s="27">
        <f t="shared" si="8"/>
        <v>0.752766633</v>
      </c>
      <c r="J12" s="27">
        <f t="shared" si="9"/>
        <v>1.789922208</v>
      </c>
      <c r="K12" s="27">
        <f t="shared" si="10"/>
        <v>-0.9718925142</v>
      </c>
      <c r="L12" s="31">
        <v>1.4</v>
      </c>
      <c r="M12" s="28">
        <f t="shared" ref="M12:P12" si="20">DEGREES(H12)</f>
        <v>-48.34573104</v>
      </c>
      <c r="N12" s="28">
        <f t="shared" si="20"/>
        <v>43.13035103</v>
      </c>
      <c r="O12" s="28">
        <f t="shared" si="20"/>
        <v>102.5549882</v>
      </c>
      <c r="P12" s="28">
        <f t="shared" si="20"/>
        <v>-55.6853392</v>
      </c>
      <c r="Q12" s="28">
        <f t="shared" si="3"/>
        <v>1.4</v>
      </c>
      <c r="R12" s="32" t="str">
        <f t="shared" si="4"/>
        <v>[-0.844,0.753,1.79,-0.972,1.4],</v>
      </c>
      <c r="S12" s="14">
        <v>11.0</v>
      </c>
      <c r="W12" s="32">
        <f t="shared" si="12"/>
        <v>5</v>
      </c>
    </row>
    <row r="13">
      <c r="A13" s="1">
        <v>0.0</v>
      </c>
      <c r="B13" s="1">
        <v>0.0</v>
      </c>
      <c r="C13" s="28">
        <v>91.0</v>
      </c>
      <c r="D13" s="39">
        <v>-200.0</v>
      </c>
      <c r="E13" s="40">
        <v>15.0</v>
      </c>
      <c r="F13" s="1">
        <f t="shared" si="5"/>
        <v>-1.143792186</v>
      </c>
      <c r="G13" s="28">
        <f t="shared" si="6"/>
        <v>129.729379</v>
      </c>
      <c r="H13" s="33">
        <f t="shared" si="7"/>
        <v>-0.8437921859</v>
      </c>
      <c r="I13" s="27">
        <f t="shared" si="8"/>
        <v>0.5636791763</v>
      </c>
      <c r="J13" s="27">
        <f t="shared" si="9"/>
        <v>1.784006034</v>
      </c>
      <c r="K13" s="27">
        <f t="shared" si="10"/>
        <v>-0.7768888832</v>
      </c>
      <c r="L13" s="31">
        <v>1.4</v>
      </c>
      <c r="M13" s="28">
        <f t="shared" ref="M13:P13" si="21">DEGREES(H13)</f>
        <v>-48.34573104</v>
      </c>
      <c r="N13" s="28">
        <f t="shared" si="21"/>
        <v>32.2964378</v>
      </c>
      <c r="O13" s="28">
        <f t="shared" si="21"/>
        <v>102.2160164</v>
      </c>
      <c r="P13" s="28">
        <f t="shared" si="21"/>
        <v>-44.51245416</v>
      </c>
      <c r="Q13" s="28">
        <f t="shared" si="3"/>
        <v>1.4</v>
      </c>
      <c r="R13" s="32" t="str">
        <f t="shared" si="4"/>
        <v>[-0.844,0.564,1.784,-0.777,1.4],</v>
      </c>
      <c r="S13" s="14">
        <v>12.0</v>
      </c>
      <c r="W13" s="32">
        <f t="shared" si="12"/>
        <v>30</v>
      </c>
    </row>
    <row r="14">
      <c r="A14" s="9">
        <v>0.0</v>
      </c>
      <c r="B14" s="9">
        <v>0.0</v>
      </c>
      <c r="C14" s="13">
        <v>90.0</v>
      </c>
      <c r="D14" s="11">
        <v>-200.0</v>
      </c>
      <c r="E14" s="38">
        <v>15.0</v>
      </c>
      <c r="F14" s="9">
        <f t="shared" si="5"/>
        <v>-1.147942401</v>
      </c>
      <c r="G14" s="13">
        <f t="shared" si="6"/>
        <v>129.317122</v>
      </c>
      <c r="H14" s="33">
        <f t="shared" si="7"/>
        <v>-0.8479424007</v>
      </c>
      <c r="I14" s="33">
        <f t="shared" si="8"/>
        <v>0.5607884449</v>
      </c>
      <c r="J14" s="33">
        <f t="shared" si="9"/>
        <v>1.789060037</v>
      </c>
      <c r="K14" s="33">
        <f t="shared" si="10"/>
        <v>-0.7790521548</v>
      </c>
      <c r="L14" s="31">
        <v>1.4</v>
      </c>
      <c r="M14" s="13">
        <f t="shared" ref="M14:P14" si="22">DEGREES(H14)</f>
        <v>-48.58352083</v>
      </c>
      <c r="N14" s="13">
        <f t="shared" si="22"/>
        <v>32.13081109</v>
      </c>
      <c r="O14" s="13">
        <f t="shared" si="22"/>
        <v>102.5055894</v>
      </c>
      <c r="P14" s="13">
        <f t="shared" si="22"/>
        <v>-44.63640049</v>
      </c>
      <c r="Q14" s="13">
        <f t="shared" si="3"/>
        <v>1.4</v>
      </c>
      <c r="R14" s="32" t="str">
        <f t="shared" si="4"/>
        <v>[-0.848,0.561,1.789,-0.779,1.4],</v>
      </c>
      <c r="S14" s="14">
        <v>13.0</v>
      </c>
      <c r="W14" s="32">
        <f t="shared" si="12"/>
        <v>30</v>
      </c>
    </row>
    <row r="15">
      <c r="A15" s="9">
        <v>0.0</v>
      </c>
      <c r="B15" s="9">
        <v>0.0</v>
      </c>
      <c r="C15" s="13">
        <v>90.0</v>
      </c>
      <c r="D15" s="11">
        <v>-250.0</v>
      </c>
      <c r="E15" s="38">
        <v>15.0</v>
      </c>
      <c r="F15" s="9">
        <f t="shared" si="5"/>
        <v>-1.225240746</v>
      </c>
      <c r="G15" s="13">
        <f t="shared" si="6"/>
        <v>175.7066051</v>
      </c>
      <c r="H15" s="33">
        <f t="shared" si="7"/>
        <v>-0.9252407462</v>
      </c>
      <c r="I15" s="33">
        <f t="shared" si="8"/>
        <v>0.9266899174</v>
      </c>
      <c r="J15" s="33">
        <f t="shared" si="9"/>
        <v>1.117886624</v>
      </c>
      <c r="K15" s="33">
        <f t="shared" si="10"/>
        <v>-0.473780215</v>
      </c>
      <c r="L15" s="31">
        <v>1.4</v>
      </c>
      <c r="M15" s="13">
        <f t="shared" ref="M15:P15" si="23">DEGREES(H15)</f>
        <v>-53.01238979</v>
      </c>
      <c r="N15" s="13">
        <f t="shared" si="23"/>
        <v>53.09542119</v>
      </c>
      <c r="O15" s="13">
        <f t="shared" si="23"/>
        <v>64.05018555</v>
      </c>
      <c r="P15" s="13">
        <f t="shared" si="23"/>
        <v>-27.14560674</v>
      </c>
      <c r="Q15" s="13">
        <f t="shared" si="3"/>
        <v>1.4</v>
      </c>
      <c r="R15" s="32" t="str">
        <f t="shared" si="4"/>
        <v>[-0.925,0.927,1.118,-0.474,1.4],</v>
      </c>
      <c r="S15" s="14">
        <v>14.0</v>
      </c>
      <c r="W15" s="32">
        <f t="shared" si="12"/>
        <v>30</v>
      </c>
    </row>
    <row r="16">
      <c r="A16" s="1">
        <v>0.0</v>
      </c>
      <c r="B16" s="1">
        <v>0.0</v>
      </c>
      <c r="C16" s="28">
        <v>90.0</v>
      </c>
      <c r="D16" s="39">
        <v>-250.0</v>
      </c>
      <c r="E16" s="40">
        <v>15.0</v>
      </c>
      <c r="F16" s="1">
        <f t="shared" si="5"/>
        <v>-1.225240746</v>
      </c>
      <c r="G16" s="28">
        <f t="shared" si="6"/>
        <v>175.7066051</v>
      </c>
      <c r="H16" s="33">
        <f t="shared" si="7"/>
        <v>-0.9252407462</v>
      </c>
      <c r="I16" s="27">
        <f t="shared" si="8"/>
        <v>0.9266899174</v>
      </c>
      <c r="J16" s="27">
        <f t="shared" si="9"/>
        <v>1.117886624</v>
      </c>
      <c r="K16" s="27">
        <f t="shared" si="10"/>
        <v>-0.473780215</v>
      </c>
      <c r="L16" s="31">
        <v>1.4</v>
      </c>
      <c r="M16" s="28">
        <f t="shared" ref="M16:P16" si="24">DEGREES(H16)</f>
        <v>-53.01238979</v>
      </c>
      <c r="N16" s="28">
        <f t="shared" si="24"/>
        <v>53.09542119</v>
      </c>
      <c r="O16" s="28">
        <f t="shared" si="24"/>
        <v>64.05018555</v>
      </c>
      <c r="P16" s="28">
        <f t="shared" si="24"/>
        <v>-27.14560674</v>
      </c>
      <c r="Q16" s="28">
        <f t="shared" si="3"/>
        <v>1.4</v>
      </c>
      <c r="R16" s="32" t="str">
        <f t="shared" si="4"/>
        <v>[-0.925,0.927,1.118,-0.474,1.4],</v>
      </c>
      <c r="S16" s="14">
        <v>15.0</v>
      </c>
      <c r="W16" s="32">
        <f t="shared" si="12"/>
        <v>30</v>
      </c>
    </row>
    <row r="17">
      <c r="A17" s="1">
        <v>0.0</v>
      </c>
      <c r="B17" s="1">
        <v>0.0</v>
      </c>
      <c r="C17" s="28">
        <v>90.0</v>
      </c>
      <c r="D17" s="39">
        <v>-250.0</v>
      </c>
      <c r="E17" s="40">
        <v>-15.0</v>
      </c>
      <c r="F17" s="1">
        <f t="shared" si="5"/>
        <v>-1.225240746</v>
      </c>
      <c r="G17" s="28">
        <f t="shared" si="6"/>
        <v>175.7066051</v>
      </c>
      <c r="H17" s="33">
        <f t="shared" si="7"/>
        <v>-0.9252407462</v>
      </c>
      <c r="I17" s="27">
        <f t="shared" si="8"/>
        <v>1.097016112</v>
      </c>
      <c r="J17" s="27">
        <f t="shared" si="9"/>
        <v>1.117886624</v>
      </c>
      <c r="K17" s="27">
        <f t="shared" si="10"/>
        <v>-0.6441064094</v>
      </c>
      <c r="L17" s="31">
        <v>1.4</v>
      </c>
      <c r="M17" s="28">
        <f t="shared" ref="M17:P17" si="25">DEGREES(H17)</f>
        <v>-53.01238979</v>
      </c>
      <c r="N17" s="28">
        <f t="shared" si="25"/>
        <v>62.85439326</v>
      </c>
      <c r="O17" s="28">
        <f t="shared" si="25"/>
        <v>64.05018555</v>
      </c>
      <c r="P17" s="28">
        <f t="shared" si="25"/>
        <v>-36.90457881</v>
      </c>
      <c r="Q17" s="28">
        <f t="shared" si="3"/>
        <v>1.4</v>
      </c>
      <c r="R17" s="32" t="str">
        <f t="shared" si="4"/>
        <v>[-0.925,1.097,1.118,-0.644,1.4],</v>
      </c>
      <c r="S17" s="14">
        <v>16.0</v>
      </c>
      <c r="W17" s="32">
        <f t="shared" si="12"/>
        <v>0</v>
      </c>
    </row>
    <row r="18">
      <c r="A18" s="1">
        <v>0.0</v>
      </c>
      <c r="B18" s="1">
        <v>0.0</v>
      </c>
      <c r="C18" s="28">
        <v>91.0</v>
      </c>
      <c r="D18" s="39">
        <v>-250.0</v>
      </c>
      <c r="E18" s="36">
        <v>-10.0</v>
      </c>
      <c r="F18" s="1">
        <f t="shared" si="5"/>
        <v>-1.221704193</v>
      </c>
      <c r="G18" s="28">
        <f t="shared" si="6"/>
        <v>176.0469883</v>
      </c>
      <c r="H18" s="33">
        <f t="shared" si="7"/>
        <v>-0.9217041928</v>
      </c>
      <c r="I18" s="27">
        <f t="shared" si="8"/>
        <v>1.068459623</v>
      </c>
      <c r="J18" s="27">
        <f t="shared" si="9"/>
        <v>1.118157491</v>
      </c>
      <c r="K18" s="27">
        <f t="shared" si="10"/>
        <v>-0.6158207869</v>
      </c>
      <c r="L18" s="31">
        <v>1.4</v>
      </c>
      <c r="M18" s="28">
        <f t="shared" ref="M18:P18" si="26">DEGREES(H18)</f>
        <v>-52.80976021</v>
      </c>
      <c r="N18" s="28">
        <f t="shared" si="26"/>
        <v>61.21822696</v>
      </c>
      <c r="O18" s="28">
        <f t="shared" si="26"/>
        <v>64.06570507</v>
      </c>
      <c r="P18" s="28">
        <f t="shared" si="26"/>
        <v>-35.28393203</v>
      </c>
      <c r="Q18" s="28">
        <f t="shared" si="3"/>
        <v>1.4</v>
      </c>
      <c r="R18" s="32" t="str">
        <f t="shared" si="4"/>
        <v>[-0.922,1.068,1.118,-0.616,1.4],</v>
      </c>
      <c r="S18" s="14">
        <v>17.0</v>
      </c>
      <c r="W18" s="32">
        <f t="shared" si="12"/>
        <v>5</v>
      </c>
    </row>
    <row r="19">
      <c r="A19" s="1">
        <v>0.0</v>
      </c>
      <c r="B19" s="1">
        <v>0.0</v>
      </c>
      <c r="C19" s="28">
        <v>91.0</v>
      </c>
      <c r="D19" s="39">
        <v>-250.0</v>
      </c>
      <c r="E19" s="36">
        <v>20.0</v>
      </c>
      <c r="F19" s="1">
        <f t="shared" si="5"/>
        <v>-1.221704193</v>
      </c>
      <c r="G19" s="28">
        <f t="shared" si="6"/>
        <v>176.0469883</v>
      </c>
      <c r="H19" s="33">
        <f t="shared" si="7"/>
        <v>-0.9217041928</v>
      </c>
      <c r="I19" s="27">
        <f t="shared" si="8"/>
        <v>0.9063366519</v>
      </c>
      <c r="J19" s="27">
        <f t="shared" si="9"/>
        <v>1.102677274</v>
      </c>
      <c r="K19" s="27">
        <f t="shared" si="10"/>
        <v>-0.4382175994</v>
      </c>
      <c r="L19" s="31">
        <v>1.4</v>
      </c>
      <c r="M19" s="28">
        <f t="shared" ref="M19:P19" si="27">DEGREES(H19)</f>
        <v>-52.80976021</v>
      </c>
      <c r="N19" s="28">
        <f t="shared" si="27"/>
        <v>51.92926497</v>
      </c>
      <c r="O19" s="28">
        <f t="shared" si="27"/>
        <v>63.17875398</v>
      </c>
      <c r="P19" s="28">
        <f t="shared" si="27"/>
        <v>-25.10801896</v>
      </c>
      <c r="Q19" s="28">
        <f t="shared" si="3"/>
        <v>1.4</v>
      </c>
      <c r="R19" s="32" t="str">
        <f t="shared" si="4"/>
        <v>[-0.922,0.906,1.103,-0.438,1.4],</v>
      </c>
      <c r="S19" s="14">
        <v>18.0</v>
      </c>
      <c r="W19" s="32">
        <f t="shared" si="12"/>
        <v>35</v>
      </c>
    </row>
    <row r="20">
      <c r="A20" s="9">
        <v>0.0</v>
      </c>
      <c r="B20" s="9">
        <v>0.0</v>
      </c>
      <c r="C20" s="13">
        <v>90.0</v>
      </c>
      <c r="D20" s="11">
        <v>-250.0</v>
      </c>
      <c r="E20" s="31">
        <v>20.0</v>
      </c>
      <c r="F20" s="9">
        <f t="shared" si="5"/>
        <v>-1.225240746</v>
      </c>
      <c r="G20" s="13">
        <f t="shared" si="6"/>
        <v>175.7066051</v>
      </c>
      <c r="H20" s="33">
        <f t="shared" si="7"/>
        <v>-0.9252407462</v>
      </c>
      <c r="I20" s="33">
        <f t="shared" si="8"/>
        <v>0.9030231394</v>
      </c>
      <c r="J20" s="33">
        <f t="shared" si="9"/>
        <v>1.108869758</v>
      </c>
      <c r="K20" s="33">
        <f t="shared" si="10"/>
        <v>-0.4410965703</v>
      </c>
      <c r="L20" s="31">
        <v>1.4</v>
      </c>
      <c r="M20" s="13">
        <f t="shared" ref="M20:P20" si="28">DEGREES(H20)</f>
        <v>-53.01238979</v>
      </c>
      <c r="N20" s="13">
        <f t="shared" si="28"/>
        <v>51.73941469</v>
      </c>
      <c r="O20" s="13">
        <f t="shared" si="28"/>
        <v>63.53355714</v>
      </c>
      <c r="P20" s="13">
        <f t="shared" si="28"/>
        <v>-25.27297183</v>
      </c>
      <c r="Q20" s="13">
        <f t="shared" si="3"/>
        <v>1.4</v>
      </c>
      <c r="R20" s="32" t="str">
        <f t="shared" si="4"/>
        <v>[-0.925,0.903,1.109,-0.441,1.4],</v>
      </c>
      <c r="S20" s="14">
        <v>19.0</v>
      </c>
      <c r="W20" s="32">
        <f t="shared" si="12"/>
        <v>35</v>
      </c>
    </row>
    <row r="21">
      <c r="A21" s="9">
        <v>0.0</v>
      </c>
      <c r="B21" s="9">
        <v>0.0</v>
      </c>
      <c r="C21" s="13">
        <v>40.0</v>
      </c>
      <c r="D21" s="11">
        <v>-250.0</v>
      </c>
      <c r="E21" s="31">
        <v>20.0</v>
      </c>
      <c r="F21" s="9">
        <f t="shared" si="5"/>
        <v>-1.412141065</v>
      </c>
      <c r="G21" s="13">
        <f t="shared" si="6"/>
        <v>163.179778</v>
      </c>
      <c r="H21" s="33">
        <f t="shared" si="7"/>
        <v>-1.112141065</v>
      </c>
      <c r="I21" s="33">
        <f t="shared" si="8"/>
        <v>0.7894872951</v>
      </c>
      <c r="J21" s="33">
        <f t="shared" si="9"/>
        <v>1.318706143</v>
      </c>
      <c r="K21" s="33">
        <f t="shared" si="10"/>
        <v>-0.5373971115</v>
      </c>
      <c r="L21" s="31">
        <v>1.4</v>
      </c>
      <c r="M21" s="13">
        <f t="shared" ref="M21:P21" si="29">DEGREES(H21)</f>
        <v>-63.72098923</v>
      </c>
      <c r="N21" s="13">
        <f t="shared" si="29"/>
        <v>45.23428999</v>
      </c>
      <c r="O21" s="13">
        <f t="shared" si="29"/>
        <v>75.55629642</v>
      </c>
      <c r="P21" s="13">
        <f t="shared" si="29"/>
        <v>-30.79058641</v>
      </c>
      <c r="Q21" s="13">
        <f t="shared" si="3"/>
        <v>1.4</v>
      </c>
      <c r="R21" s="32" t="str">
        <f t="shared" si="4"/>
        <v>[-1.112,0.789,1.319,-0.537,1.4],</v>
      </c>
      <c r="S21" s="14">
        <v>20.0</v>
      </c>
      <c r="W21" s="32">
        <f t="shared" si="12"/>
        <v>35</v>
      </c>
    </row>
    <row r="22">
      <c r="A22" s="1">
        <v>0.0</v>
      </c>
      <c r="B22" s="1">
        <v>0.0</v>
      </c>
      <c r="C22" s="28">
        <v>40.0</v>
      </c>
      <c r="D22" s="39">
        <v>-250.0</v>
      </c>
      <c r="E22" s="36">
        <v>20.0</v>
      </c>
      <c r="F22" s="1">
        <f t="shared" si="5"/>
        <v>-1.412141065</v>
      </c>
      <c r="G22" s="28">
        <f t="shared" si="6"/>
        <v>163.179778</v>
      </c>
      <c r="H22" s="33">
        <f t="shared" si="7"/>
        <v>-1.112141065</v>
      </c>
      <c r="I22" s="27">
        <f t="shared" si="8"/>
        <v>0.7894872951</v>
      </c>
      <c r="J22" s="27">
        <f t="shared" si="9"/>
        <v>1.318706143</v>
      </c>
      <c r="K22" s="27">
        <f t="shared" si="10"/>
        <v>-0.5373971115</v>
      </c>
      <c r="L22" s="31">
        <v>1.4</v>
      </c>
      <c r="M22" s="28">
        <f t="shared" ref="M22:P22" si="30">DEGREES(H22)</f>
        <v>-63.72098923</v>
      </c>
      <c r="N22" s="28">
        <f t="shared" si="30"/>
        <v>45.23428999</v>
      </c>
      <c r="O22" s="28">
        <f t="shared" si="30"/>
        <v>75.55629642</v>
      </c>
      <c r="P22" s="28">
        <f t="shared" si="30"/>
        <v>-30.79058641</v>
      </c>
      <c r="Q22" s="28">
        <f t="shared" si="3"/>
        <v>1.4</v>
      </c>
      <c r="R22" s="32" t="str">
        <f t="shared" si="4"/>
        <v>[-1.112,0.789,1.319,-0.537,1.4],</v>
      </c>
      <c r="S22" s="14">
        <v>21.0</v>
      </c>
      <c r="W22" s="32">
        <f t="shared" si="12"/>
        <v>35</v>
      </c>
    </row>
    <row r="23">
      <c r="A23" s="1">
        <v>0.0</v>
      </c>
      <c r="B23" s="1">
        <v>0.0</v>
      </c>
      <c r="C23" s="28">
        <v>40.0</v>
      </c>
      <c r="D23" s="39">
        <v>-250.0</v>
      </c>
      <c r="E23" s="40">
        <v>-15.0</v>
      </c>
      <c r="F23" s="1">
        <f t="shared" si="5"/>
        <v>-1.412141065</v>
      </c>
      <c r="G23" s="28">
        <f t="shared" si="6"/>
        <v>163.179778</v>
      </c>
      <c r="H23" s="33">
        <f t="shared" si="7"/>
        <v>-1.112141065</v>
      </c>
      <c r="I23" s="27">
        <f t="shared" si="8"/>
        <v>0.9989362842</v>
      </c>
      <c r="J23" s="27">
        <f t="shared" si="9"/>
        <v>1.327051179</v>
      </c>
      <c r="K23" s="27">
        <f t="shared" si="10"/>
        <v>-0.7551911362</v>
      </c>
      <c r="L23" s="31">
        <v>1.4</v>
      </c>
      <c r="M23" s="28">
        <f t="shared" ref="M23:P23" si="31">DEGREES(H23)</f>
        <v>-63.72098923</v>
      </c>
      <c r="N23" s="28">
        <f t="shared" si="31"/>
        <v>57.23483309</v>
      </c>
      <c r="O23" s="28">
        <f t="shared" si="31"/>
        <v>76.03443174</v>
      </c>
      <c r="P23" s="28">
        <f t="shared" si="31"/>
        <v>-43.26926483</v>
      </c>
      <c r="Q23" s="28">
        <f t="shared" si="3"/>
        <v>1.4</v>
      </c>
      <c r="R23" s="32" t="str">
        <f t="shared" si="4"/>
        <v>[-1.112,0.999,1.327,-0.755,1.4],</v>
      </c>
      <c r="S23" s="14">
        <v>22.0</v>
      </c>
      <c r="W23" s="32">
        <f t="shared" si="12"/>
        <v>0</v>
      </c>
    </row>
    <row r="24">
      <c r="A24" s="1">
        <v>0.0</v>
      </c>
      <c r="B24" s="1">
        <v>0.0</v>
      </c>
      <c r="C24" s="28">
        <v>41.0</v>
      </c>
      <c r="D24" s="39">
        <v>-250.0</v>
      </c>
      <c r="E24" s="40">
        <v>-15.0</v>
      </c>
      <c r="F24" s="1">
        <f t="shared" si="5"/>
        <v>-1.408243361</v>
      </c>
      <c r="G24" s="28">
        <f t="shared" si="6"/>
        <v>163.3396929</v>
      </c>
      <c r="H24" s="33">
        <f t="shared" si="7"/>
        <v>-1.108243361</v>
      </c>
      <c r="I24" s="27">
        <f t="shared" si="8"/>
        <v>1.000091089</v>
      </c>
      <c r="J24" s="27">
        <f t="shared" si="9"/>
        <v>1.324563084</v>
      </c>
      <c r="K24" s="27">
        <f t="shared" si="10"/>
        <v>-0.7538578462</v>
      </c>
      <c r="L24" s="31">
        <v>1.4</v>
      </c>
      <c r="M24" s="28">
        <f t="shared" ref="M24:P24" si="32">DEGREES(H24)</f>
        <v>-63.49766724</v>
      </c>
      <c r="N24" s="28">
        <f t="shared" si="32"/>
        <v>57.30099855</v>
      </c>
      <c r="O24" s="28">
        <f t="shared" si="32"/>
        <v>75.89187438</v>
      </c>
      <c r="P24" s="28">
        <f t="shared" si="32"/>
        <v>-43.19287294</v>
      </c>
      <c r="Q24" s="28">
        <f t="shared" si="3"/>
        <v>1.4</v>
      </c>
      <c r="R24" s="32" t="str">
        <f t="shared" si="4"/>
        <v>[-1.108,1,1.325,-0.754,1.4],</v>
      </c>
      <c r="S24" s="14">
        <v>23.0</v>
      </c>
      <c r="W24" s="32">
        <f t="shared" si="12"/>
        <v>0</v>
      </c>
    </row>
    <row r="25">
      <c r="A25" s="1">
        <v>0.0</v>
      </c>
      <c r="B25" s="1">
        <v>0.0</v>
      </c>
      <c r="C25" s="28">
        <v>41.0</v>
      </c>
      <c r="D25" s="39">
        <v>-250.0</v>
      </c>
      <c r="E25" s="36">
        <v>20.0</v>
      </c>
      <c r="F25" s="1">
        <f t="shared" si="5"/>
        <v>-1.408243361</v>
      </c>
      <c r="G25" s="28">
        <f t="shared" si="6"/>
        <v>163.3396929</v>
      </c>
      <c r="H25" s="33">
        <f t="shared" si="7"/>
        <v>-1.108243361</v>
      </c>
      <c r="I25" s="27">
        <f t="shared" si="8"/>
        <v>0.7908522082</v>
      </c>
      <c r="J25" s="27">
        <f t="shared" si="9"/>
        <v>1.316212757</v>
      </c>
      <c r="K25" s="27">
        <f t="shared" si="10"/>
        <v>-0.5362686387</v>
      </c>
      <c r="L25" s="31">
        <v>1.4</v>
      </c>
      <c r="M25" s="28">
        <f t="shared" ref="M25:P25" si="33">DEGREES(H25)</f>
        <v>-63.49766724</v>
      </c>
      <c r="N25" s="28">
        <f t="shared" si="33"/>
        <v>45.31249375</v>
      </c>
      <c r="O25" s="28">
        <f t="shared" si="33"/>
        <v>75.41343594</v>
      </c>
      <c r="P25" s="28">
        <f t="shared" si="33"/>
        <v>-30.72592968</v>
      </c>
      <c r="Q25" s="28">
        <f t="shared" si="3"/>
        <v>1.4</v>
      </c>
      <c r="R25" s="32" t="str">
        <f t="shared" si="4"/>
        <v>[-1.108,0.791,1.316,-0.536,1.4],</v>
      </c>
      <c r="S25" s="14">
        <v>24.0</v>
      </c>
      <c r="W25" s="32">
        <f t="shared" si="12"/>
        <v>35</v>
      </c>
    </row>
    <row r="26">
      <c r="A26" s="9">
        <v>0.0</v>
      </c>
      <c r="B26" s="9">
        <v>0.0</v>
      </c>
      <c r="C26" s="13">
        <v>40.0</v>
      </c>
      <c r="D26" s="11">
        <v>-250.0</v>
      </c>
      <c r="E26" s="31">
        <v>20.0</v>
      </c>
      <c r="F26" s="9">
        <f t="shared" si="5"/>
        <v>-1.412141065</v>
      </c>
      <c r="G26" s="13">
        <f t="shared" si="6"/>
        <v>163.179778</v>
      </c>
      <c r="H26" s="33">
        <f t="shared" si="7"/>
        <v>-1.112141065</v>
      </c>
      <c r="I26" s="33">
        <f t="shared" si="8"/>
        <v>0.7894872951</v>
      </c>
      <c r="J26" s="33">
        <f t="shared" si="9"/>
        <v>1.318706143</v>
      </c>
      <c r="K26" s="33">
        <f t="shared" si="10"/>
        <v>-0.5373971115</v>
      </c>
      <c r="L26" s="31">
        <v>1.4</v>
      </c>
      <c r="M26" s="13">
        <f t="shared" ref="M26:P26" si="34">DEGREES(H26)</f>
        <v>-63.72098923</v>
      </c>
      <c r="N26" s="13">
        <f t="shared" si="34"/>
        <v>45.23428999</v>
      </c>
      <c r="O26" s="13">
        <f t="shared" si="34"/>
        <v>75.55629642</v>
      </c>
      <c r="P26" s="13">
        <f t="shared" si="34"/>
        <v>-30.79058641</v>
      </c>
      <c r="Q26" s="13">
        <f t="shared" si="3"/>
        <v>1.4</v>
      </c>
      <c r="R26" s="32" t="str">
        <f t="shared" si="4"/>
        <v>[-1.112,0.789,1.319,-0.537,1.4],</v>
      </c>
      <c r="S26" s="14">
        <v>25.0</v>
      </c>
      <c r="W26" s="32">
        <f t="shared" si="12"/>
        <v>35</v>
      </c>
    </row>
    <row r="27">
      <c r="A27" s="9">
        <v>0.0</v>
      </c>
      <c r="B27" s="9">
        <v>0.0</v>
      </c>
      <c r="C27" s="13">
        <v>65.0</v>
      </c>
      <c r="D27" s="11">
        <v>-225.0</v>
      </c>
      <c r="E27" s="31">
        <v>20.0</v>
      </c>
      <c r="F27" s="9">
        <f t="shared" si="5"/>
        <v>-1.289564125</v>
      </c>
      <c r="G27" s="13">
        <f t="shared" si="6"/>
        <v>144.2007686</v>
      </c>
      <c r="H27" s="33">
        <f t="shared" si="7"/>
        <v>-0.9895641249</v>
      </c>
      <c r="I27" s="33">
        <f t="shared" si="8"/>
        <v>0.6374540773</v>
      </c>
      <c r="J27" s="33">
        <f t="shared" si="9"/>
        <v>1.591051888</v>
      </c>
      <c r="K27" s="33">
        <f t="shared" si="10"/>
        <v>-0.6577096388</v>
      </c>
      <c r="L27" s="31">
        <v>1.4</v>
      </c>
      <c r="M27" s="13">
        <f t="shared" ref="M27:P27" si="35">DEGREES(H27)</f>
        <v>-56.69784791</v>
      </c>
      <c r="N27" s="13">
        <f t="shared" si="35"/>
        <v>36.52342827</v>
      </c>
      <c r="O27" s="13">
        <f t="shared" si="35"/>
        <v>91.16055818</v>
      </c>
      <c r="P27" s="13">
        <f t="shared" si="35"/>
        <v>-37.68398645</v>
      </c>
      <c r="Q27" s="13">
        <f t="shared" si="3"/>
        <v>1.4</v>
      </c>
      <c r="R27" s="32" t="str">
        <f t="shared" si="4"/>
        <v>[-0.99,0.637,1.591,-0.658,1.4],</v>
      </c>
      <c r="S27" s="14">
        <v>26.0</v>
      </c>
      <c r="W27" s="32">
        <f t="shared" si="12"/>
        <v>35</v>
      </c>
    </row>
    <row r="28">
      <c r="A28" s="1">
        <v>0.0</v>
      </c>
      <c r="B28" s="1">
        <v>0.0</v>
      </c>
      <c r="C28" s="28">
        <v>65.0</v>
      </c>
      <c r="D28" s="39">
        <v>-225.0</v>
      </c>
      <c r="E28" s="36">
        <v>20.0</v>
      </c>
      <c r="F28" s="1">
        <f t="shared" si="5"/>
        <v>-1.289564125</v>
      </c>
      <c r="G28" s="28">
        <f t="shared" si="6"/>
        <v>144.2007686</v>
      </c>
      <c r="H28" s="33">
        <f t="shared" si="7"/>
        <v>-0.9895641249</v>
      </c>
      <c r="I28" s="27">
        <f t="shared" si="8"/>
        <v>0.6374540773</v>
      </c>
      <c r="J28" s="27">
        <f t="shared" si="9"/>
        <v>1.591051888</v>
      </c>
      <c r="K28" s="27">
        <f t="shared" si="10"/>
        <v>-0.6577096388</v>
      </c>
      <c r="L28" s="31">
        <v>1.4</v>
      </c>
      <c r="M28" s="28">
        <f t="shared" ref="M28:P28" si="36">DEGREES(H28)</f>
        <v>-56.69784791</v>
      </c>
      <c r="N28" s="28">
        <f t="shared" si="36"/>
        <v>36.52342827</v>
      </c>
      <c r="O28" s="28">
        <f t="shared" si="36"/>
        <v>91.16055818</v>
      </c>
      <c r="P28" s="28">
        <f t="shared" si="36"/>
        <v>-37.68398645</v>
      </c>
      <c r="Q28" s="28">
        <f t="shared" si="3"/>
        <v>1.4</v>
      </c>
      <c r="R28" s="32" t="str">
        <f t="shared" si="4"/>
        <v>[-0.99,0.637,1.591,-0.658,1.4],</v>
      </c>
      <c r="S28" s="14">
        <v>27.0</v>
      </c>
      <c r="W28" s="32">
        <f t="shared" si="12"/>
        <v>35</v>
      </c>
    </row>
    <row r="29">
      <c r="A29" s="1">
        <v>0.0</v>
      </c>
      <c r="B29" s="1">
        <v>0.0</v>
      </c>
      <c r="C29" s="28">
        <v>65.0</v>
      </c>
      <c r="D29" s="39">
        <v>-225.0</v>
      </c>
      <c r="E29" s="40">
        <v>-15.0</v>
      </c>
      <c r="F29" s="1">
        <f t="shared" si="5"/>
        <v>-1.289564125</v>
      </c>
      <c r="G29" s="28">
        <f t="shared" si="6"/>
        <v>144.2007686</v>
      </c>
      <c r="H29" s="33">
        <f t="shared" si="7"/>
        <v>-0.9895641249</v>
      </c>
      <c r="I29" s="27">
        <f t="shared" si="8"/>
        <v>0.8748731089</v>
      </c>
      <c r="J29" s="27">
        <f t="shared" si="9"/>
        <v>1.599144167</v>
      </c>
      <c r="K29" s="27">
        <f t="shared" si="10"/>
        <v>-0.9032209487</v>
      </c>
      <c r="L29" s="31">
        <v>1.4</v>
      </c>
      <c r="M29" s="28">
        <f t="shared" ref="M29:P29" si="37">DEGREES(H29)</f>
        <v>-56.69784791</v>
      </c>
      <c r="N29" s="28">
        <f t="shared" si="37"/>
        <v>50.12653675</v>
      </c>
      <c r="O29" s="28">
        <f t="shared" si="37"/>
        <v>91.62421158</v>
      </c>
      <c r="P29" s="28">
        <f t="shared" si="37"/>
        <v>-51.75074833</v>
      </c>
      <c r="Q29" s="28">
        <f t="shared" si="3"/>
        <v>1.4</v>
      </c>
      <c r="R29" s="32" t="str">
        <f t="shared" si="4"/>
        <v>[-0.99,0.875,1.599,-0.903,1.4],</v>
      </c>
      <c r="S29" s="14">
        <v>28.0</v>
      </c>
      <c r="W29" s="32">
        <f t="shared" si="12"/>
        <v>0</v>
      </c>
    </row>
    <row r="30" ht="15.75" customHeight="1">
      <c r="A30" s="1">
        <v>0.0</v>
      </c>
      <c r="B30" s="1">
        <v>0.0</v>
      </c>
      <c r="C30" s="28">
        <v>66.0</v>
      </c>
      <c r="D30" s="39">
        <v>-225.0</v>
      </c>
      <c r="E30" s="40">
        <v>-15.0</v>
      </c>
      <c r="F30" s="1">
        <f t="shared" si="5"/>
        <v>-1.285466907</v>
      </c>
      <c r="G30" s="28">
        <f t="shared" si="6"/>
        <v>144.4802764</v>
      </c>
      <c r="H30" s="33">
        <f t="shared" si="7"/>
        <v>-0.9854669066</v>
      </c>
      <c r="I30" s="27">
        <f t="shared" si="8"/>
        <v>0.8765397053</v>
      </c>
      <c r="J30" s="27">
        <f t="shared" si="9"/>
        <v>1.595412799</v>
      </c>
      <c r="K30" s="27">
        <f t="shared" si="10"/>
        <v>-0.9011561773</v>
      </c>
      <c r="L30" s="31">
        <v>1.4</v>
      </c>
      <c r="M30" s="28">
        <f t="shared" ref="M30:P30" si="38">DEGREES(H30)</f>
        <v>-56.4630946</v>
      </c>
      <c r="N30" s="28">
        <f t="shared" si="38"/>
        <v>50.22202569</v>
      </c>
      <c r="O30" s="28">
        <f t="shared" si="38"/>
        <v>91.41041995</v>
      </c>
      <c r="P30" s="28">
        <f t="shared" si="38"/>
        <v>-51.63244564</v>
      </c>
      <c r="Q30" s="28">
        <f t="shared" si="3"/>
        <v>1.4</v>
      </c>
      <c r="R30" s="32" t="str">
        <f t="shared" si="4"/>
        <v>[-0.985,0.877,1.595,-0.901,1.4],</v>
      </c>
      <c r="S30" s="14">
        <v>29.0</v>
      </c>
      <c r="W30" s="32">
        <f t="shared" si="12"/>
        <v>0</v>
      </c>
    </row>
    <row r="31" ht="15.75" customHeight="1">
      <c r="A31" s="1">
        <v>0.0</v>
      </c>
      <c r="B31" s="1">
        <v>0.0</v>
      </c>
      <c r="C31" s="28">
        <v>66.0</v>
      </c>
      <c r="D31" s="39">
        <v>-225.0</v>
      </c>
      <c r="E31" s="36">
        <v>20.0</v>
      </c>
      <c r="F31" s="1">
        <f t="shared" si="5"/>
        <v>-1.285466907</v>
      </c>
      <c r="G31" s="28">
        <f t="shared" si="6"/>
        <v>144.4802764</v>
      </c>
      <c r="H31" s="33">
        <f t="shared" si="7"/>
        <v>-0.9854669066</v>
      </c>
      <c r="I31" s="27">
        <f t="shared" si="8"/>
        <v>0.6395826848</v>
      </c>
      <c r="J31" s="27">
        <f t="shared" si="9"/>
        <v>1.587321198</v>
      </c>
      <c r="K31" s="27">
        <f t="shared" si="10"/>
        <v>-0.6561075559</v>
      </c>
      <c r="L31" s="31">
        <v>1.4</v>
      </c>
      <c r="M31" s="28">
        <f t="shared" ref="M31:P31" si="39">DEGREES(H31)</f>
        <v>-56.4630946</v>
      </c>
      <c r="N31" s="28">
        <f t="shared" si="39"/>
        <v>36.64538849</v>
      </c>
      <c r="O31" s="28">
        <f t="shared" si="39"/>
        <v>90.94680537</v>
      </c>
      <c r="P31" s="28">
        <f t="shared" si="39"/>
        <v>-37.59219386</v>
      </c>
      <c r="Q31" s="28">
        <f t="shared" si="3"/>
        <v>1.4</v>
      </c>
      <c r="R31" s="32" t="str">
        <f t="shared" si="4"/>
        <v>[-0.985,0.64,1.587,-0.656,1.4],</v>
      </c>
      <c r="S31" s="14">
        <v>30.0</v>
      </c>
      <c r="W31" s="32">
        <f t="shared" si="12"/>
        <v>35</v>
      </c>
    </row>
    <row r="32" ht="15.75" customHeight="1">
      <c r="A32" s="9">
        <v>0.0</v>
      </c>
      <c r="B32" s="9">
        <v>0.0</v>
      </c>
      <c r="C32" s="9">
        <v>0.0</v>
      </c>
      <c r="D32" s="9">
        <v>0.0</v>
      </c>
      <c r="E32" s="9">
        <v>298.0</v>
      </c>
      <c r="F32" s="9">
        <v>0.0</v>
      </c>
      <c r="G32" s="9">
        <v>0.0</v>
      </c>
      <c r="H32" s="33">
        <v>0.0</v>
      </c>
      <c r="I32" s="9">
        <v>0.0</v>
      </c>
      <c r="J32" s="9">
        <v>0.0</v>
      </c>
      <c r="K32" s="9">
        <v>0.0</v>
      </c>
      <c r="L32" s="31">
        <v>1.4</v>
      </c>
      <c r="M32" s="13">
        <f t="shared" ref="M32:P32" si="40">DEGREES(H32)</f>
        <v>0</v>
      </c>
      <c r="N32" s="13">
        <f t="shared" si="40"/>
        <v>0</v>
      </c>
      <c r="O32" s="13">
        <f t="shared" si="40"/>
        <v>0</v>
      </c>
      <c r="P32" s="13">
        <f t="shared" si="40"/>
        <v>0</v>
      </c>
      <c r="Q32" s="13">
        <f t="shared" si="3"/>
        <v>1.4</v>
      </c>
      <c r="R32" s="32" t="str">
        <f t="shared" si="4"/>
        <v>[0,0,0,0,1.4],</v>
      </c>
      <c r="S32" s="14">
        <v>31.0</v>
      </c>
      <c r="W32" s="32">
        <f t="shared" ref="W32:W33" si="42">E32+20</f>
        <v>318</v>
      </c>
    </row>
    <row r="33" ht="15.75" customHeight="1">
      <c r="A33" s="9">
        <v>0.0</v>
      </c>
      <c r="B33" s="9">
        <v>0.0</v>
      </c>
      <c r="C33" s="9">
        <v>0.0</v>
      </c>
      <c r="D33" s="9">
        <v>0.0</v>
      </c>
      <c r="E33" s="9">
        <v>298.0</v>
      </c>
      <c r="F33" s="9">
        <v>0.0</v>
      </c>
      <c r="G33" s="9">
        <v>0.0</v>
      </c>
      <c r="H33" s="33">
        <v>0.0</v>
      </c>
      <c r="I33" s="9">
        <v>0.0</v>
      </c>
      <c r="J33" s="9">
        <v>0.0</v>
      </c>
      <c r="K33" s="9">
        <v>0.0</v>
      </c>
      <c r="L33" s="31">
        <v>1.4</v>
      </c>
      <c r="M33" s="13">
        <f t="shared" ref="M33:P33" si="41">DEGREES(H33)</f>
        <v>0</v>
      </c>
      <c r="N33" s="13">
        <f t="shared" si="41"/>
        <v>0</v>
      </c>
      <c r="O33" s="13">
        <f t="shared" si="41"/>
        <v>0</v>
      </c>
      <c r="P33" s="13">
        <f t="shared" si="41"/>
        <v>0</v>
      </c>
      <c r="Q33" s="13">
        <f t="shared" si="3"/>
        <v>1.4</v>
      </c>
      <c r="R33" s="32" t="str">
        <f t="shared" si="4"/>
        <v>[0,0,0,0,1.4],</v>
      </c>
      <c r="S33" s="14">
        <v>32.0</v>
      </c>
      <c r="W33" s="32">
        <f t="shared" si="42"/>
        <v>318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4" width="8.71"/>
    <col customWidth="1" hidden="1" min="15" max="19" width="8.71"/>
    <col customWidth="1" min="20" max="20" width="37.0"/>
    <col customWidth="1" min="21" max="22" width="8.71"/>
  </cols>
  <sheetData>
    <row r="1">
      <c r="A1" s="1" t="s">
        <v>20</v>
      </c>
      <c r="B1" s="1" t="s">
        <v>21</v>
      </c>
      <c r="C1" s="1" t="s">
        <v>3</v>
      </c>
      <c r="D1" s="1" t="s">
        <v>4</v>
      </c>
      <c r="E1" s="1" t="s">
        <v>5</v>
      </c>
      <c r="F1" s="27" t="s">
        <v>2</v>
      </c>
      <c r="G1" s="27" t="s">
        <v>6</v>
      </c>
      <c r="H1" s="41" t="s">
        <v>22</v>
      </c>
      <c r="I1" s="41" t="s">
        <v>23</v>
      </c>
      <c r="J1" s="42" t="s">
        <v>9</v>
      </c>
      <c r="K1" s="42" t="s">
        <v>10</v>
      </c>
      <c r="L1" s="42" t="s">
        <v>11</v>
      </c>
      <c r="M1" s="42" t="s">
        <v>12</v>
      </c>
      <c r="N1" s="29" t="s">
        <v>13</v>
      </c>
      <c r="O1" s="29" t="s">
        <v>9</v>
      </c>
      <c r="P1" s="29" t="s">
        <v>10</v>
      </c>
      <c r="Q1" s="29" t="s">
        <v>11</v>
      </c>
      <c r="R1" s="29" t="s">
        <v>12</v>
      </c>
      <c r="S1" s="29" t="s">
        <v>13</v>
      </c>
      <c r="U1" s="8" t="s">
        <v>15</v>
      </c>
      <c r="V1" s="1">
        <v>42.0</v>
      </c>
    </row>
    <row r="2">
      <c r="A2" s="9">
        <v>0.0</v>
      </c>
      <c r="B2" s="9">
        <v>0.0</v>
      </c>
      <c r="C2" s="9">
        <v>0.0</v>
      </c>
      <c r="D2" s="9">
        <v>0.0</v>
      </c>
      <c r="E2" s="9">
        <v>298.0</v>
      </c>
      <c r="F2" s="33">
        <v>0.0</v>
      </c>
      <c r="G2" s="33">
        <v>0.0</v>
      </c>
      <c r="H2" s="27">
        <f t="shared" ref="H2:H119" si="2">SQRT(G2^2+E2^2)</f>
        <v>298</v>
      </c>
      <c r="I2" s="43">
        <v>0.0</v>
      </c>
      <c r="J2" s="33">
        <v>0.0</v>
      </c>
      <c r="K2" s="33">
        <v>0.0</v>
      </c>
      <c r="L2" s="33">
        <v>0.0</v>
      </c>
      <c r="M2" s="33">
        <v>0.0</v>
      </c>
      <c r="N2" s="31">
        <v>1.2</v>
      </c>
      <c r="O2" s="13">
        <f t="shared" ref="O2:R2" si="1">DEGREES(J2)</f>
        <v>0</v>
      </c>
      <c r="P2" s="13">
        <f t="shared" si="1"/>
        <v>0</v>
      </c>
      <c r="Q2" s="13">
        <f t="shared" si="1"/>
        <v>0</v>
      </c>
      <c r="R2" s="13">
        <f t="shared" si="1"/>
        <v>0</v>
      </c>
      <c r="S2" s="13">
        <f t="shared" ref="S2:S119" si="4">N2</f>
        <v>1.2</v>
      </c>
      <c r="T2" s="32" t="str">
        <f t="shared" ref="T2:T119" si="5">CONCATENATE("[",ROUND(J2,3),",",ROUND(K2,3),",",ROUND(L2,3),",",ROUND(M2,3),",",ROUND(N2,3),"],")</f>
        <v>[0,0,0,0,1.2],</v>
      </c>
      <c r="U2" s="8" t="s">
        <v>16</v>
      </c>
      <c r="V2" s="1">
        <v>104.0</v>
      </c>
    </row>
    <row r="3">
      <c r="A3" s="9">
        <v>0.0</v>
      </c>
      <c r="B3" s="9">
        <v>0.0</v>
      </c>
      <c r="C3" s="12">
        <v>120.0</v>
      </c>
      <c r="D3" s="31">
        <v>0.0</v>
      </c>
      <c r="E3" s="31">
        <v>100.0</v>
      </c>
      <c r="F3" s="33">
        <f t="shared" ref="F3:F96" si="6">ATAN2(C3,D3)</f>
        <v>0</v>
      </c>
      <c r="G3" s="33">
        <f>C3-$V$4</f>
        <v>30</v>
      </c>
      <c r="H3" s="27">
        <f t="shared" si="2"/>
        <v>104.4030651</v>
      </c>
      <c r="I3" s="27">
        <f t="shared" ref="I3:I118" si="7">ATAN(E3/G3)</f>
        <v>1.279339532</v>
      </c>
      <c r="J3" s="33">
        <f t="shared" ref="J3:J118" si="8">ATAN2(C3,D3)</f>
        <v>0</v>
      </c>
      <c r="K3" s="33">
        <f>ASIN(SQRT(G3^2+E3^2)/(2*$V$2))</f>
        <v>0.5258378183</v>
      </c>
      <c r="L3" s="33">
        <f>-2*(PI()/2-K3-ATAN(E3/G3))</f>
        <v>0.4687620477</v>
      </c>
      <c r="M3" s="33">
        <f t="shared" ref="M3:M118" si="9">PI()/2-K3-L3</f>
        <v>0.5761964608</v>
      </c>
      <c r="N3" s="31">
        <v>1.2</v>
      </c>
      <c r="O3" s="13">
        <f t="shared" ref="O3:R3" si="3">DEGREES(J3)</f>
        <v>0</v>
      </c>
      <c r="P3" s="13">
        <f t="shared" si="3"/>
        <v>30.1282877</v>
      </c>
      <c r="Q3" s="13">
        <f t="shared" si="3"/>
        <v>26.85808693</v>
      </c>
      <c r="R3" s="13">
        <f t="shared" si="3"/>
        <v>33.01362537</v>
      </c>
      <c r="S3" s="13">
        <f t="shared" si="4"/>
        <v>1.2</v>
      </c>
      <c r="T3" s="32" t="str">
        <f t="shared" si="5"/>
        <v>[0,0.526,0.469,0.576,1.2],</v>
      </c>
      <c r="U3" s="8" t="s">
        <v>17</v>
      </c>
      <c r="V3" s="1">
        <v>104.0</v>
      </c>
    </row>
    <row r="4">
      <c r="A4" s="9">
        <v>0.0</v>
      </c>
      <c r="B4" s="9">
        <v>0.0</v>
      </c>
      <c r="C4" s="13">
        <v>208.0</v>
      </c>
      <c r="D4" s="9">
        <v>0.0</v>
      </c>
      <c r="E4" s="9">
        <v>30.0</v>
      </c>
      <c r="F4" s="33">
        <f t="shared" si="6"/>
        <v>0</v>
      </c>
      <c r="G4" s="33">
        <v>118.0</v>
      </c>
      <c r="H4" s="27">
        <f t="shared" si="2"/>
        <v>121.75385</v>
      </c>
      <c r="I4" s="27">
        <f t="shared" si="7"/>
        <v>0.2489627058</v>
      </c>
      <c r="J4" s="33">
        <f t="shared" si="8"/>
        <v>0</v>
      </c>
      <c r="K4" s="33">
        <f t="shared" ref="K4:K118" si="11">PI()/2-ACOS(SQRT(G4^2+E4^2)/(2*$V$3))-ATAN(E4/G4)</f>
        <v>0.3763551939</v>
      </c>
      <c r="L4" s="33">
        <f>2*(PI()/2-K4-ATAN(E4/G4))</f>
        <v>1.890956854</v>
      </c>
      <c r="M4" s="33">
        <f t="shared" si="9"/>
        <v>-0.6965157213</v>
      </c>
      <c r="N4" s="31">
        <v>1.2</v>
      </c>
      <c r="O4" s="13">
        <f t="shared" ref="O4:R4" si="10">DEGREES(J4)</f>
        <v>0</v>
      </c>
      <c r="P4" s="13">
        <f t="shared" si="10"/>
        <v>21.56356421</v>
      </c>
      <c r="Q4" s="13">
        <f t="shared" si="10"/>
        <v>108.343847</v>
      </c>
      <c r="R4" s="13">
        <f t="shared" si="10"/>
        <v>-39.9074112</v>
      </c>
      <c r="S4" s="13">
        <f t="shared" si="4"/>
        <v>1.2</v>
      </c>
      <c r="T4" s="32" t="str">
        <f t="shared" si="5"/>
        <v>[0,0.376,1.891,-0.697,1.2],</v>
      </c>
      <c r="U4" s="8" t="s">
        <v>18</v>
      </c>
      <c r="V4" s="1">
        <v>90.0</v>
      </c>
    </row>
    <row r="5">
      <c r="A5" s="1">
        <v>40.0</v>
      </c>
      <c r="B5" s="1">
        <v>0.0</v>
      </c>
      <c r="C5" s="28">
        <f t="shared" ref="C5:C96" si="13">248-A5*COS(RADIANS(B5))</f>
        <v>208</v>
      </c>
      <c r="D5" s="2">
        <f t="shared" ref="D5:D50" si="14">SQRT(A5^2-(C5-248)^2)</f>
        <v>0</v>
      </c>
      <c r="E5" s="1">
        <v>-16.0</v>
      </c>
      <c r="F5" s="27">
        <f t="shared" si="6"/>
        <v>0</v>
      </c>
      <c r="G5" s="27">
        <f t="shared" ref="G5:G96" si="15">SQRT(C5^2+D5^2)-$V$4</f>
        <v>118</v>
      </c>
      <c r="H5" s="27">
        <f t="shared" si="2"/>
        <v>119.0798052</v>
      </c>
      <c r="I5" s="27">
        <f t="shared" si="7"/>
        <v>-0.1347712845</v>
      </c>
      <c r="J5" s="27">
        <f t="shared" si="8"/>
        <v>0</v>
      </c>
      <c r="K5" s="27">
        <f t="shared" si="11"/>
        <v>0.7443218978</v>
      </c>
      <c r="L5" s="27">
        <f t="shared" ref="L5:L118" si="16">2*(PI()/2-K5-I5)</f>
        <v>1.922491427</v>
      </c>
      <c r="M5" s="27">
        <f t="shared" si="9"/>
        <v>-1.096016998</v>
      </c>
      <c r="N5" s="31">
        <v>1.2</v>
      </c>
      <c r="O5" s="28">
        <f t="shared" ref="O5:R5" si="12">DEGREES(J5)</f>
        <v>0</v>
      </c>
      <c r="P5" s="28">
        <f t="shared" si="12"/>
        <v>42.64650334</v>
      </c>
      <c r="Q5" s="28">
        <f t="shared" si="12"/>
        <v>110.1506449</v>
      </c>
      <c r="R5" s="28">
        <f t="shared" si="12"/>
        <v>-62.79714826</v>
      </c>
      <c r="S5" s="28">
        <f t="shared" si="4"/>
        <v>1.2</v>
      </c>
      <c r="T5" s="32" t="str">
        <f t="shared" si="5"/>
        <v>[0,0.744,1.922,-1.096,1.2],</v>
      </c>
    </row>
    <row r="6">
      <c r="A6" s="1">
        <v>40.0</v>
      </c>
      <c r="B6" s="36">
        <v>4.0</v>
      </c>
      <c r="C6" s="28">
        <f t="shared" si="13"/>
        <v>208.097438</v>
      </c>
      <c r="D6" s="2">
        <f t="shared" si="14"/>
        <v>2.79025895</v>
      </c>
      <c r="E6" s="1">
        <v>-16.0</v>
      </c>
      <c r="F6" s="27">
        <f t="shared" si="6"/>
        <v>0.01340762183</v>
      </c>
      <c r="G6" s="27">
        <f t="shared" si="15"/>
        <v>118.1161436</v>
      </c>
      <c r="H6" s="27">
        <f t="shared" si="2"/>
        <v>119.1948967</v>
      </c>
      <c r="I6" s="27">
        <f t="shared" si="7"/>
        <v>-0.1346403604</v>
      </c>
      <c r="J6" s="27">
        <f t="shared" si="8"/>
        <v>0.01340762183</v>
      </c>
      <c r="K6" s="27">
        <f t="shared" si="11"/>
        <v>0.7448659965</v>
      </c>
      <c r="L6" s="27">
        <f t="shared" si="16"/>
        <v>1.921141381</v>
      </c>
      <c r="M6" s="27">
        <f t="shared" si="9"/>
        <v>-1.095211051</v>
      </c>
      <c r="N6" s="31">
        <v>1.2</v>
      </c>
      <c r="O6" s="28">
        <f t="shared" ref="O6:R6" si="17">DEGREES(J6)</f>
        <v>0.7682001439</v>
      </c>
      <c r="P6" s="28">
        <f t="shared" si="17"/>
        <v>42.6776779</v>
      </c>
      <c r="Q6" s="28">
        <f t="shared" si="17"/>
        <v>110.073293</v>
      </c>
      <c r="R6" s="28">
        <f t="shared" si="17"/>
        <v>-62.7509709</v>
      </c>
      <c r="S6" s="28">
        <f t="shared" si="4"/>
        <v>1.2</v>
      </c>
      <c r="T6" s="32" t="str">
        <f t="shared" si="5"/>
        <v>[0.013,0.745,1.921,-1.095,1.2],</v>
      </c>
    </row>
    <row r="7">
      <c r="A7" s="1">
        <v>40.0</v>
      </c>
      <c r="B7" s="36">
        <v>8.0</v>
      </c>
      <c r="C7" s="28">
        <f t="shared" si="13"/>
        <v>208.3892773</v>
      </c>
      <c r="D7" s="2">
        <f t="shared" si="14"/>
        <v>5.566924038</v>
      </c>
      <c r="E7" s="1">
        <v>-16.0</v>
      </c>
      <c r="F7" s="27">
        <f t="shared" si="6"/>
        <v>0.0267077098</v>
      </c>
      <c r="G7" s="27">
        <f t="shared" si="15"/>
        <v>118.4636216</v>
      </c>
      <c r="H7" s="27">
        <f t="shared" si="2"/>
        <v>119.5392389</v>
      </c>
      <c r="I7" s="27">
        <f t="shared" si="7"/>
        <v>-0.1342501677</v>
      </c>
      <c r="J7" s="27">
        <f t="shared" si="8"/>
        <v>0.0267077098</v>
      </c>
      <c r="K7" s="27">
        <f t="shared" si="11"/>
        <v>0.7464973117</v>
      </c>
      <c r="L7" s="27">
        <f t="shared" si="16"/>
        <v>1.917098366</v>
      </c>
      <c r="M7" s="27">
        <f t="shared" si="9"/>
        <v>-1.092799351</v>
      </c>
      <c r="N7" s="31">
        <v>1.2</v>
      </c>
      <c r="O7" s="28">
        <f t="shared" ref="O7:R7" si="18">DEGREES(J7)</f>
        <v>1.530239052</v>
      </c>
      <c r="P7" s="28">
        <f t="shared" si="18"/>
        <v>42.77114538</v>
      </c>
      <c r="Q7" s="28">
        <f t="shared" si="18"/>
        <v>109.8416453</v>
      </c>
      <c r="R7" s="28">
        <f t="shared" si="18"/>
        <v>-62.61279064</v>
      </c>
      <c r="S7" s="28">
        <f t="shared" si="4"/>
        <v>1.2</v>
      </c>
      <c r="T7" s="32" t="str">
        <f t="shared" si="5"/>
        <v>[0.027,0.746,1.917,-1.093,1.2],</v>
      </c>
    </row>
    <row r="8">
      <c r="A8" s="1">
        <v>40.0</v>
      </c>
      <c r="B8" s="36">
        <v>12.0</v>
      </c>
      <c r="C8" s="28">
        <f t="shared" si="13"/>
        <v>208.874096</v>
      </c>
      <c r="D8" s="2">
        <f t="shared" si="14"/>
        <v>8.316467633</v>
      </c>
      <c r="E8" s="1">
        <v>-16.0</v>
      </c>
      <c r="F8" s="27">
        <f t="shared" si="6"/>
        <v>0.03979467679</v>
      </c>
      <c r="G8" s="27">
        <f t="shared" si="15"/>
        <v>119.0395934</v>
      </c>
      <c r="H8" s="27">
        <f t="shared" si="2"/>
        <v>120.1100528</v>
      </c>
      <c r="I8" s="27">
        <f t="shared" si="7"/>
        <v>-0.1336083209</v>
      </c>
      <c r="J8" s="27">
        <f t="shared" si="8"/>
        <v>0.03979467679</v>
      </c>
      <c r="K8" s="27">
        <f t="shared" si="11"/>
        <v>0.7492128463</v>
      </c>
      <c r="L8" s="27">
        <f t="shared" si="16"/>
        <v>1.910383603</v>
      </c>
      <c r="M8" s="27">
        <f t="shared" si="9"/>
        <v>-1.088800122</v>
      </c>
      <c r="N8" s="31">
        <v>1.2</v>
      </c>
      <c r="O8" s="28">
        <f t="shared" ref="O8:R8" si="19">DEGREES(J8)</f>
        <v>2.280067027</v>
      </c>
      <c r="P8" s="28">
        <f t="shared" si="19"/>
        <v>42.92673405</v>
      </c>
      <c r="Q8" s="28">
        <f t="shared" si="19"/>
        <v>109.4569177</v>
      </c>
      <c r="R8" s="28">
        <f t="shared" si="19"/>
        <v>-62.38365174</v>
      </c>
      <c r="S8" s="28">
        <f t="shared" si="4"/>
        <v>1.2</v>
      </c>
      <c r="T8" s="32" t="str">
        <f t="shared" si="5"/>
        <v>[0.04,0.749,1.91,-1.089,1.2],</v>
      </c>
    </row>
    <row r="9">
      <c r="A9" s="1">
        <v>40.0</v>
      </c>
      <c r="B9" s="36">
        <v>16.0</v>
      </c>
      <c r="C9" s="28">
        <f t="shared" si="13"/>
        <v>209.5495322</v>
      </c>
      <c r="D9" s="2">
        <f t="shared" si="14"/>
        <v>11.02549423</v>
      </c>
      <c r="E9" s="1">
        <v>-16.0</v>
      </c>
      <c r="F9" s="27">
        <f t="shared" si="6"/>
        <v>0.05256674545</v>
      </c>
      <c r="G9" s="27">
        <f t="shared" si="15"/>
        <v>119.8393861</v>
      </c>
      <c r="H9" s="27">
        <f t="shared" si="2"/>
        <v>120.9027645</v>
      </c>
      <c r="I9" s="27">
        <f t="shared" si="7"/>
        <v>-0.1327271059</v>
      </c>
      <c r="J9" s="27">
        <f t="shared" si="8"/>
        <v>0.05256674545</v>
      </c>
      <c r="K9" s="27">
        <f t="shared" si="11"/>
        <v>0.753007434</v>
      </c>
      <c r="L9" s="27">
        <f t="shared" si="16"/>
        <v>1.901031997</v>
      </c>
      <c r="M9" s="27">
        <f t="shared" si="9"/>
        <v>-1.083243105</v>
      </c>
      <c r="N9" s="31">
        <v>1.2</v>
      </c>
      <c r="O9" s="28">
        <f t="shared" ref="O9:R9" si="20">DEGREES(J9)</f>
        <v>3.011852657</v>
      </c>
      <c r="P9" s="28">
        <f t="shared" si="20"/>
        <v>43.14414791</v>
      </c>
      <c r="Q9" s="28">
        <f t="shared" si="20"/>
        <v>108.9211102</v>
      </c>
      <c r="R9" s="28">
        <f t="shared" si="20"/>
        <v>-62.06525808</v>
      </c>
      <c r="S9" s="28">
        <f t="shared" si="4"/>
        <v>1.2</v>
      </c>
      <c r="T9" s="32" t="str">
        <f t="shared" si="5"/>
        <v>[0.053,0.753,1.901,-1.083,1.2],</v>
      </c>
    </row>
    <row r="10">
      <c r="A10" s="1">
        <v>40.0</v>
      </c>
      <c r="B10" s="36">
        <v>20.0</v>
      </c>
      <c r="C10" s="28">
        <f t="shared" si="13"/>
        <v>210.4122952</v>
      </c>
      <c r="D10" s="2">
        <f t="shared" si="14"/>
        <v>13.68080573</v>
      </c>
      <c r="E10" s="1">
        <v>-16.0</v>
      </c>
      <c r="F10" s="27">
        <f t="shared" si="6"/>
        <v>0.06492765097</v>
      </c>
      <c r="G10" s="27">
        <f t="shared" si="15"/>
        <v>120.8565825</v>
      </c>
      <c r="H10" s="27">
        <f t="shared" si="2"/>
        <v>121.9110887</v>
      </c>
      <c r="I10" s="27">
        <f t="shared" si="7"/>
        <v>-0.1316229117</v>
      </c>
      <c r="J10" s="27">
        <f t="shared" si="8"/>
        <v>0.06492765097</v>
      </c>
      <c r="K10" s="27">
        <f t="shared" si="11"/>
        <v>0.7578735088</v>
      </c>
      <c r="L10" s="27">
        <f t="shared" si="16"/>
        <v>1.889091459</v>
      </c>
      <c r="M10" s="27">
        <f t="shared" si="9"/>
        <v>-1.076168641</v>
      </c>
      <c r="N10" s="31">
        <v>1.2</v>
      </c>
      <c r="O10" s="28">
        <f t="shared" ref="O10:R10" si="21">DEGREES(J10)</f>
        <v>3.720080374</v>
      </c>
      <c r="P10" s="28">
        <f t="shared" si="21"/>
        <v>43.42295346</v>
      </c>
      <c r="Q10" s="28">
        <f t="shared" si="21"/>
        <v>108.2369677</v>
      </c>
      <c r="R10" s="28">
        <f t="shared" si="21"/>
        <v>-61.65992119</v>
      </c>
      <c r="S10" s="28">
        <f t="shared" si="4"/>
        <v>1.2</v>
      </c>
      <c r="T10" s="32" t="str">
        <f t="shared" si="5"/>
        <v>[0.065,0.758,1.889,-1.076,1.2],</v>
      </c>
    </row>
    <row r="11">
      <c r="A11" s="1">
        <v>40.0</v>
      </c>
      <c r="B11" s="36">
        <v>24.0</v>
      </c>
      <c r="C11" s="28">
        <f t="shared" si="13"/>
        <v>211.4581817</v>
      </c>
      <c r="D11" s="2">
        <f t="shared" si="14"/>
        <v>16.26946572</v>
      </c>
      <c r="E11" s="1">
        <v>-16.0</v>
      </c>
      <c r="F11" s="27">
        <f t="shared" si="6"/>
        <v>0.07678811877</v>
      </c>
      <c r="G11" s="27">
        <f t="shared" si="15"/>
        <v>122.0831396</v>
      </c>
      <c r="H11" s="27">
        <f t="shared" si="2"/>
        <v>123.1271415</v>
      </c>
      <c r="I11" s="27">
        <f t="shared" si="7"/>
        <v>-0.1303155045</v>
      </c>
      <c r="J11" s="27">
        <f t="shared" si="8"/>
        <v>0.07678811877</v>
      </c>
      <c r="K11" s="27">
        <f t="shared" si="11"/>
        <v>0.7638008281</v>
      </c>
      <c r="L11" s="27">
        <f t="shared" si="16"/>
        <v>1.874622006</v>
      </c>
      <c r="M11" s="27">
        <f t="shared" si="9"/>
        <v>-1.067626508</v>
      </c>
      <c r="N11" s="31">
        <v>1.2</v>
      </c>
      <c r="O11" s="28">
        <f t="shared" ref="O11:R11" si="22">DEGREES(J11)</f>
        <v>4.399635122</v>
      </c>
      <c r="P11" s="28">
        <f t="shared" si="22"/>
        <v>43.76256384</v>
      </c>
      <c r="Q11" s="28">
        <f t="shared" si="22"/>
        <v>107.4079291</v>
      </c>
      <c r="R11" s="28">
        <f t="shared" si="22"/>
        <v>-61.17049299</v>
      </c>
      <c r="S11" s="28">
        <f t="shared" si="4"/>
        <v>1.2</v>
      </c>
      <c r="T11" s="32" t="str">
        <f t="shared" si="5"/>
        <v>[0.077,0.764,1.875,-1.068,1.2],</v>
      </c>
    </row>
    <row r="12">
      <c r="A12" s="1">
        <v>40.0</v>
      </c>
      <c r="B12" s="36">
        <v>28.0</v>
      </c>
      <c r="C12" s="28">
        <f t="shared" si="13"/>
        <v>212.6820963</v>
      </c>
      <c r="D12" s="2">
        <f t="shared" si="14"/>
        <v>18.77886251</v>
      </c>
      <c r="E12" s="1">
        <v>-16.0</v>
      </c>
      <c r="F12" s="27">
        <f t="shared" si="6"/>
        <v>0.08806706956</v>
      </c>
      <c r="G12" s="27">
        <f t="shared" si="15"/>
        <v>123.5095308</v>
      </c>
      <c r="H12" s="27">
        <f t="shared" si="2"/>
        <v>124.5415762</v>
      </c>
      <c r="I12" s="27">
        <f t="shared" si="7"/>
        <v>-0.1288272039</v>
      </c>
      <c r="J12" s="27">
        <f t="shared" si="8"/>
        <v>0.08806706956</v>
      </c>
      <c r="K12" s="27">
        <f t="shared" si="11"/>
        <v>0.770776188</v>
      </c>
      <c r="L12" s="27">
        <f t="shared" si="16"/>
        <v>1.857694685</v>
      </c>
      <c r="M12" s="27">
        <f t="shared" si="9"/>
        <v>-1.057674547</v>
      </c>
      <c r="N12" s="31">
        <v>1.2</v>
      </c>
      <c r="O12" s="28">
        <f t="shared" ref="O12:R12" si="23">DEGREES(J12)</f>
        <v>5.0458714</v>
      </c>
      <c r="P12" s="28">
        <f t="shared" si="23"/>
        <v>44.16222252</v>
      </c>
      <c r="Q12" s="28">
        <f t="shared" si="23"/>
        <v>106.4380651</v>
      </c>
      <c r="R12" s="28">
        <f t="shared" si="23"/>
        <v>-60.60028762</v>
      </c>
      <c r="S12" s="28">
        <f t="shared" si="4"/>
        <v>1.2</v>
      </c>
      <c r="T12" s="32" t="str">
        <f t="shared" si="5"/>
        <v>[0.088,0.771,1.858,-1.058,1.2],</v>
      </c>
    </row>
    <row r="13">
      <c r="A13" s="1">
        <v>40.0</v>
      </c>
      <c r="B13" s="36">
        <v>32.0</v>
      </c>
      <c r="C13" s="28">
        <f t="shared" si="13"/>
        <v>214.0780762</v>
      </c>
      <c r="D13" s="2">
        <f t="shared" si="14"/>
        <v>21.19677057</v>
      </c>
      <c r="E13" s="1">
        <v>-16.0</v>
      </c>
      <c r="F13" s="27">
        <f t="shared" si="6"/>
        <v>0.09869252311</v>
      </c>
      <c r="G13" s="27">
        <f t="shared" si="15"/>
        <v>125.1249074</v>
      </c>
      <c r="H13" s="27">
        <f t="shared" si="2"/>
        <v>126.1437372</v>
      </c>
      <c r="I13" s="27">
        <f t="shared" si="7"/>
        <v>-0.1271820221</v>
      </c>
      <c r="J13" s="27">
        <f t="shared" si="8"/>
        <v>0.09869252311</v>
      </c>
      <c r="K13" s="27">
        <f t="shared" si="11"/>
        <v>0.7787831673</v>
      </c>
      <c r="L13" s="27">
        <f t="shared" si="16"/>
        <v>1.838390363</v>
      </c>
      <c r="M13" s="27">
        <f t="shared" si="9"/>
        <v>-1.046377204</v>
      </c>
      <c r="N13" s="31">
        <v>1.2</v>
      </c>
      <c r="O13" s="28">
        <f t="shared" ref="O13:R13" si="24">DEGREES(J13)</f>
        <v>5.654665044</v>
      </c>
      <c r="P13" s="28">
        <f t="shared" si="24"/>
        <v>44.62098864</v>
      </c>
      <c r="Q13" s="28">
        <f t="shared" si="24"/>
        <v>105.3320089</v>
      </c>
      <c r="R13" s="28">
        <f t="shared" si="24"/>
        <v>-59.95299755</v>
      </c>
      <c r="S13" s="28">
        <f t="shared" si="4"/>
        <v>1.2</v>
      </c>
      <c r="T13" s="32" t="str">
        <f t="shared" si="5"/>
        <v>[0.099,0.779,1.838,-1.046,1.2],</v>
      </c>
    </row>
    <row r="14">
      <c r="A14" s="1">
        <v>40.0</v>
      </c>
      <c r="B14" s="36">
        <v>36.0</v>
      </c>
      <c r="C14" s="28">
        <f t="shared" si="13"/>
        <v>215.6393202</v>
      </c>
      <c r="D14" s="2">
        <f t="shared" si="14"/>
        <v>23.51141009</v>
      </c>
      <c r="E14" s="1">
        <v>-16.0</v>
      </c>
      <c r="F14" s="27">
        <f t="shared" si="6"/>
        <v>0.1086021914</v>
      </c>
      <c r="G14" s="27">
        <f t="shared" si="15"/>
        <v>126.9172719</v>
      </c>
      <c r="H14" s="27">
        <f t="shared" si="2"/>
        <v>127.9218273</v>
      </c>
      <c r="I14" s="27">
        <f t="shared" si="7"/>
        <v>-0.1254048226</v>
      </c>
      <c r="J14" s="27">
        <f t="shared" si="8"/>
        <v>0.1086021914</v>
      </c>
      <c r="K14" s="27">
        <f t="shared" si="11"/>
        <v>0.7878019302</v>
      </c>
      <c r="L14" s="27">
        <f t="shared" si="16"/>
        <v>1.816798438</v>
      </c>
      <c r="M14" s="27">
        <f t="shared" si="9"/>
        <v>-1.033804042</v>
      </c>
      <c r="N14" s="31">
        <v>1.2</v>
      </c>
      <c r="O14" s="28">
        <f t="shared" ref="O14:R14" si="25">DEGREES(J14)</f>
        <v>6.222447211</v>
      </c>
      <c r="P14" s="28">
        <f t="shared" si="25"/>
        <v>45.13772569</v>
      </c>
      <c r="Q14" s="28">
        <f t="shared" si="25"/>
        <v>104.0948827</v>
      </c>
      <c r="R14" s="28">
        <f t="shared" si="25"/>
        <v>-59.23260844</v>
      </c>
      <c r="S14" s="28">
        <f t="shared" si="4"/>
        <v>1.2</v>
      </c>
      <c r="T14" s="32" t="str">
        <f t="shared" si="5"/>
        <v>[0.109,0.788,1.817,-1.034,1.2],</v>
      </c>
    </row>
    <row r="15">
      <c r="A15" s="1">
        <v>40.0</v>
      </c>
      <c r="B15" s="36">
        <v>40.0</v>
      </c>
      <c r="C15" s="28">
        <f t="shared" si="13"/>
        <v>217.3582223</v>
      </c>
      <c r="D15" s="2">
        <f t="shared" si="14"/>
        <v>25.71150439</v>
      </c>
      <c r="E15" s="1">
        <v>-16.0</v>
      </c>
      <c r="F15" s="27">
        <f t="shared" si="6"/>
        <v>0.1177437697</v>
      </c>
      <c r="G15" s="27">
        <f t="shared" si="15"/>
        <v>128.8736582</v>
      </c>
      <c r="H15" s="27">
        <f t="shared" si="2"/>
        <v>129.8630809</v>
      </c>
      <c r="I15" s="27">
        <f t="shared" si="7"/>
        <v>-0.1235205467</v>
      </c>
      <c r="J15" s="27">
        <f t="shared" si="8"/>
        <v>0.1177437697</v>
      </c>
      <c r="K15" s="27">
        <f t="shared" si="11"/>
        <v>0.7978091099</v>
      </c>
      <c r="L15" s="27">
        <f t="shared" si="16"/>
        <v>1.793015527</v>
      </c>
      <c r="M15" s="27">
        <f t="shared" si="9"/>
        <v>-1.02002831</v>
      </c>
      <c r="N15" s="31">
        <v>1.2</v>
      </c>
      <c r="O15" s="28">
        <f t="shared" ref="O15:R15" si="26">DEGREES(J15)</f>
        <v>6.746221067</v>
      </c>
      <c r="P15" s="28">
        <f t="shared" si="26"/>
        <v>45.71109485</v>
      </c>
      <c r="Q15" s="28">
        <f t="shared" si="26"/>
        <v>102.7322223</v>
      </c>
      <c r="R15" s="28">
        <f t="shared" si="26"/>
        <v>-58.44331716</v>
      </c>
      <c r="S15" s="28">
        <f t="shared" si="4"/>
        <v>1.2</v>
      </c>
      <c r="T15" s="32" t="str">
        <f t="shared" si="5"/>
        <v>[0.118,0.798,1.793,-1.02,1.2],</v>
      </c>
    </row>
    <row r="16">
      <c r="A16" s="1">
        <v>40.0</v>
      </c>
      <c r="B16" s="36">
        <v>44.0</v>
      </c>
      <c r="C16" s="28">
        <f t="shared" si="13"/>
        <v>219.226408</v>
      </c>
      <c r="D16" s="2">
        <f t="shared" si="14"/>
        <v>27.78633482</v>
      </c>
      <c r="E16" s="1">
        <v>-16.0</v>
      </c>
      <c r="F16" s="27">
        <f t="shared" si="6"/>
        <v>0.1260749495</v>
      </c>
      <c r="G16" s="27">
        <f t="shared" si="15"/>
        <v>130.9803122</v>
      </c>
      <c r="H16" s="27">
        <f t="shared" si="2"/>
        <v>131.9539396</v>
      </c>
      <c r="I16" s="27">
        <f t="shared" si="7"/>
        <v>-0.1215535419</v>
      </c>
      <c r="J16" s="27">
        <f t="shared" si="8"/>
        <v>0.1260749495</v>
      </c>
      <c r="K16" s="27">
        <f t="shared" si="11"/>
        <v>0.8087777837</v>
      </c>
      <c r="L16" s="27">
        <f t="shared" si="16"/>
        <v>1.76714417</v>
      </c>
      <c r="M16" s="27">
        <f t="shared" si="9"/>
        <v>-1.005125627</v>
      </c>
      <c r="N16" s="31">
        <v>1.2</v>
      </c>
      <c r="O16" s="28">
        <f t="shared" ref="O16:R16" si="27">DEGREES(J16)</f>
        <v>7.223562506</v>
      </c>
      <c r="P16" s="28">
        <f t="shared" si="27"/>
        <v>46.33955357</v>
      </c>
      <c r="Q16" s="28">
        <f t="shared" si="27"/>
        <v>101.2499027</v>
      </c>
      <c r="R16" s="28">
        <f t="shared" si="27"/>
        <v>-57.5894563</v>
      </c>
      <c r="S16" s="28">
        <f t="shared" si="4"/>
        <v>1.2</v>
      </c>
      <c r="T16" s="32" t="str">
        <f t="shared" si="5"/>
        <v>[0.126,0.809,1.767,-1.005,1.2],</v>
      </c>
    </row>
    <row r="17">
      <c r="A17" s="1">
        <v>40.0</v>
      </c>
      <c r="B17" s="36">
        <v>48.0</v>
      </c>
      <c r="C17" s="28">
        <f t="shared" si="13"/>
        <v>221.2347757</v>
      </c>
      <c r="D17" s="2">
        <f t="shared" si="14"/>
        <v>29.72579302</v>
      </c>
      <c r="E17" s="1">
        <v>-16.0</v>
      </c>
      <c r="F17" s="27">
        <f t="shared" si="6"/>
        <v>0.133563187</v>
      </c>
      <c r="G17" s="27">
        <f t="shared" si="15"/>
        <v>133.2228679</v>
      </c>
      <c r="H17" s="27">
        <f t="shared" si="2"/>
        <v>134.1802241</v>
      </c>
      <c r="I17" s="27">
        <f t="shared" si="7"/>
        <v>-0.1195270137</v>
      </c>
      <c r="J17" s="27">
        <f t="shared" si="8"/>
        <v>0.133563187</v>
      </c>
      <c r="K17" s="27">
        <f t="shared" si="11"/>
        <v>0.8206775394</v>
      </c>
      <c r="L17" s="27">
        <f t="shared" si="16"/>
        <v>1.739291602</v>
      </c>
      <c r="M17" s="27">
        <f t="shared" si="9"/>
        <v>-0.9891728147</v>
      </c>
      <c r="N17" s="31">
        <v>1.2</v>
      </c>
      <c r="O17" s="28">
        <f t="shared" ref="O17:R17" si="28">DEGREES(J17)</f>
        <v>7.652606916</v>
      </c>
      <c r="P17" s="28">
        <f t="shared" si="28"/>
        <v>47.02135935</v>
      </c>
      <c r="Q17" s="28">
        <f t="shared" si="28"/>
        <v>99.65406814</v>
      </c>
      <c r="R17" s="28">
        <f t="shared" si="28"/>
        <v>-56.67542749</v>
      </c>
      <c r="S17" s="28">
        <f t="shared" si="4"/>
        <v>1.2</v>
      </c>
      <c r="T17" s="32" t="str">
        <f t="shared" si="5"/>
        <v>[0.134,0.821,1.739,-0.989,1.2],</v>
      </c>
    </row>
    <row r="18">
      <c r="A18" s="1">
        <v>40.0</v>
      </c>
      <c r="B18" s="36">
        <v>52.0</v>
      </c>
      <c r="C18" s="28">
        <f t="shared" si="13"/>
        <v>223.373541</v>
      </c>
      <c r="D18" s="2">
        <f t="shared" si="14"/>
        <v>31.52043014</v>
      </c>
      <c r="E18" s="1">
        <v>-16.0</v>
      </c>
      <c r="F18" s="27">
        <f t="shared" si="6"/>
        <v>0.1401852704</v>
      </c>
      <c r="G18" s="27">
        <f t="shared" si="15"/>
        <v>135.5865163</v>
      </c>
      <c r="H18" s="27">
        <f t="shared" si="2"/>
        <v>136.5272991</v>
      </c>
      <c r="I18" s="27">
        <f t="shared" si="7"/>
        <v>-0.1174626075</v>
      </c>
      <c r="J18" s="27">
        <f t="shared" si="8"/>
        <v>0.1401852704</v>
      </c>
      <c r="K18" s="27">
        <f t="shared" si="11"/>
        <v>0.8334746214</v>
      </c>
      <c r="L18" s="27">
        <f t="shared" si="16"/>
        <v>1.709568626</v>
      </c>
      <c r="M18" s="27">
        <f t="shared" si="9"/>
        <v>-0.9722469205</v>
      </c>
      <c r="N18" s="31">
        <v>1.2</v>
      </c>
      <c r="O18" s="28">
        <f t="shared" ref="O18:R18" si="29">DEGREES(J18)</f>
        <v>8.032024342</v>
      </c>
      <c r="P18" s="28">
        <f t="shared" si="29"/>
        <v>47.75457814</v>
      </c>
      <c r="Q18" s="28">
        <f t="shared" si="29"/>
        <v>97.95106705</v>
      </c>
      <c r="R18" s="28">
        <f t="shared" si="29"/>
        <v>-55.70564519</v>
      </c>
      <c r="S18" s="28">
        <f t="shared" si="4"/>
        <v>1.2</v>
      </c>
      <c r="T18" s="32" t="str">
        <f t="shared" si="5"/>
        <v>[0.14,0.833,1.71,-0.972,1.2],</v>
      </c>
    </row>
    <row r="19">
      <c r="A19" s="1">
        <v>40.0</v>
      </c>
      <c r="B19" s="36">
        <v>56.0</v>
      </c>
      <c r="C19" s="28">
        <f t="shared" si="13"/>
        <v>225.6322839</v>
      </c>
      <c r="D19" s="2">
        <f t="shared" si="14"/>
        <v>33.1615029</v>
      </c>
      <c r="E19" s="1">
        <v>-16.0</v>
      </c>
      <c r="F19" s="27">
        <f t="shared" si="6"/>
        <v>0.1459267282</v>
      </c>
      <c r="G19" s="27">
        <f t="shared" si="15"/>
        <v>138.0561615</v>
      </c>
      <c r="H19" s="27">
        <f t="shared" si="2"/>
        <v>138.9802278</v>
      </c>
      <c r="I19" s="27">
        <f t="shared" si="7"/>
        <v>-0.1153801203</v>
      </c>
      <c r="J19" s="27">
        <f t="shared" si="8"/>
        <v>0.1459267282</v>
      </c>
      <c r="K19" s="27">
        <f t="shared" si="11"/>
        <v>0.8471321416</v>
      </c>
      <c r="L19" s="27">
        <f t="shared" si="16"/>
        <v>1.678088611</v>
      </c>
      <c r="M19" s="27">
        <f t="shared" si="9"/>
        <v>-0.9544244258</v>
      </c>
      <c r="N19" s="31">
        <v>1.2</v>
      </c>
      <c r="O19" s="28">
        <f t="shared" ref="O19:R19" si="30">DEGREES(J19)</f>
        <v>8.360985646</v>
      </c>
      <c r="P19" s="28">
        <f t="shared" si="30"/>
        <v>48.5370964</v>
      </c>
      <c r="Q19" s="28">
        <f t="shared" si="30"/>
        <v>96.14739506</v>
      </c>
      <c r="R19" s="28">
        <f t="shared" si="30"/>
        <v>-54.68449146</v>
      </c>
      <c r="S19" s="28">
        <f t="shared" si="4"/>
        <v>1.2</v>
      </c>
      <c r="T19" s="32" t="str">
        <f t="shared" si="5"/>
        <v>[0.146,0.847,1.678,-0.954,1.2],</v>
      </c>
    </row>
    <row r="20">
      <c r="A20" s="1">
        <v>40.0</v>
      </c>
      <c r="B20" s="36">
        <v>60.0</v>
      </c>
      <c r="C20" s="28">
        <f t="shared" si="13"/>
        <v>228</v>
      </c>
      <c r="D20" s="2">
        <f t="shared" si="14"/>
        <v>34.64101615</v>
      </c>
      <c r="E20" s="1">
        <v>-16.0</v>
      </c>
      <c r="F20" s="27">
        <f t="shared" si="6"/>
        <v>0.1507811264</v>
      </c>
      <c r="G20" s="27">
        <f t="shared" si="15"/>
        <v>140.6165649</v>
      </c>
      <c r="H20" s="27">
        <f t="shared" si="2"/>
        <v>141.5239143</v>
      </c>
      <c r="I20" s="27">
        <f t="shared" si="7"/>
        <v>-0.1132973286</v>
      </c>
      <c r="J20" s="27">
        <f t="shared" si="8"/>
        <v>0.1507811264</v>
      </c>
      <c r="K20" s="27">
        <f t="shared" si="11"/>
        <v>0.8616103322</v>
      </c>
      <c r="L20" s="27">
        <f t="shared" si="16"/>
        <v>1.644966646</v>
      </c>
      <c r="M20" s="27">
        <f t="shared" si="9"/>
        <v>-0.9357806518</v>
      </c>
      <c r="N20" s="31">
        <v>1.2</v>
      </c>
      <c r="O20" s="28">
        <f t="shared" ref="O20:R20" si="31">DEGREES(J20)</f>
        <v>8.639122175</v>
      </c>
      <c r="P20" s="28">
        <f t="shared" si="31"/>
        <v>49.36663562</v>
      </c>
      <c r="Q20" s="28">
        <f t="shared" si="31"/>
        <v>94.24964628</v>
      </c>
      <c r="R20" s="28">
        <f t="shared" si="31"/>
        <v>-53.6162819</v>
      </c>
      <c r="S20" s="28">
        <f t="shared" si="4"/>
        <v>1.2</v>
      </c>
      <c r="T20" s="32" t="str">
        <f t="shared" si="5"/>
        <v>[0.151,0.862,1.645,-0.936,1.2],</v>
      </c>
    </row>
    <row r="21">
      <c r="A21" s="1">
        <v>40.0</v>
      </c>
      <c r="B21" s="36">
        <v>64.0</v>
      </c>
      <c r="C21" s="28">
        <f t="shared" si="13"/>
        <v>230.4651541</v>
      </c>
      <c r="D21" s="2">
        <f t="shared" si="14"/>
        <v>35.95176185</v>
      </c>
      <c r="E21" s="1">
        <v>-16.0</v>
      </c>
      <c r="F21" s="27">
        <f t="shared" si="6"/>
        <v>0.1547492926</v>
      </c>
      <c r="G21" s="27">
        <f t="shared" si="15"/>
        <v>143.2524736</v>
      </c>
      <c r="H21" s="27">
        <f t="shared" si="2"/>
        <v>144.1432315</v>
      </c>
      <c r="I21" s="27">
        <f t="shared" si="7"/>
        <v>-0.1112299188</v>
      </c>
      <c r="J21" s="27">
        <f t="shared" si="8"/>
        <v>0.1547492926</v>
      </c>
      <c r="K21" s="27">
        <f t="shared" si="11"/>
        <v>0.8768668173</v>
      </c>
      <c r="L21" s="27">
        <f t="shared" si="16"/>
        <v>1.610318856</v>
      </c>
      <c r="M21" s="27">
        <f t="shared" si="9"/>
        <v>-0.916389347</v>
      </c>
      <c r="N21" s="31">
        <v>1.2</v>
      </c>
      <c r="O21" s="28">
        <f t="shared" ref="O21:R21" si="32">DEGREES(J21)</f>
        <v>8.86648135</v>
      </c>
      <c r="P21" s="28">
        <f t="shared" si="32"/>
        <v>50.24076783</v>
      </c>
      <c r="Q21" s="28">
        <f t="shared" si="32"/>
        <v>92.26447415</v>
      </c>
      <c r="R21" s="28">
        <f t="shared" si="32"/>
        <v>-52.50524198</v>
      </c>
      <c r="S21" s="28">
        <f t="shared" si="4"/>
        <v>1.2</v>
      </c>
      <c r="T21" s="32" t="str">
        <f t="shared" si="5"/>
        <v>[0.155,0.877,1.61,-0.916,1.2],</v>
      </c>
    </row>
    <row r="22" ht="15.75" customHeight="1">
      <c r="A22" s="1">
        <v>40.0</v>
      </c>
      <c r="B22" s="36">
        <v>68.0</v>
      </c>
      <c r="C22" s="28">
        <f t="shared" si="13"/>
        <v>233.0157363</v>
      </c>
      <c r="D22" s="2">
        <f t="shared" si="14"/>
        <v>37.08735418</v>
      </c>
      <c r="E22" s="1">
        <v>-16.0</v>
      </c>
      <c r="F22" s="27">
        <f t="shared" si="6"/>
        <v>0.1578385063</v>
      </c>
      <c r="G22" s="27">
        <f t="shared" si="15"/>
        <v>145.9487342</v>
      </c>
      <c r="H22" s="27">
        <f t="shared" si="2"/>
        <v>146.8231352</v>
      </c>
      <c r="I22" s="27">
        <f t="shared" si="7"/>
        <v>-0.1091915</v>
      </c>
      <c r="J22" s="27">
        <f t="shared" si="8"/>
        <v>0.1578385063</v>
      </c>
      <c r="K22" s="27">
        <f t="shared" si="11"/>
        <v>0.8928568804</v>
      </c>
      <c r="L22" s="27">
        <f t="shared" si="16"/>
        <v>1.574261893</v>
      </c>
      <c r="M22" s="27">
        <f t="shared" si="9"/>
        <v>-0.8963224465</v>
      </c>
      <c r="N22" s="31">
        <v>1.2</v>
      </c>
      <c r="O22" s="28">
        <f t="shared" ref="O22:R22" si="33">DEGREES(J22)</f>
        <v>9.043480258</v>
      </c>
      <c r="P22" s="28">
        <f t="shared" si="33"/>
        <v>51.15693096</v>
      </c>
      <c r="Q22" s="28">
        <f t="shared" si="33"/>
        <v>90.19856231</v>
      </c>
      <c r="R22" s="28">
        <f t="shared" si="33"/>
        <v>-51.35549327</v>
      </c>
      <c r="S22" s="28">
        <f t="shared" si="4"/>
        <v>1.2</v>
      </c>
      <c r="T22" s="32" t="str">
        <f t="shared" si="5"/>
        <v>[0.158,0.893,1.574,-0.896,1.2],</v>
      </c>
    </row>
    <row r="23" ht="15.75" customHeight="1">
      <c r="A23" s="1">
        <v>40.0</v>
      </c>
      <c r="B23" s="36">
        <v>72.0</v>
      </c>
      <c r="C23" s="28">
        <f t="shared" si="13"/>
        <v>235.6393202</v>
      </c>
      <c r="D23" s="2">
        <f t="shared" si="14"/>
        <v>38.04226065</v>
      </c>
      <c r="E23" s="1">
        <v>-16.0</v>
      </c>
      <c r="F23" s="27">
        <f t="shared" si="6"/>
        <v>0.1600616855</v>
      </c>
      <c r="G23" s="27">
        <f t="shared" si="15"/>
        <v>148.6903912</v>
      </c>
      <c r="H23" s="27">
        <f t="shared" si="2"/>
        <v>149.5487627</v>
      </c>
      <c r="I23" s="27">
        <f t="shared" si="7"/>
        <v>-0.1071936814</v>
      </c>
      <c r="J23" s="27">
        <f t="shared" si="8"/>
        <v>0.1600616855</v>
      </c>
      <c r="K23" s="27">
        <f t="shared" si="11"/>
        <v>0.9095337057</v>
      </c>
      <c r="L23" s="27">
        <f t="shared" si="16"/>
        <v>1.536912605</v>
      </c>
      <c r="M23" s="27">
        <f t="shared" si="9"/>
        <v>-0.8756499839</v>
      </c>
      <c r="N23" s="31">
        <v>1.2</v>
      </c>
      <c r="O23" s="28">
        <f t="shared" ref="O23:R23" si="34">DEGREES(J23)</f>
        <v>9.17085904</v>
      </c>
      <c r="P23" s="28">
        <f t="shared" si="34"/>
        <v>52.11244266</v>
      </c>
      <c r="Q23" s="28">
        <f t="shared" si="34"/>
        <v>88.05860575</v>
      </c>
      <c r="R23" s="28">
        <f t="shared" si="34"/>
        <v>-50.17104841</v>
      </c>
      <c r="S23" s="28">
        <f t="shared" si="4"/>
        <v>1.2</v>
      </c>
      <c r="T23" s="32" t="str">
        <f t="shared" si="5"/>
        <v>[0.16,0.91,1.537,-0.876,1.2],</v>
      </c>
    </row>
    <row r="24" ht="15.75" customHeight="1">
      <c r="A24" s="1">
        <v>40.0</v>
      </c>
      <c r="B24" s="36">
        <v>76.0</v>
      </c>
      <c r="C24" s="28">
        <f t="shared" si="13"/>
        <v>238.3231242</v>
      </c>
      <c r="D24" s="2">
        <f t="shared" si="14"/>
        <v>38.81182905</v>
      </c>
      <c r="E24" s="1">
        <v>-16.0</v>
      </c>
      <c r="F24" s="27">
        <f t="shared" si="6"/>
        <v>0.1614365939</v>
      </c>
      <c r="G24" s="27">
        <f t="shared" si="15"/>
        <v>151.4627706</v>
      </c>
      <c r="H24" s="27">
        <f t="shared" si="2"/>
        <v>152.3055182</v>
      </c>
      <c r="I24" s="27">
        <f t="shared" si="7"/>
        <v>-0.1052461948</v>
      </c>
      <c r="J24" s="27">
        <f t="shared" si="8"/>
        <v>0.1614365939</v>
      </c>
      <c r="K24" s="27">
        <f t="shared" si="11"/>
        <v>0.9268485751</v>
      </c>
      <c r="L24" s="27">
        <f t="shared" si="16"/>
        <v>1.498387893</v>
      </c>
      <c r="M24" s="27">
        <f t="shared" si="9"/>
        <v>-0.8544401414</v>
      </c>
      <c r="N24" s="31">
        <v>1.2</v>
      </c>
      <c r="O24" s="28">
        <f t="shared" ref="O24:R24" si="35">DEGREES(J24)</f>
        <v>9.249635488</v>
      </c>
      <c r="P24" s="28">
        <f t="shared" si="35"/>
        <v>53.1045116</v>
      </c>
      <c r="Q24" s="28">
        <f t="shared" si="35"/>
        <v>85.85130235</v>
      </c>
      <c r="R24" s="28">
        <f t="shared" si="35"/>
        <v>-48.95581395</v>
      </c>
      <c r="S24" s="28">
        <f t="shared" si="4"/>
        <v>1.2</v>
      </c>
      <c r="T24" s="32" t="str">
        <f t="shared" si="5"/>
        <v>[0.161,0.927,1.498,-0.854,1.2],</v>
      </c>
    </row>
    <row r="25" ht="15.75" customHeight="1">
      <c r="A25" s="1">
        <v>40.0</v>
      </c>
      <c r="B25" s="36">
        <v>80.0</v>
      </c>
      <c r="C25" s="28">
        <f t="shared" si="13"/>
        <v>241.0540729</v>
      </c>
      <c r="D25" s="2">
        <f t="shared" si="14"/>
        <v>39.39231012</v>
      </c>
      <c r="E25" s="1">
        <v>-16.0</v>
      </c>
      <c r="F25" s="27">
        <f t="shared" si="6"/>
        <v>0.1619850889</v>
      </c>
      <c r="G25" s="27">
        <f t="shared" si="15"/>
        <v>154.251551</v>
      </c>
      <c r="H25" s="27">
        <f t="shared" si="2"/>
        <v>155.0791442</v>
      </c>
      <c r="I25" s="27">
        <f t="shared" si="7"/>
        <v>-0.1033570489</v>
      </c>
      <c r="J25" s="27">
        <f t="shared" si="8"/>
        <v>0.1619850889</v>
      </c>
      <c r="K25" s="27">
        <f t="shared" si="11"/>
        <v>0.9447510031</v>
      </c>
      <c r="L25" s="27">
        <f t="shared" si="16"/>
        <v>1.458804745</v>
      </c>
      <c r="M25" s="27">
        <f t="shared" si="9"/>
        <v>-0.8327594214</v>
      </c>
      <c r="N25" s="31">
        <v>1.2</v>
      </c>
      <c r="O25" s="28">
        <f t="shared" ref="O25:R25" si="36">DEGREES(J25)</f>
        <v>9.281061936</v>
      </c>
      <c r="P25" s="28">
        <f t="shared" si="36"/>
        <v>54.13024517</v>
      </c>
      <c r="Q25" s="28">
        <f t="shared" si="36"/>
        <v>83.58335503</v>
      </c>
      <c r="R25" s="28">
        <f t="shared" si="36"/>
        <v>-47.7136002</v>
      </c>
      <c r="S25" s="28">
        <f t="shared" si="4"/>
        <v>1.2</v>
      </c>
      <c r="T25" s="32" t="str">
        <f t="shared" si="5"/>
        <v>[0.162,0.945,1.459,-0.833,1.2],</v>
      </c>
    </row>
    <row r="26" ht="15.75" customHeight="1">
      <c r="A26" s="1">
        <v>40.0</v>
      </c>
      <c r="B26" s="36">
        <v>84.0</v>
      </c>
      <c r="C26" s="28">
        <f t="shared" si="13"/>
        <v>243.8188615</v>
      </c>
      <c r="D26" s="2">
        <f t="shared" si="14"/>
        <v>39.78087581</v>
      </c>
      <c r="E26" s="1">
        <v>-16.0</v>
      </c>
      <c r="F26" s="27">
        <f t="shared" si="6"/>
        <v>0.161732422</v>
      </c>
      <c r="G26" s="27">
        <f t="shared" si="15"/>
        <v>157.0428208</v>
      </c>
      <c r="H26" s="27">
        <f t="shared" si="2"/>
        <v>157.8557809</v>
      </c>
      <c r="I26" s="27">
        <f t="shared" si="7"/>
        <v>-0.1015326989</v>
      </c>
      <c r="J26" s="27">
        <f t="shared" si="8"/>
        <v>0.161732422</v>
      </c>
      <c r="K26" s="27">
        <f t="shared" si="11"/>
        <v>0.9631887967</v>
      </c>
      <c r="L26" s="27">
        <f t="shared" si="16"/>
        <v>1.418280458</v>
      </c>
      <c r="M26" s="27">
        <f t="shared" si="9"/>
        <v>-0.8106729279</v>
      </c>
      <c r="N26" s="31">
        <v>1.2</v>
      </c>
      <c r="O26" s="28">
        <f t="shared" ref="O26:R26" si="37">DEGREES(J26)</f>
        <v>9.266585193</v>
      </c>
      <c r="P26" s="28">
        <f t="shared" si="37"/>
        <v>55.18665292</v>
      </c>
      <c r="Q26" s="28">
        <f t="shared" si="37"/>
        <v>81.26148441</v>
      </c>
      <c r="R26" s="28">
        <f t="shared" si="37"/>
        <v>-46.44813734</v>
      </c>
      <c r="S26" s="28">
        <f t="shared" si="4"/>
        <v>1.2</v>
      </c>
      <c r="T26" s="32" t="str">
        <f t="shared" si="5"/>
        <v>[0.162,0.963,1.418,-0.811,1.2],</v>
      </c>
    </row>
    <row r="27" ht="15.75" customHeight="1">
      <c r="A27" s="1">
        <v>40.0</v>
      </c>
      <c r="B27" s="36">
        <v>88.0</v>
      </c>
      <c r="C27" s="28">
        <f t="shared" si="13"/>
        <v>246.6040201</v>
      </c>
      <c r="D27" s="2">
        <f t="shared" si="14"/>
        <v>39.97563308</v>
      </c>
      <c r="E27" s="1">
        <v>-16.0</v>
      </c>
      <c r="F27" s="27">
        <f t="shared" si="6"/>
        <v>0.1607066016</v>
      </c>
      <c r="G27" s="27">
        <f t="shared" si="15"/>
        <v>159.8231254</v>
      </c>
      <c r="H27" s="27">
        <f t="shared" si="2"/>
        <v>160.6220141</v>
      </c>
      <c r="I27" s="27">
        <f t="shared" si="7"/>
        <v>-0.09977822452</v>
      </c>
      <c r="J27" s="27">
        <f t="shared" si="8"/>
        <v>0.1607066016</v>
      </c>
      <c r="K27" s="27">
        <f t="shared" si="11"/>
        <v>0.9821080263</v>
      </c>
      <c r="L27" s="27">
        <f t="shared" si="16"/>
        <v>1.37693305</v>
      </c>
      <c r="M27" s="27">
        <f t="shared" si="9"/>
        <v>-0.7882447496</v>
      </c>
      <c r="N27" s="31">
        <v>1.2</v>
      </c>
      <c r="O27" s="28">
        <f t="shared" ref="O27:R27" si="38">DEGREES(J27)</f>
        <v>9.207810014</v>
      </c>
      <c r="P27" s="28">
        <f t="shared" si="38"/>
        <v>56.27064493</v>
      </c>
      <c r="Q27" s="28">
        <f t="shared" si="38"/>
        <v>78.89245244</v>
      </c>
      <c r="R27" s="28">
        <f t="shared" si="38"/>
        <v>-45.16309737</v>
      </c>
      <c r="S27" s="28">
        <f t="shared" si="4"/>
        <v>1.2</v>
      </c>
      <c r="T27" s="32" t="str">
        <f t="shared" si="5"/>
        <v>[0.161,0.982,1.377,-0.788,1.2],</v>
      </c>
    </row>
    <row r="28" ht="15.75" customHeight="1">
      <c r="A28" s="1">
        <v>40.0</v>
      </c>
      <c r="B28" s="36">
        <v>92.0</v>
      </c>
      <c r="C28" s="28">
        <f t="shared" si="13"/>
        <v>249.3959799</v>
      </c>
      <c r="D28" s="2">
        <f t="shared" si="14"/>
        <v>39.97563308</v>
      </c>
      <c r="E28" s="1">
        <v>-16.0</v>
      </c>
      <c r="F28" s="27">
        <f t="shared" si="6"/>
        <v>0.158937821</v>
      </c>
      <c r="G28" s="27">
        <f t="shared" si="15"/>
        <v>162.5795043</v>
      </c>
      <c r="H28" s="27">
        <f t="shared" si="2"/>
        <v>163.3649143</v>
      </c>
      <c r="I28" s="27">
        <f t="shared" si="7"/>
        <v>-0.09809750496</v>
      </c>
      <c r="J28" s="27">
        <f t="shared" si="8"/>
        <v>0.158937821</v>
      </c>
      <c r="K28" s="27">
        <f t="shared" si="11"/>
        <v>1.001452898</v>
      </c>
      <c r="L28" s="27">
        <f t="shared" si="16"/>
        <v>1.334881867</v>
      </c>
      <c r="M28" s="27">
        <f t="shared" si="9"/>
        <v>-0.7655384386</v>
      </c>
      <c r="N28" s="31">
        <v>1.2</v>
      </c>
      <c r="O28" s="28">
        <f t="shared" ref="O28:R28" si="39">DEGREES(J28)</f>
        <v>9.106466347</v>
      </c>
      <c r="P28" s="28">
        <f t="shared" si="39"/>
        <v>57.37902444</v>
      </c>
      <c r="Q28" s="28">
        <f t="shared" si="39"/>
        <v>76.48309714</v>
      </c>
      <c r="R28" s="28">
        <f t="shared" si="39"/>
        <v>-43.86212159</v>
      </c>
      <c r="S28" s="28">
        <f t="shared" si="4"/>
        <v>1.2</v>
      </c>
      <c r="T28" s="32" t="str">
        <f t="shared" si="5"/>
        <v>[0.159,1.001,1.335,-0.766,1.2],</v>
      </c>
    </row>
    <row r="29" ht="15.75" customHeight="1">
      <c r="A29" s="1">
        <v>40.0</v>
      </c>
      <c r="B29" s="36">
        <v>96.0</v>
      </c>
      <c r="C29" s="28">
        <f t="shared" si="13"/>
        <v>252.1811385</v>
      </c>
      <c r="D29" s="2">
        <f t="shared" si="14"/>
        <v>39.78087581</v>
      </c>
      <c r="E29" s="1">
        <v>-16.0</v>
      </c>
      <c r="F29" s="27">
        <f t="shared" si="6"/>
        <v>0.1564579539</v>
      </c>
      <c r="G29" s="27">
        <f t="shared" si="15"/>
        <v>165.2995196</v>
      </c>
      <c r="H29" s="27">
        <f t="shared" si="2"/>
        <v>166.0720662</v>
      </c>
      <c r="I29" s="27">
        <f t="shared" si="7"/>
        <v>-0.09649338763</v>
      </c>
      <c r="J29" s="27">
        <f t="shared" si="8"/>
        <v>0.1564579539</v>
      </c>
      <c r="K29" s="27">
        <f t="shared" si="11"/>
        <v>1.021165515</v>
      </c>
      <c r="L29" s="27">
        <f t="shared" si="16"/>
        <v>1.292248398</v>
      </c>
      <c r="M29" s="27">
        <f t="shared" si="9"/>
        <v>-0.7426175868</v>
      </c>
      <c r="N29" s="31">
        <v>1.2</v>
      </c>
      <c r="O29" s="28">
        <f t="shared" ref="O29:R29" si="40">DEGREES(J29)</f>
        <v>8.964380431</v>
      </c>
      <c r="P29" s="28">
        <f t="shared" si="40"/>
        <v>58.50847421</v>
      </c>
      <c r="Q29" s="28">
        <f t="shared" si="40"/>
        <v>74.04037931</v>
      </c>
      <c r="R29" s="28">
        <f t="shared" si="40"/>
        <v>-42.54885352</v>
      </c>
      <c r="S29" s="28">
        <f t="shared" si="4"/>
        <v>1.2</v>
      </c>
      <c r="T29" s="32" t="str">
        <f t="shared" si="5"/>
        <v>[0.156,1.021,1.292,-0.743,1.2],</v>
      </c>
    </row>
    <row r="30" ht="15.75" customHeight="1">
      <c r="A30" s="1">
        <v>40.0</v>
      </c>
      <c r="B30" s="36">
        <v>100.0</v>
      </c>
      <c r="C30" s="28">
        <f t="shared" si="13"/>
        <v>254.9459271</v>
      </c>
      <c r="D30" s="2">
        <f t="shared" si="14"/>
        <v>39.39231012</v>
      </c>
      <c r="E30" s="1">
        <v>-16.0</v>
      </c>
      <c r="F30" s="27">
        <f t="shared" si="6"/>
        <v>0.1533001165</v>
      </c>
      <c r="G30" s="27">
        <f t="shared" si="15"/>
        <v>167.9712772</v>
      </c>
      <c r="H30" s="27">
        <f t="shared" si="2"/>
        <v>168.7315915</v>
      </c>
      <c r="I30" s="27">
        <f t="shared" si="7"/>
        <v>-0.0949678455</v>
      </c>
      <c r="J30" s="27">
        <f t="shared" si="8"/>
        <v>0.1533001165</v>
      </c>
      <c r="K30" s="27">
        <f t="shared" si="11"/>
        <v>1.041185516</v>
      </c>
      <c r="L30" s="27">
        <f t="shared" si="16"/>
        <v>1.249157314</v>
      </c>
      <c r="M30" s="27">
        <f t="shared" si="9"/>
        <v>-0.7195465023</v>
      </c>
      <c r="N30" s="31">
        <v>1.2</v>
      </c>
      <c r="O30" s="28">
        <f t="shared" ref="O30:R30" si="41">DEGREES(J30)</f>
        <v>8.783449672</v>
      </c>
      <c r="P30" s="28">
        <f t="shared" si="41"/>
        <v>59.65553573</v>
      </c>
      <c r="Q30" s="28">
        <f t="shared" si="41"/>
        <v>71.57144201</v>
      </c>
      <c r="R30" s="28">
        <f t="shared" si="41"/>
        <v>-41.22697774</v>
      </c>
      <c r="S30" s="28">
        <f t="shared" si="4"/>
        <v>1.2</v>
      </c>
      <c r="T30" s="32" t="str">
        <f t="shared" si="5"/>
        <v>[0.153,1.041,1.249,-0.72,1.2],</v>
      </c>
    </row>
    <row r="31" ht="15.75" customHeight="1">
      <c r="A31" s="1">
        <v>40.0</v>
      </c>
      <c r="B31" s="36">
        <v>104.0</v>
      </c>
      <c r="C31" s="28">
        <f t="shared" si="13"/>
        <v>257.6768758</v>
      </c>
      <c r="D31" s="2">
        <f t="shared" si="14"/>
        <v>38.81182905</v>
      </c>
      <c r="E31" s="1">
        <v>-16.0</v>
      </c>
      <c r="F31" s="27">
        <f t="shared" si="6"/>
        <v>0.149498291</v>
      </c>
      <c r="G31" s="27">
        <f t="shared" si="15"/>
        <v>170.5834423</v>
      </c>
      <c r="H31" s="27">
        <f t="shared" si="2"/>
        <v>171.3321651</v>
      </c>
      <c r="I31" s="27">
        <f t="shared" si="7"/>
        <v>-0.09352212127</v>
      </c>
      <c r="J31" s="27">
        <f t="shared" si="8"/>
        <v>0.149498291</v>
      </c>
      <c r="K31" s="27">
        <f t="shared" si="11"/>
        <v>1.061449573</v>
      </c>
      <c r="L31" s="27">
        <f t="shared" si="16"/>
        <v>1.20573775</v>
      </c>
      <c r="M31" s="27">
        <f t="shared" si="9"/>
        <v>-0.6963909961</v>
      </c>
      <c r="N31" s="31">
        <v>1.2</v>
      </c>
      <c r="O31" s="28">
        <f t="shared" ref="O31:R31" si="42">DEGREES(J31)</f>
        <v>8.565621118</v>
      </c>
      <c r="P31" s="28">
        <f t="shared" si="42"/>
        <v>60.81658071</v>
      </c>
      <c r="Q31" s="28">
        <f t="shared" si="42"/>
        <v>69.08368425</v>
      </c>
      <c r="R31" s="28">
        <f t="shared" si="42"/>
        <v>-39.90026497</v>
      </c>
      <c r="S31" s="28">
        <f t="shared" si="4"/>
        <v>1.2</v>
      </c>
      <c r="T31" s="32" t="str">
        <f t="shared" si="5"/>
        <v>[0.149,1.061,1.206,-0.696,1.2],</v>
      </c>
    </row>
    <row r="32" ht="15.75" customHeight="1">
      <c r="A32" s="1">
        <v>40.0</v>
      </c>
      <c r="B32" s="36">
        <v>108.0</v>
      </c>
      <c r="C32" s="28">
        <f t="shared" si="13"/>
        <v>260.3606798</v>
      </c>
      <c r="D32" s="2">
        <f t="shared" si="14"/>
        <v>38.04226065</v>
      </c>
      <c r="E32" s="1">
        <v>-16.0</v>
      </c>
      <c r="F32" s="27">
        <f t="shared" si="6"/>
        <v>0.1450870094</v>
      </c>
      <c r="G32" s="27">
        <f t="shared" si="15"/>
        <v>173.12525</v>
      </c>
      <c r="H32" s="27">
        <f t="shared" si="2"/>
        <v>173.863027</v>
      </c>
      <c r="I32" s="27">
        <f t="shared" si="7"/>
        <v>-0.09215685721</v>
      </c>
      <c r="J32" s="27">
        <f t="shared" si="8"/>
        <v>0.1450870094</v>
      </c>
      <c r="K32" s="27">
        <f t="shared" si="11"/>
        <v>1.081890748</v>
      </c>
      <c r="L32" s="27">
        <f t="shared" si="16"/>
        <v>1.162124871</v>
      </c>
      <c r="M32" s="27">
        <f t="shared" si="9"/>
        <v>-0.6732192929</v>
      </c>
      <c r="N32" s="31">
        <v>1.2</v>
      </c>
      <c r="O32" s="28">
        <f t="shared" ref="O32:R32" si="43">DEGREES(J32)</f>
        <v>8.3128733</v>
      </c>
      <c r="P32" s="28">
        <f t="shared" si="43"/>
        <v>61.98777377</v>
      </c>
      <c r="Q32" s="28">
        <f t="shared" si="43"/>
        <v>66.5848504</v>
      </c>
      <c r="R32" s="28">
        <f t="shared" si="43"/>
        <v>-38.57262417</v>
      </c>
      <c r="S32" s="28">
        <f t="shared" si="4"/>
        <v>1.2</v>
      </c>
      <c r="T32" s="32" t="str">
        <f t="shared" si="5"/>
        <v>[0.145,1.082,1.162,-0.673,1.2],</v>
      </c>
    </row>
    <row r="33" ht="15.75" customHeight="1">
      <c r="A33" s="1">
        <v>40.0</v>
      </c>
      <c r="B33" s="36">
        <v>112.0</v>
      </c>
      <c r="C33" s="28">
        <f t="shared" si="13"/>
        <v>262.9842637</v>
      </c>
      <c r="D33" s="2">
        <f t="shared" si="14"/>
        <v>37.08735418</v>
      </c>
      <c r="E33" s="1">
        <v>-16.0</v>
      </c>
      <c r="F33" s="27">
        <f t="shared" si="6"/>
        <v>0.1401010899</v>
      </c>
      <c r="G33" s="27">
        <f t="shared" si="15"/>
        <v>175.586511</v>
      </c>
      <c r="H33" s="27">
        <f t="shared" si="2"/>
        <v>176.3139893</v>
      </c>
      <c r="I33" s="27">
        <f t="shared" si="7"/>
        <v>-0.09087221033</v>
      </c>
      <c r="J33" s="27">
        <f t="shared" si="8"/>
        <v>0.1401010899</v>
      </c>
      <c r="K33" s="27">
        <f t="shared" si="11"/>
        <v>1.102437665</v>
      </c>
      <c r="L33" s="27">
        <f t="shared" si="16"/>
        <v>1.118461745</v>
      </c>
      <c r="M33" s="27">
        <f t="shared" si="9"/>
        <v>-0.6501030828</v>
      </c>
      <c r="N33" s="31">
        <v>1.2</v>
      </c>
      <c r="O33" s="28">
        <f t="shared" ref="O33:R33" si="44">DEGREES(J33)</f>
        <v>8.027201154</v>
      </c>
      <c r="P33" s="28">
        <f t="shared" si="44"/>
        <v>63.16502536</v>
      </c>
      <c r="Q33" s="28">
        <f t="shared" si="44"/>
        <v>64.08313753</v>
      </c>
      <c r="R33" s="28">
        <f t="shared" si="44"/>
        <v>-37.24816289</v>
      </c>
      <c r="S33" s="28">
        <f t="shared" si="4"/>
        <v>1.2</v>
      </c>
      <c r="T33" s="32" t="str">
        <f t="shared" si="5"/>
        <v>[0.14,1.102,1.118,-0.65,1.2],</v>
      </c>
    </row>
    <row r="34" ht="15.75" customHeight="1">
      <c r="A34" s="1">
        <v>40.0</v>
      </c>
      <c r="B34" s="36">
        <v>116.0</v>
      </c>
      <c r="C34" s="28">
        <f t="shared" si="13"/>
        <v>265.5348459</v>
      </c>
      <c r="D34" s="2">
        <f t="shared" si="14"/>
        <v>35.95176185</v>
      </c>
      <c r="E34" s="1">
        <v>-16.0</v>
      </c>
      <c r="F34" s="27">
        <f t="shared" si="6"/>
        <v>0.1345754224</v>
      </c>
      <c r="G34" s="27">
        <f t="shared" si="15"/>
        <v>177.9576152</v>
      </c>
      <c r="H34" s="27">
        <f t="shared" si="2"/>
        <v>178.6754399</v>
      </c>
      <c r="I34" s="27">
        <f t="shared" si="7"/>
        <v>-0.08966795354</v>
      </c>
      <c r="J34" s="27">
        <f t="shared" si="8"/>
        <v>0.1345754224</v>
      </c>
      <c r="K34" s="27">
        <f t="shared" si="11"/>
        <v>1.123013499</v>
      </c>
      <c r="L34" s="27">
        <f t="shared" si="16"/>
        <v>1.074901564</v>
      </c>
      <c r="M34" s="27">
        <f t="shared" si="9"/>
        <v>-0.6271187354</v>
      </c>
      <c r="N34" s="31">
        <v>1.2</v>
      </c>
      <c r="O34" s="28">
        <f t="shared" ref="O34:R34" si="45">DEGREES(J34)</f>
        <v>7.710603727</v>
      </c>
      <c r="P34" s="28">
        <f t="shared" si="45"/>
        <v>64.3439338</v>
      </c>
      <c r="Q34" s="28">
        <f t="shared" si="45"/>
        <v>61.58732299</v>
      </c>
      <c r="R34" s="28">
        <f t="shared" si="45"/>
        <v>-35.93125679</v>
      </c>
      <c r="S34" s="28">
        <f t="shared" si="4"/>
        <v>1.2</v>
      </c>
      <c r="T34" s="32" t="str">
        <f t="shared" si="5"/>
        <v>[0.135,1.123,1.075,-0.627,1.2],</v>
      </c>
    </row>
    <row r="35" ht="15.75" customHeight="1">
      <c r="A35" s="1">
        <v>40.0</v>
      </c>
      <c r="B35" s="36">
        <v>120.0</v>
      </c>
      <c r="C35" s="28">
        <f t="shared" si="13"/>
        <v>268</v>
      </c>
      <c r="D35" s="2">
        <f t="shared" si="14"/>
        <v>34.64101615</v>
      </c>
      <c r="E35" s="1">
        <v>-16.0</v>
      </c>
      <c r="F35" s="27">
        <f t="shared" si="6"/>
        <v>0.1285447971</v>
      </c>
      <c r="G35" s="27">
        <f t="shared" si="15"/>
        <v>180.2295321</v>
      </c>
      <c r="H35" s="27">
        <f t="shared" si="2"/>
        <v>180.9383437</v>
      </c>
      <c r="I35" s="27">
        <f t="shared" si="7"/>
        <v>-0.08854356338</v>
      </c>
      <c r="J35" s="27">
        <f t="shared" si="8"/>
        <v>0.1285447971</v>
      </c>
      <c r="K35" s="27">
        <f t="shared" si="11"/>
        <v>1.143534755</v>
      </c>
      <c r="L35" s="27">
        <f t="shared" si="16"/>
        <v>1.03161027</v>
      </c>
      <c r="M35" s="27">
        <f t="shared" si="9"/>
        <v>-0.6043486983</v>
      </c>
      <c r="N35" s="31">
        <v>1.2</v>
      </c>
      <c r="O35" s="28">
        <f t="shared" ref="O35:R35" si="46">DEGREES(J35)</f>
        <v>7.365074355</v>
      </c>
      <c r="P35" s="28">
        <f t="shared" si="46"/>
        <v>65.5197152</v>
      </c>
      <c r="Q35" s="28">
        <f t="shared" si="46"/>
        <v>59.10691456</v>
      </c>
      <c r="R35" s="28">
        <f t="shared" si="46"/>
        <v>-34.62662976</v>
      </c>
      <c r="S35" s="28">
        <f t="shared" si="4"/>
        <v>1.2</v>
      </c>
      <c r="T35" s="32" t="str">
        <f t="shared" si="5"/>
        <v>[0.129,1.144,1.032,-0.604,1.2],</v>
      </c>
    </row>
    <row r="36" ht="15.75" customHeight="1">
      <c r="A36" s="1">
        <v>40.0</v>
      </c>
      <c r="B36" s="36">
        <v>124.0</v>
      </c>
      <c r="C36" s="28">
        <f t="shared" si="13"/>
        <v>270.3677161</v>
      </c>
      <c r="D36" s="2">
        <f t="shared" si="14"/>
        <v>33.1615029</v>
      </c>
      <c r="E36" s="1">
        <v>-16.0</v>
      </c>
      <c r="F36" s="27">
        <f t="shared" si="6"/>
        <v>0.1220437717</v>
      </c>
      <c r="G36" s="27">
        <f t="shared" si="15"/>
        <v>182.393809</v>
      </c>
      <c r="H36" s="27">
        <f t="shared" si="2"/>
        <v>183.0942423</v>
      </c>
      <c r="I36" s="27">
        <f t="shared" si="7"/>
        <v>-0.08749829551</v>
      </c>
      <c r="J36" s="27">
        <f t="shared" si="8"/>
        <v>0.1220437717</v>
      </c>
      <c r="K36" s="27">
        <f t="shared" si="11"/>
        <v>1.163909817</v>
      </c>
      <c r="L36" s="27">
        <f t="shared" si="16"/>
        <v>0.9887696097</v>
      </c>
      <c r="M36" s="27">
        <f t="shared" si="9"/>
        <v>-0.5818831004</v>
      </c>
      <c r="N36" s="31">
        <v>1.2</v>
      </c>
      <c r="O36" s="28">
        <f t="shared" ref="O36:R36" si="47">DEGREES(J36)</f>
        <v>6.992593036</v>
      </c>
      <c r="P36" s="28">
        <f t="shared" si="47"/>
        <v>66.68712027</v>
      </c>
      <c r="Q36" s="28">
        <f t="shared" si="47"/>
        <v>56.65232555</v>
      </c>
      <c r="R36" s="28">
        <f t="shared" si="47"/>
        <v>-33.33944582</v>
      </c>
      <c r="S36" s="28">
        <f t="shared" si="4"/>
        <v>1.2</v>
      </c>
      <c r="T36" s="32" t="str">
        <f t="shared" si="5"/>
        <v>[0.122,1.164,0.989,-0.582,1.2],</v>
      </c>
    </row>
    <row r="37" ht="15.75" customHeight="1">
      <c r="A37" s="1">
        <v>40.0</v>
      </c>
      <c r="B37" s="36">
        <v>128.0</v>
      </c>
      <c r="C37" s="28">
        <f t="shared" si="13"/>
        <v>272.626459</v>
      </c>
      <c r="D37" s="2">
        <f t="shared" si="14"/>
        <v>31.52043014</v>
      </c>
      <c r="E37" s="1">
        <v>-16.0</v>
      </c>
      <c r="F37" s="27">
        <f t="shared" si="6"/>
        <v>0.1151065708</v>
      </c>
      <c r="G37" s="27">
        <f t="shared" si="15"/>
        <v>184.442569</v>
      </c>
      <c r="H37" s="27">
        <f t="shared" si="2"/>
        <v>185.1352512</v>
      </c>
      <c r="I37" s="27">
        <f t="shared" si="7"/>
        <v>-0.0865312491</v>
      </c>
      <c r="J37" s="27">
        <f t="shared" si="8"/>
        <v>0.1151065708</v>
      </c>
      <c r="K37" s="27">
        <f t="shared" si="11"/>
        <v>1.184037254</v>
      </c>
      <c r="L37" s="27">
        <f t="shared" si="16"/>
        <v>0.9465806428</v>
      </c>
      <c r="M37" s="27">
        <f t="shared" si="9"/>
        <v>-0.5598215705</v>
      </c>
      <c r="N37" s="31">
        <v>1.2</v>
      </c>
      <c r="O37" s="28">
        <f t="shared" ref="O37:R37" si="48">DEGREES(J37)</f>
        <v>6.595120701</v>
      </c>
      <c r="P37" s="28">
        <f t="shared" si="48"/>
        <v>67.84033747</v>
      </c>
      <c r="Q37" s="28">
        <f t="shared" si="48"/>
        <v>54.2350758</v>
      </c>
      <c r="R37" s="28">
        <f t="shared" si="48"/>
        <v>-32.07541327</v>
      </c>
      <c r="S37" s="28">
        <f t="shared" si="4"/>
        <v>1.2</v>
      </c>
      <c r="T37" s="32" t="str">
        <f t="shared" si="5"/>
        <v>[0.115,1.184,0.947,-0.56,1.2],</v>
      </c>
    </row>
    <row r="38" ht="15.75" customHeight="1">
      <c r="A38" s="1">
        <v>40.0</v>
      </c>
      <c r="B38" s="36">
        <v>132.0</v>
      </c>
      <c r="C38" s="28">
        <f t="shared" si="13"/>
        <v>274.7652243</v>
      </c>
      <c r="D38" s="2">
        <f t="shared" si="14"/>
        <v>29.72579302</v>
      </c>
      <c r="E38" s="1">
        <v>-16.0</v>
      </c>
      <c r="F38" s="27">
        <f t="shared" si="6"/>
        <v>0.107767015</v>
      </c>
      <c r="G38" s="27">
        <f t="shared" si="15"/>
        <v>186.3685062</v>
      </c>
      <c r="H38" s="27">
        <f t="shared" si="2"/>
        <v>187.0540567</v>
      </c>
      <c r="I38" s="27">
        <f t="shared" si="7"/>
        <v>-0.0856414214</v>
      </c>
      <c r="J38" s="27">
        <f t="shared" si="8"/>
        <v>0.107767015</v>
      </c>
      <c r="K38" s="27">
        <f t="shared" si="11"/>
        <v>1.203803905</v>
      </c>
      <c r="L38" s="27">
        <f t="shared" si="16"/>
        <v>0.9052676869</v>
      </c>
      <c r="M38" s="27">
        <f t="shared" si="9"/>
        <v>-0.5382752648</v>
      </c>
      <c r="N38" s="31">
        <v>1.2</v>
      </c>
      <c r="O38" s="28">
        <f t="shared" ref="O38:R38" si="49">DEGREES(J38)</f>
        <v>6.174595131</v>
      </c>
      <c r="P38" s="28">
        <f t="shared" si="49"/>
        <v>68.9728831</v>
      </c>
      <c r="Q38" s="28">
        <f t="shared" si="49"/>
        <v>51.86801779</v>
      </c>
      <c r="R38" s="28">
        <f t="shared" si="49"/>
        <v>-30.84090089</v>
      </c>
      <c r="S38" s="28">
        <f t="shared" si="4"/>
        <v>1.2</v>
      </c>
      <c r="T38" s="32" t="str">
        <f t="shared" si="5"/>
        <v>[0.108,1.204,0.905,-0.538,1.2],</v>
      </c>
    </row>
    <row r="39" ht="15.75" customHeight="1">
      <c r="A39" s="1">
        <v>40.0</v>
      </c>
      <c r="B39" s="36">
        <v>136.0</v>
      </c>
      <c r="C39" s="28">
        <f t="shared" si="13"/>
        <v>276.773592</v>
      </c>
      <c r="D39" s="2">
        <f t="shared" si="14"/>
        <v>27.78633482</v>
      </c>
      <c r="E39" s="1">
        <v>-16.0</v>
      </c>
      <c r="F39" s="27">
        <f t="shared" si="6"/>
        <v>0.1000584745</v>
      </c>
      <c r="G39" s="27">
        <f t="shared" si="15"/>
        <v>188.1648821</v>
      </c>
      <c r="H39" s="27">
        <f t="shared" si="2"/>
        <v>188.8439114</v>
      </c>
      <c r="I39" s="27">
        <f t="shared" si="7"/>
        <v>-0.0848277536</v>
      </c>
      <c r="J39" s="27">
        <f t="shared" si="8"/>
        <v>0.1000584745</v>
      </c>
      <c r="K39" s="27">
        <f t="shared" si="11"/>
        <v>1.223082776</v>
      </c>
      <c r="L39" s="27">
        <f t="shared" si="16"/>
        <v>0.865082609</v>
      </c>
      <c r="M39" s="27">
        <f t="shared" si="9"/>
        <v>-0.5173690581</v>
      </c>
      <c r="N39" s="31">
        <v>1.2</v>
      </c>
      <c r="O39" s="28">
        <f t="shared" ref="O39:R39" si="50">DEGREES(J39)</f>
        <v>5.732928294</v>
      </c>
      <c r="P39" s="28">
        <f t="shared" si="50"/>
        <v>70.07748105</v>
      </c>
      <c r="Q39" s="28">
        <f t="shared" si="50"/>
        <v>49.56558243</v>
      </c>
      <c r="R39" s="28">
        <f t="shared" si="50"/>
        <v>-29.64306348</v>
      </c>
      <c r="S39" s="28">
        <f t="shared" si="4"/>
        <v>1.2</v>
      </c>
      <c r="T39" s="32" t="str">
        <f t="shared" si="5"/>
        <v>[0.1,1.223,0.865,-0.517,1.2],</v>
      </c>
    </row>
    <row r="40" ht="15.75" customHeight="1">
      <c r="A40" s="1">
        <v>40.0</v>
      </c>
      <c r="B40" s="36">
        <v>140.0</v>
      </c>
      <c r="C40" s="28">
        <f t="shared" si="13"/>
        <v>278.6417777</v>
      </c>
      <c r="D40" s="2">
        <f t="shared" si="14"/>
        <v>25.71150439</v>
      </c>
      <c r="E40" s="1">
        <v>-16.0</v>
      </c>
      <c r="F40" s="27">
        <f t="shared" si="6"/>
        <v>0.09201384319</v>
      </c>
      <c r="G40" s="27">
        <f t="shared" si="15"/>
        <v>189.8255202</v>
      </c>
      <c r="H40" s="27">
        <f t="shared" si="2"/>
        <v>190.4986302</v>
      </c>
      <c r="I40" s="27">
        <f t="shared" si="7"/>
        <v>-0.08408916913</v>
      </c>
      <c r="J40" s="27">
        <f t="shared" si="8"/>
        <v>0.09201384319</v>
      </c>
      <c r="K40" s="27">
        <f t="shared" si="11"/>
        <v>1.241730872</v>
      </c>
      <c r="L40" s="27">
        <f t="shared" si="16"/>
        <v>0.8263092469</v>
      </c>
      <c r="M40" s="27">
        <f t="shared" si="9"/>
        <v>-0.4972437926</v>
      </c>
      <c r="N40" s="31">
        <v>1.2</v>
      </c>
      <c r="O40" s="28">
        <f t="shared" ref="O40:R40" si="51">DEGREES(J40)</f>
        <v>5.272004871</v>
      </c>
      <c r="P40" s="28">
        <f t="shared" si="51"/>
        <v>71.14593828</v>
      </c>
      <c r="Q40" s="28">
        <f t="shared" si="51"/>
        <v>47.34403242</v>
      </c>
      <c r="R40" s="28">
        <f t="shared" si="51"/>
        <v>-28.4899707</v>
      </c>
      <c r="S40" s="28">
        <f t="shared" si="4"/>
        <v>1.2</v>
      </c>
      <c r="T40" s="32" t="str">
        <f t="shared" si="5"/>
        <v>[0.092,1.242,0.826,-0.497,1.2],</v>
      </c>
    </row>
    <row r="41" ht="15.75" customHeight="1">
      <c r="A41" s="1">
        <v>40.0</v>
      </c>
      <c r="B41" s="36">
        <v>144.0</v>
      </c>
      <c r="C41" s="28">
        <f t="shared" si="13"/>
        <v>280.3606798</v>
      </c>
      <c r="D41" s="2">
        <f t="shared" si="14"/>
        <v>23.51141009</v>
      </c>
      <c r="E41" s="1">
        <v>-16.0</v>
      </c>
      <c r="F41" s="27">
        <f t="shared" si="6"/>
        <v>0.08366553097</v>
      </c>
      <c r="G41" s="27">
        <f t="shared" si="15"/>
        <v>191.3448012</v>
      </c>
      <c r="H41" s="27">
        <f t="shared" si="2"/>
        <v>192.0125854</v>
      </c>
      <c r="I41" s="27">
        <f t="shared" si="7"/>
        <v>-0.08342460549</v>
      </c>
      <c r="J41" s="27">
        <f t="shared" si="8"/>
        <v>0.08366553097</v>
      </c>
      <c r="K41" s="27">
        <f t="shared" si="11"/>
        <v>1.25958716</v>
      </c>
      <c r="L41" s="27">
        <f t="shared" si="16"/>
        <v>0.7892675451</v>
      </c>
      <c r="M41" s="27">
        <f t="shared" si="9"/>
        <v>-0.478058378</v>
      </c>
      <c r="N41" s="31">
        <v>1.2</v>
      </c>
      <c r="O41" s="28">
        <f t="shared" ref="O41:R41" si="52">DEGREES(J41)</f>
        <v>4.793681815</v>
      </c>
      <c r="P41" s="28">
        <f t="shared" si="52"/>
        <v>72.16902818</v>
      </c>
      <c r="Q41" s="28">
        <f t="shared" si="52"/>
        <v>45.22169924</v>
      </c>
      <c r="R41" s="28">
        <f t="shared" si="52"/>
        <v>-27.39072742</v>
      </c>
      <c r="S41" s="28">
        <f t="shared" si="4"/>
        <v>1.2</v>
      </c>
      <c r="T41" s="32" t="str">
        <f t="shared" si="5"/>
        <v>[0.084,1.26,0.789,-0.478,1.2],</v>
      </c>
    </row>
    <row r="42" ht="15.75" customHeight="1">
      <c r="A42" s="1">
        <v>40.0</v>
      </c>
      <c r="B42" s="36">
        <v>148.0</v>
      </c>
      <c r="C42" s="28">
        <f t="shared" si="13"/>
        <v>281.9219238</v>
      </c>
      <c r="D42" s="2">
        <f t="shared" si="14"/>
        <v>21.19677057</v>
      </c>
      <c r="E42" s="1">
        <v>-16.0</v>
      </c>
      <c r="F42" s="27">
        <f t="shared" si="6"/>
        <v>0.07504547068</v>
      </c>
      <c r="G42" s="27">
        <f t="shared" si="15"/>
        <v>192.7176581</v>
      </c>
      <c r="H42" s="27">
        <f t="shared" si="2"/>
        <v>193.3807016</v>
      </c>
      <c r="I42" s="27">
        <f t="shared" si="7"/>
        <v>-0.0828330405</v>
      </c>
      <c r="J42" s="27">
        <f t="shared" si="8"/>
        <v>0.07504547068</v>
      </c>
      <c r="K42" s="27">
        <f t="shared" si="11"/>
        <v>1.27647102</v>
      </c>
      <c r="L42" s="27">
        <f t="shared" si="16"/>
        <v>0.7543166955</v>
      </c>
      <c r="M42" s="27">
        <f t="shared" si="9"/>
        <v>-0.4599913883</v>
      </c>
      <c r="N42" s="31">
        <v>1.2</v>
      </c>
      <c r="O42" s="28">
        <f t="shared" ref="O42:R42" si="53">DEGREES(J42)</f>
        <v>4.299788742</v>
      </c>
      <c r="P42" s="28">
        <f t="shared" si="53"/>
        <v>73.13640209</v>
      </c>
      <c r="Q42" s="28">
        <f t="shared" si="53"/>
        <v>43.21916307</v>
      </c>
      <c r="R42" s="28">
        <f t="shared" si="53"/>
        <v>-26.35556516</v>
      </c>
      <c r="S42" s="28">
        <f t="shared" si="4"/>
        <v>1.2</v>
      </c>
      <c r="T42" s="32" t="str">
        <f t="shared" si="5"/>
        <v>[0.075,1.276,0.754,-0.46,1.2],</v>
      </c>
    </row>
    <row r="43" ht="15.75" customHeight="1">
      <c r="A43" s="1">
        <v>40.0</v>
      </c>
      <c r="B43" s="36">
        <v>152.0</v>
      </c>
      <c r="C43" s="28">
        <f t="shared" si="13"/>
        <v>283.3179037</v>
      </c>
      <c r="D43" s="2">
        <f t="shared" si="14"/>
        <v>18.77886251</v>
      </c>
      <c r="E43" s="1">
        <v>-16.0</v>
      </c>
      <c r="F43" s="27">
        <f t="shared" si="6"/>
        <v>0.06618513747</v>
      </c>
      <c r="G43" s="27">
        <f t="shared" si="15"/>
        <v>193.9395715</v>
      </c>
      <c r="H43" s="27">
        <f t="shared" si="2"/>
        <v>194.5984516</v>
      </c>
      <c r="I43" s="27">
        <f t="shared" si="7"/>
        <v>-0.08231351379</v>
      </c>
      <c r="J43" s="27">
        <f t="shared" si="8"/>
        <v>0.06618513747</v>
      </c>
      <c r="K43" s="27">
        <f t="shared" si="11"/>
        <v>1.292181752</v>
      </c>
      <c r="L43" s="27">
        <f t="shared" si="16"/>
        <v>0.7218561769</v>
      </c>
      <c r="M43" s="27">
        <f t="shared" si="9"/>
        <v>-0.4432416022</v>
      </c>
      <c r="N43" s="31">
        <v>1.2</v>
      </c>
      <c r="O43" s="28">
        <f t="shared" ref="O43:R43" si="54">DEGREES(J43)</f>
        <v>3.792129043</v>
      </c>
      <c r="P43" s="28">
        <f t="shared" si="54"/>
        <v>74.03656076</v>
      </c>
      <c r="Q43" s="28">
        <f t="shared" si="54"/>
        <v>41.35931235</v>
      </c>
      <c r="R43" s="28">
        <f t="shared" si="54"/>
        <v>-25.39587311</v>
      </c>
      <c r="S43" s="28">
        <f t="shared" si="4"/>
        <v>1.2</v>
      </c>
      <c r="T43" s="32" t="str">
        <f t="shared" si="5"/>
        <v>[0.066,1.292,0.722,-0.443,1.2],</v>
      </c>
    </row>
    <row r="44" ht="15.75" customHeight="1">
      <c r="A44" s="1">
        <v>40.0</v>
      </c>
      <c r="B44" s="36">
        <v>156.0</v>
      </c>
      <c r="C44" s="28">
        <f t="shared" si="13"/>
        <v>284.5418183</v>
      </c>
      <c r="D44" s="2">
        <f t="shared" si="14"/>
        <v>16.26946572</v>
      </c>
      <c r="E44" s="1">
        <v>-16.0</v>
      </c>
      <c r="F44" s="27">
        <f t="shared" si="6"/>
        <v>0.05711557834</v>
      </c>
      <c r="G44" s="27">
        <f t="shared" si="15"/>
        <v>195.0065646</v>
      </c>
      <c r="H44" s="27">
        <f t="shared" si="2"/>
        <v>195.6618518</v>
      </c>
      <c r="I44" s="27">
        <f t="shared" si="7"/>
        <v>-0.08186514425</v>
      </c>
      <c r="J44" s="27">
        <f t="shared" si="8"/>
        <v>0.05711557834</v>
      </c>
      <c r="K44" s="27">
        <f t="shared" si="11"/>
        <v>1.306499904</v>
      </c>
      <c r="L44" s="27">
        <f t="shared" si="16"/>
        <v>0.6923231337</v>
      </c>
      <c r="M44" s="27">
        <f t="shared" si="9"/>
        <v>-0.4280267111</v>
      </c>
      <c r="N44" s="31">
        <v>1.2</v>
      </c>
      <c r="O44" s="28">
        <f t="shared" ref="O44:R44" si="55">DEGREES(J44)</f>
        <v>3.272481584</v>
      </c>
      <c r="P44" s="28">
        <f t="shared" si="55"/>
        <v>74.85693044</v>
      </c>
      <c r="Q44" s="28">
        <f t="shared" si="55"/>
        <v>39.66719362</v>
      </c>
      <c r="R44" s="28">
        <f t="shared" si="55"/>
        <v>-24.52412407</v>
      </c>
      <c r="S44" s="28">
        <f t="shared" si="4"/>
        <v>1.2</v>
      </c>
      <c r="T44" s="32" t="str">
        <f t="shared" si="5"/>
        <v>[0.057,1.306,0.692,-0.428,1.2],</v>
      </c>
    </row>
    <row r="45" ht="15.75" customHeight="1">
      <c r="A45" s="1">
        <v>40.0</v>
      </c>
      <c r="B45" s="36">
        <v>160.0</v>
      </c>
      <c r="C45" s="28">
        <f t="shared" si="13"/>
        <v>285.5877048</v>
      </c>
      <c r="D45" s="2">
        <f t="shared" si="14"/>
        <v>13.68080573</v>
      </c>
      <c r="E45" s="1">
        <v>-16.0</v>
      </c>
      <c r="F45" s="27">
        <f t="shared" si="6"/>
        <v>0.04786745016</v>
      </c>
      <c r="G45" s="27">
        <f t="shared" si="15"/>
        <v>195.9152</v>
      </c>
      <c r="H45" s="27">
        <f t="shared" si="2"/>
        <v>196.5674581</v>
      </c>
      <c r="I45" s="27">
        <f t="shared" si="7"/>
        <v>-0.0814871442</v>
      </c>
      <c r="J45" s="27">
        <f t="shared" si="8"/>
        <v>0.04786745016</v>
      </c>
      <c r="K45" s="27">
        <f t="shared" si="11"/>
        <v>1.319191393</v>
      </c>
      <c r="L45" s="27">
        <f t="shared" si="16"/>
        <v>0.6661841554</v>
      </c>
      <c r="M45" s="27">
        <f t="shared" si="9"/>
        <v>-0.4145792219</v>
      </c>
      <c r="N45" s="31">
        <v>1.2</v>
      </c>
      <c r="O45" s="28">
        <f t="shared" ref="O45:R45" si="56">DEGREES(J45)</f>
        <v>2.74260287</v>
      </c>
      <c r="P45" s="28">
        <f t="shared" si="56"/>
        <v>75.58409921</v>
      </c>
      <c r="Q45" s="28">
        <f t="shared" si="56"/>
        <v>38.16954048</v>
      </c>
      <c r="R45" s="28">
        <f t="shared" si="56"/>
        <v>-23.75363969</v>
      </c>
      <c r="S45" s="28">
        <f t="shared" si="4"/>
        <v>1.2</v>
      </c>
      <c r="T45" s="32" t="str">
        <f t="shared" si="5"/>
        <v>[0.048,1.319,0.666,-0.415,1.2],</v>
      </c>
    </row>
    <row r="46" ht="15.75" customHeight="1">
      <c r="A46" s="1">
        <v>40.0</v>
      </c>
      <c r="B46" s="36">
        <v>164.0</v>
      </c>
      <c r="C46" s="28">
        <f t="shared" si="13"/>
        <v>286.4504678</v>
      </c>
      <c r="D46" s="2">
        <f t="shared" si="14"/>
        <v>11.02549423</v>
      </c>
      <c r="E46" s="1">
        <v>-16.0</v>
      </c>
      <c r="F46" s="27">
        <f t="shared" si="6"/>
        <v>0.0384710643</v>
      </c>
      <c r="G46" s="27">
        <f t="shared" si="15"/>
        <v>196.6625752</v>
      </c>
      <c r="H46" s="27">
        <f t="shared" si="2"/>
        <v>197.3123628</v>
      </c>
      <c r="I46" s="27">
        <f t="shared" si="7"/>
        <v>-0.08117883054</v>
      </c>
      <c r="J46" s="27">
        <f t="shared" si="8"/>
        <v>0.0384710643</v>
      </c>
      <c r="K46" s="27">
        <f t="shared" si="11"/>
        <v>1.330015423</v>
      </c>
      <c r="L46" s="27">
        <f t="shared" si="16"/>
        <v>0.6439194692</v>
      </c>
      <c r="M46" s="27">
        <f t="shared" si="9"/>
        <v>-0.4031385651</v>
      </c>
      <c r="N46" s="31">
        <v>1.2</v>
      </c>
      <c r="O46" s="28">
        <f t="shared" ref="O46:R46" si="57">DEGREES(J46)</f>
        <v>2.204229618</v>
      </c>
      <c r="P46" s="28">
        <f t="shared" si="57"/>
        <v>76.20427041</v>
      </c>
      <c r="Q46" s="28">
        <f t="shared" si="57"/>
        <v>36.89386793</v>
      </c>
      <c r="R46" s="28">
        <f t="shared" si="57"/>
        <v>-23.09813834</v>
      </c>
      <c r="S46" s="28">
        <f t="shared" si="4"/>
        <v>1.2</v>
      </c>
      <c r="T46" s="32" t="str">
        <f t="shared" si="5"/>
        <v>[0.038,1.33,0.644,-0.403,1.2],</v>
      </c>
    </row>
    <row r="47" ht="15.75" customHeight="1">
      <c r="A47" s="1">
        <v>40.0</v>
      </c>
      <c r="B47" s="36">
        <v>168.0</v>
      </c>
      <c r="C47" s="28">
        <f t="shared" si="13"/>
        <v>287.125904</v>
      </c>
      <c r="D47" s="2">
        <f t="shared" si="14"/>
        <v>8.316467633</v>
      </c>
      <c r="E47" s="1">
        <v>-16.0</v>
      </c>
      <c r="F47" s="27">
        <f t="shared" si="6"/>
        <v>0.02895643689</v>
      </c>
      <c r="G47" s="27">
        <f t="shared" si="15"/>
        <v>197.2463201</v>
      </c>
      <c r="H47" s="27">
        <f t="shared" si="2"/>
        <v>197.8941909</v>
      </c>
      <c r="I47" s="27">
        <f t="shared" si="7"/>
        <v>-0.08093963356</v>
      </c>
      <c r="J47" s="27">
        <f t="shared" si="8"/>
        <v>0.02895643689</v>
      </c>
      <c r="K47" s="27">
        <f t="shared" si="11"/>
        <v>1.338736835</v>
      </c>
      <c r="L47" s="27">
        <f t="shared" si="16"/>
        <v>0.6259982503</v>
      </c>
      <c r="M47" s="27">
        <f t="shared" si="9"/>
        <v>-0.3939387587</v>
      </c>
      <c r="N47" s="31">
        <v>1.2</v>
      </c>
      <c r="O47" s="28">
        <f t="shared" ref="O47:R47" si="58">DEGREES(J47)</f>
        <v>1.659081623</v>
      </c>
      <c r="P47" s="28">
        <f t="shared" si="58"/>
        <v>76.70397054</v>
      </c>
      <c r="Q47" s="28">
        <f t="shared" si="58"/>
        <v>35.86705772</v>
      </c>
      <c r="R47" s="28">
        <f t="shared" si="58"/>
        <v>-22.57102826</v>
      </c>
      <c r="S47" s="28">
        <f t="shared" si="4"/>
        <v>1.2</v>
      </c>
      <c r="T47" s="32" t="str">
        <f t="shared" si="5"/>
        <v>[0.029,1.339,0.626,-0.394,1.2],</v>
      </c>
    </row>
    <row r="48" ht="15.75" customHeight="1">
      <c r="A48" s="1">
        <v>40.0</v>
      </c>
      <c r="B48" s="36">
        <v>172.0</v>
      </c>
      <c r="C48" s="28">
        <f t="shared" si="13"/>
        <v>287.6107227</v>
      </c>
      <c r="D48" s="2">
        <f t="shared" si="14"/>
        <v>5.566924038</v>
      </c>
      <c r="E48" s="1">
        <v>-16.0</v>
      </c>
      <c r="F48" s="27">
        <f t="shared" si="6"/>
        <v>0.01935334307</v>
      </c>
      <c r="G48" s="27">
        <f t="shared" si="15"/>
        <v>197.6645937</v>
      </c>
      <c r="H48" s="27">
        <f t="shared" si="2"/>
        <v>198.3110981</v>
      </c>
      <c r="I48" s="27">
        <f t="shared" si="7"/>
        <v>-0.0807691037</v>
      </c>
      <c r="J48" s="27">
        <f t="shared" si="8"/>
        <v>0.01935334307</v>
      </c>
      <c r="K48" s="27">
        <f t="shared" si="11"/>
        <v>1.345142665</v>
      </c>
      <c r="L48" s="27">
        <f t="shared" si="16"/>
        <v>0.6128455301</v>
      </c>
      <c r="M48" s="27">
        <f t="shared" si="9"/>
        <v>-0.3871918687</v>
      </c>
      <c r="N48" s="31">
        <v>1.2</v>
      </c>
      <c r="O48" s="28">
        <f t="shared" ref="O48:R48" si="59">DEGREES(J48)</f>
        <v>1.108864877</v>
      </c>
      <c r="P48" s="28">
        <f t="shared" si="59"/>
        <v>77.07099757</v>
      </c>
      <c r="Q48" s="28">
        <f t="shared" si="59"/>
        <v>35.11346237</v>
      </c>
      <c r="R48" s="28">
        <f t="shared" si="59"/>
        <v>-22.18445994</v>
      </c>
      <c r="S48" s="28">
        <f t="shared" si="4"/>
        <v>1.2</v>
      </c>
      <c r="T48" s="32" t="str">
        <f t="shared" si="5"/>
        <v>[0.019,1.345,0.613,-0.387,1.2],</v>
      </c>
    </row>
    <row r="49" ht="15.75" customHeight="1">
      <c r="A49" s="1">
        <v>40.0</v>
      </c>
      <c r="B49" s="36">
        <v>176.0</v>
      </c>
      <c r="C49" s="28">
        <f t="shared" si="13"/>
        <v>287.902562</v>
      </c>
      <c r="D49" s="2">
        <f t="shared" si="14"/>
        <v>2.79025895</v>
      </c>
      <c r="E49" s="1">
        <v>-16.0</v>
      </c>
      <c r="F49" s="27">
        <f t="shared" si="6"/>
        <v>0.009691374656</v>
      </c>
      <c r="G49" s="27">
        <f t="shared" si="15"/>
        <v>197.9160828</v>
      </c>
      <c r="H49" s="27">
        <f t="shared" si="2"/>
        <v>198.5617683</v>
      </c>
      <c r="I49" s="27">
        <f t="shared" si="7"/>
        <v>-0.0806669165</v>
      </c>
      <c r="J49" s="27">
        <f t="shared" si="8"/>
        <v>0.009691374656</v>
      </c>
      <c r="K49" s="27">
        <f t="shared" si="11"/>
        <v>1.349061216</v>
      </c>
      <c r="L49" s="27">
        <f t="shared" si="16"/>
        <v>0.6048040542</v>
      </c>
      <c r="M49" s="27">
        <f t="shared" si="9"/>
        <v>-0.3830689436</v>
      </c>
      <c r="N49" s="31">
        <v>1.2</v>
      </c>
      <c r="O49" s="28">
        <f t="shared" ref="O49:R49" si="60">DEGREES(J49)</f>
        <v>0.5552748655</v>
      </c>
      <c r="P49" s="28">
        <f t="shared" si="60"/>
        <v>77.29551399</v>
      </c>
      <c r="Q49" s="28">
        <f t="shared" si="60"/>
        <v>34.65271974</v>
      </c>
      <c r="R49" s="28">
        <f t="shared" si="60"/>
        <v>-21.94823373</v>
      </c>
      <c r="S49" s="28">
        <f t="shared" si="4"/>
        <v>1.2</v>
      </c>
      <c r="T49" s="32" t="str">
        <f t="shared" si="5"/>
        <v>[0.01,1.349,0.605,-0.383,1.2],</v>
      </c>
    </row>
    <row r="50" ht="15.75" customHeight="1">
      <c r="A50" s="1">
        <v>40.0</v>
      </c>
      <c r="B50" s="36">
        <v>180.0</v>
      </c>
      <c r="C50" s="28">
        <f t="shared" si="13"/>
        <v>288</v>
      </c>
      <c r="D50" s="2">
        <f t="shared" si="14"/>
        <v>0</v>
      </c>
      <c r="E50" s="1">
        <v>-16.0</v>
      </c>
      <c r="F50" s="27">
        <f t="shared" si="6"/>
        <v>0</v>
      </c>
      <c r="G50" s="27">
        <f t="shared" si="15"/>
        <v>198</v>
      </c>
      <c r="H50" s="27">
        <f t="shared" si="2"/>
        <v>198.6454127</v>
      </c>
      <c r="I50" s="27">
        <f t="shared" si="7"/>
        <v>-0.08063287595</v>
      </c>
      <c r="J50" s="27">
        <f t="shared" si="8"/>
        <v>0</v>
      </c>
      <c r="K50" s="27">
        <f t="shared" si="11"/>
        <v>1.350380405</v>
      </c>
      <c r="L50" s="27">
        <f t="shared" si="16"/>
        <v>0.602097596</v>
      </c>
      <c r="M50" s="27">
        <f t="shared" si="9"/>
        <v>-0.3816816739</v>
      </c>
      <c r="N50" s="31">
        <v>1.2</v>
      </c>
      <c r="O50" s="28">
        <f t="shared" ref="O50:R50" si="61">DEGREES(J50)</f>
        <v>0</v>
      </c>
      <c r="P50" s="28">
        <f t="shared" si="61"/>
        <v>77.37109793</v>
      </c>
      <c r="Q50" s="28">
        <f t="shared" si="61"/>
        <v>34.49765111</v>
      </c>
      <c r="R50" s="28">
        <f t="shared" si="61"/>
        <v>-21.86874903</v>
      </c>
      <c r="S50" s="28">
        <f t="shared" si="4"/>
        <v>1.2</v>
      </c>
      <c r="T50" s="32" t="str">
        <f t="shared" si="5"/>
        <v>[0,1.35,0.602,-0.382,1.2],</v>
      </c>
    </row>
    <row r="51" ht="15.75" customHeight="1">
      <c r="A51" s="1">
        <v>40.0</v>
      </c>
      <c r="B51" s="36">
        <v>184.0</v>
      </c>
      <c r="C51" s="28">
        <f t="shared" si="13"/>
        <v>287.902562</v>
      </c>
      <c r="D51" s="2">
        <f t="shared" ref="D51:D95" si="63">-SQRT(A51^2-(C51-248)^2)</f>
        <v>-2.79025895</v>
      </c>
      <c r="E51" s="1">
        <v>-16.0</v>
      </c>
      <c r="F51" s="27">
        <f t="shared" si="6"/>
        <v>-0.009691374656</v>
      </c>
      <c r="G51" s="27">
        <f t="shared" si="15"/>
        <v>197.9160828</v>
      </c>
      <c r="H51" s="27">
        <f t="shared" si="2"/>
        <v>198.5617683</v>
      </c>
      <c r="I51" s="27">
        <f t="shared" si="7"/>
        <v>-0.0806669165</v>
      </c>
      <c r="J51" s="27">
        <f t="shared" si="8"/>
        <v>-0.009691374656</v>
      </c>
      <c r="K51" s="27">
        <f t="shared" si="11"/>
        <v>1.349061216</v>
      </c>
      <c r="L51" s="27">
        <f t="shared" si="16"/>
        <v>0.6048040542</v>
      </c>
      <c r="M51" s="27">
        <f t="shared" si="9"/>
        <v>-0.3830689436</v>
      </c>
      <c r="N51" s="31">
        <v>1.2</v>
      </c>
      <c r="O51" s="28">
        <f t="shared" ref="O51:R51" si="62">DEGREES(J51)</f>
        <v>-0.5552748655</v>
      </c>
      <c r="P51" s="28">
        <f t="shared" si="62"/>
        <v>77.29551399</v>
      </c>
      <c r="Q51" s="28">
        <f t="shared" si="62"/>
        <v>34.65271974</v>
      </c>
      <c r="R51" s="28">
        <f t="shared" si="62"/>
        <v>-21.94823373</v>
      </c>
      <c r="S51" s="28">
        <f t="shared" si="4"/>
        <v>1.2</v>
      </c>
      <c r="T51" s="32" t="str">
        <f t="shared" si="5"/>
        <v>[-0.01,1.349,0.605,-0.383,1.2],</v>
      </c>
    </row>
    <row r="52" ht="15.75" customHeight="1">
      <c r="A52" s="1">
        <v>40.0</v>
      </c>
      <c r="B52" s="36">
        <v>188.0</v>
      </c>
      <c r="C52" s="28">
        <f t="shared" si="13"/>
        <v>287.6107227</v>
      </c>
      <c r="D52" s="2">
        <f t="shared" si="63"/>
        <v>-5.566924038</v>
      </c>
      <c r="E52" s="1">
        <v>-16.0</v>
      </c>
      <c r="F52" s="27">
        <f t="shared" si="6"/>
        <v>-0.01935334307</v>
      </c>
      <c r="G52" s="27">
        <f t="shared" si="15"/>
        <v>197.6645937</v>
      </c>
      <c r="H52" s="27">
        <f t="shared" si="2"/>
        <v>198.3110981</v>
      </c>
      <c r="I52" s="27">
        <f t="shared" si="7"/>
        <v>-0.0807691037</v>
      </c>
      <c r="J52" s="27">
        <f t="shared" si="8"/>
        <v>-0.01935334307</v>
      </c>
      <c r="K52" s="27">
        <f t="shared" si="11"/>
        <v>1.345142665</v>
      </c>
      <c r="L52" s="27">
        <f t="shared" si="16"/>
        <v>0.6128455301</v>
      </c>
      <c r="M52" s="27">
        <f t="shared" si="9"/>
        <v>-0.3871918687</v>
      </c>
      <c r="N52" s="31">
        <v>1.2</v>
      </c>
      <c r="O52" s="28">
        <f t="shared" ref="O52:R52" si="64">DEGREES(J52)</f>
        <v>-1.108864877</v>
      </c>
      <c r="P52" s="28">
        <f t="shared" si="64"/>
        <v>77.07099757</v>
      </c>
      <c r="Q52" s="28">
        <f t="shared" si="64"/>
        <v>35.11346237</v>
      </c>
      <c r="R52" s="28">
        <f t="shared" si="64"/>
        <v>-22.18445994</v>
      </c>
      <c r="S52" s="28">
        <f t="shared" si="4"/>
        <v>1.2</v>
      </c>
      <c r="T52" s="32" t="str">
        <f t="shared" si="5"/>
        <v>[-0.019,1.345,0.613,-0.387,1.2],</v>
      </c>
    </row>
    <row r="53" ht="15.75" customHeight="1">
      <c r="A53" s="1">
        <v>40.0</v>
      </c>
      <c r="B53" s="36">
        <v>192.0</v>
      </c>
      <c r="C53" s="28">
        <f t="shared" si="13"/>
        <v>287.125904</v>
      </c>
      <c r="D53" s="2">
        <f t="shared" si="63"/>
        <v>-8.316467633</v>
      </c>
      <c r="E53" s="1">
        <v>-16.0</v>
      </c>
      <c r="F53" s="27">
        <f t="shared" si="6"/>
        <v>-0.02895643689</v>
      </c>
      <c r="G53" s="27">
        <f t="shared" si="15"/>
        <v>197.2463201</v>
      </c>
      <c r="H53" s="27">
        <f t="shared" si="2"/>
        <v>197.8941909</v>
      </c>
      <c r="I53" s="27">
        <f t="shared" si="7"/>
        <v>-0.08093963356</v>
      </c>
      <c r="J53" s="27">
        <f t="shared" si="8"/>
        <v>-0.02895643689</v>
      </c>
      <c r="K53" s="27">
        <f t="shared" si="11"/>
        <v>1.338736835</v>
      </c>
      <c r="L53" s="27">
        <f t="shared" si="16"/>
        <v>0.6259982503</v>
      </c>
      <c r="M53" s="27">
        <f t="shared" si="9"/>
        <v>-0.3939387587</v>
      </c>
      <c r="N53" s="31">
        <v>1.2</v>
      </c>
      <c r="O53" s="28">
        <f t="shared" ref="O53:R53" si="65">DEGREES(J53)</f>
        <v>-1.659081623</v>
      </c>
      <c r="P53" s="28">
        <f t="shared" si="65"/>
        <v>76.70397054</v>
      </c>
      <c r="Q53" s="28">
        <f t="shared" si="65"/>
        <v>35.86705772</v>
      </c>
      <c r="R53" s="28">
        <f t="shared" si="65"/>
        <v>-22.57102826</v>
      </c>
      <c r="S53" s="28">
        <f t="shared" si="4"/>
        <v>1.2</v>
      </c>
      <c r="T53" s="32" t="str">
        <f t="shared" si="5"/>
        <v>[-0.029,1.339,0.626,-0.394,1.2],</v>
      </c>
    </row>
    <row r="54" ht="15.75" customHeight="1">
      <c r="A54" s="1">
        <v>40.0</v>
      </c>
      <c r="B54" s="36">
        <v>196.0</v>
      </c>
      <c r="C54" s="28">
        <f t="shared" si="13"/>
        <v>286.4504678</v>
      </c>
      <c r="D54" s="2">
        <f t="shared" si="63"/>
        <v>-11.02549423</v>
      </c>
      <c r="E54" s="1">
        <v>-16.0</v>
      </c>
      <c r="F54" s="27">
        <f t="shared" si="6"/>
        <v>-0.0384710643</v>
      </c>
      <c r="G54" s="27">
        <f t="shared" si="15"/>
        <v>196.6625752</v>
      </c>
      <c r="H54" s="27">
        <f t="shared" si="2"/>
        <v>197.3123628</v>
      </c>
      <c r="I54" s="27">
        <f t="shared" si="7"/>
        <v>-0.08117883054</v>
      </c>
      <c r="J54" s="27">
        <f t="shared" si="8"/>
        <v>-0.0384710643</v>
      </c>
      <c r="K54" s="27">
        <f t="shared" si="11"/>
        <v>1.330015423</v>
      </c>
      <c r="L54" s="27">
        <f t="shared" si="16"/>
        <v>0.6439194692</v>
      </c>
      <c r="M54" s="27">
        <f t="shared" si="9"/>
        <v>-0.4031385651</v>
      </c>
      <c r="N54" s="31">
        <v>1.2</v>
      </c>
      <c r="O54" s="28">
        <f t="shared" ref="O54:R54" si="66">DEGREES(J54)</f>
        <v>-2.204229618</v>
      </c>
      <c r="P54" s="28">
        <f t="shared" si="66"/>
        <v>76.20427041</v>
      </c>
      <c r="Q54" s="28">
        <f t="shared" si="66"/>
        <v>36.89386793</v>
      </c>
      <c r="R54" s="28">
        <f t="shared" si="66"/>
        <v>-23.09813834</v>
      </c>
      <c r="S54" s="28">
        <f t="shared" si="4"/>
        <v>1.2</v>
      </c>
      <c r="T54" s="32" t="str">
        <f t="shared" si="5"/>
        <v>[-0.038,1.33,0.644,-0.403,1.2],</v>
      </c>
    </row>
    <row r="55" ht="15.75" customHeight="1">
      <c r="A55" s="1">
        <v>40.0</v>
      </c>
      <c r="B55" s="36">
        <v>200.0</v>
      </c>
      <c r="C55" s="28">
        <f t="shared" si="13"/>
        <v>285.5877048</v>
      </c>
      <c r="D55" s="2">
        <f t="shared" si="63"/>
        <v>-13.68080573</v>
      </c>
      <c r="E55" s="1">
        <v>-16.0</v>
      </c>
      <c r="F55" s="27">
        <f t="shared" si="6"/>
        <v>-0.04786745016</v>
      </c>
      <c r="G55" s="27">
        <f t="shared" si="15"/>
        <v>195.9152</v>
      </c>
      <c r="H55" s="27">
        <f t="shared" si="2"/>
        <v>196.5674581</v>
      </c>
      <c r="I55" s="27">
        <f t="shared" si="7"/>
        <v>-0.0814871442</v>
      </c>
      <c r="J55" s="27">
        <f t="shared" si="8"/>
        <v>-0.04786745016</v>
      </c>
      <c r="K55" s="27">
        <f t="shared" si="11"/>
        <v>1.319191393</v>
      </c>
      <c r="L55" s="27">
        <f t="shared" si="16"/>
        <v>0.6661841554</v>
      </c>
      <c r="M55" s="27">
        <f t="shared" si="9"/>
        <v>-0.4145792219</v>
      </c>
      <c r="N55" s="31">
        <v>1.2</v>
      </c>
      <c r="O55" s="28">
        <f t="shared" ref="O55:R55" si="67">DEGREES(J55)</f>
        <v>-2.74260287</v>
      </c>
      <c r="P55" s="28">
        <f t="shared" si="67"/>
        <v>75.58409921</v>
      </c>
      <c r="Q55" s="28">
        <f t="shared" si="67"/>
        <v>38.16954048</v>
      </c>
      <c r="R55" s="28">
        <f t="shared" si="67"/>
        <v>-23.75363969</v>
      </c>
      <c r="S55" s="28">
        <f t="shared" si="4"/>
        <v>1.2</v>
      </c>
      <c r="T55" s="32" t="str">
        <f t="shared" si="5"/>
        <v>[-0.048,1.319,0.666,-0.415,1.2],</v>
      </c>
    </row>
    <row r="56" ht="15.75" customHeight="1">
      <c r="A56" s="1">
        <v>40.0</v>
      </c>
      <c r="B56" s="36">
        <v>204.0</v>
      </c>
      <c r="C56" s="28">
        <f t="shared" si="13"/>
        <v>284.5418183</v>
      </c>
      <c r="D56" s="2">
        <f t="shared" si="63"/>
        <v>-16.26946572</v>
      </c>
      <c r="E56" s="1">
        <v>-16.0</v>
      </c>
      <c r="F56" s="27">
        <f t="shared" si="6"/>
        <v>-0.05711557834</v>
      </c>
      <c r="G56" s="27">
        <f t="shared" si="15"/>
        <v>195.0065646</v>
      </c>
      <c r="H56" s="27">
        <f t="shared" si="2"/>
        <v>195.6618518</v>
      </c>
      <c r="I56" s="27">
        <f t="shared" si="7"/>
        <v>-0.08186514425</v>
      </c>
      <c r="J56" s="27">
        <f t="shared" si="8"/>
        <v>-0.05711557834</v>
      </c>
      <c r="K56" s="27">
        <f t="shared" si="11"/>
        <v>1.306499904</v>
      </c>
      <c r="L56" s="27">
        <f t="shared" si="16"/>
        <v>0.6923231337</v>
      </c>
      <c r="M56" s="27">
        <f t="shared" si="9"/>
        <v>-0.4280267111</v>
      </c>
      <c r="N56" s="31">
        <v>1.2</v>
      </c>
      <c r="O56" s="28">
        <f t="shared" ref="O56:R56" si="68">DEGREES(J56)</f>
        <v>-3.272481584</v>
      </c>
      <c r="P56" s="28">
        <f t="shared" si="68"/>
        <v>74.85693044</v>
      </c>
      <c r="Q56" s="28">
        <f t="shared" si="68"/>
        <v>39.66719362</v>
      </c>
      <c r="R56" s="28">
        <f t="shared" si="68"/>
        <v>-24.52412407</v>
      </c>
      <c r="S56" s="28">
        <f t="shared" si="4"/>
        <v>1.2</v>
      </c>
      <c r="T56" s="32" t="str">
        <f t="shared" si="5"/>
        <v>[-0.057,1.306,0.692,-0.428,1.2],</v>
      </c>
    </row>
    <row r="57" ht="15.75" customHeight="1">
      <c r="A57" s="1">
        <v>40.0</v>
      </c>
      <c r="B57" s="36">
        <v>208.0</v>
      </c>
      <c r="C57" s="28">
        <f t="shared" si="13"/>
        <v>283.3179037</v>
      </c>
      <c r="D57" s="2">
        <f t="shared" si="63"/>
        <v>-18.77886251</v>
      </c>
      <c r="E57" s="1">
        <v>-16.0</v>
      </c>
      <c r="F57" s="27">
        <f t="shared" si="6"/>
        <v>-0.06618513747</v>
      </c>
      <c r="G57" s="27">
        <f t="shared" si="15"/>
        <v>193.9395715</v>
      </c>
      <c r="H57" s="27">
        <f t="shared" si="2"/>
        <v>194.5984516</v>
      </c>
      <c r="I57" s="27">
        <f t="shared" si="7"/>
        <v>-0.08231351379</v>
      </c>
      <c r="J57" s="27">
        <f t="shared" si="8"/>
        <v>-0.06618513747</v>
      </c>
      <c r="K57" s="27">
        <f t="shared" si="11"/>
        <v>1.292181752</v>
      </c>
      <c r="L57" s="27">
        <f t="shared" si="16"/>
        <v>0.7218561769</v>
      </c>
      <c r="M57" s="27">
        <f t="shared" si="9"/>
        <v>-0.4432416022</v>
      </c>
      <c r="N57" s="31">
        <v>1.2</v>
      </c>
      <c r="O57" s="28">
        <f t="shared" ref="O57:R57" si="69">DEGREES(J57)</f>
        <v>-3.792129043</v>
      </c>
      <c r="P57" s="28">
        <f t="shared" si="69"/>
        <v>74.03656076</v>
      </c>
      <c r="Q57" s="28">
        <f t="shared" si="69"/>
        <v>41.35931235</v>
      </c>
      <c r="R57" s="28">
        <f t="shared" si="69"/>
        <v>-25.39587311</v>
      </c>
      <c r="S57" s="28">
        <f t="shared" si="4"/>
        <v>1.2</v>
      </c>
      <c r="T57" s="32" t="str">
        <f t="shared" si="5"/>
        <v>[-0.066,1.292,0.722,-0.443,1.2],</v>
      </c>
    </row>
    <row r="58" ht="15.75" customHeight="1">
      <c r="A58" s="1">
        <v>40.0</v>
      </c>
      <c r="B58" s="36">
        <v>212.0</v>
      </c>
      <c r="C58" s="28">
        <f t="shared" si="13"/>
        <v>281.9219238</v>
      </c>
      <c r="D58" s="2">
        <f t="shared" si="63"/>
        <v>-21.19677057</v>
      </c>
      <c r="E58" s="1">
        <v>-16.0</v>
      </c>
      <c r="F58" s="27">
        <f t="shared" si="6"/>
        <v>-0.07504547068</v>
      </c>
      <c r="G58" s="27">
        <f t="shared" si="15"/>
        <v>192.7176581</v>
      </c>
      <c r="H58" s="27">
        <f t="shared" si="2"/>
        <v>193.3807016</v>
      </c>
      <c r="I58" s="27">
        <f t="shared" si="7"/>
        <v>-0.0828330405</v>
      </c>
      <c r="J58" s="27">
        <f t="shared" si="8"/>
        <v>-0.07504547068</v>
      </c>
      <c r="K58" s="27">
        <f t="shared" si="11"/>
        <v>1.27647102</v>
      </c>
      <c r="L58" s="27">
        <f t="shared" si="16"/>
        <v>0.7543166955</v>
      </c>
      <c r="M58" s="27">
        <f t="shared" si="9"/>
        <v>-0.4599913883</v>
      </c>
      <c r="N58" s="31">
        <v>1.2</v>
      </c>
      <c r="O58" s="28">
        <f t="shared" ref="O58:R58" si="70">DEGREES(J58)</f>
        <v>-4.299788742</v>
      </c>
      <c r="P58" s="28">
        <f t="shared" si="70"/>
        <v>73.13640209</v>
      </c>
      <c r="Q58" s="28">
        <f t="shared" si="70"/>
        <v>43.21916307</v>
      </c>
      <c r="R58" s="28">
        <f t="shared" si="70"/>
        <v>-26.35556516</v>
      </c>
      <c r="S58" s="28">
        <f t="shared" si="4"/>
        <v>1.2</v>
      </c>
      <c r="T58" s="32" t="str">
        <f t="shared" si="5"/>
        <v>[-0.075,1.276,0.754,-0.46,1.2],</v>
      </c>
    </row>
    <row r="59" ht="15.75" customHeight="1">
      <c r="A59" s="1">
        <v>40.0</v>
      </c>
      <c r="B59" s="36">
        <v>216.0</v>
      </c>
      <c r="C59" s="28">
        <f t="shared" si="13"/>
        <v>280.3606798</v>
      </c>
      <c r="D59" s="2">
        <f t="shared" si="63"/>
        <v>-23.51141009</v>
      </c>
      <c r="E59" s="1">
        <v>-16.0</v>
      </c>
      <c r="F59" s="27">
        <f t="shared" si="6"/>
        <v>-0.08366553097</v>
      </c>
      <c r="G59" s="27">
        <f t="shared" si="15"/>
        <v>191.3448012</v>
      </c>
      <c r="H59" s="27">
        <f t="shared" si="2"/>
        <v>192.0125854</v>
      </c>
      <c r="I59" s="27">
        <f t="shared" si="7"/>
        <v>-0.08342460549</v>
      </c>
      <c r="J59" s="27">
        <f t="shared" si="8"/>
        <v>-0.08366553097</v>
      </c>
      <c r="K59" s="27">
        <f t="shared" si="11"/>
        <v>1.25958716</v>
      </c>
      <c r="L59" s="27">
        <f t="shared" si="16"/>
        <v>0.7892675451</v>
      </c>
      <c r="M59" s="27">
        <f t="shared" si="9"/>
        <v>-0.478058378</v>
      </c>
      <c r="N59" s="31">
        <v>1.2</v>
      </c>
      <c r="O59" s="28">
        <f t="shared" ref="O59:R59" si="71">DEGREES(J59)</f>
        <v>-4.793681815</v>
      </c>
      <c r="P59" s="28">
        <f t="shared" si="71"/>
        <v>72.16902818</v>
      </c>
      <c r="Q59" s="28">
        <f t="shared" si="71"/>
        <v>45.22169924</v>
      </c>
      <c r="R59" s="28">
        <f t="shared" si="71"/>
        <v>-27.39072742</v>
      </c>
      <c r="S59" s="28">
        <f t="shared" si="4"/>
        <v>1.2</v>
      </c>
      <c r="T59" s="32" t="str">
        <f t="shared" si="5"/>
        <v>[-0.084,1.26,0.789,-0.478,1.2],</v>
      </c>
    </row>
    <row r="60" ht="15.75" customHeight="1">
      <c r="A60" s="1">
        <v>40.0</v>
      </c>
      <c r="B60" s="36">
        <v>220.0</v>
      </c>
      <c r="C60" s="28">
        <f t="shared" si="13"/>
        <v>278.6417777</v>
      </c>
      <c r="D60" s="2">
        <f t="shared" si="63"/>
        <v>-25.71150439</v>
      </c>
      <c r="E60" s="1">
        <v>-16.0</v>
      </c>
      <c r="F60" s="27">
        <f t="shared" si="6"/>
        <v>-0.09201384319</v>
      </c>
      <c r="G60" s="27">
        <f t="shared" si="15"/>
        <v>189.8255202</v>
      </c>
      <c r="H60" s="27">
        <f t="shared" si="2"/>
        <v>190.4986302</v>
      </c>
      <c r="I60" s="27">
        <f t="shared" si="7"/>
        <v>-0.08408916913</v>
      </c>
      <c r="J60" s="27">
        <f t="shared" si="8"/>
        <v>-0.09201384319</v>
      </c>
      <c r="K60" s="27">
        <f t="shared" si="11"/>
        <v>1.241730872</v>
      </c>
      <c r="L60" s="27">
        <f t="shared" si="16"/>
        <v>0.8263092469</v>
      </c>
      <c r="M60" s="27">
        <f t="shared" si="9"/>
        <v>-0.4972437926</v>
      </c>
      <c r="N60" s="31">
        <v>1.2</v>
      </c>
      <c r="O60" s="28">
        <f t="shared" ref="O60:R60" si="72">DEGREES(J60)</f>
        <v>-5.272004871</v>
      </c>
      <c r="P60" s="28">
        <f t="shared" si="72"/>
        <v>71.14593828</v>
      </c>
      <c r="Q60" s="28">
        <f t="shared" si="72"/>
        <v>47.34403242</v>
      </c>
      <c r="R60" s="28">
        <f t="shared" si="72"/>
        <v>-28.4899707</v>
      </c>
      <c r="S60" s="28">
        <f t="shared" si="4"/>
        <v>1.2</v>
      </c>
      <c r="T60" s="32" t="str">
        <f t="shared" si="5"/>
        <v>[-0.092,1.242,0.826,-0.497,1.2],</v>
      </c>
    </row>
    <row r="61" ht="15.75" customHeight="1">
      <c r="A61" s="1">
        <v>40.0</v>
      </c>
      <c r="B61" s="36">
        <v>224.0</v>
      </c>
      <c r="C61" s="28">
        <f t="shared" si="13"/>
        <v>276.773592</v>
      </c>
      <c r="D61" s="2">
        <f t="shared" si="63"/>
        <v>-27.78633482</v>
      </c>
      <c r="E61" s="1">
        <v>-16.0</v>
      </c>
      <c r="F61" s="27">
        <f t="shared" si="6"/>
        <v>-0.1000584745</v>
      </c>
      <c r="G61" s="27">
        <f t="shared" si="15"/>
        <v>188.1648821</v>
      </c>
      <c r="H61" s="27">
        <f t="shared" si="2"/>
        <v>188.8439114</v>
      </c>
      <c r="I61" s="27">
        <f t="shared" si="7"/>
        <v>-0.0848277536</v>
      </c>
      <c r="J61" s="27">
        <f t="shared" si="8"/>
        <v>-0.1000584745</v>
      </c>
      <c r="K61" s="27">
        <f t="shared" si="11"/>
        <v>1.223082776</v>
      </c>
      <c r="L61" s="27">
        <f t="shared" si="16"/>
        <v>0.865082609</v>
      </c>
      <c r="M61" s="27">
        <f t="shared" si="9"/>
        <v>-0.5173690581</v>
      </c>
      <c r="N61" s="31">
        <v>1.2</v>
      </c>
      <c r="O61" s="28">
        <f t="shared" ref="O61:R61" si="73">DEGREES(J61)</f>
        <v>-5.732928294</v>
      </c>
      <c r="P61" s="28">
        <f t="shared" si="73"/>
        <v>70.07748105</v>
      </c>
      <c r="Q61" s="28">
        <f t="shared" si="73"/>
        <v>49.56558243</v>
      </c>
      <c r="R61" s="28">
        <f t="shared" si="73"/>
        <v>-29.64306348</v>
      </c>
      <c r="S61" s="28">
        <f t="shared" si="4"/>
        <v>1.2</v>
      </c>
      <c r="T61" s="32" t="str">
        <f t="shared" si="5"/>
        <v>[-0.1,1.223,0.865,-0.517,1.2],</v>
      </c>
    </row>
    <row r="62" ht="15.75" customHeight="1">
      <c r="A62" s="1">
        <v>40.0</v>
      </c>
      <c r="B62" s="36">
        <v>228.0</v>
      </c>
      <c r="C62" s="28">
        <f t="shared" si="13"/>
        <v>274.7652243</v>
      </c>
      <c r="D62" s="2">
        <f t="shared" si="63"/>
        <v>-29.72579302</v>
      </c>
      <c r="E62" s="1">
        <v>-16.0</v>
      </c>
      <c r="F62" s="27">
        <f t="shared" si="6"/>
        <v>-0.107767015</v>
      </c>
      <c r="G62" s="27">
        <f t="shared" si="15"/>
        <v>186.3685062</v>
      </c>
      <c r="H62" s="27">
        <f t="shared" si="2"/>
        <v>187.0540567</v>
      </c>
      <c r="I62" s="27">
        <f t="shared" si="7"/>
        <v>-0.0856414214</v>
      </c>
      <c r="J62" s="27">
        <f t="shared" si="8"/>
        <v>-0.107767015</v>
      </c>
      <c r="K62" s="27">
        <f t="shared" si="11"/>
        <v>1.203803905</v>
      </c>
      <c r="L62" s="27">
        <f t="shared" si="16"/>
        <v>0.9052676869</v>
      </c>
      <c r="M62" s="27">
        <f t="shared" si="9"/>
        <v>-0.5382752648</v>
      </c>
      <c r="N62" s="31">
        <v>1.2</v>
      </c>
      <c r="O62" s="28">
        <f t="shared" ref="O62:R62" si="74">DEGREES(J62)</f>
        <v>-6.174595131</v>
      </c>
      <c r="P62" s="28">
        <f t="shared" si="74"/>
        <v>68.9728831</v>
      </c>
      <c r="Q62" s="28">
        <f t="shared" si="74"/>
        <v>51.86801779</v>
      </c>
      <c r="R62" s="28">
        <f t="shared" si="74"/>
        <v>-30.84090089</v>
      </c>
      <c r="S62" s="28">
        <f t="shared" si="4"/>
        <v>1.2</v>
      </c>
      <c r="T62" s="32" t="str">
        <f t="shared" si="5"/>
        <v>[-0.108,1.204,0.905,-0.538,1.2],</v>
      </c>
    </row>
    <row r="63" ht="15.75" customHeight="1">
      <c r="A63" s="1">
        <v>40.0</v>
      </c>
      <c r="B63" s="36">
        <v>232.0</v>
      </c>
      <c r="C63" s="28">
        <f t="shared" si="13"/>
        <v>272.626459</v>
      </c>
      <c r="D63" s="2">
        <f t="shared" si="63"/>
        <v>-31.52043014</v>
      </c>
      <c r="E63" s="1">
        <v>-16.0</v>
      </c>
      <c r="F63" s="27">
        <f t="shared" si="6"/>
        <v>-0.1151065708</v>
      </c>
      <c r="G63" s="27">
        <f t="shared" si="15"/>
        <v>184.442569</v>
      </c>
      <c r="H63" s="27">
        <f t="shared" si="2"/>
        <v>185.1352512</v>
      </c>
      <c r="I63" s="27">
        <f t="shared" si="7"/>
        <v>-0.0865312491</v>
      </c>
      <c r="J63" s="27">
        <f t="shared" si="8"/>
        <v>-0.1151065708</v>
      </c>
      <c r="K63" s="27">
        <f t="shared" si="11"/>
        <v>1.184037254</v>
      </c>
      <c r="L63" s="27">
        <f t="shared" si="16"/>
        <v>0.9465806428</v>
      </c>
      <c r="M63" s="27">
        <f t="shared" si="9"/>
        <v>-0.5598215705</v>
      </c>
      <c r="N63" s="31">
        <v>1.2</v>
      </c>
      <c r="O63" s="28">
        <f t="shared" ref="O63:R63" si="75">DEGREES(J63)</f>
        <v>-6.595120701</v>
      </c>
      <c r="P63" s="28">
        <f t="shared" si="75"/>
        <v>67.84033747</v>
      </c>
      <c r="Q63" s="28">
        <f t="shared" si="75"/>
        <v>54.2350758</v>
      </c>
      <c r="R63" s="28">
        <f t="shared" si="75"/>
        <v>-32.07541327</v>
      </c>
      <c r="S63" s="28">
        <f t="shared" si="4"/>
        <v>1.2</v>
      </c>
      <c r="T63" s="32" t="str">
        <f t="shared" si="5"/>
        <v>[-0.115,1.184,0.947,-0.56,1.2],</v>
      </c>
    </row>
    <row r="64" ht="15.75" customHeight="1">
      <c r="A64" s="1">
        <v>40.0</v>
      </c>
      <c r="B64" s="36">
        <v>236.0</v>
      </c>
      <c r="C64" s="28">
        <f t="shared" si="13"/>
        <v>270.3677161</v>
      </c>
      <c r="D64" s="2">
        <f t="shared" si="63"/>
        <v>-33.1615029</v>
      </c>
      <c r="E64" s="1">
        <v>-16.0</v>
      </c>
      <c r="F64" s="27">
        <f t="shared" si="6"/>
        <v>-0.1220437717</v>
      </c>
      <c r="G64" s="27">
        <f t="shared" si="15"/>
        <v>182.393809</v>
      </c>
      <c r="H64" s="27">
        <f t="shared" si="2"/>
        <v>183.0942423</v>
      </c>
      <c r="I64" s="27">
        <f t="shared" si="7"/>
        <v>-0.08749829551</v>
      </c>
      <c r="J64" s="27">
        <f t="shared" si="8"/>
        <v>-0.1220437717</v>
      </c>
      <c r="K64" s="27">
        <f t="shared" si="11"/>
        <v>1.163909817</v>
      </c>
      <c r="L64" s="27">
        <f t="shared" si="16"/>
        <v>0.9887696097</v>
      </c>
      <c r="M64" s="27">
        <f t="shared" si="9"/>
        <v>-0.5818831004</v>
      </c>
      <c r="N64" s="31">
        <v>1.2</v>
      </c>
      <c r="O64" s="28">
        <f t="shared" ref="O64:R64" si="76">DEGREES(J64)</f>
        <v>-6.992593036</v>
      </c>
      <c r="P64" s="28">
        <f t="shared" si="76"/>
        <v>66.68712027</v>
      </c>
      <c r="Q64" s="28">
        <f t="shared" si="76"/>
        <v>56.65232555</v>
      </c>
      <c r="R64" s="28">
        <f t="shared" si="76"/>
        <v>-33.33944582</v>
      </c>
      <c r="S64" s="28">
        <f t="shared" si="4"/>
        <v>1.2</v>
      </c>
      <c r="T64" s="32" t="str">
        <f t="shared" si="5"/>
        <v>[-0.122,1.164,0.989,-0.582,1.2],</v>
      </c>
    </row>
    <row r="65" ht="15.75" customHeight="1">
      <c r="A65" s="1">
        <v>40.0</v>
      </c>
      <c r="B65" s="36">
        <v>240.0</v>
      </c>
      <c r="C65" s="28">
        <f t="shared" si="13"/>
        <v>268</v>
      </c>
      <c r="D65" s="2">
        <f t="shared" si="63"/>
        <v>-34.64101615</v>
      </c>
      <c r="E65" s="1">
        <v>-16.0</v>
      </c>
      <c r="F65" s="27">
        <f t="shared" si="6"/>
        <v>-0.1285447971</v>
      </c>
      <c r="G65" s="27">
        <f t="shared" si="15"/>
        <v>180.2295321</v>
      </c>
      <c r="H65" s="27">
        <f t="shared" si="2"/>
        <v>180.9383437</v>
      </c>
      <c r="I65" s="27">
        <f t="shared" si="7"/>
        <v>-0.08854356338</v>
      </c>
      <c r="J65" s="27">
        <f t="shared" si="8"/>
        <v>-0.1285447971</v>
      </c>
      <c r="K65" s="27">
        <f t="shared" si="11"/>
        <v>1.143534755</v>
      </c>
      <c r="L65" s="27">
        <f t="shared" si="16"/>
        <v>1.03161027</v>
      </c>
      <c r="M65" s="27">
        <f t="shared" si="9"/>
        <v>-0.6043486983</v>
      </c>
      <c r="N65" s="31">
        <v>1.2</v>
      </c>
      <c r="O65" s="28">
        <f t="shared" ref="O65:R65" si="77">DEGREES(J65)</f>
        <v>-7.365074355</v>
      </c>
      <c r="P65" s="28">
        <f t="shared" si="77"/>
        <v>65.5197152</v>
      </c>
      <c r="Q65" s="28">
        <f t="shared" si="77"/>
        <v>59.10691456</v>
      </c>
      <c r="R65" s="28">
        <f t="shared" si="77"/>
        <v>-34.62662976</v>
      </c>
      <c r="S65" s="28">
        <f t="shared" si="4"/>
        <v>1.2</v>
      </c>
      <c r="T65" s="32" t="str">
        <f t="shared" si="5"/>
        <v>[-0.129,1.144,1.032,-0.604,1.2],</v>
      </c>
    </row>
    <row r="66" ht="15.75" customHeight="1">
      <c r="A66" s="1">
        <v>40.0</v>
      </c>
      <c r="B66" s="36">
        <v>244.0</v>
      </c>
      <c r="C66" s="28">
        <f t="shared" si="13"/>
        <v>265.5348459</v>
      </c>
      <c r="D66" s="2">
        <f t="shared" si="63"/>
        <v>-35.95176185</v>
      </c>
      <c r="E66" s="1">
        <v>-16.0</v>
      </c>
      <c r="F66" s="27">
        <f t="shared" si="6"/>
        <v>-0.1345754224</v>
      </c>
      <c r="G66" s="27">
        <f t="shared" si="15"/>
        <v>177.9576152</v>
      </c>
      <c r="H66" s="27">
        <f t="shared" si="2"/>
        <v>178.6754399</v>
      </c>
      <c r="I66" s="27">
        <f t="shared" si="7"/>
        <v>-0.08966795354</v>
      </c>
      <c r="J66" s="27">
        <f t="shared" si="8"/>
        <v>-0.1345754224</v>
      </c>
      <c r="K66" s="27">
        <f t="shared" si="11"/>
        <v>1.123013499</v>
      </c>
      <c r="L66" s="27">
        <f t="shared" si="16"/>
        <v>1.074901564</v>
      </c>
      <c r="M66" s="27">
        <f t="shared" si="9"/>
        <v>-0.6271187354</v>
      </c>
      <c r="N66" s="31">
        <v>1.2</v>
      </c>
      <c r="O66" s="28">
        <f t="shared" ref="O66:R66" si="78">DEGREES(J66)</f>
        <v>-7.710603727</v>
      </c>
      <c r="P66" s="28">
        <f t="shared" si="78"/>
        <v>64.3439338</v>
      </c>
      <c r="Q66" s="28">
        <f t="shared" si="78"/>
        <v>61.58732299</v>
      </c>
      <c r="R66" s="28">
        <f t="shared" si="78"/>
        <v>-35.93125679</v>
      </c>
      <c r="S66" s="28">
        <f t="shared" si="4"/>
        <v>1.2</v>
      </c>
      <c r="T66" s="32" t="str">
        <f t="shared" si="5"/>
        <v>[-0.135,1.123,1.075,-0.627,1.2],</v>
      </c>
    </row>
    <row r="67" ht="15.75" customHeight="1">
      <c r="A67" s="1">
        <v>40.0</v>
      </c>
      <c r="B67" s="36">
        <v>248.0</v>
      </c>
      <c r="C67" s="28">
        <f t="shared" si="13"/>
        <v>262.9842637</v>
      </c>
      <c r="D67" s="2">
        <f t="shared" si="63"/>
        <v>-37.08735418</v>
      </c>
      <c r="E67" s="1">
        <v>-16.0</v>
      </c>
      <c r="F67" s="27">
        <f t="shared" si="6"/>
        <v>-0.1401010899</v>
      </c>
      <c r="G67" s="27">
        <f t="shared" si="15"/>
        <v>175.586511</v>
      </c>
      <c r="H67" s="27">
        <f t="shared" si="2"/>
        <v>176.3139893</v>
      </c>
      <c r="I67" s="27">
        <f t="shared" si="7"/>
        <v>-0.09087221033</v>
      </c>
      <c r="J67" s="27">
        <f t="shared" si="8"/>
        <v>-0.1401010899</v>
      </c>
      <c r="K67" s="27">
        <f t="shared" si="11"/>
        <v>1.102437665</v>
      </c>
      <c r="L67" s="27">
        <f t="shared" si="16"/>
        <v>1.118461745</v>
      </c>
      <c r="M67" s="27">
        <f t="shared" si="9"/>
        <v>-0.6501030828</v>
      </c>
      <c r="N67" s="31">
        <v>1.2</v>
      </c>
      <c r="O67" s="28">
        <f t="shared" ref="O67:R67" si="79">DEGREES(J67)</f>
        <v>-8.027201154</v>
      </c>
      <c r="P67" s="28">
        <f t="shared" si="79"/>
        <v>63.16502536</v>
      </c>
      <c r="Q67" s="28">
        <f t="shared" si="79"/>
        <v>64.08313753</v>
      </c>
      <c r="R67" s="28">
        <f t="shared" si="79"/>
        <v>-37.24816289</v>
      </c>
      <c r="S67" s="28">
        <f t="shared" si="4"/>
        <v>1.2</v>
      </c>
      <c r="T67" s="32" t="str">
        <f t="shared" si="5"/>
        <v>[-0.14,1.102,1.118,-0.65,1.2],</v>
      </c>
    </row>
    <row r="68" ht="15.75" customHeight="1">
      <c r="A68" s="1">
        <v>40.0</v>
      </c>
      <c r="B68" s="36">
        <v>252.0</v>
      </c>
      <c r="C68" s="28">
        <f t="shared" si="13"/>
        <v>260.3606798</v>
      </c>
      <c r="D68" s="2">
        <f t="shared" si="63"/>
        <v>-38.04226065</v>
      </c>
      <c r="E68" s="1">
        <v>-16.0</v>
      </c>
      <c r="F68" s="27">
        <f t="shared" si="6"/>
        <v>-0.1450870094</v>
      </c>
      <c r="G68" s="27">
        <f t="shared" si="15"/>
        <v>173.12525</v>
      </c>
      <c r="H68" s="27">
        <f t="shared" si="2"/>
        <v>173.863027</v>
      </c>
      <c r="I68" s="27">
        <f t="shared" si="7"/>
        <v>-0.09215685721</v>
      </c>
      <c r="J68" s="27">
        <f t="shared" si="8"/>
        <v>-0.1450870094</v>
      </c>
      <c r="K68" s="27">
        <f t="shared" si="11"/>
        <v>1.081890748</v>
      </c>
      <c r="L68" s="27">
        <f t="shared" si="16"/>
        <v>1.162124871</v>
      </c>
      <c r="M68" s="27">
        <f t="shared" si="9"/>
        <v>-0.6732192929</v>
      </c>
      <c r="N68" s="31">
        <v>1.2</v>
      </c>
      <c r="O68" s="28">
        <f t="shared" ref="O68:R68" si="80">DEGREES(J68)</f>
        <v>-8.3128733</v>
      </c>
      <c r="P68" s="28">
        <f t="shared" si="80"/>
        <v>61.98777377</v>
      </c>
      <c r="Q68" s="28">
        <f t="shared" si="80"/>
        <v>66.5848504</v>
      </c>
      <c r="R68" s="28">
        <f t="shared" si="80"/>
        <v>-38.57262417</v>
      </c>
      <c r="S68" s="28">
        <f t="shared" si="4"/>
        <v>1.2</v>
      </c>
      <c r="T68" s="32" t="str">
        <f t="shared" si="5"/>
        <v>[-0.145,1.082,1.162,-0.673,1.2],</v>
      </c>
    </row>
    <row r="69" ht="15.75" customHeight="1">
      <c r="A69" s="1">
        <v>40.0</v>
      </c>
      <c r="B69" s="36">
        <v>256.0</v>
      </c>
      <c r="C69" s="28">
        <f t="shared" si="13"/>
        <v>257.6768758</v>
      </c>
      <c r="D69" s="2">
        <f t="shared" si="63"/>
        <v>-38.81182905</v>
      </c>
      <c r="E69" s="1">
        <v>-16.0</v>
      </c>
      <c r="F69" s="27">
        <f t="shared" si="6"/>
        <v>-0.149498291</v>
      </c>
      <c r="G69" s="27">
        <f t="shared" si="15"/>
        <v>170.5834423</v>
      </c>
      <c r="H69" s="27">
        <f t="shared" si="2"/>
        <v>171.3321651</v>
      </c>
      <c r="I69" s="27">
        <f t="shared" si="7"/>
        <v>-0.09352212127</v>
      </c>
      <c r="J69" s="27">
        <f t="shared" si="8"/>
        <v>-0.149498291</v>
      </c>
      <c r="K69" s="27">
        <f t="shared" si="11"/>
        <v>1.061449573</v>
      </c>
      <c r="L69" s="27">
        <f t="shared" si="16"/>
        <v>1.20573775</v>
      </c>
      <c r="M69" s="27">
        <f t="shared" si="9"/>
        <v>-0.6963909961</v>
      </c>
      <c r="N69" s="31">
        <v>1.2</v>
      </c>
      <c r="O69" s="28">
        <f t="shared" ref="O69:R69" si="81">DEGREES(J69)</f>
        <v>-8.565621118</v>
      </c>
      <c r="P69" s="28">
        <f t="shared" si="81"/>
        <v>60.81658071</v>
      </c>
      <c r="Q69" s="28">
        <f t="shared" si="81"/>
        <v>69.08368425</v>
      </c>
      <c r="R69" s="28">
        <f t="shared" si="81"/>
        <v>-39.90026497</v>
      </c>
      <c r="S69" s="28">
        <f t="shared" si="4"/>
        <v>1.2</v>
      </c>
      <c r="T69" s="32" t="str">
        <f t="shared" si="5"/>
        <v>[-0.149,1.061,1.206,-0.696,1.2],</v>
      </c>
    </row>
    <row r="70" ht="15.75" customHeight="1">
      <c r="A70" s="1">
        <v>40.0</v>
      </c>
      <c r="B70" s="36">
        <v>260.0</v>
      </c>
      <c r="C70" s="28">
        <f t="shared" si="13"/>
        <v>254.9459271</v>
      </c>
      <c r="D70" s="2">
        <f t="shared" si="63"/>
        <v>-39.39231012</v>
      </c>
      <c r="E70" s="1">
        <v>-16.0</v>
      </c>
      <c r="F70" s="27">
        <f t="shared" si="6"/>
        <v>-0.1533001165</v>
      </c>
      <c r="G70" s="27">
        <f t="shared" si="15"/>
        <v>167.9712772</v>
      </c>
      <c r="H70" s="27">
        <f t="shared" si="2"/>
        <v>168.7315915</v>
      </c>
      <c r="I70" s="27">
        <f t="shared" si="7"/>
        <v>-0.0949678455</v>
      </c>
      <c r="J70" s="27">
        <f t="shared" si="8"/>
        <v>-0.1533001165</v>
      </c>
      <c r="K70" s="27">
        <f t="shared" si="11"/>
        <v>1.041185516</v>
      </c>
      <c r="L70" s="27">
        <f t="shared" si="16"/>
        <v>1.249157314</v>
      </c>
      <c r="M70" s="27">
        <f t="shared" si="9"/>
        <v>-0.7195465023</v>
      </c>
      <c r="N70" s="31">
        <v>1.2</v>
      </c>
      <c r="O70" s="28">
        <f t="shared" ref="O70:R70" si="82">DEGREES(J70)</f>
        <v>-8.783449672</v>
      </c>
      <c r="P70" s="28">
        <f t="shared" si="82"/>
        <v>59.65553573</v>
      </c>
      <c r="Q70" s="28">
        <f t="shared" si="82"/>
        <v>71.57144201</v>
      </c>
      <c r="R70" s="28">
        <f t="shared" si="82"/>
        <v>-41.22697774</v>
      </c>
      <c r="S70" s="28">
        <f t="shared" si="4"/>
        <v>1.2</v>
      </c>
      <c r="T70" s="32" t="str">
        <f t="shared" si="5"/>
        <v>[-0.153,1.041,1.249,-0.72,1.2],</v>
      </c>
    </row>
    <row r="71" ht="15.75" customHeight="1">
      <c r="A71" s="1">
        <v>40.0</v>
      </c>
      <c r="B71" s="36">
        <v>264.0</v>
      </c>
      <c r="C71" s="28">
        <f t="shared" si="13"/>
        <v>252.1811385</v>
      </c>
      <c r="D71" s="2">
        <f t="shared" si="63"/>
        <v>-39.78087581</v>
      </c>
      <c r="E71" s="1">
        <v>-16.0</v>
      </c>
      <c r="F71" s="27">
        <f t="shared" si="6"/>
        <v>-0.1564579539</v>
      </c>
      <c r="G71" s="27">
        <f t="shared" si="15"/>
        <v>165.2995196</v>
      </c>
      <c r="H71" s="27">
        <f t="shared" si="2"/>
        <v>166.0720662</v>
      </c>
      <c r="I71" s="27">
        <f t="shared" si="7"/>
        <v>-0.09649338763</v>
      </c>
      <c r="J71" s="27">
        <f t="shared" si="8"/>
        <v>-0.1564579539</v>
      </c>
      <c r="K71" s="27">
        <f t="shared" si="11"/>
        <v>1.021165515</v>
      </c>
      <c r="L71" s="27">
        <f t="shared" si="16"/>
        <v>1.292248398</v>
      </c>
      <c r="M71" s="27">
        <f t="shared" si="9"/>
        <v>-0.7426175868</v>
      </c>
      <c r="N71" s="31">
        <v>1.2</v>
      </c>
      <c r="O71" s="28">
        <f t="shared" ref="O71:R71" si="83">DEGREES(J71)</f>
        <v>-8.964380431</v>
      </c>
      <c r="P71" s="28">
        <f t="shared" si="83"/>
        <v>58.50847421</v>
      </c>
      <c r="Q71" s="28">
        <f t="shared" si="83"/>
        <v>74.04037931</v>
      </c>
      <c r="R71" s="28">
        <f t="shared" si="83"/>
        <v>-42.54885352</v>
      </c>
      <c r="S71" s="28">
        <f t="shared" si="4"/>
        <v>1.2</v>
      </c>
      <c r="T71" s="32" t="str">
        <f t="shared" si="5"/>
        <v>[-0.156,1.021,1.292,-0.743,1.2],</v>
      </c>
    </row>
    <row r="72" ht="15.75" customHeight="1">
      <c r="A72" s="1">
        <v>40.0</v>
      </c>
      <c r="B72" s="36">
        <v>268.0</v>
      </c>
      <c r="C72" s="28">
        <f t="shared" si="13"/>
        <v>249.3959799</v>
      </c>
      <c r="D72" s="2">
        <f t="shared" si="63"/>
        <v>-39.97563308</v>
      </c>
      <c r="E72" s="1">
        <v>-16.0</v>
      </c>
      <c r="F72" s="27">
        <f t="shared" si="6"/>
        <v>-0.158937821</v>
      </c>
      <c r="G72" s="27">
        <f t="shared" si="15"/>
        <v>162.5795043</v>
      </c>
      <c r="H72" s="27">
        <f t="shared" si="2"/>
        <v>163.3649143</v>
      </c>
      <c r="I72" s="27">
        <f t="shared" si="7"/>
        <v>-0.09809750496</v>
      </c>
      <c r="J72" s="27">
        <f t="shared" si="8"/>
        <v>-0.158937821</v>
      </c>
      <c r="K72" s="27">
        <f t="shared" si="11"/>
        <v>1.001452898</v>
      </c>
      <c r="L72" s="27">
        <f t="shared" si="16"/>
        <v>1.334881867</v>
      </c>
      <c r="M72" s="27">
        <f t="shared" si="9"/>
        <v>-0.7655384386</v>
      </c>
      <c r="N72" s="31">
        <v>1.2</v>
      </c>
      <c r="O72" s="28">
        <f t="shared" ref="O72:R72" si="84">DEGREES(J72)</f>
        <v>-9.106466347</v>
      </c>
      <c r="P72" s="28">
        <f t="shared" si="84"/>
        <v>57.37902444</v>
      </c>
      <c r="Q72" s="28">
        <f t="shared" si="84"/>
        <v>76.48309714</v>
      </c>
      <c r="R72" s="28">
        <f t="shared" si="84"/>
        <v>-43.86212159</v>
      </c>
      <c r="S72" s="28">
        <f t="shared" si="4"/>
        <v>1.2</v>
      </c>
      <c r="T72" s="32" t="str">
        <f t="shared" si="5"/>
        <v>[-0.159,1.001,1.335,-0.766,1.2],</v>
      </c>
    </row>
    <row r="73" ht="15.75" customHeight="1">
      <c r="A73" s="1">
        <v>40.0</v>
      </c>
      <c r="B73" s="36">
        <v>272.0</v>
      </c>
      <c r="C73" s="28">
        <f t="shared" si="13"/>
        <v>246.6040201</v>
      </c>
      <c r="D73" s="2">
        <f t="shared" si="63"/>
        <v>-39.97563308</v>
      </c>
      <c r="E73" s="1">
        <v>-16.0</v>
      </c>
      <c r="F73" s="27">
        <f t="shared" si="6"/>
        <v>-0.1607066016</v>
      </c>
      <c r="G73" s="27">
        <f t="shared" si="15"/>
        <v>159.8231254</v>
      </c>
      <c r="H73" s="27">
        <f t="shared" si="2"/>
        <v>160.6220141</v>
      </c>
      <c r="I73" s="27">
        <f t="shared" si="7"/>
        <v>-0.09977822452</v>
      </c>
      <c r="J73" s="27">
        <f t="shared" si="8"/>
        <v>-0.1607066016</v>
      </c>
      <c r="K73" s="27">
        <f t="shared" si="11"/>
        <v>0.9821080263</v>
      </c>
      <c r="L73" s="27">
        <f t="shared" si="16"/>
        <v>1.37693305</v>
      </c>
      <c r="M73" s="27">
        <f t="shared" si="9"/>
        <v>-0.7882447496</v>
      </c>
      <c r="N73" s="31">
        <v>1.2</v>
      </c>
      <c r="O73" s="28">
        <f t="shared" ref="O73:R73" si="85">DEGREES(J73)</f>
        <v>-9.207810014</v>
      </c>
      <c r="P73" s="28">
        <f t="shared" si="85"/>
        <v>56.27064493</v>
      </c>
      <c r="Q73" s="28">
        <f t="shared" si="85"/>
        <v>78.89245244</v>
      </c>
      <c r="R73" s="28">
        <f t="shared" si="85"/>
        <v>-45.16309737</v>
      </c>
      <c r="S73" s="28">
        <f t="shared" si="4"/>
        <v>1.2</v>
      </c>
      <c r="T73" s="32" t="str">
        <f t="shared" si="5"/>
        <v>[-0.161,0.982,1.377,-0.788,1.2],</v>
      </c>
    </row>
    <row r="74" ht="15.75" customHeight="1">
      <c r="A74" s="1">
        <v>40.0</v>
      </c>
      <c r="B74" s="36">
        <v>276.0</v>
      </c>
      <c r="C74" s="28">
        <f t="shared" si="13"/>
        <v>243.8188615</v>
      </c>
      <c r="D74" s="2">
        <f t="shared" si="63"/>
        <v>-39.78087581</v>
      </c>
      <c r="E74" s="1">
        <v>-16.0</v>
      </c>
      <c r="F74" s="27">
        <f t="shared" si="6"/>
        <v>-0.161732422</v>
      </c>
      <c r="G74" s="27">
        <f t="shared" si="15"/>
        <v>157.0428208</v>
      </c>
      <c r="H74" s="27">
        <f t="shared" si="2"/>
        <v>157.8557809</v>
      </c>
      <c r="I74" s="27">
        <f t="shared" si="7"/>
        <v>-0.1015326989</v>
      </c>
      <c r="J74" s="27">
        <f t="shared" si="8"/>
        <v>-0.161732422</v>
      </c>
      <c r="K74" s="27">
        <f t="shared" si="11"/>
        <v>0.9631887967</v>
      </c>
      <c r="L74" s="27">
        <f t="shared" si="16"/>
        <v>1.418280458</v>
      </c>
      <c r="M74" s="27">
        <f t="shared" si="9"/>
        <v>-0.8106729279</v>
      </c>
      <c r="N74" s="31">
        <v>1.2</v>
      </c>
      <c r="O74" s="28">
        <f t="shared" ref="O74:R74" si="86">DEGREES(J74)</f>
        <v>-9.266585193</v>
      </c>
      <c r="P74" s="28">
        <f t="shared" si="86"/>
        <v>55.18665292</v>
      </c>
      <c r="Q74" s="28">
        <f t="shared" si="86"/>
        <v>81.26148441</v>
      </c>
      <c r="R74" s="28">
        <f t="shared" si="86"/>
        <v>-46.44813734</v>
      </c>
      <c r="S74" s="28">
        <f t="shared" si="4"/>
        <v>1.2</v>
      </c>
      <c r="T74" s="32" t="str">
        <f t="shared" si="5"/>
        <v>[-0.162,0.963,1.418,-0.811,1.2],</v>
      </c>
    </row>
    <row r="75" ht="15.75" customHeight="1">
      <c r="A75" s="1">
        <v>40.0</v>
      </c>
      <c r="B75" s="36">
        <v>280.0</v>
      </c>
      <c r="C75" s="28">
        <f t="shared" si="13"/>
        <v>241.0540729</v>
      </c>
      <c r="D75" s="2">
        <f t="shared" si="63"/>
        <v>-39.39231012</v>
      </c>
      <c r="E75" s="1">
        <v>-16.0</v>
      </c>
      <c r="F75" s="27">
        <f t="shared" si="6"/>
        <v>-0.1619850889</v>
      </c>
      <c r="G75" s="27">
        <f t="shared" si="15"/>
        <v>154.251551</v>
      </c>
      <c r="H75" s="27">
        <f t="shared" si="2"/>
        <v>155.0791442</v>
      </c>
      <c r="I75" s="27">
        <f t="shared" si="7"/>
        <v>-0.1033570489</v>
      </c>
      <c r="J75" s="27">
        <f t="shared" si="8"/>
        <v>-0.1619850889</v>
      </c>
      <c r="K75" s="27">
        <f t="shared" si="11"/>
        <v>0.9447510031</v>
      </c>
      <c r="L75" s="27">
        <f t="shared" si="16"/>
        <v>1.458804745</v>
      </c>
      <c r="M75" s="27">
        <f t="shared" si="9"/>
        <v>-0.8327594214</v>
      </c>
      <c r="N75" s="31">
        <v>1.2</v>
      </c>
      <c r="O75" s="28">
        <f t="shared" ref="O75:R75" si="87">DEGREES(J75)</f>
        <v>-9.281061936</v>
      </c>
      <c r="P75" s="28">
        <f t="shared" si="87"/>
        <v>54.13024517</v>
      </c>
      <c r="Q75" s="28">
        <f t="shared" si="87"/>
        <v>83.58335503</v>
      </c>
      <c r="R75" s="28">
        <f t="shared" si="87"/>
        <v>-47.7136002</v>
      </c>
      <c r="S75" s="28">
        <f t="shared" si="4"/>
        <v>1.2</v>
      </c>
      <c r="T75" s="32" t="str">
        <f t="shared" si="5"/>
        <v>[-0.162,0.945,1.459,-0.833,1.2],</v>
      </c>
    </row>
    <row r="76" ht="15.75" customHeight="1">
      <c r="A76" s="1">
        <v>40.0</v>
      </c>
      <c r="B76" s="36">
        <v>284.0</v>
      </c>
      <c r="C76" s="28">
        <f t="shared" si="13"/>
        <v>238.3231242</v>
      </c>
      <c r="D76" s="2">
        <f t="shared" si="63"/>
        <v>-38.81182905</v>
      </c>
      <c r="E76" s="1">
        <v>-16.0</v>
      </c>
      <c r="F76" s="27">
        <f t="shared" si="6"/>
        <v>-0.1614365939</v>
      </c>
      <c r="G76" s="27">
        <f t="shared" si="15"/>
        <v>151.4627706</v>
      </c>
      <c r="H76" s="27">
        <f t="shared" si="2"/>
        <v>152.3055182</v>
      </c>
      <c r="I76" s="27">
        <f t="shared" si="7"/>
        <v>-0.1052461948</v>
      </c>
      <c r="J76" s="27">
        <f t="shared" si="8"/>
        <v>-0.1614365939</v>
      </c>
      <c r="K76" s="27">
        <f t="shared" si="11"/>
        <v>0.9268485751</v>
      </c>
      <c r="L76" s="27">
        <f t="shared" si="16"/>
        <v>1.498387893</v>
      </c>
      <c r="M76" s="27">
        <f t="shared" si="9"/>
        <v>-0.8544401414</v>
      </c>
      <c r="N76" s="31">
        <v>1.2</v>
      </c>
      <c r="O76" s="28">
        <f t="shared" ref="O76:R76" si="88">DEGREES(J76)</f>
        <v>-9.249635488</v>
      </c>
      <c r="P76" s="28">
        <f t="shared" si="88"/>
        <v>53.1045116</v>
      </c>
      <c r="Q76" s="28">
        <f t="shared" si="88"/>
        <v>85.85130235</v>
      </c>
      <c r="R76" s="28">
        <f t="shared" si="88"/>
        <v>-48.95581395</v>
      </c>
      <c r="S76" s="28">
        <f t="shared" si="4"/>
        <v>1.2</v>
      </c>
      <c r="T76" s="32" t="str">
        <f t="shared" si="5"/>
        <v>[-0.161,0.927,1.498,-0.854,1.2],</v>
      </c>
    </row>
    <row r="77" ht="15.75" customHeight="1">
      <c r="A77" s="1">
        <v>40.0</v>
      </c>
      <c r="B77" s="36">
        <v>288.0</v>
      </c>
      <c r="C77" s="28">
        <f t="shared" si="13"/>
        <v>235.6393202</v>
      </c>
      <c r="D77" s="2">
        <f t="shared" si="63"/>
        <v>-38.04226065</v>
      </c>
      <c r="E77" s="1">
        <v>-16.0</v>
      </c>
      <c r="F77" s="27">
        <f t="shared" si="6"/>
        <v>-0.1600616855</v>
      </c>
      <c r="G77" s="27">
        <f t="shared" si="15"/>
        <v>148.6903912</v>
      </c>
      <c r="H77" s="27">
        <f t="shared" si="2"/>
        <v>149.5487627</v>
      </c>
      <c r="I77" s="27">
        <f t="shared" si="7"/>
        <v>-0.1071936814</v>
      </c>
      <c r="J77" s="27">
        <f t="shared" si="8"/>
        <v>-0.1600616855</v>
      </c>
      <c r="K77" s="27">
        <f t="shared" si="11"/>
        <v>0.9095337057</v>
      </c>
      <c r="L77" s="27">
        <f t="shared" si="16"/>
        <v>1.536912605</v>
      </c>
      <c r="M77" s="27">
        <f t="shared" si="9"/>
        <v>-0.8756499839</v>
      </c>
      <c r="N77" s="31">
        <v>1.2</v>
      </c>
      <c r="O77" s="28">
        <f t="shared" ref="O77:R77" si="89">DEGREES(J77)</f>
        <v>-9.17085904</v>
      </c>
      <c r="P77" s="28">
        <f t="shared" si="89"/>
        <v>52.11244266</v>
      </c>
      <c r="Q77" s="28">
        <f t="shared" si="89"/>
        <v>88.05860575</v>
      </c>
      <c r="R77" s="28">
        <f t="shared" si="89"/>
        <v>-50.17104841</v>
      </c>
      <c r="S77" s="28">
        <f t="shared" si="4"/>
        <v>1.2</v>
      </c>
      <c r="T77" s="32" t="str">
        <f t="shared" si="5"/>
        <v>[-0.16,0.91,1.537,-0.876,1.2],</v>
      </c>
    </row>
    <row r="78" ht="15.75" customHeight="1">
      <c r="A78" s="1">
        <v>40.0</v>
      </c>
      <c r="B78" s="36">
        <v>292.0</v>
      </c>
      <c r="C78" s="28">
        <f t="shared" si="13"/>
        <v>233.0157363</v>
      </c>
      <c r="D78" s="2">
        <f t="shared" si="63"/>
        <v>-37.08735418</v>
      </c>
      <c r="E78" s="1">
        <v>-16.0</v>
      </c>
      <c r="F78" s="27">
        <f t="shared" si="6"/>
        <v>-0.1578385063</v>
      </c>
      <c r="G78" s="27">
        <f t="shared" si="15"/>
        <v>145.9487342</v>
      </c>
      <c r="H78" s="27">
        <f t="shared" si="2"/>
        <v>146.8231352</v>
      </c>
      <c r="I78" s="27">
        <f t="shared" si="7"/>
        <v>-0.1091915</v>
      </c>
      <c r="J78" s="27">
        <f t="shared" si="8"/>
        <v>-0.1578385063</v>
      </c>
      <c r="K78" s="27">
        <f t="shared" si="11"/>
        <v>0.8928568804</v>
      </c>
      <c r="L78" s="27">
        <f t="shared" si="16"/>
        <v>1.574261893</v>
      </c>
      <c r="M78" s="27">
        <f t="shared" si="9"/>
        <v>-0.8963224465</v>
      </c>
      <c r="N78" s="31">
        <v>1.2</v>
      </c>
      <c r="O78" s="28">
        <f t="shared" ref="O78:R78" si="90">DEGREES(J78)</f>
        <v>-9.043480258</v>
      </c>
      <c r="P78" s="28">
        <f t="shared" si="90"/>
        <v>51.15693096</v>
      </c>
      <c r="Q78" s="28">
        <f t="shared" si="90"/>
        <v>90.19856231</v>
      </c>
      <c r="R78" s="28">
        <f t="shared" si="90"/>
        <v>-51.35549327</v>
      </c>
      <c r="S78" s="28">
        <f t="shared" si="4"/>
        <v>1.2</v>
      </c>
      <c r="T78" s="32" t="str">
        <f t="shared" si="5"/>
        <v>[-0.158,0.893,1.574,-0.896,1.2],</v>
      </c>
    </row>
    <row r="79" ht="15.75" customHeight="1">
      <c r="A79" s="1">
        <v>40.0</v>
      </c>
      <c r="B79" s="36">
        <v>296.0</v>
      </c>
      <c r="C79" s="28">
        <f t="shared" si="13"/>
        <v>230.4651541</v>
      </c>
      <c r="D79" s="2">
        <f t="shared" si="63"/>
        <v>-35.95176185</v>
      </c>
      <c r="E79" s="1">
        <v>-16.0</v>
      </c>
      <c r="F79" s="27">
        <f t="shared" si="6"/>
        <v>-0.1547492926</v>
      </c>
      <c r="G79" s="27">
        <f t="shared" si="15"/>
        <v>143.2524736</v>
      </c>
      <c r="H79" s="27">
        <f t="shared" si="2"/>
        <v>144.1432315</v>
      </c>
      <c r="I79" s="27">
        <f t="shared" si="7"/>
        <v>-0.1112299188</v>
      </c>
      <c r="J79" s="27">
        <f t="shared" si="8"/>
        <v>-0.1547492926</v>
      </c>
      <c r="K79" s="27">
        <f t="shared" si="11"/>
        <v>0.8768668173</v>
      </c>
      <c r="L79" s="27">
        <f t="shared" si="16"/>
        <v>1.610318856</v>
      </c>
      <c r="M79" s="27">
        <f t="shared" si="9"/>
        <v>-0.916389347</v>
      </c>
      <c r="N79" s="31">
        <v>1.2</v>
      </c>
      <c r="O79" s="28">
        <f t="shared" ref="O79:R79" si="91">DEGREES(J79)</f>
        <v>-8.86648135</v>
      </c>
      <c r="P79" s="28">
        <f t="shared" si="91"/>
        <v>50.24076783</v>
      </c>
      <c r="Q79" s="28">
        <f t="shared" si="91"/>
        <v>92.26447415</v>
      </c>
      <c r="R79" s="28">
        <f t="shared" si="91"/>
        <v>-52.50524198</v>
      </c>
      <c r="S79" s="28">
        <f t="shared" si="4"/>
        <v>1.2</v>
      </c>
      <c r="T79" s="32" t="str">
        <f t="shared" si="5"/>
        <v>[-0.155,0.877,1.61,-0.916,1.2],</v>
      </c>
    </row>
    <row r="80" ht="15.75" customHeight="1">
      <c r="A80" s="1">
        <v>40.0</v>
      </c>
      <c r="B80" s="36">
        <v>300.0</v>
      </c>
      <c r="C80" s="28">
        <f t="shared" si="13"/>
        <v>228</v>
      </c>
      <c r="D80" s="2">
        <f t="shared" si="63"/>
        <v>-34.64101615</v>
      </c>
      <c r="E80" s="1">
        <v>-16.0</v>
      </c>
      <c r="F80" s="27">
        <f t="shared" si="6"/>
        <v>-0.1507811264</v>
      </c>
      <c r="G80" s="27">
        <f t="shared" si="15"/>
        <v>140.6165649</v>
      </c>
      <c r="H80" s="27">
        <f t="shared" si="2"/>
        <v>141.5239143</v>
      </c>
      <c r="I80" s="27">
        <f t="shared" si="7"/>
        <v>-0.1132973286</v>
      </c>
      <c r="J80" s="27">
        <f t="shared" si="8"/>
        <v>-0.1507811264</v>
      </c>
      <c r="K80" s="27">
        <f t="shared" si="11"/>
        <v>0.8616103322</v>
      </c>
      <c r="L80" s="27">
        <f t="shared" si="16"/>
        <v>1.644966646</v>
      </c>
      <c r="M80" s="27">
        <f t="shared" si="9"/>
        <v>-0.9357806518</v>
      </c>
      <c r="N80" s="31">
        <v>1.2</v>
      </c>
      <c r="O80" s="28">
        <f t="shared" ref="O80:R80" si="92">DEGREES(J80)</f>
        <v>-8.639122175</v>
      </c>
      <c r="P80" s="28">
        <f t="shared" si="92"/>
        <v>49.36663562</v>
      </c>
      <c r="Q80" s="28">
        <f t="shared" si="92"/>
        <v>94.24964628</v>
      </c>
      <c r="R80" s="28">
        <f t="shared" si="92"/>
        <v>-53.6162819</v>
      </c>
      <c r="S80" s="28">
        <f t="shared" si="4"/>
        <v>1.2</v>
      </c>
      <c r="T80" s="32" t="str">
        <f t="shared" si="5"/>
        <v>[-0.151,0.862,1.645,-0.936,1.2],</v>
      </c>
    </row>
    <row r="81" ht="15.75" customHeight="1">
      <c r="A81" s="1">
        <v>40.0</v>
      </c>
      <c r="B81" s="36">
        <v>304.0</v>
      </c>
      <c r="C81" s="28">
        <f t="shared" si="13"/>
        <v>225.6322839</v>
      </c>
      <c r="D81" s="2">
        <f t="shared" si="63"/>
        <v>-33.1615029</v>
      </c>
      <c r="E81" s="1">
        <v>-16.0</v>
      </c>
      <c r="F81" s="27">
        <f t="shared" si="6"/>
        <v>-0.1459267282</v>
      </c>
      <c r="G81" s="27">
        <f t="shared" si="15"/>
        <v>138.0561615</v>
      </c>
      <c r="H81" s="27">
        <f t="shared" si="2"/>
        <v>138.9802278</v>
      </c>
      <c r="I81" s="27">
        <f t="shared" si="7"/>
        <v>-0.1153801203</v>
      </c>
      <c r="J81" s="27">
        <f t="shared" si="8"/>
        <v>-0.1459267282</v>
      </c>
      <c r="K81" s="27">
        <f t="shared" si="11"/>
        <v>0.8471321416</v>
      </c>
      <c r="L81" s="27">
        <f t="shared" si="16"/>
        <v>1.678088611</v>
      </c>
      <c r="M81" s="27">
        <f t="shared" si="9"/>
        <v>-0.9544244258</v>
      </c>
      <c r="N81" s="31">
        <v>1.2</v>
      </c>
      <c r="O81" s="28">
        <f t="shared" ref="O81:R81" si="93">DEGREES(J81)</f>
        <v>-8.360985646</v>
      </c>
      <c r="P81" s="28">
        <f t="shared" si="93"/>
        <v>48.5370964</v>
      </c>
      <c r="Q81" s="28">
        <f t="shared" si="93"/>
        <v>96.14739506</v>
      </c>
      <c r="R81" s="28">
        <f t="shared" si="93"/>
        <v>-54.68449146</v>
      </c>
      <c r="S81" s="28">
        <f t="shared" si="4"/>
        <v>1.2</v>
      </c>
      <c r="T81" s="32" t="str">
        <f t="shared" si="5"/>
        <v>[-0.146,0.847,1.678,-0.954,1.2],</v>
      </c>
    </row>
    <row r="82" ht="15.75" customHeight="1">
      <c r="A82" s="1">
        <v>40.0</v>
      </c>
      <c r="B82" s="36">
        <v>308.0</v>
      </c>
      <c r="C82" s="28">
        <f t="shared" si="13"/>
        <v>223.373541</v>
      </c>
      <c r="D82" s="2">
        <f t="shared" si="63"/>
        <v>-31.52043014</v>
      </c>
      <c r="E82" s="1">
        <v>-16.0</v>
      </c>
      <c r="F82" s="27">
        <f t="shared" si="6"/>
        <v>-0.1401852704</v>
      </c>
      <c r="G82" s="27">
        <f t="shared" si="15"/>
        <v>135.5865163</v>
      </c>
      <c r="H82" s="27">
        <f t="shared" si="2"/>
        <v>136.5272991</v>
      </c>
      <c r="I82" s="27">
        <f t="shared" si="7"/>
        <v>-0.1174626075</v>
      </c>
      <c r="J82" s="27">
        <f t="shared" si="8"/>
        <v>-0.1401852704</v>
      </c>
      <c r="K82" s="27">
        <f t="shared" si="11"/>
        <v>0.8334746214</v>
      </c>
      <c r="L82" s="27">
        <f t="shared" si="16"/>
        <v>1.709568626</v>
      </c>
      <c r="M82" s="27">
        <f t="shared" si="9"/>
        <v>-0.9722469205</v>
      </c>
      <c r="N82" s="31">
        <v>1.2</v>
      </c>
      <c r="O82" s="28">
        <f t="shared" ref="O82:R82" si="94">DEGREES(J82)</f>
        <v>-8.032024342</v>
      </c>
      <c r="P82" s="28">
        <f t="shared" si="94"/>
        <v>47.75457814</v>
      </c>
      <c r="Q82" s="28">
        <f t="shared" si="94"/>
        <v>97.95106705</v>
      </c>
      <c r="R82" s="28">
        <f t="shared" si="94"/>
        <v>-55.70564519</v>
      </c>
      <c r="S82" s="28">
        <f t="shared" si="4"/>
        <v>1.2</v>
      </c>
      <c r="T82" s="32" t="str">
        <f t="shared" si="5"/>
        <v>[-0.14,0.833,1.71,-0.972,1.2],</v>
      </c>
    </row>
    <row r="83" ht="15.75" customHeight="1">
      <c r="A83" s="1">
        <v>40.0</v>
      </c>
      <c r="B83" s="36">
        <v>312.0</v>
      </c>
      <c r="C83" s="28">
        <f t="shared" si="13"/>
        <v>221.2347757</v>
      </c>
      <c r="D83" s="2">
        <f t="shared" si="63"/>
        <v>-29.72579302</v>
      </c>
      <c r="E83" s="1">
        <v>-16.0</v>
      </c>
      <c r="F83" s="27">
        <f t="shared" si="6"/>
        <v>-0.133563187</v>
      </c>
      <c r="G83" s="27">
        <f t="shared" si="15"/>
        <v>133.2228679</v>
      </c>
      <c r="H83" s="27">
        <f t="shared" si="2"/>
        <v>134.1802241</v>
      </c>
      <c r="I83" s="27">
        <f t="shared" si="7"/>
        <v>-0.1195270137</v>
      </c>
      <c r="J83" s="27">
        <f t="shared" si="8"/>
        <v>-0.133563187</v>
      </c>
      <c r="K83" s="27">
        <f t="shared" si="11"/>
        <v>0.8206775394</v>
      </c>
      <c r="L83" s="27">
        <f t="shared" si="16"/>
        <v>1.739291602</v>
      </c>
      <c r="M83" s="27">
        <f t="shared" si="9"/>
        <v>-0.9891728147</v>
      </c>
      <c r="N83" s="31">
        <v>1.2</v>
      </c>
      <c r="O83" s="28">
        <f t="shared" ref="O83:R83" si="95">DEGREES(J83)</f>
        <v>-7.652606916</v>
      </c>
      <c r="P83" s="28">
        <f t="shared" si="95"/>
        <v>47.02135935</v>
      </c>
      <c r="Q83" s="28">
        <f t="shared" si="95"/>
        <v>99.65406814</v>
      </c>
      <c r="R83" s="28">
        <f t="shared" si="95"/>
        <v>-56.67542749</v>
      </c>
      <c r="S83" s="28">
        <f t="shared" si="4"/>
        <v>1.2</v>
      </c>
      <c r="T83" s="32" t="str">
        <f t="shared" si="5"/>
        <v>[-0.134,0.821,1.739,-0.989,1.2],</v>
      </c>
    </row>
    <row r="84" ht="15.75" customHeight="1">
      <c r="A84" s="1">
        <v>40.0</v>
      </c>
      <c r="B84" s="36">
        <v>316.0</v>
      </c>
      <c r="C84" s="28">
        <f t="shared" si="13"/>
        <v>219.226408</v>
      </c>
      <c r="D84" s="2">
        <f t="shared" si="63"/>
        <v>-27.78633482</v>
      </c>
      <c r="E84" s="1">
        <v>-16.0</v>
      </c>
      <c r="F84" s="27">
        <f t="shared" si="6"/>
        <v>-0.1260749495</v>
      </c>
      <c r="G84" s="27">
        <f t="shared" si="15"/>
        <v>130.9803122</v>
      </c>
      <c r="H84" s="27">
        <f t="shared" si="2"/>
        <v>131.9539396</v>
      </c>
      <c r="I84" s="27">
        <f t="shared" si="7"/>
        <v>-0.1215535419</v>
      </c>
      <c r="J84" s="27">
        <f t="shared" si="8"/>
        <v>-0.1260749495</v>
      </c>
      <c r="K84" s="27">
        <f t="shared" si="11"/>
        <v>0.8087777837</v>
      </c>
      <c r="L84" s="27">
        <f t="shared" si="16"/>
        <v>1.76714417</v>
      </c>
      <c r="M84" s="27">
        <f t="shared" si="9"/>
        <v>-1.005125627</v>
      </c>
      <c r="N84" s="31">
        <v>1.2</v>
      </c>
      <c r="O84" s="28">
        <f t="shared" ref="O84:R84" si="96">DEGREES(J84)</f>
        <v>-7.223562506</v>
      </c>
      <c r="P84" s="28">
        <f t="shared" si="96"/>
        <v>46.33955357</v>
      </c>
      <c r="Q84" s="28">
        <f t="shared" si="96"/>
        <v>101.2499027</v>
      </c>
      <c r="R84" s="28">
        <f t="shared" si="96"/>
        <v>-57.5894563</v>
      </c>
      <c r="S84" s="28">
        <f t="shared" si="4"/>
        <v>1.2</v>
      </c>
      <c r="T84" s="32" t="str">
        <f t="shared" si="5"/>
        <v>[-0.126,0.809,1.767,-1.005,1.2],</v>
      </c>
    </row>
    <row r="85" ht="15.75" customHeight="1">
      <c r="A85" s="1">
        <v>40.0</v>
      </c>
      <c r="B85" s="36">
        <v>320.0</v>
      </c>
      <c r="C85" s="28">
        <f t="shared" si="13"/>
        <v>217.3582223</v>
      </c>
      <c r="D85" s="2">
        <f t="shared" si="63"/>
        <v>-25.71150439</v>
      </c>
      <c r="E85" s="1">
        <v>-16.0</v>
      </c>
      <c r="F85" s="27">
        <f t="shared" si="6"/>
        <v>-0.1177437697</v>
      </c>
      <c r="G85" s="27">
        <f t="shared" si="15"/>
        <v>128.8736582</v>
      </c>
      <c r="H85" s="27">
        <f t="shared" si="2"/>
        <v>129.8630809</v>
      </c>
      <c r="I85" s="27">
        <f t="shared" si="7"/>
        <v>-0.1235205467</v>
      </c>
      <c r="J85" s="27">
        <f t="shared" si="8"/>
        <v>-0.1177437697</v>
      </c>
      <c r="K85" s="27">
        <f t="shared" si="11"/>
        <v>0.7978091099</v>
      </c>
      <c r="L85" s="27">
        <f t="shared" si="16"/>
        <v>1.793015527</v>
      </c>
      <c r="M85" s="27">
        <f t="shared" si="9"/>
        <v>-1.02002831</v>
      </c>
      <c r="N85" s="31">
        <v>1.2</v>
      </c>
      <c r="O85" s="28">
        <f t="shared" ref="O85:R85" si="97">DEGREES(J85)</f>
        <v>-6.746221067</v>
      </c>
      <c r="P85" s="28">
        <f t="shared" si="97"/>
        <v>45.71109485</v>
      </c>
      <c r="Q85" s="28">
        <f t="shared" si="97"/>
        <v>102.7322223</v>
      </c>
      <c r="R85" s="28">
        <f t="shared" si="97"/>
        <v>-58.44331716</v>
      </c>
      <c r="S85" s="28">
        <f t="shared" si="4"/>
        <v>1.2</v>
      </c>
      <c r="T85" s="32" t="str">
        <f t="shared" si="5"/>
        <v>[-0.118,0.798,1.793,-1.02,1.2],</v>
      </c>
    </row>
    <row r="86" ht="15.75" customHeight="1">
      <c r="A86" s="1">
        <v>40.0</v>
      </c>
      <c r="B86" s="36">
        <v>324.0</v>
      </c>
      <c r="C86" s="28">
        <f t="shared" si="13"/>
        <v>215.6393202</v>
      </c>
      <c r="D86" s="2">
        <f t="shared" si="63"/>
        <v>-23.51141009</v>
      </c>
      <c r="E86" s="1">
        <v>-16.0</v>
      </c>
      <c r="F86" s="27">
        <f t="shared" si="6"/>
        <v>-0.1086021914</v>
      </c>
      <c r="G86" s="27">
        <f t="shared" si="15"/>
        <v>126.9172719</v>
      </c>
      <c r="H86" s="27">
        <f t="shared" si="2"/>
        <v>127.9218273</v>
      </c>
      <c r="I86" s="27">
        <f t="shared" si="7"/>
        <v>-0.1254048226</v>
      </c>
      <c r="J86" s="27">
        <f t="shared" si="8"/>
        <v>-0.1086021914</v>
      </c>
      <c r="K86" s="27">
        <f t="shared" si="11"/>
        <v>0.7878019302</v>
      </c>
      <c r="L86" s="27">
        <f t="shared" si="16"/>
        <v>1.816798438</v>
      </c>
      <c r="M86" s="27">
        <f t="shared" si="9"/>
        <v>-1.033804042</v>
      </c>
      <c r="N86" s="31">
        <v>1.2</v>
      </c>
      <c r="O86" s="28">
        <f t="shared" ref="O86:R86" si="98">DEGREES(J86)</f>
        <v>-6.222447211</v>
      </c>
      <c r="P86" s="28">
        <f t="shared" si="98"/>
        <v>45.13772569</v>
      </c>
      <c r="Q86" s="28">
        <f t="shared" si="98"/>
        <v>104.0948827</v>
      </c>
      <c r="R86" s="28">
        <f t="shared" si="98"/>
        <v>-59.23260844</v>
      </c>
      <c r="S86" s="28">
        <f t="shared" si="4"/>
        <v>1.2</v>
      </c>
      <c r="T86" s="32" t="str">
        <f t="shared" si="5"/>
        <v>[-0.109,0.788,1.817,-1.034,1.2],</v>
      </c>
    </row>
    <row r="87" ht="15.75" customHeight="1">
      <c r="A87" s="1">
        <v>40.0</v>
      </c>
      <c r="B87" s="36">
        <v>328.0</v>
      </c>
      <c r="C87" s="28">
        <f t="shared" si="13"/>
        <v>214.0780762</v>
      </c>
      <c r="D87" s="2">
        <f t="shared" si="63"/>
        <v>-21.19677057</v>
      </c>
      <c r="E87" s="1">
        <v>-16.0</v>
      </c>
      <c r="F87" s="27">
        <f t="shared" si="6"/>
        <v>-0.09869252311</v>
      </c>
      <c r="G87" s="27">
        <f t="shared" si="15"/>
        <v>125.1249074</v>
      </c>
      <c r="H87" s="27">
        <f t="shared" si="2"/>
        <v>126.1437372</v>
      </c>
      <c r="I87" s="27">
        <f t="shared" si="7"/>
        <v>-0.1271820221</v>
      </c>
      <c r="J87" s="27">
        <f t="shared" si="8"/>
        <v>-0.09869252311</v>
      </c>
      <c r="K87" s="27">
        <f t="shared" si="11"/>
        <v>0.7787831673</v>
      </c>
      <c r="L87" s="27">
        <f t="shared" si="16"/>
        <v>1.838390363</v>
      </c>
      <c r="M87" s="27">
        <f t="shared" si="9"/>
        <v>-1.046377204</v>
      </c>
      <c r="N87" s="31">
        <v>1.2</v>
      </c>
      <c r="O87" s="28">
        <f t="shared" ref="O87:R87" si="99">DEGREES(J87)</f>
        <v>-5.654665044</v>
      </c>
      <c r="P87" s="28">
        <f t="shared" si="99"/>
        <v>44.62098864</v>
      </c>
      <c r="Q87" s="28">
        <f t="shared" si="99"/>
        <v>105.3320089</v>
      </c>
      <c r="R87" s="28">
        <f t="shared" si="99"/>
        <v>-59.95299755</v>
      </c>
      <c r="S87" s="28">
        <f t="shared" si="4"/>
        <v>1.2</v>
      </c>
      <c r="T87" s="32" t="str">
        <f t="shared" si="5"/>
        <v>[-0.099,0.779,1.838,-1.046,1.2],</v>
      </c>
    </row>
    <row r="88" ht="15.75" customHeight="1">
      <c r="A88" s="1">
        <v>40.0</v>
      </c>
      <c r="B88" s="36">
        <v>332.0</v>
      </c>
      <c r="C88" s="28">
        <f t="shared" si="13"/>
        <v>212.6820963</v>
      </c>
      <c r="D88" s="2">
        <f t="shared" si="63"/>
        <v>-18.77886251</v>
      </c>
      <c r="E88" s="1">
        <v>-16.0</v>
      </c>
      <c r="F88" s="27">
        <f t="shared" si="6"/>
        <v>-0.08806706956</v>
      </c>
      <c r="G88" s="27">
        <f t="shared" si="15"/>
        <v>123.5095308</v>
      </c>
      <c r="H88" s="27">
        <f t="shared" si="2"/>
        <v>124.5415762</v>
      </c>
      <c r="I88" s="27">
        <f t="shared" si="7"/>
        <v>-0.1288272039</v>
      </c>
      <c r="J88" s="27">
        <f t="shared" si="8"/>
        <v>-0.08806706956</v>
      </c>
      <c r="K88" s="27">
        <f t="shared" si="11"/>
        <v>0.770776188</v>
      </c>
      <c r="L88" s="27">
        <f t="shared" si="16"/>
        <v>1.857694685</v>
      </c>
      <c r="M88" s="27">
        <f t="shared" si="9"/>
        <v>-1.057674547</v>
      </c>
      <c r="N88" s="31">
        <v>1.2</v>
      </c>
      <c r="O88" s="28">
        <f t="shared" ref="O88:R88" si="100">DEGREES(J88)</f>
        <v>-5.0458714</v>
      </c>
      <c r="P88" s="28">
        <f t="shared" si="100"/>
        <v>44.16222252</v>
      </c>
      <c r="Q88" s="28">
        <f t="shared" si="100"/>
        <v>106.4380651</v>
      </c>
      <c r="R88" s="28">
        <f t="shared" si="100"/>
        <v>-60.60028762</v>
      </c>
      <c r="S88" s="28">
        <f t="shared" si="4"/>
        <v>1.2</v>
      </c>
      <c r="T88" s="32" t="str">
        <f t="shared" si="5"/>
        <v>[-0.088,0.771,1.858,-1.058,1.2],</v>
      </c>
    </row>
    <row r="89" ht="15.75" customHeight="1">
      <c r="A89" s="1">
        <v>40.0</v>
      </c>
      <c r="B89" s="36">
        <v>336.0</v>
      </c>
      <c r="C89" s="28">
        <f t="shared" si="13"/>
        <v>211.4581817</v>
      </c>
      <c r="D89" s="2">
        <f t="shared" si="63"/>
        <v>-16.26946572</v>
      </c>
      <c r="E89" s="1">
        <v>-16.0</v>
      </c>
      <c r="F89" s="27">
        <f t="shared" si="6"/>
        <v>-0.07678811877</v>
      </c>
      <c r="G89" s="27">
        <f t="shared" si="15"/>
        <v>122.0831396</v>
      </c>
      <c r="H89" s="27">
        <f t="shared" si="2"/>
        <v>123.1271415</v>
      </c>
      <c r="I89" s="27">
        <f t="shared" si="7"/>
        <v>-0.1303155045</v>
      </c>
      <c r="J89" s="27">
        <f t="shared" si="8"/>
        <v>-0.07678811877</v>
      </c>
      <c r="K89" s="27">
        <f t="shared" si="11"/>
        <v>0.7638008281</v>
      </c>
      <c r="L89" s="27">
        <f t="shared" si="16"/>
        <v>1.874622006</v>
      </c>
      <c r="M89" s="27">
        <f t="shared" si="9"/>
        <v>-1.067626508</v>
      </c>
      <c r="N89" s="31">
        <v>1.2</v>
      </c>
      <c r="O89" s="28">
        <f t="shared" ref="O89:R89" si="101">DEGREES(J89)</f>
        <v>-4.399635122</v>
      </c>
      <c r="P89" s="28">
        <f t="shared" si="101"/>
        <v>43.76256384</v>
      </c>
      <c r="Q89" s="28">
        <f t="shared" si="101"/>
        <v>107.4079291</v>
      </c>
      <c r="R89" s="28">
        <f t="shared" si="101"/>
        <v>-61.17049299</v>
      </c>
      <c r="S89" s="28">
        <f t="shared" si="4"/>
        <v>1.2</v>
      </c>
      <c r="T89" s="32" t="str">
        <f t="shared" si="5"/>
        <v>[-0.077,0.764,1.875,-1.068,1.2],</v>
      </c>
    </row>
    <row r="90" ht="15.75" customHeight="1">
      <c r="A90" s="1">
        <v>40.0</v>
      </c>
      <c r="B90" s="36">
        <v>340.0</v>
      </c>
      <c r="C90" s="28">
        <f t="shared" si="13"/>
        <v>210.4122952</v>
      </c>
      <c r="D90" s="2">
        <f t="shared" si="63"/>
        <v>-13.68080573</v>
      </c>
      <c r="E90" s="1">
        <v>-16.0</v>
      </c>
      <c r="F90" s="27">
        <f t="shared" si="6"/>
        <v>-0.06492765097</v>
      </c>
      <c r="G90" s="27">
        <f t="shared" si="15"/>
        <v>120.8565825</v>
      </c>
      <c r="H90" s="27">
        <f t="shared" si="2"/>
        <v>121.9110887</v>
      </c>
      <c r="I90" s="27">
        <f t="shared" si="7"/>
        <v>-0.1316229117</v>
      </c>
      <c r="J90" s="27">
        <f t="shared" si="8"/>
        <v>-0.06492765097</v>
      </c>
      <c r="K90" s="27">
        <f t="shared" si="11"/>
        <v>0.7578735088</v>
      </c>
      <c r="L90" s="27">
        <f t="shared" si="16"/>
        <v>1.889091459</v>
      </c>
      <c r="M90" s="27">
        <f t="shared" si="9"/>
        <v>-1.076168641</v>
      </c>
      <c r="N90" s="31">
        <v>1.2</v>
      </c>
      <c r="O90" s="28">
        <f t="shared" ref="O90:R90" si="102">DEGREES(J90)</f>
        <v>-3.720080374</v>
      </c>
      <c r="P90" s="28">
        <f t="shared" si="102"/>
        <v>43.42295346</v>
      </c>
      <c r="Q90" s="28">
        <f t="shared" si="102"/>
        <v>108.2369677</v>
      </c>
      <c r="R90" s="28">
        <f t="shared" si="102"/>
        <v>-61.65992119</v>
      </c>
      <c r="S90" s="28">
        <f t="shared" si="4"/>
        <v>1.2</v>
      </c>
      <c r="T90" s="32" t="str">
        <f t="shared" si="5"/>
        <v>[-0.065,0.758,1.889,-1.076,1.2],</v>
      </c>
    </row>
    <row r="91" ht="15.75" customHeight="1">
      <c r="A91" s="1">
        <v>40.0</v>
      </c>
      <c r="B91" s="36">
        <v>344.0</v>
      </c>
      <c r="C91" s="28">
        <f t="shared" si="13"/>
        <v>209.5495322</v>
      </c>
      <c r="D91" s="2">
        <f t="shared" si="63"/>
        <v>-11.02549423</v>
      </c>
      <c r="E91" s="1">
        <v>-16.0</v>
      </c>
      <c r="F91" s="27">
        <f t="shared" si="6"/>
        <v>-0.05256674545</v>
      </c>
      <c r="G91" s="27">
        <f t="shared" si="15"/>
        <v>119.8393861</v>
      </c>
      <c r="H91" s="27">
        <f t="shared" si="2"/>
        <v>120.9027645</v>
      </c>
      <c r="I91" s="27">
        <f t="shared" si="7"/>
        <v>-0.1327271059</v>
      </c>
      <c r="J91" s="27">
        <f t="shared" si="8"/>
        <v>-0.05256674545</v>
      </c>
      <c r="K91" s="27">
        <f t="shared" si="11"/>
        <v>0.753007434</v>
      </c>
      <c r="L91" s="27">
        <f t="shared" si="16"/>
        <v>1.901031997</v>
      </c>
      <c r="M91" s="27">
        <f t="shared" si="9"/>
        <v>-1.083243105</v>
      </c>
      <c r="N91" s="31">
        <v>1.2</v>
      </c>
      <c r="O91" s="28">
        <f t="shared" ref="O91:R91" si="103">DEGREES(J91)</f>
        <v>-3.011852657</v>
      </c>
      <c r="P91" s="28">
        <f t="shared" si="103"/>
        <v>43.14414791</v>
      </c>
      <c r="Q91" s="28">
        <f t="shared" si="103"/>
        <v>108.9211102</v>
      </c>
      <c r="R91" s="28">
        <f t="shared" si="103"/>
        <v>-62.06525808</v>
      </c>
      <c r="S91" s="28">
        <f t="shared" si="4"/>
        <v>1.2</v>
      </c>
      <c r="T91" s="32" t="str">
        <f t="shared" si="5"/>
        <v>[-0.053,0.753,1.901,-1.083,1.2],</v>
      </c>
    </row>
    <row r="92" ht="15.75" customHeight="1">
      <c r="A92" s="1">
        <v>40.0</v>
      </c>
      <c r="B92" s="36">
        <v>348.0</v>
      </c>
      <c r="C92" s="28">
        <f t="shared" si="13"/>
        <v>208.874096</v>
      </c>
      <c r="D92" s="2">
        <f t="shared" si="63"/>
        <v>-8.316467633</v>
      </c>
      <c r="E92" s="1">
        <v>-16.0</v>
      </c>
      <c r="F92" s="27">
        <f t="shared" si="6"/>
        <v>-0.03979467679</v>
      </c>
      <c r="G92" s="27">
        <f t="shared" si="15"/>
        <v>119.0395934</v>
      </c>
      <c r="H92" s="27">
        <f t="shared" si="2"/>
        <v>120.1100528</v>
      </c>
      <c r="I92" s="27">
        <f t="shared" si="7"/>
        <v>-0.1336083209</v>
      </c>
      <c r="J92" s="27">
        <f t="shared" si="8"/>
        <v>-0.03979467679</v>
      </c>
      <c r="K92" s="27">
        <f t="shared" si="11"/>
        <v>0.7492128463</v>
      </c>
      <c r="L92" s="27">
        <f t="shared" si="16"/>
        <v>1.910383603</v>
      </c>
      <c r="M92" s="27">
        <f t="shared" si="9"/>
        <v>-1.088800122</v>
      </c>
      <c r="N92" s="31">
        <v>1.2</v>
      </c>
      <c r="O92" s="28">
        <f t="shared" ref="O92:R92" si="104">DEGREES(J92)</f>
        <v>-2.280067027</v>
      </c>
      <c r="P92" s="28">
        <f t="shared" si="104"/>
        <v>42.92673405</v>
      </c>
      <c r="Q92" s="28">
        <f t="shared" si="104"/>
        <v>109.4569177</v>
      </c>
      <c r="R92" s="28">
        <f t="shared" si="104"/>
        <v>-62.38365174</v>
      </c>
      <c r="S92" s="28">
        <f t="shared" si="4"/>
        <v>1.2</v>
      </c>
      <c r="T92" s="32" t="str">
        <f t="shared" si="5"/>
        <v>[-0.04,0.749,1.91,-1.089,1.2],</v>
      </c>
    </row>
    <row r="93" ht="15.75" customHeight="1">
      <c r="A93" s="1">
        <v>40.0</v>
      </c>
      <c r="B93" s="36">
        <v>352.0</v>
      </c>
      <c r="C93" s="28">
        <f t="shared" si="13"/>
        <v>208.3892773</v>
      </c>
      <c r="D93" s="2">
        <f t="shared" si="63"/>
        <v>-5.566924038</v>
      </c>
      <c r="E93" s="1">
        <v>-16.0</v>
      </c>
      <c r="F93" s="27">
        <f t="shared" si="6"/>
        <v>-0.0267077098</v>
      </c>
      <c r="G93" s="27">
        <f t="shared" si="15"/>
        <v>118.4636216</v>
      </c>
      <c r="H93" s="27">
        <f t="shared" si="2"/>
        <v>119.5392389</v>
      </c>
      <c r="I93" s="27">
        <f t="shared" si="7"/>
        <v>-0.1342501677</v>
      </c>
      <c r="J93" s="27">
        <f t="shared" si="8"/>
        <v>-0.0267077098</v>
      </c>
      <c r="K93" s="27">
        <f t="shared" si="11"/>
        <v>0.7464973117</v>
      </c>
      <c r="L93" s="27">
        <f t="shared" si="16"/>
        <v>1.917098366</v>
      </c>
      <c r="M93" s="27">
        <f t="shared" si="9"/>
        <v>-1.092799351</v>
      </c>
      <c r="N93" s="31">
        <v>1.2</v>
      </c>
      <c r="O93" s="28">
        <f t="shared" ref="O93:R93" si="105">DEGREES(J93)</f>
        <v>-1.530239052</v>
      </c>
      <c r="P93" s="28">
        <f t="shared" si="105"/>
        <v>42.77114538</v>
      </c>
      <c r="Q93" s="28">
        <f t="shared" si="105"/>
        <v>109.8416453</v>
      </c>
      <c r="R93" s="28">
        <f t="shared" si="105"/>
        <v>-62.61279064</v>
      </c>
      <c r="S93" s="28">
        <f t="shared" si="4"/>
        <v>1.2</v>
      </c>
      <c r="T93" s="32" t="str">
        <f t="shared" si="5"/>
        <v>[-0.027,0.746,1.917,-1.093,1.2],</v>
      </c>
    </row>
    <row r="94" ht="15.75" customHeight="1">
      <c r="A94" s="1">
        <v>40.0</v>
      </c>
      <c r="B94" s="36">
        <v>356.0</v>
      </c>
      <c r="C94" s="28">
        <f t="shared" si="13"/>
        <v>208.097438</v>
      </c>
      <c r="D94" s="2">
        <f t="shared" si="63"/>
        <v>-2.79025895</v>
      </c>
      <c r="E94" s="1">
        <v>-16.0</v>
      </c>
      <c r="F94" s="27">
        <f t="shared" si="6"/>
        <v>-0.01340762183</v>
      </c>
      <c r="G94" s="27">
        <f t="shared" si="15"/>
        <v>118.1161436</v>
      </c>
      <c r="H94" s="27">
        <f t="shared" si="2"/>
        <v>119.1948967</v>
      </c>
      <c r="I94" s="27">
        <f t="shared" si="7"/>
        <v>-0.1346403604</v>
      </c>
      <c r="J94" s="27">
        <f t="shared" si="8"/>
        <v>-0.01340762183</v>
      </c>
      <c r="K94" s="27">
        <f t="shared" si="11"/>
        <v>0.7448659965</v>
      </c>
      <c r="L94" s="27">
        <f t="shared" si="16"/>
        <v>1.921141381</v>
      </c>
      <c r="M94" s="27">
        <f t="shared" si="9"/>
        <v>-1.095211051</v>
      </c>
      <c r="N94" s="31">
        <v>1.2</v>
      </c>
      <c r="O94" s="28">
        <f t="shared" ref="O94:R94" si="106">DEGREES(J94)</f>
        <v>-0.7682001439</v>
      </c>
      <c r="P94" s="28">
        <f t="shared" si="106"/>
        <v>42.6776779</v>
      </c>
      <c r="Q94" s="28">
        <f t="shared" si="106"/>
        <v>110.073293</v>
      </c>
      <c r="R94" s="28">
        <f t="shared" si="106"/>
        <v>-62.7509709</v>
      </c>
      <c r="S94" s="28">
        <f t="shared" si="4"/>
        <v>1.2</v>
      </c>
      <c r="T94" s="32" t="str">
        <f t="shared" si="5"/>
        <v>[-0.013,0.745,1.921,-1.095,1.2],</v>
      </c>
    </row>
    <row r="95" ht="15.75" customHeight="1">
      <c r="A95" s="1">
        <v>40.0</v>
      </c>
      <c r="B95" s="36">
        <v>360.0</v>
      </c>
      <c r="C95" s="28">
        <f t="shared" si="13"/>
        <v>208</v>
      </c>
      <c r="D95" s="2">
        <f t="shared" si="63"/>
        <v>0</v>
      </c>
      <c r="E95" s="1">
        <v>-16.0</v>
      </c>
      <c r="F95" s="27">
        <f t="shared" si="6"/>
        <v>0</v>
      </c>
      <c r="G95" s="27">
        <f t="shared" si="15"/>
        <v>118</v>
      </c>
      <c r="H95" s="27">
        <f t="shared" si="2"/>
        <v>119.0798052</v>
      </c>
      <c r="I95" s="27">
        <f t="shared" si="7"/>
        <v>-0.1347712845</v>
      </c>
      <c r="J95" s="27">
        <f t="shared" si="8"/>
        <v>0</v>
      </c>
      <c r="K95" s="27">
        <f t="shared" si="11"/>
        <v>0.7443218978</v>
      </c>
      <c r="L95" s="27">
        <f t="shared" si="16"/>
        <v>1.922491427</v>
      </c>
      <c r="M95" s="27">
        <f t="shared" si="9"/>
        <v>-1.096016998</v>
      </c>
      <c r="N95" s="31">
        <v>1.2</v>
      </c>
      <c r="O95" s="28">
        <f t="shared" ref="O95:R95" si="107">DEGREES(J95)</f>
        <v>0</v>
      </c>
      <c r="P95" s="28">
        <f t="shared" si="107"/>
        <v>42.64650334</v>
      </c>
      <c r="Q95" s="28">
        <f t="shared" si="107"/>
        <v>110.1506449</v>
      </c>
      <c r="R95" s="28">
        <f t="shared" si="107"/>
        <v>-62.79714826</v>
      </c>
      <c r="S95" s="28">
        <f t="shared" si="4"/>
        <v>1.2</v>
      </c>
      <c r="T95" s="32" t="str">
        <f t="shared" si="5"/>
        <v>[0,0.744,1.922,-1.096,1.2],</v>
      </c>
    </row>
    <row r="96" ht="15.75" customHeight="1">
      <c r="A96" s="44">
        <v>40.0</v>
      </c>
      <c r="B96" s="44">
        <v>360.0</v>
      </c>
      <c r="C96" s="45">
        <f t="shared" si="13"/>
        <v>208</v>
      </c>
      <c r="D96" s="46">
        <f>-SQRT(A96^2-(C96-248)^2)</f>
        <v>0</v>
      </c>
      <c r="E96" s="44">
        <v>30.0</v>
      </c>
      <c r="F96" s="47">
        <f t="shared" si="6"/>
        <v>0</v>
      </c>
      <c r="G96" s="47">
        <f t="shared" si="15"/>
        <v>118</v>
      </c>
      <c r="H96" s="27">
        <f t="shared" si="2"/>
        <v>121.75385</v>
      </c>
      <c r="I96" s="27">
        <f t="shared" si="7"/>
        <v>0.2489627058</v>
      </c>
      <c r="J96" s="47">
        <f t="shared" si="8"/>
        <v>0</v>
      </c>
      <c r="K96" s="47">
        <f t="shared" si="11"/>
        <v>0.3763551939</v>
      </c>
      <c r="L96" s="27">
        <f t="shared" si="16"/>
        <v>1.890956854</v>
      </c>
      <c r="M96" s="47">
        <f t="shared" si="9"/>
        <v>-0.6965157213</v>
      </c>
      <c r="N96" s="31">
        <v>1.2</v>
      </c>
      <c r="O96" s="45">
        <f t="shared" ref="O96:R96" si="108">DEGREES(J96)</f>
        <v>0</v>
      </c>
      <c r="P96" s="28">
        <f t="shared" si="108"/>
        <v>21.56356421</v>
      </c>
      <c r="Q96" s="45">
        <f t="shared" si="108"/>
        <v>108.343847</v>
      </c>
      <c r="R96" s="45">
        <f t="shared" si="108"/>
        <v>-39.9074112</v>
      </c>
      <c r="S96" s="45">
        <f t="shared" si="4"/>
        <v>1.2</v>
      </c>
      <c r="T96" s="32" t="str">
        <f t="shared" si="5"/>
        <v>[0,0.376,1.891,-0.697,1.2],</v>
      </c>
    </row>
    <row r="97" ht="15.75" customHeight="1">
      <c r="A97" s="44">
        <v>0.0</v>
      </c>
      <c r="B97" s="44">
        <v>0.0</v>
      </c>
      <c r="C97" s="45">
        <v>208.0</v>
      </c>
      <c r="D97" s="46">
        <f t="shared" ref="D97:D103" si="110">G97*SIN(F97)</f>
        <v>0</v>
      </c>
      <c r="E97" s="44">
        <v>0.0</v>
      </c>
      <c r="F97" s="47">
        <v>0.0</v>
      </c>
      <c r="G97" s="47">
        <f>C97-$V$4</f>
        <v>118</v>
      </c>
      <c r="H97" s="27">
        <f t="shared" si="2"/>
        <v>118</v>
      </c>
      <c r="I97" s="27">
        <f t="shared" si="7"/>
        <v>0</v>
      </c>
      <c r="J97" s="47">
        <f t="shared" si="8"/>
        <v>0</v>
      </c>
      <c r="K97" s="47">
        <f t="shared" si="11"/>
        <v>0.6032328354</v>
      </c>
      <c r="L97" s="27">
        <f t="shared" si="16"/>
        <v>1.935126983</v>
      </c>
      <c r="M97" s="47">
        <f t="shared" si="9"/>
        <v>-0.9675634914</v>
      </c>
      <c r="N97" s="31">
        <v>1.2</v>
      </c>
      <c r="O97" s="45">
        <f t="shared" ref="O97:R97" si="109">DEGREES(J97)</f>
        <v>0</v>
      </c>
      <c r="P97" s="28">
        <f t="shared" si="109"/>
        <v>34.56269553</v>
      </c>
      <c r="Q97" s="45">
        <f t="shared" si="109"/>
        <v>110.8746089</v>
      </c>
      <c r="R97" s="45">
        <f t="shared" si="109"/>
        <v>-55.43730447</v>
      </c>
      <c r="S97" s="45">
        <f t="shared" si="4"/>
        <v>1.2</v>
      </c>
      <c r="T97" s="32" t="str">
        <f t="shared" si="5"/>
        <v>[0,0.603,1.935,-0.968,1.2],</v>
      </c>
    </row>
    <row r="98" ht="15.75" customHeight="1">
      <c r="A98" s="1">
        <v>0.0</v>
      </c>
      <c r="B98" s="1">
        <v>0.0</v>
      </c>
      <c r="C98" s="28">
        <f t="shared" ref="C98:C102" si="112">G98*COS(F98)</f>
        <v>148.2298534</v>
      </c>
      <c r="D98" s="2">
        <f t="shared" si="110"/>
        <v>10.88532</v>
      </c>
      <c r="E98" s="1">
        <v>-16.0</v>
      </c>
      <c r="F98" s="27">
        <f>RADIANS(4.2)</f>
        <v>0.07330382858</v>
      </c>
      <c r="G98" s="27">
        <f>238.629-$V$4</f>
        <v>148.629</v>
      </c>
      <c r="H98" s="27">
        <f t="shared" si="2"/>
        <v>149.487724</v>
      </c>
      <c r="I98" s="27">
        <f t="shared" si="7"/>
        <v>-0.1072376191</v>
      </c>
      <c r="J98" s="27">
        <f t="shared" si="8"/>
        <v>0.07330382858</v>
      </c>
      <c r="K98" s="27">
        <f t="shared" si="11"/>
        <v>0.909155514</v>
      </c>
      <c r="L98" s="27">
        <f t="shared" si="16"/>
        <v>1.537756864</v>
      </c>
      <c r="M98" s="27">
        <f t="shared" si="9"/>
        <v>-0.876116051</v>
      </c>
      <c r="N98" s="31">
        <v>1.2</v>
      </c>
      <c r="O98" s="28">
        <f t="shared" ref="O98:R98" si="111">DEGREES(J98)</f>
        <v>4.2</v>
      </c>
      <c r="P98" s="28">
        <f t="shared" si="111"/>
        <v>52.09077387</v>
      </c>
      <c r="Q98" s="28">
        <f t="shared" si="111"/>
        <v>88.10697821</v>
      </c>
      <c r="R98" s="28">
        <f t="shared" si="111"/>
        <v>-50.19775209</v>
      </c>
      <c r="S98" s="28">
        <f t="shared" si="4"/>
        <v>1.2</v>
      </c>
      <c r="T98" s="32" t="str">
        <f t="shared" si="5"/>
        <v>[0.073,0.909,1.538,-0.876,1.2],</v>
      </c>
    </row>
    <row r="99" ht="15.75" customHeight="1">
      <c r="A99" s="1">
        <v>0.0</v>
      </c>
      <c r="B99" s="1">
        <v>0.0</v>
      </c>
      <c r="C99" s="28">
        <f t="shared" si="112"/>
        <v>178.7450557</v>
      </c>
      <c r="D99" s="2">
        <f t="shared" si="110"/>
        <v>23.08804842</v>
      </c>
      <c r="E99" s="1">
        <v>-16.0</v>
      </c>
      <c r="F99" s="27">
        <f>RADIANS(7.36)</f>
        <v>0.1284562329</v>
      </c>
      <c r="G99" s="27">
        <f t="shared" ref="G99:G101" si="114">270.23-$V$4</f>
        <v>180.23</v>
      </c>
      <c r="H99" s="27">
        <f t="shared" si="2"/>
        <v>180.9388098</v>
      </c>
      <c r="I99" s="27">
        <f t="shared" si="7"/>
        <v>-0.08854333469</v>
      </c>
      <c r="J99" s="27">
        <f t="shared" si="8"/>
        <v>0.1284562329</v>
      </c>
      <c r="K99" s="27">
        <f t="shared" si="11"/>
        <v>1.14353907</v>
      </c>
      <c r="L99" s="27">
        <f t="shared" si="16"/>
        <v>1.031601183</v>
      </c>
      <c r="M99" s="27">
        <f t="shared" si="9"/>
        <v>-0.6043439263</v>
      </c>
      <c r="N99" s="31">
        <v>1.2</v>
      </c>
      <c r="O99" s="28">
        <f t="shared" ref="O99:R99" si="113">DEGREES(J99)</f>
        <v>7.36</v>
      </c>
      <c r="P99" s="28">
        <f t="shared" si="113"/>
        <v>65.51996241</v>
      </c>
      <c r="Q99" s="28">
        <f t="shared" si="113"/>
        <v>59.10639394</v>
      </c>
      <c r="R99" s="28">
        <f t="shared" si="113"/>
        <v>-34.62635635</v>
      </c>
      <c r="S99" s="28">
        <f t="shared" si="4"/>
        <v>1.2</v>
      </c>
      <c r="T99" s="32" t="str">
        <f t="shared" si="5"/>
        <v>[0.128,1.144,1.032,-0.604,1.2],</v>
      </c>
    </row>
    <row r="100" ht="15.75" customHeight="1">
      <c r="A100" s="1">
        <v>0.0</v>
      </c>
      <c r="B100" s="1">
        <v>0.0</v>
      </c>
      <c r="C100" s="28">
        <f t="shared" si="112"/>
        <v>180.23</v>
      </c>
      <c r="D100" s="2">
        <f t="shared" si="110"/>
        <v>0</v>
      </c>
      <c r="E100" s="1">
        <v>-16.0</v>
      </c>
      <c r="F100" s="27">
        <v>0.0</v>
      </c>
      <c r="G100" s="27">
        <f t="shared" si="114"/>
        <v>180.23</v>
      </c>
      <c r="H100" s="27">
        <f t="shared" si="2"/>
        <v>180.9388098</v>
      </c>
      <c r="I100" s="27">
        <f t="shared" si="7"/>
        <v>-0.08854333469</v>
      </c>
      <c r="J100" s="27">
        <f t="shared" si="8"/>
        <v>0</v>
      </c>
      <c r="K100" s="27">
        <f t="shared" si="11"/>
        <v>1.14353907</v>
      </c>
      <c r="L100" s="27">
        <f t="shared" si="16"/>
        <v>1.031601183</v>
      </c>
      <c r="M100" s="27">
        <f t="shared" si="9"/>
        <v>-0.6043439263</v>
      </c>
      <c r="N100" s="31">
        <v>1.2</v>
      </c>
      <c r="O100" s="28">
        <f t="shared" ref="O100:R100" si="115">DEGREES(J100)</f>
        <v>0</v>
      </c>
      <c r="P100" s="28">
        <f t="shared" si="115"/>
        <v>65.51996241</v>
      </c>
      <c r="Q100" s="28">
        <f t="shared" si="115"/>
        <v>59.10639394</v>
      </c>
      <c r="R100" s="28">
        <f t="shared" si="115"/>
        <v>-34.62635635</v>
      </c>
      <c r="S100" s="28">
        <f t="shared" si="4"/>
        <v>1.2</v>
      </c>
      <c r="T100" s="32" t="str">
        <f t="shared" si="5"/>
        <v>[0,1.144,1.032,-0.604,1.2],</v>
      </c>
    </row>
    <row r="101" ht="15.75" customHeight="1">
      <c r="A101" s="1">
        <v>0.0</v>
      </c>
      <c r="B101" s="1">
        <v>0.0</v>
      </c>
      <c r="C101" s="28">
        <f t="shared" si="112"/>
        <v>178.7450557</v>
      </c>
      <c r="D101" s="2">
        <f t="shared" si="110"/>
        <v>23.08804842</v>
      </c>
      <c r="E101" s="1">
        <v>-16.0</v>
      </c>
      <c r="F101" s="27">
        <f>RADIANS(7.36)</f>
        <v>0.1284562329</v>
      </c>
      <c r="G101" s="27">
        <f t="shared" si="114"/>
        <v>180.23</v>
      </c>
      <c r="H101" s="27">
        <f t="shared" si="2"/>
        <v>180.9388098</v>
      </c>
      <c r="I101" s="27">
        <f t="shared" si="7"/>
        <v>-0.08854333469</v>
      </c>
      <c r="J101" s="27">
        <f t="shared" si="8"/>
        <v>0.1284562329</v>
      </c>
      <c r="K101" s="27">
        <f t="shared" si="11"/>
        <v>1.14353907</v>
      </c>
      <c r="L101" s="27">
        <f t="shared" si="16"/>
        <v>1.031601183</v>
      </c>
      <c r="M101" s="27">
        <f t="shared" si="9"/>
        <v>-0.6043439263</v>
      </c>
      <c r="N101" s="31">
        <v>1.2</v>
      </c>
      <c r="O101" s="28">
        <f t="shared" ref="O101:R101" si="116">DEGREES(J101)</f>
        <v>7.36</v>
      </c>
      <c r="P101" s="28">
        <f t="shared" si="116"/>
        <v>65.51996241</v>
      </c>
      <c r="Q101" s="28">
        <f t="shared" si="116"/>
        <v>59.10639394</v>
      </c>
      <c r="R101" s="28">
        <f t="shared" si="116"/>
        <v>-34.62635635</v>
      </c>
      <c r="S101" s="28">
        <f t="shared" si="4"/>
        <v>1.2</v>
      </c>
      <c r="T101" s="32" t="str">
        <f t="shared" si="5"/>
        <v>[0.128,1.144,1.032,-0.604,1.2],</v>
      </c>
    </row>
    <row r="102" ht="15.75" customHeight="1">
      <c r="A102" s="1">
        <v>0.0</v>
      </c>
      <c r="B102" s="1">
        <v>0.0</v>
      </c>
      <c r="C102" s="28">
        <f t="shared" si="112"/>
        <v>147.4044214</v>
      </c>
      <c r="D102" s="2">
        <f t="shared" si="110"/>
        <v>-19.03985767</v>
      </c>
      <c r="E102" s="1">
        <v>-16.0</v>
      </c>
      <c r="F102" s="27">
        <f>-RADIANS(7.36)</f>
        <v>-0.1284562329</v>
      </c>
      <c r="G102" s="27">
        <f>238.629-$V$4</f>
        <v>148.629</v>
      </c>
      <c r="H102" s="27">
        <f t="shared" si="2"/>
        <v>149.487724</v>
      </c>
      <c r="I102" s="27">
        <f t="shared" si="7"/>
        <v>-0.1072376191</v>
      </c>
      <c r="J102" s="27">
        <f t="shared" si="8"/>
        <v>-0.1284562329</v>
      </c>
      <c r="K102" s="27">
        <f t="shared" si="11"/>
        <v>0.909155514</v>
      </c>
      <c r="L102" s="27">
        <f t="shared" si="16"/>
        <v>1.537756864</v>
      </c>
      <c r="M102" s="27">
        <f t="shared" si="9"/>
        <v>-0.876116051</v>
      </c>
      <c r="N102" s="31">
        <v>1.2</v>
      </c>
      <c r="O102" s="28">
        <f t="shared" ref="O102:R102" si="117">DEGREES(J102)</f>
        <v>-7.36</v>
      </c>
      <c r="P102" s="28">
        <f t="shared" si="117"/>
        <v>52.09077387</v>
      </c>
      <c r="Q102" s="28">
        <f t="shared" si="117"/>
        <v>88.10697821</v>
      </c>
      <c r="R102" s="28">
        <f t="shared" si="117"/>
        <v>-50.19775209</v>
      </c>
      <c r="S102" s="28">
        <f t="shared" si="4"/>
        <v>1.2</v>
      </c>
      <c r="T102" s="32" t="str">
        <f t="shared" si="5"/>
        <v>[-0.128,0.909,1.538,-0.876,1.2],</v>
      </c>
    </row>
    <row r="103" ht="15.75" customHeight="1">
      <c r="A103" s="1">
        <v>0.0</v>
      </c>
      <c r="B103" s="1">
        <v>0.0</v>
      </c>
      <c r="C103" s="28">
        <v>208.0</v>
      </c>
      <c r="D103" s="2">
        <f t="shared" si="110"/>
        <v>0</v>
      </c>
      <c r="E103" s="1">
        <v>-16.0</v>
      </c>
      <c r="F103" s="27">
        <v>0.0</v>
      </c>
      <c r="G103" s="27">
        <f>C103-$V$4</f>
        <v>118</v>
      </c>
      <c r="H103" s="27">
        <f t="shared" si="2"/>
        <v>119.0798052</v>
      </c>
      <c r="I103" s="27">
        <f t="shared" si="7"/>
        <v>-0.1347712845</v>
      </c>
      <c r="J103" s="27">
        <f t="shared" si="8"/>
        <v>0</v>
      </c>
      <c r="K103" s="27">
        <f t="shared" si="11"/>
        <v>0.7443218978</v>
      </c>
      <c r="L103" s="27">
        <f t="shared" si="16"/>
        <v>1.922491427</v>
      </c>
      <c r="M103" s="27">
        <f t="shared" si="9"/>
        <v>-1.096016998</v>
      </c>
      <c r="N103" s="31">
        <v>1.2</v>
      </c>
      <c r="O103" s="28">
        <f t="shared" ref="O103:R103" si="118">DEGREES(J103)</f>
        <v>0</v>
      </c>
      <c r="P103" s="28">
        <f t="shared" si="118"/>
        <v>42.64650334</v>
      </c>
      <c r="Q103" s="28">
        <f t="shared" si="118"/>
        <v>110.1506449</v>
      </c>
      <c r="R103" s="28">
        <f t="shared" si="118"/>
        <v>-62.79714826</v>
      </c>
      <c r="S103" s="28">
        <f t="shared" si="4"/>
        <v>1.2</v>
      </c>
      <c r="T103" s="32" t="str">
        <f t="shared" si="5"/>
        <v>[0,0.744,1.922,-1.096,1.2],</v>
      </c>
    </row>
    <row r="104" ht="15.75" customHeight="1">
      <c r="A104" s="44">
        <v>40.0</v>
      </c>
      <c r="B104" s="44">
        <v>360.0</v>
      </c>
      <c r="C104" s="45">
        <f>248-A104*COS(RADIANS(B104))</f>
        <v>208</v>
      </c>
      <c r="D104" s="46">
        <f>-SQRT(A104^2-(C104-248)^2)</f>
        <v>0</v>
      </c>
      <c r="E104" s="1">
        <v>30.0</v>
      </c>
      <c r="F104" s="47">
        <f>ATAN2(C104,D104)</f>
        <v>0</v>
      </c>
      <c r="G104" s="47">
        <f t="shared" ref="G104:G118" si="120">SQRT(C104^2+D104^2)-$V$4</f>
        <v>118</v>
      </c>
      <c r="H104" s="27">
        <f t="shared" si="2"/>
        <v>121.75385</v>
      </c>
      <c r="I104" s="27">
        <f t="shared" si="7"/>
        <v>0.2489627058</v>
      </c>
      <c r="J104" s="47">
        <f t="shared" si="8"/>
        <v>0</v>
      </c>
      <c r="K104" s="47">
        <f t="shared" si="11"/>
        <v>0.3763551939</v>
      </c>
      <c r="L104" s="27">
        <f t="shared" si="16"/>
        <v>1.890956854</v>
      </c>
      <c r="M104" s="47">
        <f t="shared" si="9"/>
        <v>-0.6965157213</v>
      </c>
      <c r="N104" s="31">
        <v>1.2</v>
      </c>
      <c r="O104" s="45">
        <f t="shared" ref="O104:R104" si="119">DEGREES(J104)</f>
        <v>0</v>
      </c>
      <c r="P104" s="28">
        <f t="shared" si="119"/>
        <v>21.56356421</v>
      </c>
      <c r="Q104" s="45">
        <f t="shared" si="119"/>
        <v>108.343847</v>
      </c>
      <c r="R104" s="45">
        <f t="shared" si="119"/>
        <v>-39.9074112</v>
      </c>
      <c r="S104" s="45">
        <f t="shared" si="4"/>
        <v>1.2</v>
      </c>
      <c r="T104" s="32" t="str">
        <f t="shared" si="5"/>
        <v>[0,0.376,1.891,-0.697,1.2],</v>
      </c>
    </row>
    <row r="105" ht="15.75" customHeight="1">
      <c r="A105" s="1">
        <v>0.0</v>
      </c>
      <c r="B105" s="1">
        <v>0.0</v>
      </c>
      <c r="C105" s="28">
        <v>208.0</v>
      </c>
      <c r="D105" s="2">
        <v>0.0</v>
      </c>
      <c r="E105" s="1">
        <v>-16.0</v>
      </c>
      <c r="F105" s="27">
        <v>0.0</v>
      </c>
      <c r="G105" s="27">
        <f t="shared" si="120"/>
        <v>118</v>
      </c>
      <c r="H105" s="27">
        <f t="shared" si="2"/>
        <v>119.0798052</v>
      </c>
      <c r="I105" s="27">
        <f t="shared" si="7"/>
        <v>-0.1347712845</v>
      </c>
      <c r="J105" s="27">
        <f t="shared" si="8"/>
        <v>0</v>
      </c>
      <c r="K105" s="27">
        <f t="shared" si="11"/>
        <v>0.7443218978</v>
      </c>
      <c r="L105" s="27">
        <f t="shared" si="16"/>
        <v>1.922491427</v>
      </c>
      <c r="M105" s="27">
        <f t="shared" si="9"/>
        <v>-1.096016998</v>
      </c>
      <c r="N105" s="31">
        <v>1.2</v>
      </c>
      <c r="O105" s="28">
        <f t="shared" ref="O105:R105" si="121">DEGREES(J105)</f>
        <v>0</v>
      </c>
      <c r="P105" s="28">
        <f t="shared" si="121"/>
        <v>42.64650334</v>
      </c>
      <c r="Q105" s="28">
        <f t="shared" si="121"/>
        <v>110.1506449</v>
      </c>
      <c r="R105" s="28">
        <f t="shared" si="121"/>
        <v>-62.79714826</v>
      </c>
      <c r="S105" s="28">
        <f t="shared" si="4"/>
        <v>1.2</v>
      </c>
      <c r="T105" s="32" t="str">
        <f t="shared" si="5"/>
        <v>[0,0.744,1.922,-1.096,1.2],</v>
      </c>
    </row>
    <row r="106" ht="15.75" customHeight="1">
      <c r="A106" s="1">
        <v>0.0</v>
      </c>
      <c r="B106" s="1">
        <v>0.0</v>
      </c>
      <c r="C106" s="28">
        <v>248.0</v>
      </c>
      <c r="D106" s="2">
        <v>0.0</v>
      </c>
      <c r="E106" s="1">
        <v>-16.0</v>
      </c>
      <c r="F106" s="27">
        <v>0.0</v>
      </c>
      <c r="G106" s="27">
        <f t="shared" si="120"/>
        <v>158</v>
      </c>
      <c r="H106" s="27">
        <f t="shared" si="2"/>
        <v>158.8080602</v>
      </c>
      <c r="I106" s="27">
        <f t="shared" si="7"/>
        <v>-0.1009217847</v>
      </c>
      <c r="J106" s="27">
        <f t="shared" si="8"/>
        <v>0</v>
      </c>
      <c r="K106" s="27">
        <f t="shared" si="11"/>
        <v>0.9696376914</v>
      </c>
      <c r="L106" s="27">
        <f t="shared" si="16"/>
        <v>1.40416084</v>
      </c>
      <c r="M106" s="27">
        <f t="shared" si="9"/>
        <v>-0.8030022048</v>
      </c>
      <c r="N106" s="31">
        <v>1.2</v>
      </c>
      <c r="O106" s="28">
        <f t="shared" ref="O106:R106" si="122">DEGREES(J106)</f>
        <v>0</v>
      </c>
      <c r="P106" s="28">
        <f t="shared" si="122"/>
        <v>55.55614737</v>
      </c>
      <c r="Q106" s="28">
        <f t="shared" si="122"/>
        <v>80.4524899</v>
      </c>
      <c r="R106" s="28">
        <f t="shared" si="122"/>
        <v>-46.00863727</v>
      </c>
      <c r="S106" s="28">
        <f t="shared" si="4"/>
        <v>1.2</v>
      </c>
      <c r="T106" s="32" t="str">
        <f t="shared" si="5"/>
        <v>[0,0.97,1.404,-0.803,1.2],</v>
      </c>
    </row>
    <row r="107" ht="15.75" customHeight="1">
      <c r="A107" s="1">
        <v>0.0</v>
      </c>
      <c r="B107" s="1">
        <v>0.0</v>
      </c>
      <c r="C107" s="28">
        <v>288.0</v>
      </c>
      <c r="D107" s="2">
        <v>0.0</v>
      </c>
      <c r="E107" s="1">
        <v>-16.0</v>
      </c>
      <c r="F107" s="27">
        <v>0.0</v>
      </c>
      <c r="G107" s="27">
        <f t="shared" si="120"/>
        <v>198</v>
      </c>
      <c r="H107" s="27">
        <f t="shared" si="2"/>
        <v>198.6454127</v>
      </c>
      <c r="I107" s="27">
        <f t="shared" si="7"/>
        <v>-0.08063287595</v>
      </c>
      <c r="J107" s="27">
        <f t="shared" si="8"/>
        <v>0</v>
      </c>
      <c r="K107" s="27">
        <f t="shared" si="11"/>
        <v>1.350380405</v>
      </c>
      <c r="L107" s="27">
        <f t="shared" si="16"/>
        <v>0.602097596</v>
      </c>
      <c r="M107" s="27">
        <f t="shared" si="9"/>
        <v>-0.3816816739</v>
      </c>
      <c r="N107" s="31">
        <v>1.2</v>
      </c>
      <c r="O107" s="28">
        <f t="shared" ref="O107:R107" si="123">DEGREES(J107)</f>
        <v>0</v>
      </c>
      <c r="P107" s="28">
        <f t="shared" si="123"/>
        <v>77.37109793</v>
      </c>
      <c r="Q107" s="28">
        <f t="shared" si="123"/>
        <v>34.49765111</v>
      </c>
      <c r="R107" s="28">
        <f t="shared" si="123"/>
        <v>-21.86874903</v>
      </c>
      <c r="S107" s="28">
        <f t="shared" si="4"/>
        <v>1.2</v>
      </c>
      <c r="T107" s="32" t="str">
        <f t="shared" si="5"/>
        <v>[0,1.35,0.602,-0.382,1.2],</v>
      </c>
    </row>
    <row r="108" ht="15.75" customHeight="1">
      <c r="A108" s="9">
        <v>0.0</v>
      </c>
      <c r="B108" s="9">
        <v>0.0</v>
      </c>
      <c r="C108" s="13">
        <v>288.0</v>
      </c>
      <c r="D108" s="10">
        <v>0.0</v>
      </c>
      <c r="E108" s="9">
        <v>20.0</v>
      </c>
      <c r="F108" s="33">
        <v>0.0</v>
      </c>
      <c r="G108" s="33">
        <f t="shared" si="120"/>
        <v>198</v>
      </c>
      <c r="H108" s="27">
        <f t="shared" si="2"/>
        <v>199.0075375</v>
      </c>
      <c r="I108" s="27">
        <f t="shared" si="7"/>
        <v>0.1006686522</v>
      </c>
      <c r="J108" s="33">
        <f t="shared" si="8"/>
        <v>0</v>
      </c>
      <c r="K108" s="33">
        <f t="shared" si="11"/>
        <v>1.175006852</v>
      </c>
      <c r="L108" s="27">
        <f t="shared" si="16"/>
        <v>0.5902416449</v>
      </c>
      <c r="M108" s="33">
        <f t="shared" si="9"/>
        <v>-0.1944521703</v>
      </c>
      <c r="N108" s="31">
        <v>1.2</v>
      </c>
      <c r="O108" s="13">
        <f t="shared" ref="O108:R108" si="124">DEGREES(J108)</f>
        <v>0</v>
      </c>
      <c r="P108" s="28">
        <f t="shared" si="124"/>
        <v>67.32293353</v>
      </c>
      <c r="Q108" s="13">
        <f t="shared" si="124"/>
        <v>33.81835515</v>
      </c>
      <c r="R108" s="13">
        <f t="shared" si="124"/>
        <v>-11.14128868</v>
      </c>
      <c r="S108" s="13">
        <f t="shared" si="4"/>
        <v>1.2</v>
      </c>
      <c r="T108" s="32" t="str">
        <f t="shared" si="5"/>
        <v>[0,1.175,0.59,-0.194,1.2],</v>
      </c>
    </row>
    <row r="109" ht="15.75" customHeight="1">
      <c r="A109" s="9">
        <v>0.0</v>
      </c>
      <c r="B109" s="9">
        <v>0.0</v>
      </c>
      <c r="C109" s="13">
        <v>288.0</v>
      </c>
      <c r="D109" s="10">
        <v>50.0</v>
      </c>
      <c r="E109" s="9">
        <v>20.0</v>
      </c>
      <c r="F109" s="33">
        <v>0.0</v>
      </c>
      <c r="G109" s="33">
        <f t="shared" si="120"/>
        <v>202.3080567</v>
      </c>
      <c r="H109" s="27">
        <f t="shared" si="2"/>
        <v>203.2942444</v>
      </c>
      <c r="I109" s="27">
        <f t="shared" si="7"/>
        <v>0.09853895857</v>
      </c>
      <c r="J109" s="33">
        <f t="shared" si="8"/>
        <v>0.1718977313</v>
      </c>
      <c r="K109" s="33">
        <f t="shared" si="11"/>
        <v>1.259139327</v>
      </c>
      <c r="L109" s="27">
        <f t="shared" si="16"/>
        <v>0.4262360827</v>
      </c>
      <c r="M109" s="33">
        <f t="shared" si="9"/>
        <v>-0.1145790828</v>
      </c>
      <c r="N109" s="31">
        <v>1.2</v>
      </c>
      <c r="O109" s="13">
        <f t="shared" ref="O109:R109" si="125">DEGREES(J109)</f>
        <v>9.849014511</v>
      </c>
      <c r="P109" s="28">
        <f t="shared" si="125"/>
        <v>72.14336925</v>
      </c>
      <c r="Q109" s="13">
        <f t="shared" si="125"/>
        <v>24.42152861</v>
      </c>
      <c r="R109" s="13">
        <f t="shared" si="125"/>
        <v>-6.564897863</v>
      </c>
      <c r="S109" s="13">
        <f t="shared" si="4"/>
        <v>1.2</v>
      </c>
      <c r="T109" s="32" t="str">
        <f t="shared" si="5"/>
        <v>[0.172,1.259,0.426,-0.115,1.2],</v>
      </c>
    </row>
    <row r="110" ht="15.75" customHeight="1">
      <c r="A110" s="1">
        <v>0.0</v>
      </c>
      <c r="B110" s="1">
        <v>0.0</v>
      </c>
      <c r="C110" s="28">
        <v>288.0</v>
      </c>
      <c r="D110" s="2">
        <v>50.0</v>
      </c>
      <c r="E110" s="1">
        <v>-16.0</v>
      </c>
      <c r="F110" s="27">
        <f t="shared" ref="F110:F118" si="127">ATAN(D110/C110)</f>
        <v>0.1718977313</v>
      </c>
      <c r="G110" s="27">
        <f t="shared" si="120"/>
        <v>202.3080567</v>
      </c>
      <c r="H110" s="27">
        <f t="shared" si="2"/>
        <v>202.9397689</v>
      </c>
      <c r="I110" s="27">
        <f t="shared" si="7"/>
        <v>-0.07892303426</v>
      </c>
      <c r="J110" s="27">
        <f t="shared" si="8"/>
        <v>0.1718977313</v>
      </c>
      <c r="K110" s="27">
        <f t="shared" si="11"/>
        <v>1.428688497</v>
      </c>
      <c r="L110" s="27">
        <f t="shared" si="16"/>
        <v>0.4420617276</v>
      </c>
      <c r="M110" s="27">
        <f t="shared" si="9"/>
        <v>-0.299953898</v>
      </c>
      <c r="N110" s="31">
        <v>1.2</v>
      </c>
      <c r="O110" s="28">
        <f t="shared" ref="O110:R110" si="126">DEGREES(J110)</f>
        <v>9.849014511</v>
      </c>
      <c r="P110" s="28">
        <f t="shared" si="126"/>
        <v>81.85782113</v>
      </c>
      <c r="Q110" s="28">
        <f t="shared" si="126"/>
        <v>25.32827127</v>
      </c>
      <c r="R110" s="28">
        <f t="shared" si="126"/>
        <v>-17.18609241</v>
      </c>
      <c r="S110" s="28">
        <f t="shared" si="4"/>
        <v>1.2</v>
      </c>
      <c r="T110" s="32" t="str">
        <f t="shared" si="5"/>
        <v>[0.172,1.429,0.442,-0.3,1.2],</v>
      </c>
    </row>
    <row r="111" ht="15.75" customHeight="1">
      <c r="A111" s="1">
        <v>0.0</v>
      </c>
      <c r="B111" s="1">
        <v>0.0</v>
      </c>
      <c r="C111" s="28">
        <v>248.0</v>
      </c>
      <c r="D111" s="2">
        <v>50.0</v>
      </c>
      <c r="E111" s="1">
        <v>-16.0</v>
      </c>
      <c r="F111" s="27">
        <f t="shared" si="127"/>
        <v>0.1989459462</v>
      </c>
      <c r="G111" s="27">
        <f t="shared" si="120"/>
        <v>162.9901184</v>
      </c>
      <c r="H111" s="27">
        <f t="shared" si="2"/>
        <v>163.7735592</v>
      </c>
      <c r="I111" s="27">
        <f t="shared" si="7"/>
        <v>-0.09785194859</v>
      </c>
      <c r="J111" s="27">
        <f t="shared" si="8"/>
        <v>0.1989459462</v>
      </c>
      <c r="K111" s="27">
        <f t="shared" si="11"/>
        <v>1.004387768</v>
      </c>
      <c r="L111" s="27">
        <f t="shared" si="16"/>
        <v>1.328521014</v>
      </c>
      <c r="M111" s="27">
        <f t="shared" si="9"/>
        <v>-0.7621124558</v>
      </c>
      <c r="N111" s="31">
        <v>1.2</v>
      </c>
      <c r="O111" s="28">
        <f t="shared" ref="O111:R111" si="128">DEGREES(J111)</f>
        <v>11.39876307</v>
      </c>
      <c r="P111" s="28">
        <f t="shared" si="128"/>
        <v>57.54718011</v>
      </c>
      <c r="Q111" s="28">
        <f t="shared" si="128"/>
        <v>76.11864711</v>
      </c>
      <c r="R111" s="28">
        <f t="shared" si="128"/>
        <v>-43.66582723</v>
      </c>
      <c r="S111" s="28">
        <f t="shared" si="4"/>
        <v>1.2</v>
      </c>
      <c r="T111" s="32" t="str">
        <f t="shared" si="5"/>
        <v>[0.199,1.004,1.329,-0.762,1.2],</v>
      </c>
    </row>
    <row r="112" ht="15.75" customHeight="1">
      <c r="A112" s="1">
        <v>0.0</v>
      </c>
      <c r="B112" s="1">
        <v>0.0</v>
      </c>
      <c r="C112" s="28">
        <v>208.0</v>
      </c>
      <c r="D112" s="2">
        <v>50.0</v>
      </c>
      <c r="E112" s="1">
        <v>-16.0</v>
      </c>
      <c r="F112" s="27">
        <f t="shared" si="127"/>
        <v>0.2359086171</v>
      </c>
      <c r="G112" s="27">
        <f t="shared" si="120"/>
        <v>123.9252206</v>
      </c>
      <c r="H112" s="27">
        <f t="shared" si="2"/>
        <v>124.9538327</v>
      </c>
      <c r="I112" s="27">
        <f t="shared" si="7"/>
        <v>-0.128399813</v>
      </c>
      <c r="J112" s="27">
        <f t="shared" si="8"/>
        <v>0.2359086171</v>
      </c>
      <c r="K112" s="27">
        <f t="shared" si="11"/>
        <v>0.7728257177</v>
      </c>
      <c r="L112" s="27">
        <f t="shared" si="16"/>
        <v>1.852740844</v>
      </c>
      <c r="M112" s="27">
        <f t="shared" si="9"/>
        <v>-1.054770235</v>
      </c>
      <c r="N112" s="31">
        <v>1.2</v>
      </c>
      <c r="O112" s="28">
        <f t="shared" ref="O112:R112" si="129">DEGREES(J112)</f>
        <v>13.51656811</v>
      </c>
      <c r="P112" s="28">
        <f t="shared" si="129"/>
        <v>44.27965192</v>
      </c>
      <c r="Q112" s="28">
        <f t="shared" si="129"/>
        <v>106.1542309</v>
      </c>
      <c r="R112" s="28">
        <f t="shared" si="129"/>
        <v>-60.43388282</v>
      </c>
      <c r="S112" s="28">
        <f t="shared" si="4"/>
        <v>1.2</v>
      </c>
      <c r="T112" s="32" t="str">
        <f t="shared" si="5"/>
        <v>[0.236,0.773,1.853,-1.055,1.2],</v>
      </c>
    </row>
    <row r="113" ht="15.75" customHeight="1">
      <c r="A113" s="9">
        <v>0.0</v>
      </c>
      <c r="B113" s="9">
        <v>0.0</v>
      </c>
      <c r="C113" s="13">
        <v>208.0</v>
      </c>
      <c r="D113" s="10">
        <v>50.0</v>
      </c>
      <c r="E113" s="9">
        <v>30.0</v>
      </c>
      <c r="F113" s="33">
        <f t="shared" si="127"/>
        <v>0.2359086171</v>
      </c>
      <c r="G113" s="33">
        <f t="shared" si="120"/>
        <v>123.9252206</v>
      </c>
      <c r="H113" s="27">
        <f t="shared" si="2"/>
        <v>127.5047462</v>
      </c>
      <c r="I113" s="27">
        <f t="shared" si="7"/>
        <v>0.2375121593</v>
      </c>
      <c r="J113" s="33">
        <f t="shared" si="8"/>
        <v>0.2359086171</v>
      </c>
      <c r="K113" s="33">
        <f t="shared" si="11"/>
        <v>0.4223444743</v>
      </c>
      <c r="L113" s="27">
        <f t="shared" si="16"/>
        <v>1.821879386</v>
      </c>
      <c r="M113" s="33">
        <f t="shared" si="9"/>
        <v>-0.6734275338</v>
      </c>
      <c r="N113" s="31">
        <v>1.2</v>
      </c>
      <c r="O113" s="13">
        <f t="shared" ref="O113:R113" si="130">DEGREES(J113)</f>
        <v>13.51656811</v>
      </c>
      <c r="P113" s="28">
        <f t="shared" si="130"/>
        <v>24.19855588</v>
      </c>
      <c r="Q113" s="13">
        <f t="shared" si="130"/>
        <v>104.3859996</v>
      </c>
      <c r="R113" s="13">
        <f t="shared" si="130"/>
        <v>-38.5845555</v>
      </c>
      <c r="S113" s="13">
        <f t="shared" si="4"/>
        <v>1.2</v>
      </c>
      <c r="T113" s="32" t="str">
        <f t="shared" si="5"/>
        <v>[0.236,0.422,1.822,-0.673,1.2],</v>
      </c>
    </row>
    <row r="114" ht="15.75" customHeight="1">
      <c r="A114" s="9">
        <v>0.0</v>
      </c>
      <c r="B114" s="9">
        <v>0.0</v>
      </c>
      <c r="C114" s="13">
        <v>208.0</v>
      </c>
      <c r="D114" s="10">
        <v>-50.0</v>
      </c>
      <c r="E114" s="9">
        <v>20.0</v>
      </c>
      <c r="F114" s="33">
        <f t="shared" si="127"/>
        <v>-0.2359086171</v>
      </c>
      <c r="G114" s="33">
        <f t="shared" si="120"/>
        <v>123.9252206</v>
      </c>
      <c r="H114" s="27">
        <f t="shared" si="2"/>
        <v>125.528723</v>
      </c>
      <c r="I114" s="27">
        <f t="shared" si="7"/>
        <v>0.1600079804</v>
      </c>
      <c r="J114" s="33">
        <f t="shared" si="8"/>
        <v>-0.2359086171</v>
      </c>
      <c r="K114" s="33">
        <f t="shared" si="11"/>
        <v>0.4878797031</v>
      </c>
      <c r="L114" s="27">
        <f t="shared" si="16"/>
        <v>1.845817287</v>
      </c>
      <c r="M114" s="33">
        <f t="shared" si="9"/>
        <v>-0.7629006629</v>
      </c>
      <c r="N114" s="31">
        <v>1.2</v>
      </c>
      <c r="O114" s="13">
        <f t="shared" ref="O114:R114" si="131">DEGREES(J114)</f>
        <v>-13.51656811</v>
      </c>
      <c r="P114" s="28">
        <f t="shared" si="131"/>
        <v>27.9534479</v>
      </c>
      <c r="Q114" s="13">
        <f t="shared" si="131"/>
        <v>105.7575403</v>
      </c>
      <c r="R114" s="13">
        <f t="shared" si="131"/>
        <v>-43.71098817</v>
      </c>
      <c r="S114" s="13">
        <f t="shared" si="4"/>
        <v>1.2</v>
      </c>
      <c r="T114" s="32" t="str">
        <f t="shared" si="5"/>
        <v>[-0.236,0.488,1.846,-0.763,1.2],</v>
      </c>
    </row>
    <row r="115" ht="15.75" customHeight="1">
      <c r="A115" s="1">
        <v>0.0</v>
      </c>
      <c r="B115" s="1">
        <v>0.0</v>
      </c>
      <c r="C115" s="28">
        <v>208.0</v>
      </c>
      <c r="D115" s="2">
        <v>-50.0</v>
      </c>
      <c r="E115" s="1">
        <v>-16.0</v>
      </c>
      <c r="F115" s="27">
        <f t="shared" si="127"/>
        <v>-0.2359086171</v>
      </c>
      <c r="G115" s="27">
        <f t="shared" si="120"/>
        <v>123.9252206</v>
      </c>
      <c r="H115" s="27">
        <f t="shared" si="2"/>
        <v>124.9538327</v>
      </c>
      <c r="I115" s="27">
        <f t="shared" si="7"/>
        <v>-0.128399813</v>
      </c>
      <c r="J115" s="27">
        <f t="shared" si="8"/>
        <v>-0.2359086171</v>
      </c>
      <c r="K115" s="27">
        <f t="shared" si="11"/>
        <v>0.7728257177</v>
      </c>
      <c r="L115" s="27">
        <f t="shared" si="16"/>
        <v>1.852740844</v>
      </c>
      <c r="M115" s="27">
        <f t="shared" si="9"/>
        <v>-1.054770235</v>
      </c>
      <c r="N115" s="31">
        <v>1.2</v>
      </c>
      <c r="O115" s="28">
        <f t="shared" ref="O115:R115" si="132">DEGREES(J115)</f>
        <v>-13.51656811</v>
      </c>
      <c r="P115" s="28">
        <f t="shared" si="132"/>
        <v>44.27965192</v>
      </c>
      <c r="Q115" s="28">
        <f t="shared" si="132"/>
        <v>106.1542309</v>
      </c>
      <c r="R115" s="28">
        <f t="shared" si="132"/>
        <v>-60.43388282</v>
      </c>
      <c r="S115" s="28">
        <f t="shared" si="4"/>
        <v>1.2</v>
      </c>
      <c r="T115" s="32" t="str">
        <f t="shared" si="5"/>
        <v>[-0.236,0.773,1.853,-1.055,1.2],</v>
      </c>
    </row>
    <row r="116" ht="15.75" customHeight="1">
      <c r="A116" s="1">
        <v>0.0</v>
      </c>
      <c r="B116" s="1">
        <v>0.0</v>
      </c>
      <c r="C116" s="28">
        <v>248.0</v>
      </c>
      <c r="D116" s="2">
        <v>-50.0</v>
      </c>
      <c r="E116" s="1">
        <v>-16.0</v>
      </c>
      <c r="F116" s="27">
        <f t="shared" si="127"/>
        <v>-0.1989459462</v>
      </c>
      <c r="G116" s="27">
        <f t="shared" si="120"/>
        <v>162.9901184</v>
      </c>
      <c r="H116" s="27">
        <f t="shared" si="2"/>
        <v>163.7735592</v>
      </c>
      <c r="I116" s="27">
        <f t="shared" si="7"/>
        <v>-0.09785194859</v>
      </c>
      <c r="J116" s="27">
        <f t="shared" si="8"/>
        <v>-0.1989459462</v>
      </c>
      <c r="K116" s="27">
        <f t="shared" si="11"/>
        <v>1.004387768</v>
      </c>
      <c r="L116" s="27">
        <f t="shared" si="16"/>
        <v>1.328521014</v>
      </c>
      <c r="M116" s="27">
        <f t="shared" si="9"/>
        <v>-0.7621124558</v>
      </c>
      <c r="N116" s="31">
        <v>1.2</v>
      </c>
      <c r="O116" s="28">
        <f t="shared" ref="O116:R116" si="133">DEGREES(J116)</f>
        <v>-11.39876307</v>
      </c>
      <c r="P116" s="28">
        <f t="shared" si="133"/>
        <v>57.54718011</v>
      </c>
      <c r="Q116" s="28">
        <f t="shared" si="133"/>
        <v>76.11864711</v>
      </c>
      <c r="R116" s="28">
        <f t="shared" si="133"/>
        <v>-43.66582723</v>
      </c>
      <c r="S116" s="28">
        <f t="shared" si="4"/>
        <v>1.2</v>
      </c>
      <c r="T116" s="32" t="str">
        <f t="shared" si="5"/>
        <v>[-0.199,1.004,1.329,-0.762,1.2],</v>
      </c>
    </row>
    <row r="117" ht="15.75" customHeight="1">
      <c r="A117" s="1">
        <v>0.0</v>
      </c>
      <c r="B117" s="1">
        <v>0.0</v>
      </c>
      <c r="C117" s="28">
        <v>288.0</v>
      </c>
      <c r="D117" s="2">
        <v>-50.0</v>
      </c>
      <c r="E117" s="1">
        <v>-16.0</v>
      </c>
      <c r="F117" s="27">
        <f t="shared" si="127"/>
        <v>-0.1718977313</v>
      </c>
      <c r="G117" s="27">
        <f t="shared" si="120"/>
        <v>202.3080567</v>
      </c>
      <c r="H117" s="27">
        <f t="shared" si="2"/>
        <v>202.9397689</v>
      </c>
      <c r="I117" s="27">
        <f t="shared" si="7"/>
        <v>-0.07892303426</v>
      </c>
      <c r="J117" s="27">
        <f t="shared" si="8"/>
        <v>-0.1718977313</v>
      </c>
      <c r="K117" s="27">
        <f t="shared" si="11"/>
        <v>1.428688497</v>
      </c>
      <c r="L117" s="27">
        <f t="shared" si="16"/>
        <v>0.4420617276</v>
      </c>
      <c r="M117" s="27">
        <f t="shared" si="9"/>
        <v>-0.299953898</v>
      </c>
      <c r="N117" s="31">
        <v>1.2</v>
      </c>
      <c r="O117" s="28">
        <f t="shared" ref="O117:R117" si="134">DEGREES(J117)</f>
        <v>-9.849014511</v>
      </c>
      <c r="P117" s="28">
        <f t="shared" si="134"/>
        <v>81.85782113</v>
      </c>
      <c r="Q117" s="28">
        <f t="shared" si="134"/>
        <v>25.32827127</v>
      </c>
      <c r="R117" s="28">
        <f t="shared" si="134"/>
        <v>-17.18609241</v>
      </c>
      <c r="S117" s="28">
        <f t="shared" si="4"/>
        <v>1.2</v>
      </c>
      <c r="T117" s="32" t="str">
        <f t="shared" si="5"/>
        <v>[-0.172,1.429,0.442,-0.3,1.2],</v>
      </c>
    </row>
    <row r="118" ht="15.75" customHeight="1">
      <c r="A118" s="9">
        <v>0.0</v>
      </c>
      <c r="B118" s="9">
        <v>0.0</v>
      </c>
      <c r="C118" s="13">
        <v>288.0</v>
      </c>
      <c r="D118" s="10">
        <v>-50.0</v>
      </c>
      <c r="E118" s="9">
        <v>20.0</v>
      </c>
      <c r="F118" s="33">
        <f t="shared" si="127"/>
        <v>-0.1718977313</v>
      </c>
      <c r="G118" s="33">
        <f t="shared" si="120"/>
        <v>202.3080567</v>
      </c>
      <c r="H118" s="27">
        <f t="shared" si="2"/>
        <v>203.2942444</v>
      </c>
      <c r="I118" s="27">
        <f t="shared" si="7"/>
        <v>0.09853895857</v>
      </c>
      <c r="J118" s="33">
        <f t="shared" si="8"/>
        <v>-0.1718977313</v>
      </c>
      <c r="K118" s="33">
        <f t="shared" si="11"/>
        <v>1.259139327</v>
      </c>
      <c r="L118" s="27">
        <f t="shared" si="16"/>
        <v>0.4262360827</v>
      </c>
      <c r="M118" s="33">
        <f t="shared" si="9"/>
        <v>-0.1145790828</v>
      </c>
      <c r="N118" s="31">
        <v>1.2</v>
      </c>
      <c r="O118" s="13">
        <f t="shared" ref="O118:R118" si="135">DEGREES(J118)</f>
        <v>-9.849014511</v>
      </c>
      <c r="P118" s="28">
        <f t="shared" si="135"/>
        <v>72.14336925</v>
      </c>
      <c r="Q118" s="13">
        <f t="shared" si="135"/>
        <v>24.42152861</v>
      </c>
      <c r="R118" s="13">
        <f t="shared" si="135"/>
        <v>-6.564897863</v>
      </c>
      <c r="S118" s="13">
        <f t="shared" si="4"/>
        <v>1.2</v>
      </c>
      <c r="T118" s="32" t="str">
        <f t="shared" si="5"/>
        <v>[-0.172,1.259,0.426,-0.115,1.2],</v>
      </c>
    </row>
    <row r="119" ht="15.75" customHeight="1">
      <c r="A119" s="9">
        <v>0.0</v>
      </c>
      <c r="B119" s="9">
        <v>0.0</v>
      </c>
      <c r="C119" s="13">
        <v>0.0</v>
      </c>
      <c r="D119" s="10">
        <v>0.0</v>
      </c>
      <c r="E119" s="9">
        <v>20.0</v>
      </c>
      <c r="F119" s="33">
        <v>0.0</v>
      </c>
      <c r="G119" s="48">
        <v>0.0</v>
      </c>
      <c r="H119" s="27">
        <f t="shared" si="2"/>
        <v>20</v>
      </c>
      <c r="I119" s="43">
        <v>0.0</v>
      </c>
      <c r="J119" s="33">
        <v>0.0</v>
      </c>
      <c r="K119" s="33">
        <v>0.0</v>
      </c>
      <c r="L119" s="33">
        <v>0.0</v>
      </c>
      <c r="M119" s="33">
        <v>0.0</v>
      </c>
      <c r="N119" s="31">
        <v>1.2</v>
      </c>
      <c r="O119" s="13">
        <f t="shared" ref="O119:R119" si="136">DEGREES(J119)</f>
        <v>0</v>
      </c>
      <c r="P119" s="28">
        <f t="shared" si="136"/>
        <v>0</v>
      </c>
      <c r="Q119" s="13">
        <f t="shared" si="136"/>
        <v>0</v>
      </c>
      <c r="R119" s="13">
        <f t="shared" si="136"/>
        <v>0</v>
      </c>
      <c r="S119" s="13">
        <f t="shared" si="4"/>
        <v>1.2</v>
      </c>
      <c r="T119" s="32" t="str">
        <f t="shared" si="5"/>
        <v>[0,0,0,0,1.2],</v>
      </c>
    </row>
    <row r="120" ht="15.75" customHeight="1">
      <c r="F120" s="49"/>
      <c r="G120" s="49"/>
      <c r="H120" s="49"/>
      <c r="I120" s="49"/>
      <c r="J120" s="49"/>
      <c r="K120" s="49"/>
      <c r="L120" s="49"/>
      <c r="M120" s="49"/>
    </row>
    <row r="121" ht="15.75" customHeight="1">
      <c r="F121" s="49"/>
      <c r="G121" s="49"/>
      <c r="H121" s="49"/>
      <c r="I121" s="49"/>
      <c r="J121" s="49"/>
      <c r="K121" s="49"/>
      <c r="L121" s="49"/>
      <c r="M121" s="49"/>
    </row>
    <row r="122" ht="15.75" customHeight="1">
      <c r="F122" s="49"/>
      <c r="G122" s="49"/>
      <c r="H122" s="49"/>
      <c r="I122" s="49"/>
      <c r="J122" s="49"/>
      <c r="K122" s="49"/>
      <c r="L122" s="49"/>
      <c r="M122" s="49"/>
    </row>
    <row r="123" ht="15.75" customHeight="1">
      <c r="F123" s="49"/>
      <c r="G123" s="49"/>
      <c r="H123" s="49"/>
      <c r="I123" s="49"/>
      <c r="J123" s="49"/>
      <c r="K123" s="49"/>
      <c r="L123" s="49"/>
      <c r="M123" s="49"/>
    </row>
    <row r="124" ht="15.75" customHeight="1">
      <c r="F124" s="49"/>
      <c r="G124" s="49"/>
      <c r="H124" s="49"/>
      <c r="I124" s="49"/>
      <c r="J124" s="49"/>
      <c r="K124" s="49"/>
      <c r="L124" s="49"/>
      <c r="M124" s="49"/>
    </row>
    <row r="125" ht="15.75" customHeight="1">
      <c r="F125" s="49"/>
      <c r="G125" s="49"/>
      <c r="H125" s="49"/>
      <c r="I125" s="49"/>
      <c r="J125" s="49"/>
      <c r="K125" s="49"/>
      <c r="L125" s="49"/>
      <c r="M125" s="49"/>
    </row>
    <row r="126" ht="15.75" customHeight="1">
      <c r="F126" s="49"/>
      <c r="G126" s="49"/>
      <c r="H126" s="49"/>
      <c r="I126" s="49"/>
      <c r="J126" s="49"/>
      <c r="K126" s="49"/>
      <c r="L126" s="49"/>
      <c r="M126" s="49"/>
    </row>
    <row r="127" ht="15.75" customHeight="1">
      <c r="F127" s="49"/>
      <c r="G127" s="49"/>
      <c r="H127" s="49"/>
      <c r="I127" s="49"/>
      <c r="J127" s="49"/>
      <c r="K127" s="49"/>
      <c r="L127" s="49"/>
      <c r="M127" s="49"/>
    </row>
    <row r="128" ht="15.75" customHeight="1">
      <c r="F128" s="49"/>
      <c r="G128" s="49"/>
      <c r="H128" s="49"/>
      <c r="I128" s="49"/>
      <c r="J128" s="49"/>
      <c r="K128" s="49"/>
      <c r="L128" s="49"/>
      <c r="M128" s="49"/>
    </row>
    <row r="129" ht="15.75" customHeight="1">
      <c r="F129" s="49"/>
      <c r="G129" s="49"/>
      <c r="H129" s="49"/>
      <c r="I129" s="49"/>
      <c r="J129" s="49"/>
      <c r="K129" s="49"/>
      <c r="L129" s="49"/>
      <c r="M129" s="49"/>
    </row>
    <row r="130" ht="15.75" customHeight="1">
      <c r="F130" s="49"/>
      <c r="G130" s="49"/>
      <c r="H130" s="49"/>
      <c r="I130" s="49"/>
      <c r="J130" s="49"/>
      <c r="K130" s="49"/>
      <c r="L130" s="49"/>
      <c r="M130" s="49"/>
    </row>
    <row r="131" ht="15.75" customHeight="1">
      <c r="F131" s="49"/>
      <c r="G131" s="49"/>
      <c r="H131" s="49"/>
      <c r="I131" s="49"/>
      <c r="J131" s="49"/>
      <c r="K131" s="49"/>
      <c r="L131" s="49"/>
      <c r="M131" s="49"/>
    </row>
    <row r="132" ht="15.75" customHeight="1">
      <c r="F132" s="49"/>
      <c r="G132" s="49"/>
      <c r="H132" s="49"/>
      <c r="I132" s="49"/>
      <c r="J132" s="49"/>
      <c r="K132" s="49"/>
      <c r="L132" s="49"/>
      <c r="M132" s="49"/>
    </row>
    <row r="133" ht="15.75" customHeight="1">
      <c r="F133" s="49"/>
      <c r="G133" s="49"/>
      <c r="H133" s="49"/>
      <c r="I133" s="49"/>
      <c r="J133" s="49"/>
      <c r="K133" s="49"/>
      <c r="L133" s="49"/>
      <c r="M133" s="49"/>
    </row>
    <row r="134" ht="15.75" customHeight="1">
      <c r="F134" s="49"/>
      <c r="G134" s="49"/>
      <c r="H134" s="49"/>
      <c r="I134" s="49"/>
      <c r="J134" s="49"/>
      <c r="K134" s="49"/>
      <c r="L134" s="49"/>
      <c r="M134" s="49"/>
    </row>
    <row r="135" ht="15.75" customHeight="1">
      <c r="F135" s="49"/>
      <c r="G135" s="49"/>
      <c r="H135" s="49"/>
      <c r="I135" s="49"/>
      <c r="J135" s="49"/>
      <c r="K135" s="49"/>
      <c r="L135" s="49"/>
      <c r="M135" s="49"/>
    </row>
    <row r="136" ht="15.75" customHeight="1">
      <c r="F136" s="49"/>
      <c r="G136" s="49"/>
      <c r="H136" s="49"/>
      <c r="I136" s="49"/>
      <c r="J136" s="49"/>
      <c r="K136" s="49"/>
      <c r="L136" s="49"/>
      <c r="M136" s="49"/>
    </row>
    <row r="137" ht="15.75" customHeight="1">
      <c r="F137" s="49"/>
      <c r="G137" s="49"/>
      <c r="H137" s="49"/>
      <c r="I137" s="49"/>
      <c r="J137" s="49"/>
      <c r="K137" s="49"/>
      <c r="L137" s="49"/>
      <c r="M137" s="49"/>
    </row>
    <row r="138" ht="15.75" customHeight="1">
      <c r="F138" s="49"/>
      <c r="G138" s="49"/>
      <c r="H138" s="49"/>
      <c r="I138" s="49"/>
      <c r="J138" s="49"/>
      <c r="K138" s="49"/>
      <c r="L138" s="49"/>
      <c r="M138" s="49"/>
    </row>
    <row r="139" ht="15.75" customHeight="1">
      <c r="F139" s="49"/>
      <c r="G139" s="49"/>
      <c r="H139" s="49"/>
      <c r="I139" s="49"/>
      <c r="J139" s="49"/>
      <c r="K139" s="49"/>
      <c r="L139" s="49"/>
      <c r="M139" s="49"/>
    </row>
    <row r="140" ht="15.75" customHeight="1">
      <c r="F140" s="49"/>
      <c r="G140" s="49"/>
      <c r="H140" s="49"/>
      <c r="I140" s="49"/>
      <c r="J140" s="49"/>
      <c r="K140" s="49"/>
      <c r="L140" s="49"/>
      <c r="M140" s="49"/>
    </row>
    <row r="141" ht="15.75" customHeight="1">
      <c r="F141" s="49"/>
      <c r="G141" s="49"/>
      <c r="H141" s="49"/>
      <c r="I141" s="49"/>
      <c r="J141" s="49"/>
      <c r="K141" s="49"/>
      <c r="L141" s="49"/>
      <c r="M141" s="49"/>
    </row>
    <row r="142" ht="15.75" customHeight="1">
      <c r="F142" s="49"/>
      <c r="G142" s="49"/>
      <c r="H142" s="49"/>
      <c r="I142" s="49"/>
      <c r="J142" s="49"/>
      <c r="K142" s="49"/>
      <c r="L142" s="49"/>
      <c r="M142" s="49"/>
    </row>
    <row r="143" ht="15.75" customHeight="1">
      <c r="F143" s="49"/>
      <c r="G143" s="49"/>
      <c r="H143" s="49"/>
      <c r="I143" s="49"/>
      <c r="J143" s="49"/>
      <c r="K143" s="49"/>
      <c r="L143" s="49"/>
      <c r="M143" s="49"/>
    </row>
    <row r="144" ht="15.75" customHeight="1">
      <c r="F144" s="49"/>
      <c r="G144" s="49"/>
      <c r="H144" s="49"/>
      <c r="I144" s="49"/>
      <c r="J144" s="49"/>
      <c r="K144" s="49"/>
      <c r="L144" s="49"/>
      <c r="M144" s="49"/>
    </row>
    <row r="145" ht="15.75" customHeight="1">
      <c r="F145" s="49"/>
      <c r="G145" s="49"/>
      <c r="H145" s="49"/>
      <c r="I145" s="49"/>
      <c r="J145" s="49"/>
      <c r="K145" s="49"/>
      <c r="L145" s="49"/>
      <c r="M145" s="49"/>
    </row>
    <row r="146" ht="15.75" customHeight="1">
      <c r="F146" s="49"/>
      <c r="G146" s="49"/>
      <c r="H146" s="49"/>
      <c r="I146" s="49"/>
      <c r="J146" s="49"/>
      <c r="K146" s="49"/>
      <c r="L146" s="49"/>
      <c r="M146" s="49"/>
    </row>
    <row r="147" ht="15.75" customHeight="1">
      <c r="F147" s="49"/>
      <c r="G147" s="49"/>
      <c r="H147" s="49"/>
      <c r="I147" s="49"/>
      <c r="J147" s="49"/>
      <c r="K147" s="49"/>
      <c r="L147" s="49"/>
      <c r="M147" s="49"/>
    </row>
    <row r="148" ht="15.75" customHeight="1">
      <c r="F148" s="49"/>
      <c r="G148" s="49"/>
      <c r="H148" s="49"/>
      <c r="I148" s="49"/>
      <c r="J148" s="49"/>
      <c r="K148" s="49"/>
      <c r="L148" s="49"/>
      <c r="M148" s="49"/>
    </row>
    <row r="149" ht="15.75" customHeight="1">
      <c r="F149" s="49"/>
      <c r="G149" s="49"/>
      <c r="H149" s="49"/>
      <c r="I149" s="49"/>
      <c r="J149" s="49"/>
      <c r="K149" s="49"/>
      <c r="L149" s="49"/>
      <c r="M149" s="49"/>
    </row>
    <row r="150" ht="15.75" customHeight="1">
      <c r="F150" s="49"/>
      <c r="G150" s="49"/>
      <c r="H150" s="49"/>
      <c r="I150" s="49"/>
      <c r="J150" s="49"/>
      <c r="K150" s="49"/>
      <c r="L150" s="49"/>
      <c r="M150" s="49"/>
    </row>
    <row r="151" ht="15.75" customHeight="1">
      <c r="F151" s="49"/>
      <c r="G151" s="49"/>
      <c r="H151" s="49"/>
      <c r="I151" s="49"/>
      <c r="J151" s="49"/>
      <c r="K151" s="49"/>
      <c r="L151" s="49"/>
      <c r="M151" s="49"/>
    </row>
    <row r="152" ht="15.75" customHeight="1">
      <c r="F152" s="49"/>
      <c r="G152" s="49"/>
      <c r="H152" s="49"/>
      <c r="I152" s="49"/>
      <c r="J152" s="49"/>
      <c r="K152" s="49"/>
      <c r="L152" s="49"/>
      <c r="M152" s="49"/>
    </row>
    <row r="153" ht="15.75" customHeight="1">
      <c r="F153" s="49"/>
      <c r="G153" s="49"/>
      <c r="H153" s="49"/>
      <c r="I153" s="49"/>
      <c r="J153" s="49"/>
      <c r="K153" s="49"/>
      <c r="L153" s="49"/>
      <c r="M153" s="49"/>
    </row>
    <row r="154" ht="15.75" customHeight="1">
      <c r="F154" s="49"/>
      <c r="G154" s="49"/>
      <c r="H154" s="49"/>
      <c r="I154" s="49"/>
      <c r="J154" s="49"/>
      <c r="K154" s="49"/>
      <c r="L154" s="49"/>
      <c r="M154" s="49"/>
    </row>
    <row r="155" ht="15.75" customHeight="1">
      <c r="F155" s="49"/>
      <c r="G155" s="49"/>
      <c r="H155" s="49"/>
      <c r="I155" s="49"/>
      <c r="J155" s="49"/>
      <c r="K155" s="49"/>
      <c r="L155" s="49"/>
      <c r="M155" s="49"/>
    </row>
    <row r="156" ht="15.75" customHeight="1">
      <c r="F156" s="49"/>
      <c r="G156" s="49"/>
      <c r="H156" s="49"/>
      <c r="I156" s="49"/>
      <c r="J156" s="49"/>
      <c r="K156" s="49"/>
      <c r="L156" s="49"/>
      <c r="M156" s="49"/>
    </row>
    <row r="157" ht="15.75" customHeight="1">
      <c r="F157" s="49"/>
      <c r="G157" s="49"/>
      <c r="H157" s="49"/>
      <c r="I157" s="49"/>
      <c r="J157" s="49"/>
      <c r="K157" s="49"/>
      <c r="L157" s="49"/>
      <c r="M157" s="49"/>
    </row>
    <row r="158" ht="15.75" customHeight="1">
      <c r="F158" s="49"/>
      <c r="G158" s="49"/>
      <c r="H158" s="49"/>
      <c r="I158" s="49"/>
      <c r="J158" s="49"/>
      <c r="K158" s="49"/>
      <c r="L158" s="49"/>
      <c r="M158" s="49"/>
    </row>
    <row r="159" ht="15.75" customHeight="1">
      <c r="F159" s="49"/>
      <c r="G159" s="49"/>
      <c r="H159" s="49"/>
      <c r="I159" s="49"/>
      <c r="J159" s="49"/>
      <c r="K159" s="49"/>
      <c r="L159" s="49"/>
      <c r="M159" s="49"/>
    </row>
    <row r="160" ht="15.75" customHeight="1">
      <c r="F160" s="49"/>
      <c r="G160" s="49"/>
      <c r="H160" s="49"/>
      <c r="I160" s="49"/>
      <c r="J160" s="49"/>
      <c r="K160" s="49"/>
      <c r="L160" s="49"/>
      <c r="M160" s="49"/>
    </row>
    <row r="161" ht="15.75" customHeight="1">
      <c r="F161" s="49"/>
      <c r="G161" s="49"/>
      <c r="H161" s="49"/>
      <c r="I161" s="49"/>
      <c r="J161" s="49"/>
      <c r="K161" s="49"/>
      <c r="L161" s="49"/>
      <c r="M161" s="49"/>
    </row>
    <row r="162" ht="15.75" customHeight="1">
      <c r="F162" s="49"/>
      <c r="G162" s="49"/>
      <c r="H162" s="49"/>
      <c r="I162" s="49"/>
      <c r="J162" s="49"/>
      <c r="K162" s="49"/>
      <c r="L162" s="49"/>
      <c r="M162" s="49"/>
    </row>
    <row r="163" ht="15.75" customHeight="1">
      <c r="F163" s="49"/>
      <c r="G163" s="49"/>
      <c r="H163" s="49"/>
      <c r="I163" s="49"/>
      <c r="J163" s="49"/>
      <c r="K163" s="49"/>
      <c r="L163" s="49"/>
      <c r="M163" s="49"/>
    </row>
    <row r="164" ht="15.75" customHeight="1">
      <c r="F164" s="49"/>
      <c r="G164" s="49"/>
      <c r="H164" s="49"/>
      <c r="I164" s="49"/>
      <c r="J164" s="49"/>
      <c r="K164" s="49"/>
      <c r="L164" s="49"/>
      <c r="M164" s="49"/>
    </row>
    <row r="165" ht="15.75" customHeight="1">
      <c r="F165" s="49"/>
      <c r="G165" s="49"/>
      <c r="H165" s="49"/>
      <c r="I165" s="49"/>
      <c r="J165" s="49"/>
      <c r="K165" s="49"/>
      <c r="L165" s="49"/>
      <c r="M165" s="49"/>
    </row>
    <row r="166" ht="15.75" customHeight="1">
      <c r="F166" s="49"/>
      <c r="G166" s="49"/>
      <c r="H166" s="49"/>
      <c r="I166" s="49"/>
      <c r="J166" s="49"/>
      <c r="K166" s="49"/>
      <c r="L166" s="49"/>
      <c r="M166" s="49"/>
    </row>
    <row r="167" ht="15.75" customHeight="1">
      <c r="F167" s="49"/>
      <c r="G167" s="49"/>
      <c r="H167" s="49"/>
      <c r="I167" s="49"/>
      <c r="J167" s="49"/>
      <c r="K167" s="49"/>
      <c r="L167" s="49"/>
      <c r="M167" s="49"/>
    </row>
    <row r="168" ht="15.75" customHeight="1">
      <c r="F168" s="49"/>
      <c r="G168" s="49"/>
      <c r="H168" s="49"/>
      <c r="I168" s="49"/>
      <c r="J168" s="49"/>
      <c r="K168" s="49"/>
      <c r="L168" s="49"/>
      <c r="M168" s="49"/>
    </row>
    <row r="169" ht="15.75" customHeight="1">
      <c r="F169" s="49"/>
      <c r="G169" s="49"/>
      <c r="H169" s="49"/>
      <c r="I169" s="49"/>
      <c r="J169" s="49"/>
      <c r="K169" s="49"/>
      <c r="L169" s="49"/>
      <c r="M169" s="49"/>
    </row>
    <row r="170" ht="15.75" customHeight="1">
      <c r="F170" s="49"/>
      <c r="G170" s="49"/>
      <c r="H170" s="49"/>
      <c r="I170" s="49"/>
      <c r="J170" s="49"/>
      <c r="K170" s="49"/>
      <c r="L170" s="49"/>
      <c r="M170" s="49"/>
    </row>
    <row r="171" ht="15.75" customHeight="1">
      <c r="F171" s="49"/>
      <c r="G171" s="49"/>
      <c r="H171" s="49"/>
      <c r="I171" s="49"/>
      <c r="J171" s="49"/>
      <c r="K171" s="49"/>
      <c r="L171" s="49"/>
      <c r="M171" s="49"/>
    </row>
    <row r="172" ht="15.75" customHeight="1">
      <c r="F172" s="49"/>
      <c r="G172" s="49"/>
      <c r="H172" s="49"/>
      <c r="I172" s="49"/>
      <c r="J172" s="49"/>
      <c r="K172" s="49"/>
      <c r="L172" s="49"/>
      <c r="M172" s="49"/>
    </row>
    <row r="173" ht="15.75" customHeight="1">
      <c r="F173" s="49"/>
      <c r="G173" s="49"/>
      <c r="H173" s="49"/>
      <c r="I173" s="49"/>
      <c r="J173" s="49"/>
      <c r="K173" s="49"/>
      <c r="L173" s="49"/>
      <c r="M173" s="49"/>
    </row>
    <row r="174" ht="15.75" customHeight="1">
      <c r="F174" s="49"/>
      <c r="G174" s="49"/>
      <c r="H174" s="49"/>
      <c r="I174" s="49"/>
      <c r="J174" s="49"/>
      <c r="K174" s="49"/>
      <c r="L174" s="49"/>
      <c r="M174" s="49"/>
    </row>
    <row r="175" ht="15.75" customHeight="1">
      <c r="F175" s="49"/>
      <c r="G175" s="49"/>
      <c r="H175" s="49"/>
      <c r="I175" s="49"/>
      <c r="J175" s="49"/>
      <c r="K175" s="49"/>
      <c r="L175" s="49"/>
      <c r="M175" s="49"/>
    </row>
    <row r="176" ht="15.75" customHeight="1">
      <c r="F176" s="49"/>
      <c r="G176" s="49"/>
      <c r="H176" s="49"/>
      <c r="I176" s="49"/>
      <c r="J176" s="49"/>
      <c r="K176" s="49"/>
      <c r="L176" s="49"/>
      <c r="M176" s="49"/>
    </row>
    <row r="177" ht="15.75" customHeight="1">
      <c r="F177" s="49"/>
      <c r="G177" s="49"/>
      <c r="H177" s="49"/>
      <c r="I177" s="49"/>
      <c r="J177" s="49"/>
      <c r="K177" s="49"/>
      <c r="L177" s="49"/>
      <c r="M177" s="49"/>
    </row>
    <row r="178" ht="15.75" customHeight="1">
      <c r="F178" s="49"/>
      <c r="G178" s="49"/>
      <c r="H178" s="49"/>
      <c r="I178" s="49"/>
      <c r="J178" s="49"/>
      <c r="K178" s="49"/>
      <c r="L178" s="49"/>
      <c r="M178" s="49"/>
    </row>
    <row r="179" ht="15.75" customHeight="1">
      <c r="F179" s="49"/>
      <c r="G179" s="49"/>
      <c r="H179" s="49"/>
      <c r="I179" s="49"/>
      <c r="J179" s="49"/>
      <c r="K179" s="49"/>
      <c r="L179" s="49"/>
      <c r="M179" s="49"/>
    </row>
    <row r="180" ht="15.75" customHeight="1">
      <c r="F180" s="49"/>
      <c r="G180" s="49"/>
      <c r="H180" s="49"/>
      <c r="I180" s="49"/>
      <c r="J180" s="49"/>
      <c r="K180" s="49"/>
      <c r="L180" s="49"/>
      <c r="M180" s="49"/>
    </row>
    <row r="181" ht="15.75" customHeight="1">
      <c r="F181" s="49"/>
      <c r="G181" s="49"/>
      <c r="H181" s="49"/>
      <c r="I181" s="49"/>
      <c r="J181" s="49"/>
      <c r="K181" s="49"/>
      <c r="L181" s="49"/>
      <c r="M181" s="49"/>
    </row>
    <row r="182" ht="15.75" customHeight="1">
      <c r="F182" s="49"/>
      <c r="G182" s="49"/>
      <c r="H182" s="49"/>
      <c r="I182" s="49"/>
      <c r="J182" s="49"/>
      <c r="K182" s="49"/>
      <c r="L182" s="49"/>
      <c r="M182" s="49"/>
    </row>
    <row r="183" ht="15.75" customHeight="1">
      <c r="F183" s="49"/>
      <c r="G183" s="49"/>
      <c r="H183" s="49"/>
      <c r="I183" s="49"/>
      <c r="J183" s="49"/>
      <c r="K183" s="49"/>
      <c r="L183" s="49"/>
      <c r="M183" s="49"/>
    </row>
    <row r="184" ht="15.75" customHeight="1">
      <c r="F184" s="49"/>
      <c r="G184" s="49"/>
      <c r="H184" s="49"/>
      <c r="I184" s="49"/>
      <c r="J184" s="49"/>
      <c r="K184" s="49"/>
      <c r="L184" s="49"/>
      <c r="M184" s="49"/>
    </row>
    <row r="185" ht="15.75" customHeight="1">
      <c r="F185" s="49"/>
      <c r="G185" s="49"/>
      <c r="H185" s="49"/>
      <c r="I185" s="49"/>
      <c r="J185" s="49"/>
      <c r="K185" s="49"/>
      <c r="L185" s="49"/>
      <c r="M185" s="49"/>
    </row>
    <row r="186" ht="15.75" customHeight="1">
      <c r="F186" s="49"/>
      <c r="G186" s="49"/>
      <c r="H186" s="49"/>
      <c r="I186" s="49"/>
      <c r="J186" s="49"/>
      <c r="K186" s="49"/>
      <c r="L186" s="49"/>
      <c r="M186" s="49"/>
    </row>
    <row r="187" ht="15.75" customHeight="1">
      <c r="F187" s="49"/>
      <c r="G187" s="49"/>
      <c r="H187" s="49"/>
      <c r="I187" s="49"/>
      <c r="J187" s="49"/>
      <c r="K187" s="49"/>
      <c r="L187" s="49"/>
      <c r="M187" s="49"/>
    </row>
    <row r="188" ht="15.75" customHeight="1">
      <c r="F188" s="49"/>
      <c r="G188" s="49"/>
      <c r="H188" s="49"/>
      <c r="I188" s="49"/>
      <c r="J188" s="49"/>
      <c r="K188" s="49"/>
      <c r="L188" s="49"/>
      <c r="M188" s="49"/>
    </row>
    <row r="189" ht="15.75" customHeight="1">
      <c r="F189" s="49"/>
      <c r="G189" s="49"/>
      <c r="H189" s="49"/>
      <c r="I189" s="49"/>
      <c r="J189" s="49"/>
      <c r="K189" s="49"/>
      <c r="L189" s="49"/>
      <c r="M189" s="49"/>
    </row>
    <row r="190" ht="15.75" customHeight="1">
      <c r="F190" s="49"/>
      <c r="G190" s="49"/>
      <c r="H190" s="49"/>
      <c r="I190" s="49"/>
      <c r="J190" s="49"/>
      <c r="K190" s="49"/>
      <c r="L190" s="49"/>
      <c r="M190" s="49"/>
    </row>
    <row r="191" ht="15.75" customHeight="1">
      <c r="F191" s="49"/>
      <c r="G191" s="49"/>
      <c r="H191" s="49"/>
      <c r="I191" s="49"/>
      <c r="J191" s="49"/>
      <c r="K191" s="49"/>
      <c r="L191" s="49"/>
      <c r="M191" s="49"/>
    </row>
    <row r="192" ht="15.75" customHeight="1">
      <c r="F192" s="49"/>
      <c r="G192" s="49"/>
      <c r="H192" s="49"/>
      <c r="I192" s="49"/>
      <c r="J192" s="49"/>
      <c r="K192" s="49"/>
      <c r="L192" s="49"/>
      <c r="M192" s="49"/>
    </row>
    <row r="193" ht="15.75" customHeight="1">
      <c r="F193" s="49"/>
      <c r="G193" s="49"/>
      <c r="H193" s="49"/>
      <c r="I193" s="49"/>
      <c r="J193" s="49"/>
      <c r="K193" s="49"/>
      <c r="L193" s="49"/>
      <c r="M193" s="49"/>
    </row>
    <row r="194" ht="15.75" customHeight="1">
      <c r="F194" s="49"/>
      <c r="G194" s="49"/>
      <c r="H194" s="49"/>
      <c r="I194" s="49"/>
      <c r="J194" s="49"/>
      <c r="K194" s="49"/>
      <c r="L194" s="49"/>
      <c r="M194" s="49"/>
    </row>
    <row r="195" ht="15.75" customHeight="1">
      <c r="F195" s="49"/>
      <c r="G195" s="49"/>
      <c r="H195" s="49"/>
      <c r="I195" s="49"/>
      <c r="J195" s="49"/>
      <c r="K195" s="49"/>
      <c r="L195" s="49"/>
      <c r="M195" s="49"/>
    </row>
    <row r="196" ht="15.75" customHeight="1">
      <c r="F196" s="49"/>
      <c r="G196" s="49"/>
      <c r="H196" s="49"/>
      <c r="I196" s="49"/>
      <c r="J196" s="49"/>
      <c r="K196" s="49"/>
      <c r="L196" s="49"/>
      <c r="M196" s="49"/>
    </row>
    <row r="197" ht="15.75" customHeight="1">
      <c r="F197" s="49"/>
      <c r="G197" s="49"/>
      <c r="H197" s="49"/>
      <c r="I197" s="49"/>
      <c r="J197" s="49"/>
      <c r="K197" s="49"/>
      <c r="L197" s="49"/>
      <c r="M197" s="49"/>
    </row>
    <row r="198" ht="15.75" customHeight="1">
      <c r="F198" s="49"/>
      <c r="G198" s="49"/>
      <c r="H198" s="49"/>
      <c r="I198" s="49"/>
      <c r="J198" s="49"/>
      <c r="K198" s="49"/>
      <c r="L198" s="49"/>
      <c r="M198" s="49"/>
    </row>
    <row r="199" ht="15.75" customHeight="1">
      <c r="F199" s="49"/>
      <c r="G199" s="49"/>
      <c r="H199" s="49"/>
      <c r="I199" s="49"/>
      <c r="J199" s="49"/>
      <c r="K199" s="49"/>
      <c r="L199" s="49"/>
      <c r="M199" s="49"/>
    </row>
    <row r="200" ht="15.75" customHeight="1">
      <c r="F200" s="49"/>
      <c r="G200" s="49"/>
      <c r="H200" s="49"/>
      <c r="I200" s="49"/>
      <c r="J200" s="49"/>
      <c r="K200" s="49"/>
      <c r="L200" s="49"/>
      <c r="M200" s="49"/>
    </row>
    <row r="201" ht="15.75" customHeight="1">
      <c r="F201" s="49"/>
      <c r="G201" s="49"/>
      <c r="H201" s="49"/>
      <c r="I201" s="49"/>
      <c r="J201" s="49"/>
      <c r="K201" s="49"/>
      <c r="L201" s="49"/>
      <c r="M201" s="49"/>
    </row>
    <row r="202" ht="15.75" customHeight="1">
      <c r="F202" s="49"/>
      <c r="G202" s="49"/>
      <c r="H202" s="49"/>
      <c r="I202" s="49"/>
      <c r="J202" s="49"/>
      <c r="K202" s="49"/>
      <c r="L202" s="49"/>
      <c r="M202" s="49"/>
    </row>
    <row r="203" ht="15.75" customHeight="1">
      <c r="F203" s="49"/>
      <c r="G203" s="49"/>
      <c r="H203" s="49"/>
      <c r="I203" s="49"/>
      <c r="J203" s="49"/>
      <c r="K203" s="49"/>
      <c r="L203" s="49"/>
      <c r="M203" s="49"/>
    </row>
    <row r="204" ht="15.75" customHeight="1">
      <c r="F204" s="49"/>
      <c r="G204" s="49"/>
      <c r="H204" s="49"/>
      <c r="I204" s="49"/>
      <c r="J204" s="49"/>
      <c r="K204" s="49"/>
      <c r="L204" s="49"/>
      <c r="M204" s="49"/>
    </row>
    <row r="205" ht="15.75" customHeight="1">
      <c r="F205" s="49"/>
      <c r="G205" s="49"/>
      <c r="H205" s="49"/>
      <c r="I205" s="49"/>
      <c r="J205" s="49"/>
      <c r="K205" s="49"/>
      <c r="L205" s="49"/>
      <c r="M205" s="49"/>
    </row>
    <row r="206" ht="15.75" customHeight="1">
      <c r="F206" s="49"/>
      <c r="G206" s="49"/>
      <c r="H206" s="49"/>
      <c r="I206" s="49"/>
      <c r="J206" s="49"/>
      <c r="K206" s="49"/>
      <c r="L206" s="49"/>
      <c r="M206" s="49"/>
    </row>
    <row r="207" ht="15.75" customHeight="1">
      <c r="F207" s="49"/>
      <c r="G207" s="49"/>
      <c r="H207" s="49"/>
      <c r="I207" s="49"/>
      <c r="J207" s="49"/>
      <c r="K207" s="49"/>
      <c r="L207" s="49"/>
      <c r="M207" s="49"/>
    </row>
    <row r="208" ht="15.75" customHeight="1">
      <c r="F208" s="49"/>
      <c r="G208" s="49"/>
      <c r="H208" s="49"/>
      <c r="I208" s="49"/>
      <c r="J208" s="49"/>
      <c r="K208" s="49"/>
      <c r="L208" s="49"/>
      <c r="M208" s="49"/>
    </row>
    <row r="209" ht="15.75" customHeight="1">
      <c r="F209" s="49"/>
      <c r="G209" s="49"/>
      <c r="H209" s="49"/>
      <c r="I209" s="49"/>
      <c r="J209" s="49"/>
      <c r="K209" s="49"/>
      <c r="L209" s="49"/>
      <c r="M209" s="49"/>
    </row>
    <row r="210" ht="15.75" customHeight="1">
      <c r="F210" s="49"/>
      <c r="G210" s="49"/>
      <c r="H210" s="49"/>
      <c r="I210" s="49"/>
      <c r="J210" s="49"/>
      <c r="K210" s="49"/>
      <c r="L210" s="49"/>
      <c r="M210" s="49"/>
    </row>
    <row r="211" ht="15.75" customHeight="1">
      <c r="F211" s="49"/>
      <c r="G211" s="49"/>
      <c r="H211" s="49"/>
      <c r="I211" s="49"/>
      <c r="J211" s="49"/>
      <c r="K211" s="49"/>
      <c r="L211" s="49"/>
      <c r="M211" s="49"/>
    </row>
    <row r="212" ht="15.75" customHeight="1">
      <c r="F212" s="49"/>
      <c r="G212" s="49"/>
      <c r="H212" s="49"/>
      <c r="I212" s="49"/>
      <c r="J212" s="49"/>
      <c r="K212" s="49"/>
      <c r="L212" s="49"/>
      <c r="M212" s="49"/>
    </row>
    <row r="213" ht="15.75" customHeight="1">
      <c r="F213" s="49"/>
      <c r="G213" s="49"/>
      <c r="H213" s="49"/>
      <c r="I213" s="49"/>
      <c r="J213" s="49"/>
      <c r="K213" s="49"/>
      <c r="L213" s="49"/>
      <c r="M213" s="49"/>
    </row>
    <row r="214" ht="15.75" customHeight="1">
      <c r="F214" s="49"/>
      <c r="G214" s="49"/>
      <c r="H214" s="49"/>
      <c r="I214" s="49"/>
      <c r="J214" s="49"/>
      <c r="K214" s="49"/>
      <c r="L214" s="49"/>
      <c r="M214" s="49"/>
    </row>
    <row r="215" ht="15.75" customHeight="1">
      <c r="F215" s="49"/>
      <c r="G215" s="49"/>
      <c r="H215" s="49"/>
      <c r="I215" s="49"/>
      <c r="J215" s="49"/>
      <c r="K215" s="49"/>
      <c r="L215" s="49"/>
      <c r="M215" s="49"/>
    </row>
    <row r="216" ht="15.75" customHeight="1">
      <c r="F216" s="49"/>
      <c r="G216" s="49"/>
      <c r="H216" s="49"/>
      <c r="I216" s="49"/>
      <c r="J216" s="49"/>
      <c r="K216" s="49"/>
      <c r="L216" s="49"/>
      <c r="M216" s="49"/>
    </row>
    <row r="217" ht="15.75" customHeight="1">
      <c r="F217" s="49"/>
      <c r="G217" s="49"/>
      <c r="H217" s="49"/>
      <c r="I217" s="49"/>
      <c r="J217" s="49"/>
      <c r="K217" s="49"/>
      <c r="L217" s="49"/>
      <c r="M217" s="49"/>
    </row>
    <row r="218" ht="15.75" customHeight="1">
      <c r="F218" s="49"/>
      <c r="G218" s="49"/>
      <c r="H218" s="49"/>
      <c r="I218" s="49"/>
      <c r="J218" s="49"/>
      <c r="K218" s="49"/>
      <c r="L218" s="49"/>
      <c r="M218" s="49"/>
    </row>
    <row r="219" ht="15.75" customHeight="1">
      <c r="F219" s="49"/>
      <c r="G219" s="49"/>
      <c r="H219" s="49"/>
      <c r="I219" s="49"/>
      <c r="J219" s="49"/>
      <c r="K219" s="49"/>
      <c r="L219" s="49"/>
      <c r="M219" s="49"/>
    </row>
    <row r="220" ht="15.75" customHeight="1">
      <c r="F220" s="49"/>
      <c r="G220" s="49"/>
      <c r="H220" s="49"/>
      <c r="I220" s="49"/>
      <c r="J220" s="49"/>
      <c r="K220" s="49"/>
      <c r="L220" s="49"/>
      <c r="M220" s="49"/>
    </row>
    <row r="221" ht="15.75" customHeight="1">
      <c r="F221" s="49"/>
      <c r="G221" s="49"/>
      <c r="H221" s="49"/>
      <c r="I221" s="49"/>
      <c r="J221" s="49"/>
      <c r="K221" s="49"/>
      <c r="L221" s="49"/>
      <c r="M221" s="49"/>
    </row>
    <row r="222" ht="15.75" customHeight="1">
      <c r="F222" s="49"/>
      <c r="G222" s="49"/>
      <c r="H222" s="49"/>
      <c r="I222" s="49"/>
      <c r="J222" s="49"/>
      <c r="K222" s="49"/>
      <c r="L222" s="49"/>
      <c r="M222" s="49"/>
    </row>
    <row r="223" ht="15.75" customHeight="1">
      <c r="F223" s="49"/>
      <c r="G223" s="49"/>
      <c r="H223" s="49"/>
      <c r="I223" s="49"/>
      <c r="J223" s="49"/>
      <c r="K223" s="49"/>
      <c r="L223" s="49"/>
      <c r="M223" s="49"/>
    </row>
    <row r="224" ht="15.75" customHeight="1">
      <c r="F224" s="49"/>
      <c r="G224" s="49"/>
      <c r="H224" s="49"/>
      <c r="I224" s="49"/>
      <c r="J224" s="49"/>
      <c r="K224" s="49"/>
      <c r="L224" s="49"/>
      <c r="M224" s="49"/>
    </row>
    <row r="225" ht="15.75" customHeight="1">
      <c r="F225" s="49"/>
      <c r="G225" s="49"/>
      <c r="H225" s="49"/>
      <c r="I225" s="49"/>
      <c r="J225" s="49"/>
      <c r="K225" s="49"/>
      <c r="L225" s="49"/>
      <c r="M225" s="49"/>
    </row>
    <row r="226" ht="15.75" customHeight="1">
      <c r="F226" s="49"/>
      <c r="G226" s="49"/>
      <c r="H226" s="49"/>
      <c r="I226" s="49"/>
      <c r="J226" s="49"/>
      <c r="K226" s="49"/>
      <c r="L226" s="49"/>
      <c r="M226" s="49"/>
    </row>
    <row r="227" ht="15.75" customHeight="1">
      <c r="F227" s="49"/>
      <c r="G227" s="49"/>
      <c r="H227" s="49"/>
      <c r="I227" s="49"/>
      <c r="J227" s="49"/>
      <c r="K227" s="49"/>
      <c r="L227" s="49"/>
      <c r="M227" s="49"/>
    </row>
    <row r="228" ht="15.75" customHeight="1">
      <c r="F228" s="49"/>
      <c r="G228" s="49"/>
      <c r="H228" s="49"/>
      <c r="I228" s="49"/>
      <c r="J228" s="49"/>
      <c r="K228" s="49"/>
      <c r="L228" s="49"/>
      <c r="M228" s="49"/>
    </row>
    <row r="229" ht="15.75" customHeight="1">
      <c r="F229" s="49"/>
      <c r="G229" s="49"/>
      <c r="H229" s="49"/>
      <c r="I229" s="49"/>
      <c r="J229" s="49"/>
      <c r="K229" s="49"/>
      <c r="L229" s="49"/>
      <c r="M229" s="49"/>
    </row>
    <row r="230" ht="15.75" customHeight="1">
      <c r="F230" s="49"/>
      <c r="G230" s="49"/>
      <c r="H230" s="49"/>
      <c r="I230" s="49"/>
      <c r="J230" s="49"/>
      <c r="K230" s="49"/>
      <c r="L230" s="49"/>
      <c r="M230" s="49"/>
    </row>
    <row r="231" ht="15.75" customHeight="1">
      <c r="F231" s="49"/>
      <c r="G231" s="49"/>
      <c r="H231" s="49"/>
      <c r="I231" s="49"/>
      <c r="J231" s="49"/>
      <c r="K231" s="49"/>
      <c r="L231" s="49"/>
      <c r="M231" s="49"/>
    </row>
    <row r="232" ht="15.75" customHeight="1">
      <c r="F232" s="49"/>
      <c r="G232" s="49"/>
      <c r="H232" s="49"/>
      <c r="I232" s="49"/>
      <c r="J232" s="49"/>
      <c r="K232" s="49"/>
      <c r="L232" s="49"/>
      <c r="M232" s="49"/>
    </row>
    <row r="233" ht="15.75" customHeight="1">
      <c r="F233" s="49"/>
      <c r="G233" s="49"/>
      <c r="H233" s="49"/>
      <c r="I233" s="49"/>
      <c r="J233" s="49"/>
      <c r="K233" s="49"/>
      <c r="L233" s="49"/>
      <c r="M233" s="49"/>
    </row>
    <row r="234" ht="15.75" customHeight="1">
      <c r="F234" s="49"/>
      <c r="G234" s="49"/>
      <c r="H234" s="49"/>
      <c r="I234" s="49"/>
      <c r="J234" s="49"/>
      <c r="K234" s="49"/>
      <c r="L234" s="49"/>
      <c r="M234" s="49"/>
    </row>
    <row r="235" ht="15.75" customHeight="1">
      <c r="F235" s="49"/>
      <c r="G235" s="49"/>
      <c r="H235" s="49"/>
      <c r="I235" s="49"/>
      <c r="J235" s="49"/>
      <c r="K235" s="49"/>
      <c r="L235" s="49"/>
      <c r="M235" s="49"/>
    </row>
    <row r="236" ht="15.75" customHeight="1">
      <c r="F236" s="49"/>
      <c r="G236" s="49"/>
      <c r="H236" s="49"/>
      <c r="I236" s="49"/>
      <c r="J236" s="49"/>
      <c r="K236" s="49"/>
      <c r="L236" s="49"/>
      <c r="M236" s="49"/>
    </row>
    <row r="237" ht="15.75" customHeight="1">
      <c r="F237" s="49"/>
      <c r="G237" s="49"/>
      <c r="H237" s="49"/>
      <c r="I237" s="49"/>
      <c r="J237" s="49"/>
      <c r="K237" s="49"/>
      <c r="L237" s="49"/>
      <c r="M237" s="49"/>
    </row>
    <row r="238" ht="15.75" customHeight="1">
      <c r="F238" s="49"/>
      <c r="G238" s="49"/>
      <c r="H238" s="49"/>
      <c r="I238" s="49"/>
      <c r="J238" s="49"/>
      <c r="K238" s="49"/>
      <c r="L238" s="49"/>
      <c r="M238" s="49"/>
    </row>
    <row r="239" ht="15.75" customHeight="1">
      <c r="F239" s="49"/>
      <c r="G239" s="49"/>
      <c r="H239" s="49"/>
      <c r="I239" s="49"/>
      <c r="J239" s="49"/>
      <c r="K239" s="49"/>
      <c r="L239" s="49"/>
      <c r="M239" s="49"/>
    </row>
    <row r="240" ht="15.75" customHeight="1">
      <c r="F240" s="49"/>
      <c r="G240" s="49"/>
      <c r="H240" s="49"/>
      <c r="I240" s="49"/>
      <c r="J240" s="49"/>
      <c r="K240" s="49"/>
      <c r="L240" s="49"/>
      <c r="M240" s="49"/>
    </row>
    <row r="241" ht="15.75" customHeight="1">
      <c r="F241" s="49"/>
      <c r="G241" s="49"/>
      <c r="H241" s="49"/>
      <c r="I241" s="49"/>
      <c r="J241" s="49"/>
      <c r="K241" s="49"/>
      <c r="L241" s="49"/>
      <c r="M241" s="49"/>
    </row>
    <row r="242" ht="15.75" customHeight="1">
      <c r="F242" s="49"/>
      <c r="G242" s="49"/>
      <c r="H242" s="49"/>
      <c r="I242" s="49"/>
      <c r="J242" s="49"/>
      <c r="K242" s="49"/>
      <c r="L242" s="49"/>
      <c r="M242" s="49"/>
    </row>
    <row r="243" ht="15.75" customHeight="1">
      <c r="F243" s="49"/>
      <c r="G243" s="49"/>
      <c r="H243" s="49"/>
      <c r="I243" s="49"/>
      <c r="J243" s="49"/>
      <c r="K243" s="49"/>
      <c r="L243" s="49"/>
      <c r="M243" s="49"/>
    </row>
    <row r="244" ht="15.75" customHeight="1">
      <c r="F244" s="49"/>
      <c r="G244" s="49"/>
      <c r="H244" s="49"/>
      <c r="I244" s="49"/>
      <c r="J244" s="49"/>
      <c r="K244" s="49"/>
      <c r="L244" s="49"/>
      <c r="M244" s="49"/>
    </row>
    <row r="245" ht="15.75" customHeight="1">
      <c r="F245" s="49"/>
      <c r="G245" s="49"/>
      <c r="H245" s="49"/>
      <c r="I245" s="49"/>
      <c r="J245" s="49"/>
      <c r="K245" s="49"/>
      <c r="L245" s="49"/>
      <c r="M245" s="49"/>
    </row>
    <row r="246" ht="15.75" customHeight="1">
      <c r="F246" s="49"/>
      <c r="G246" s="49"/>
      <c r="H246" s="49"/>
      <c r="I246" s="49"/>
      <c r="J246" s="49"/>
      <c r="K246" s="49"/>
      <c r="L246" s="49"/>
      <c r="M246" s="49"/>
    </row>
    <row r="247" ht="15.75" customHeight="1">
      <c r="F247" s="49"/>
      <c r="G247" s="49"/>
      <c r="H247" s="49"/>
      <c r="I247" s="49"/>
      <c r="J247" s="49"/>
      <c r="K247" s="49"/>
      <c r="L247" s="49"/>
      <c r="M247" s="49"/>
    </row>
    <row r="248" ht="15.75" customHeight="1">
      <c r="F248" s="49"/>
      <c r="G248" s="49"/>
      <c r="H248" s="49"/>
      <c r="I248" s="49"/>
      <c r="J248" s="49"/>
      <c r="K248" s="49"/>
      <c r="L248" s="49"/>
      <c r="M248" s="49"/>
    </row>
    <row r="249" ht="15.75" customHeight="1">
      <c r="F249" s="49"/>
      <c r="G249" s="49"/>
      <c r="H249" s="49"/>
      <c r="I249" s="49"/>
      <c r="J249" s="49"/>
      <c r="K249" s="49"/>
      <c r="L249" s="49"/>
      <c r="M249" s="49"/>
    </row>
    <row r="250" ht="15.75" customHeight="1">
      <c r="F250" s="49"/>
      <c r="G250" s="49"/>
      <c r="H250" s="49"/>
      <c r="I250" s="49"/>
      <c r="J250" s="49"/>
      <c r="K250" s="49"/>
      <c r="L250" s="49"/>
      <c r="M250" s="49"/>
    </row>
    <row r="251" ht="15.75" customHeight="1">
      <c r="F251" s="49"/>
      <c r="G251" s="49"/>
      <c r="H251" s="49"/>
      <c r="I251" s="49"/>
      <c r="J251" s="49"/>
      <c r="K251" s="49"/>
      <c r="L251" s="49"/>
      <c r="M251" s="49"/>
    </row>
    <row r="252" ht="15.75" customHeight="1">
      <c r="F252" s="49"/>
      <c r="G252" s="49"/>
      <c r="H252" s="49"/>
      <c r="I252" s="49"/>
      <c r="J252" s="49"/>
      <c r="K252" s="49"/>
      <c r="L252" s="49"/>
      <c r="M252" s="49"/>
    </row>
    <row r="253" ht="15.75" customHeight="1">
      <c r="F253" s="49"/>
      <c r="G253" s="49"/>
      <c r="H253" s="49"/>
      <c r="I253" s="49"/>
      <c r="J253" s="49"/>
      <c r="K253" s="49"/>
      <c r="L253" s="49"/>
      <c r="M253" s="49"/>
    </row>
    <row r="254" ht="15.75" customHeight="1">
      <c r="F254" s="49"/>
      <c r="G254" s="49"/>
      <c r="H254" s="49"/>
      <c r="I254" s="49"/>
      <c r="J254" s="49"/>
      <c r="K254" s="49"/>
      <c r="L254" s="49"/>
      <c r="M254" s="49"/>
    </row>
    <row r="255" ht="15.75" customHeight="1">
      <c r="F255" s="49"/>
      <c r="G255" s="49"/>
      <c r="H255" s="49"/>
      <c r="I255" s="49"/>
      <c r="J255" s="49"/>
      <c r="K255" s="49"/>
      <c r="L255" s="49"/>
      <c r="M255" s="49"/>
    </row>
    <row r="256" ht="15.75" customHeight="1">
      <c r="F256" s="49"/>
      <c r="G256" s="49"/>
      <c r="H256" s="49"/>
      <c r="I256" s="49"/>
      <c r="J256" s="49"/>
      <c r="K256" s="49"/>
      <c r="L256" s="49"/>
      <c r="M256" s="49"/>
    </row>
    <row r="257" ht="15.75" customHeight="1">
      <c r="F257" s="49"/>
      <c r="G257" s="49"/>
      <c r="H257" s="49"/>
      <c r="I257" s="49"/>
      <c r="J257" s="49"/>
      <c r="K257" s="49"/>
      <c r="L257" s="49"/>
      <c r="M257" s="49"/>
    </row>
    <row r="258" ht="15.75" customHeight="1">
      <c r="F258" s="49"/>
      <c r="G258" s="49"/>
      <c r="H258" s="49"/>
      <c r="I258" s="49"/>
      <c r="J258" s="49"/>
      <c r="K258" s="49"/>
      <c r="L258" s="49"/>
      <c r="M258" s="49"/>
    </row>
    <row r="259" ht="15.75" customHeight="1">
      <c r="F259" s="49"/>
      <c r="G259" s="49"/>
      <c r="H259" s="49"/>
      <c r="I259" s="49"/>
      <c r="J259" s="49"/>
      <c r="K259" s="49"/>
      <c r="L259" s="49"/>
      <c r="M259" s="49"/>
    </row>
    <row r="260" ht="15.75" customHeight="1">
      <c r="F260" s="49"/>
      <c r="G260" s="49"/>
      <c r="H260" s="49"/>
      <c r="I260" s="49"/>
      <c r="J260" s="49"/>
      <c r="K260" s="49"/>
      <c r="L260" s="49"/>
      <c r="M260" s="49"/>
    </row>
    <row r="261" ht="15.75" customHeight="1">
      <c r="F261" s="49"/>
      <c r="G261" s="49"/>
      <c r="H261" s="49"/>
      <c r="I261" s="49"/>
      <c r="J261" s="49"/>
      <c r="K261" s="49"/>
      <c r="L261" s="49"/>
      <c r="M261" s="49"/>
    </row>
    <row r="262" ht="15.75" customHeight="1">
      <c r="F262" s="49"/>
      <c r="G262" s="49"/>
      <c r="H262" s="49"/>
      <c r="I262" s="49"/>
      <c r="J262" s="49"/>
      <c r="K262" s="49"/>
      <c r="L262" s="49"/>
      <c r="M262" s="49"/>
    </row>
    <row r="263" ht="15.75" customHeight="1">
      <c r="F263" s="49"/>
      <c r="G263" s="49"/>
      <c r="H263" s="49"/>
      <c r="I263" s="49"/>
      <c r="J263" s="49"/>
      <c r="K263" s="49"/>
      <c r="L263" s="49"/>
      <c r="M263" s="49"/>
    </row>
    <row r="264" ht="15.75" customHeight="1">
      <c r="F264" s="49"/>
      <c r="G264" s="49"/>
      <c r="H264" s="49"/>
      <c r="I264" s="49"/>
      <c r="J264" s="49"/>
      <c r="K264" s="49"/>
      <c r="L264" s="49"/>
      <c r="M264" s="49"/>
    </row>
    <row r="265" ht="15.75" customHeight="1">
      <c r="F265" s="49"/>
      <c r="G265" s="49"/>
      <c r="H265" s="49"/>
      <c r="I265" s="49"/>
      <c r="J265" s="49"/>
      <c r="K265" s="49"/>
      <c r="L265" s="49"/>
      <c r="M265" s="49"/>
    </row>
    <row r="266" ht="15.75" customHeight="1">
      <c r="F266" s="49"/>
      <c r="G266" s="49"/>
      <c r="H266" s="49"/>
      <c r="I266" s="49"/>
      <c r="J266" s="49"/>
      <c r="K266" s="49"/>
      <c r="L266" s="49"/>
      <c r="M266" s="49"/>
    </row>
    <row r="267" ht="15.75" customHeight="1">
      <c r="F267" s="49"/>
      <c r="G267" s="49"/>
      <c r="H267" s="49"/>
      <c r="I267" s="49"/>
      <c r="J267" s="49"/>
      <c r="K267" s="49"/>
      <c r="L267" s="49"/>
      <c r="M267" s="49"/>
    </row>
    <row r="268" ht="15.75" customHeight="1">
      <c r="F268" s="49"/>
      <c r="G268" s="49"/>
      <c r="H268" s="49"/>
      <c r="I268" s="49"/>
      <c r="J268" s="49"/>
      <c r="K268" s="49"/>
      <c r="L268" s="49"/>
      <c r="M268" s="49"/>
    </row>
    <row r="269" ht="15.75" customHeight="1">
      <c r="F269" s="49"/>
      <c r="G269" s="49"/>
      <c r="H269" s="49"/>
      <c r="I269" s="49"/>
      <c r="J269" s="49"/>
      <c r="K269" s="49"/>
      <c r="L269" s="49"/>
      <c r="M269" s="49"/>
    </row>
    <row r="270" ht="15.75" customHeight="1">
      <c r="F270" s="49"/>
      <c r="G270" s="49"/>
      <c r="H270" s="49"/>
      <c r="I270" s="49"/>
      <c r="J270" s="49"/>
      <c r="K270" s="49"/>
      <c r="L270" s="49"/>
      <c r="M270" s="49"/>
    </row>
    <row r="271" ht="15.75" customHeight="1">
      <c r="F271" s="49"/>
      <c r="G271" s="49"/>
      <c r="H271" s="49"/>
      <c r="I271" s="49"/>
      <c r="J271" s="49"/>
      <c r="K271" s="49"/>
      <c r="L271" s="49"/>
      <c r="M271" s="49"/>
    </row>
    <row r="272" ht="15.75" customHeight="1">
      <c r="F272" s="49"/>
      <c r="G272" s="49"/>
      <c r="H272" s="49"/>
      <c r="I272" s="49"/>
      <c r="J272" s="49"/>
      <c r="K272" s="49"/>
      <c r="L272" s="49"/>
      <c r="M272" s="49"/>
    </row>
    <row r="273" ht="15.75" customHeight="1">
      <c r="F273" s="49"/>
      <c r="G273" s="49"/>
      <c r="H273" s="49"/>
      <c r="I273" s="49"/>
      <c r="J273" s="49"/>
      <c r="K273" s="49"/>
      <c r="L273" s="49"/>
      <c r="M273" s="49"/>
    </row>
    <row r="274" ht="15.75" customHeight="1">
      <c r="F274" s="49"/>
      <c r="G274" s="49"/>
      <c r="H274" s="49"/>
      <c r="I274" s="49"/>
      <c r="J274" s="49"/>
      <c r="K274" s="49"/>
      <c r="L274" s="49"/>
      <c r="M274" s="49"/>
    </row>
    <row r="275" ht="15.75" customHeight="1">
      <c r="F275" s="49"/>
      <c r="G275" s="49"/>
      <c r="H275" s="49"/>
      <c r="I275" s="49"/>
      <c r="J275" s="49"/>
      <c r="K275" s="49"/>
      <c r="L275" s="49"/>
      <c r="M275" s="49"/>
    </row>
    <row r="276" ht="15.75" customHeight="1">
      <c r="F276" s="49"/>
      <c r="G276" s="49"/>
      <c r="H276" s="49"/>
      <c r="I276" s="49"/>
      <c r="J276" s="49"/>
      <c r="K276" s="49"/>
      <c r="L276" s="49"/>
      <c r="M276" s="49"/>
    </row>
    <row r="277" ht="15.75" customHeight="1">
      <c r="F277" s="49"/>
      <c r="G277" s="49"/>
      <c r="H277" s="49"/>
      <c r="I277" s="49"/>
      <c r="J277" s="49"/>
      <c r="K277" s="49"/>
      <c r="L277" s="49"/>
      <c r="M277" s="49"/>
    </row>
    <row r="278" ht="15.75" customHeight="1">
      <c r="F278" s="49"/>
      <c r="G278" s="49"/>
      <c r="H278" s="49"/>
      <c r="I278" s="49"/>
      <c r="J278" s="49"/>
      <c r="K278" s="49"/>
      <c r="L278" s="49"/>
      <c r="M278" s="49"/>
    </row>
    <row r="279" ht="15.75" customHeight="1">
      <c r="F279" s="49"/>
      <c r="G279" s="49"/>
      <c r="H279" s="49"/>
      <c r="I279" s="49"/>
      <c r="J279" s="49"/>
      <c r="K279" s="49"/>
      <c r="L279" s="49"/>
      <c r="M279" s="49"/>
    </row>
    <row r="280" ht="15.75" customHeight="1">
      <c r="F280" s="49"/>
      <c r="G280" s="49"/>
      <c r="H280" s="49"/>
      <c r="I280" s="49"/>
      <c r="J280" s="49"/>
      <c r="K280" s="49"/>
      <c r="L280" s="49"/>
      <c r="M280" s="49"/>
    </row>
    <row r="281" ht="15.75" customHeight="1">
      <c r="F281" s="49"/>
      <c r="G281" s="49"/>
      <c r="H281" s="49"/>
      <c r="I281" s="49"/>
      <c r="J281" s="49"/>
      <c r="K281" s="49"/>
      <c r="L281" s="49"/>
      <c r="M281" s="49"/>
    </row>
    <row r="282" ht="15.75" customHeight="1">
      <c r="F282" s="49"/>
      <c r="G282" s="49"/>
      <c r="H282" s="49"/>
      <c r="I282" s="49"/>
      <c r="J282" s="49"/>
      <c r="K282" s="49"/>
      <c r="L282" s="49"/>
      <c r="M282" s="49"/>
    </row>
    <row r="283" ht="15.75" customHeight="1">
      <c r="F283" s="49"/>
      <c r="G283" s="49"/>
      <c r="H283" s="49"/>
      <c r="I283" s="49"/>
      <c r="J283" s="49"/>
      <c r="K283" s="49"/>
      <c r="L283" s="49"/>
      <c r="M283" s="49"/>
    </row>
    <row r="284" ht="15.75" customHeight="1">
      <c r="F284" s="49"/>
      <c r="G284" s="49"/>
      <c r="H284" s="49"/>
      <c r="I284" s="49"/>
      <c r="J284" s="49"/>
      <c r="K284" s="49"/>
      <c r="L284" s="49"/>
      <c r="M284" s="49"/>
    </row>
    <row r="285" ht="15.75" customHeight="1">
      <c r="F285" s="49"/>
      <c r="G285" s="49"/>
      <c r="H285" s="49"/>
      <c r="I285" s="49"/>
      <c r="J285" s="49"/>
      <c r="K285" s="49"/>
      <c r="L285" s="49"/>
      <c r="M285" s="49"/>
    </row>
    <row r="286" ht="15.75" customHeight="1">
      <c r="F286" s="49"/>
      <c r="G286" s="49"/>
      <c r="H286" s="49"/>
      <c r="I286" s="49"/>
      <c r="J286" s="49"/>
      <c r="K286" s="49"/>
      <c r="L286" s="49"/>
      <c r="M286" s="49"/>
    </row>
    <row r="287" ht="15.75" customHeight="1">
      <c r="F287" s="49"/>
      <c r="G287" s="49"/>
      <c r="H287" s="49"/>
      <c r="I287" s="49"/>
      <c r="J287" s="49"/>
      <c r="K287" s="49"/>
      <c r="L287" s="49"/>
      <c r="M287" s="49"/>
    </row>
    <row r="288" ht="15.75" customHeight="1">
      <c r="F288" s="49"/>
      <c r="G288" s="49"/>
      <c r="H288" s="49"/>
      <c r="I288" s="49"/>
      <c r="J288" s="49"/>
      <c r="K288" s="49"/>
      <c r="L288" s="49"/>
      <c r="M288" s="49"/>
    </row>
    <row r="289" ht="15.75" customHeight="1">
      <c r="F289" s="49"/>
      <c r="G289" s="49"/>
      <c r="H289" s="49"/>
      <c r="I289" s="49"/>
      <c r="J289" s="49"/>
      <c r="K289" s="49"/>
      <c r="L289" s="49"/>
      <c r="M289" s="49"/>
    </row>
    <row r="290" ht="15.75" customHeight="1">
      <c r="F290" s="49"/>
      <c r="G290" s="49"/>
      <c r="H290" s="49"/>
      <c r="I290" s="49"/>
      <c r="J290" s="49"/>
      <c r="K290" s="49"/>
      <c r="L290" s="49"/>
      <c r="M290" s="49"/>
    </row>
    <row r="291" ht="15.75" customHeight="1">
      <c r="F291" s="49"/>
      <c r="G291" s="49"/>
      <c r="H291" s="49"/>
      <c r="I291" s="49"/>
      <c r="J291" s="49"/>
      <c r="K291" s="49"/>
      <c r="L291" s="49"/>
      <c r="M291" s="49"/>
    </row>
    <row r="292" ht="15.75" customHeight="1">
      <c r="F292" s="49"/>
      <c r="G292" s="49"/>
      <c r="H292" s="49"/>
      <c r="I292" s="49"/>
      <c r="J292" s="49"/>
      <c r="K292" s="49"/>
      <c r="L292" s="49"/>
      <c r="M292" s="49"/>
    </row>
    <row r="293" ht="15.75" customHeight="1">
      <c r="F293" s="49"/>
      <c r="G293" s="49"/>
      <c r="H293" s="49"/>
      <c r="I293" s="49"/>
      <c r="J293" s="49"/>
      <c r="K293" s="49"/>
      <c r="L293" s="49"/>
      <c r="M293" s="49"/>
    </row>
    <row r="294" ht="15.75" customHeight="1">
      <c r="F294" s="49"/>
      <c r="G294" s="49"/>
      <c r="H294" s="49"/>
      <c r="I294" s="49"/>
      <c r="J294" s="49"/>
      <c r="K294" s="49"/>
      <c r="L294" s="49"/>
      <c r="M294" s="49"/>
    </row>
    <row r="295" ht="15.75" customHeight="1">
      <c r="F295" s="49"/>
      <c r="G295" s="49"/>
      <c r="H295" s="49"/>
      <c r="I295" s="49"/>
      <c r="J295" s="49"/>
      <c r="K295" s="49"/>
      <c r="L295" s="49"/>
      <c r="M295" s="49"/>
    </row>
    <row r="296" ht="15.75" customHeight="1">
      <c r="F296" s="49"/>
      <c r="G296" s="49"/>
      <c r="H296" s="49"/>
      <c r="I296" s="49"/>
      <c r="J296" s="49"/>
      <c r="K296" s="49"/>
      <c r="L296" s="49"/>
      <c r="M296" s="49"/>
    </row>
    <row r="297" ht="15.75" customHeight="1">
      <c r="F297" s="49"/>
      <c r="G297" s="49"/>
      <c r="H297" s="49"/>
      <c r="I297" s="49"/>
      <c r="J297" s="49"/>
      <c r="K297" s="49"/>
      <c r="L297" s="49"/>
      <c r="M297" s="49"/>
    </row>
    <row r="298" ht="15.75" customHeight="1">
      <c r="F298" s="49"/>
      <c r="G298" s="49"/>
      <c r="H298" s="49"/>
      <c r="I298" s="49"/>
      <c r="J298" s="49"/>
      <c r="K298" s="49"/>
      <c r="L298" s="49"/>
      <c r="M298" s="49"/>
    </row>
    <row r="299" ht="15.75" customHeight="1">
      <c r="F299" s="49"/>
      <c r="G299" s="49"/>
      <c r="H299" s="49"/>
      <c r="I299" s="49"/>
      <c r="J299" s="49"/>
      <c r="K299" s="49"/>
      <c r="L299" s="49"/>
      <c r="M299" s="49"/>
    </row>
    <row r="300" ht="15.75" customHeight="1">
      <c r="F300" s="49"/>
      <c r="G300" s="49"/>
      <c r="H300" s="49"/>
      <c r="I300" s="49"/>
      <c r="J300" s="49"/>
      <c r="K300" s="49"/>
      <c r="L300" s="49"/>
      <c r="M300" s="49"/>
    </row>
    <row r="301" ht="15.75" customHeight="1">
      <c r="F301" s="49"/>
      <c r="G301" s="49"/>
      <c r="H301" s="49"/>
      <c r="I301" s="49"/>
      <c r="J301" s="49"/>
      <c r="K301" s="49"/>
      <c r="L301" s="49"/>
      <c r="M301" s="49"/>
    </row>
    <row r="302" ht="15.75" customHeight="1">
      <c r="F302" s="49"/>
      <c r="G302" s="49"/>
      <c r="H302" s="49"/>
      <c r="I302" s="49"/>
      <c r="J302" s="49"/>
      <c r="K302" s="49"/>
      <c r="L302" s="49"/>
      <c r="M302" s="49"/>
    </row>
    <row r="303" ht="15.75" customHeight="1">
      <c r="F303" s="49"/>
      <c r="G303" s="49"/>
      <c r="H303" s="49"/>
      <c r="I303" s="49"/>
      <c r="J303" s="49"/>
      <c r="K303" s="49"/>
      <c r="L303" s="49"/>
      <c r="M303" s="49"/>
    </row>
    <row r="304" ht="15.75" customHeight="1">
      <c r="F304" s="49"/>
      <c r="G304" s="49"/>
      <c r="H304" s="49"/>
      <c r="I304" s="49"/>
      <c r="J304" s="49"/>
      <c r="K304" s="49"/>
      <c r="L304" s="49"/>
      <c r="M304" s="49"/>
    </row>
    <row r="305" ht="15.75" customHeight="1">
      <c r="F305" s="49"/>
      <c r="G305" s="49"/>
      <c r="H305" s="49"/>
      <c r="I305" s="49"/>
      <c r="J305" s="49"/>
      <c r="K305" s="49"/>
      <c r="L305" s="49"/>
      <c r="M305" s="49"/>
    </row>
    <row r="306" ht="15.75" customHeight="1">
      <c r="F306" s="49"/>
      <c r="G306" s="49"/>
      <c r="H306" s="49"/>
      <c r="I306" s="49"/>
      <c r="J306" s="49"/>
      <c r="K306" s="49"/>
      <c r="L306" s="49"/>
      <c r="M306" s="49"/>
    </row>
    <row r="307" ht="15.75" customHeight="1">
      <c r="F307" s="49"/>
      <c r="G307" s="49"/>
      <c r="H307" s="49"/>
      <c r="I307" s="49"/>
      <c r="J307" s="49"/>
      <c r="K307" s="49"/>
      <c r="L307" s="49"/>
      <c r="M307" s="49"/>
    </row>
    <row r="308" ht="15.75" customHeight="1">
      <c r="F308" s="49"/>
      <c r="G308" s="49"/>
      <c r="H308" s="49"/>
      <c r="I308" s="49"/>
      <c r="J308" s="49"/>
      <c r="K308" s="49"/>
      <c r="L308" s="49"/>
      <c r="M308" s="49"/>
    </row>
    <row r="309" ht="15.75" customHeight="1">
      <c r="F309" s="49"/>
      <c r="G309" s="49"/>
      <c r="H309" s="49"/>
      <c r="I309" s="49"/>
      <c r="J309" s="49"/>
      <c r="K309" s="49"/>
      <c r="L309" s="49"/>
      <c r="M309" s="49"/>
    </row>
    <row r="310" ht="15.75" customHeight="1">
      <c r="F310" s="49"/>
      <c r="G310" s="49"/>
      <c r="H310" s="49"/>
      <c r="I310" s="49"/>
      <c r="J310" s="49"/>
      <c r="K310" s="49"/>
      <c r="L310" s="49"/>
      <c r="M310" s="49"/>
    </row>
    <row r="311" ht="15.75" customHeight="1">
      <c r="F311" s="49"/>
      <c r="G311" s="49"/>
      <c r="H311" s="49"/>
      <c r="I311" s="49"/>
      <c r="J311" s="49"/>
      <c r="K311" s="49"/>
      <c r="L311" s="49"/>
      <c r="M311" s="49"/>
    </row>
    <row r="312" ht="15.75" customHeight="1">
      <c r="F312" s="49"/>
      <c r="G312" s="49"/>
      <c r="H312" s="49"/>
      <c r="I312" s="49"/>
      <c r="J312" s="49"/>
      <c r="K312" s="49"/>
      <c r="L312" s="49"/>
      <c r="M312" s="49"/>
    </row>
    <row r="313" ht="15.75" customHeight="1">
      <c r="F313" s="49"/>
      <c r="G313" s="49"/>
      <c r="H313" s="49"/>
      <c r="I313" s="49"/>
      <c r="J313" s="49"/>
      <c r="K313" s="49"/>
      <c r="L313" s="49"/>
      <c r="M313" s="49"/>
    </row>
    <row r="314" ht="15.75" customHeight="1">
      <c r="F314" s="49"/>
      <c r="G314" s="49"/>
      <c r="H314" s="49"/>
      <c r="I314" s="49"/>
      <c r="J314" s="49"/>
      <c r="K314" s="49"/>
      <c r="L314" s="49"/>
      <c r="M314" s="49"/>
    </row>
    <row r="315" ht="15.75" customHeight="1">
      <c r="F315" s="49"/>
      <c r="G315" s="49"/>
      <c r="H315" s="49"/>
      <c r="I315" s="49"/>
      <c r="J315" s="49"/>
      <c r="K315" s="49"/>
      <c r="L315" s="49"/>
      <c r="M315" s="49"/>
    </row>
    <row r="316" ht="15.75" customHeight="1">
      <c r="F316" s="49"/>
      <c r="G316" s="49"/>
      <c r="H316" s="49"/>
      <c r="I316" s="49"/>
      <c r="J316" s="49"/>
      <c r="K316" s="49"/>
      <c r="L316" s="49"/>
      <c r="M316" s="49"/>
    </row>
    <row r="317" ht="15.75" customHeight="1">
      <c r="F317" s="49"/>
      <c r="G317" s="49"/>
      <c r="H317" s="49"/>
      <c r="I317" s="49"/>
      <c r="J317" s="49"/>
      <c r="K317" s="49"/>
      <c r="L317" s="49"/>
      <c r="M317" s="49"/>
    </row>
    <row r="318" ht="15.75" customHeight="1">
      <c r="F318" s="49"/>
      <c r="G318" s="49"/>
      <c r="H318" s="49"/>
      <c r="I318" s="49"/>
      <c r="J318" s="49"/>
      <c r="K318" s="49"/>
      <c r="L318" s="49"/>
      <c r="M318" s="49"/>
    </row>
    <row r="319" ht="15.75" customHeight="1">
      <c r="F319" s="49"/>
      <c r="G319" s="49"/>
      <c r="H319" s="49"/>
      <c r="I319" s="49"/>
      <c r="J319" s="49"/>
      <c r="K319" s="49"/>
      <c r="L319" s="49"/>
      <c r="M319" s="49"/>
    </row>
    <row r="320" ht="15.75" customHeight="1">
      <c r="F320" s="49"/>
      <c r="G320" s="49"/>
      <c r="H320" s="49"/>
      <c r="I320" s="49"/>
      <c r="J320" s="49"/>
      <c r="K320" s="49"/>
      <c r="L320" s="49"/>
      <c r="M320" s="49"/>
    </row>
    <row r="321" ht="15.75" customHeight="1">
      <c r="F321" s="49"/>
      <c r="G321" s="49"/>
      <c r="H321" s="49"/>
      <c r="I321" s="49"/>
      <c r="J321" s="49"/>
      <c r="K321" s="49"/>
      <c r="L321" s="49"/>
      <c r="M321" s="49"/>
    </row>
    <row r="322" ht="15.75" customHeight="1">
      <c r="F322" s="49"/>
      <c r="G322" s="49"/>
      <c r="H322" s="49"/>
      <c r="I322" s="49"/>
      <c r="J322" s="49"/>
      <c r="K322" s="49"/>
      <c r="L322" s="49"/>
      <c r="M322" s="49"/>
    </row>
    <row r="323" ht="15.75" customHeight="1">
      <c r="F323" s="49"/>
      <c r="G323" s="49"/>
      <c r="H323" s="49"/>
      <c r="I323" s="49"/>
      <c r="J323" s="49"/>
      <c r="K323" s="49"/>
      <c r="L323" s="49"/>
      <c r="M323" s="49"/>
    </row>
    <row r="324" ht="15.75" customHeight="1">
      <c r="F324" s="49"/>
      <c r="G324" s="49"/>
      <c r="H324" s="49"/>
      <c r="I324" s="49"/>
      <c r="J324" s="49"/>
      <c r="K324" s="49"/>
      <c r="L324" s="49"/>
      <c r="M324" s="49"/>
    </row>
    <row r="325" ht="15.75" customHeight="1">
      <c r="F325" s="49"/>
      <c r="G325" s="49"/>
      <c r="H325" s="49"/>
      <c r="I325" s="49"/>
      <c r="J325" s="49"/>
      <c r="K325" s="49"/>
      <c r="L325" s="49"/>
      <c r="M325" s="49"/>
    </row>
    <row r="326" ht="15.75" customHeight="1">
      <c r="F326" s="49"/>
      <c r="G326" s="49"/>
      <c r="H326" s="49"/>
      <c r="I326" s="49"/>
      <c r="J326" s="49"/>
      <c r="K326" s="49"/>
      <c r="L326" s="49"/>
      <c r="M326" s="49"/>
    </row>
    <row r="327" ht="15.75" customHeight="1">
      <c r="F327" s="49"/>
      <c r="G327" s="49"/>
      <c r="H327" s="49"/>
      <c r="I327" s="49"/>
      <c r="J327" s="49"/>
      <c r="K327" s="49"/>
      <c r="L327" s="49"/>
      <c r="M327" s="49"/>
    </row>
    <row r="328" ht="15.75" customHeight="1">
      <c r="F328" s="49"/>
      <c r="G328" s="49"/>
      <c r="H328" s="49"/>
      <c r="I328" s="49"/>
      <c r="J328" s="49"/>
      <c r="K328" s="49"/>
      <c r="L328" s="49"/>
      <c r="M328" s="49"/>
    </row>
    <row r="329" ht="15.75" customHeight="1">
      <c r="F329" s="49"/>
      <c r="G329" s="49"/>
      <c r="H329" s="49"/>
      <c r="I329" s="49"/>
      <c r="J329" s="49"/>
      <c r="K329" s="49"/>
      <c r="L329" s="49"/>
      <c r="M329" s="49"/>
    </row>
    <row r="330" ht="15.75" customHeight="1">
      <c r="F330" s="49"/>
      <c r="G330" s="49"/>
      <c r="H330" s="49"/>
      <c r="I330" s="49"/>
      <c r="J330" s="49"/>
      <c r="K330" s="49"/>
      <c r="L330" s="49"/>
      <c r="M330" s="49"/>
    </row>
    <row r="331" ht="15.75" customHeight="1">
      <c r="F331" s="49"/>
      <c r="G331" s="49"/>
      <c r="H331" s="49"/>
      <c r="I331" s="49"/>
      <c r="J331" s="49"/>
      <c r="K331" s="49"/>
      <c r="L331" s="49"/>
      <c r="M331" s="49"/>
    </row>
    <row r="332" ht="15.75" customHeight="1">
      <c r="F332" s="49"/>
      <c r="G332" s="49"/>
      <c r="H332" s="49"/>
      <c r="I332" s="49"/>
      <c r="J332" s="49"/>
      <c r="K332" s="49"/>
      <c r="L332" s="49"/>
      <c r="M332" s="49"/>
    </row>
    <row r="333" ht="15.75" customHeight="1">
      <c r="F333" s="49"/>
      <c r="G333" s="49"/>
      <c r="H333" s="49"/>
      <c r="I333" s="49"/>
      <c r="J333" s="49"/>
      <c r="K333" s="49"/>
      <c r="L333" s="49"/>
      <c r="M333" s="49"/>
    </row>
    <row r="334" ht="15.75" customHeight="1">
      <c r="F334" s="49"/>
      <c r="G334" s="49"/>
      <c r="H334" s="49"/>
      <c r="I334" s="49"/>
      <c r="J334" s="49"/>
      <c r="K334" s="49"/>
      <c r="L334" s="49"/>
      <c r="M334" s="49"/>
    </row>
    <row r="335" ht="15.75" customHeight="1">
      <c r="F335" s="49"/>
      <c r="G335" s="49"/>
      <c r="H335" s="49"/>
      <c r="I335" s="49"/>
      <c r="J335" s="49"/>
      <c r="K335" s="49"/>
      <c r="L335" s="49"/>
      <c r="M335" s="49"/>
    </row>
    <row r="336" ht="15.75" customHeight="1">
      <c r="F336" s="49"/>
      <c r="G336" s="49"/>
      <c r="H336" s="49"/>
      <c r="I336" s="49"/>
      <c r="J336" s="49"/>
      <c r="K336" s="49"/>
      <c r="L336" s="49"/>
      <c r="M336" s="49"/>
    </row>
    <row r="337" ht="15.75" customHeight="1">
      <c r="F337" s="49"/>
      <c r="G337" s="49"/>
      <c r="H337" s="49"/>
      <c r="I337" s="49"/>
      <c r="J337" s="49"/>
      <c r="K337" s="49"/>
      <c r="L337" s="49"/>
      <c r="M337" s="49"/>
    </row>
    <row r="338" ht="15.75" customHeight="1">
      <c r="F338" s="49"/>
      <c r="G338" s="49"/>
      <c r="H338" s="49"/>
      <c r="I338" s="49"/>
      <c r="J338" s="49"/>
      <c r="K338" s="49"/>
      <c r="L338" s="49"/>
      <c r="M338" s="49"/>
    </row>
    <row r="339" ht="15.75" customHeight="1">
      <c r="F339" s="49"/>
      <c r="G339" s="49"/>
      <c r="H339" s="49"/>
      <c r="I339" s="49"/>
      <c r="J339" s="49"/>
      <c r="K339" s="49"/>
      <c r="L339" s="49"/>
      <c r="M339" s="49"/>
    </row>
    <row r="340" ht="15.75" customHeight="1">
      <c r="F340" s="49"/>
      <c r="G340" s="49"/>
      <c r="H340" s="49"/>
      <c r="I340" s="49"/>
      <c r="J340" s="49"/>
      <c r="K340" s="49"/>
      <c r="L340" s="49"/>
      <c r="M340" s="49"/>
    </row>
    <row r="341" ht="15.75" customHeight="1">
      <c r="F341" s="49"/>
      <c r="G341" s="49"/>
      <c r="H341" s="49"/>
      <c r="I341" s="49"/>
      <c r="J341" s="49"/>
      <c r="K341" s="49"/>
      <c r="L341" s="49"/>
      <c r="M341" s="49"/>
    </row>
    <row r="342" ht="15.75" customHeight="1">
      <c r="F342" s="49"/>
      <c r="G342" s="49"/>
      <c r="H342" s="49"/>
      <c r="I342" s="49"/>
      <c r="J342" s="49"/>
      <c r="K342" s="49"/>
      <c r="L342" s="49"/>
      <c r="M342" s="49"/>
    </row>
    <row r="343" ht="15.75" customHeight="1">
      <c r="F343" s="49"/>
      <c r="G343" s="49"/>
      <c r="H343" s="49"/>
      <c r="I343" s="49"/>
      <c r="J343" s="49"/>
      <c r="K343" s="49"/>
      <c r="L343" s="49"/>
      <c r="M343" s="49"/>
    </row>
    <row r="344" ht="15.75" customHeight="1">
      <c r="F344" s="49"/>
      <c r="G344" s="49"/>
      <c r="H344" s="49"/>
      <c r="I344" s="49"/>
      <c r="J344" s="49"/>
      <c r="K344" s="49"/>
      <c r="L344" s="49"/>
      <c r="M344" s="49"/>
    </row>
    <row r="345" ht="15.75" customHeight="1">
      <c r="F345" s="49"/>
      <c r="G345" s="49"/>
      <c r="H345" s="49"/>
      <c r="I345" s="49"/>
      <c r="J345" s="49"/>
      <c r="K345" s="49"/>
      <c r="L345" s="49"/>
      <c r="M345" s="49"/>
    </row>
    <row r="346" ht="15.75" customHeight="1">
      <c r="F346" s="49"/>
      <c r="G346" s="49"/>
      <c r="H346" s="49"/>
      <c r="I346" s="49"/>
      <c r="J346" s="49"/>
      <c r="K346" s="49"/>
      <c r="L346" s="49"/>
      <c r="M346" s="49"/>
    </row>
    <row r="347" ht="15.75" customHeight="1">
      <c r="F347" s="49"/>
      <c r="G347" s="49"/>
      <c r="H347" s="49"/>
      <c r="I347" s="49"/>
      <c r="J347" s="49"/>
      <c r="K347" s="49"/>
      <c r="L347" s="49"/>
      <c r="M347" s="49"/>
    </row>
    <row r="348" ht="15.75" customHeight="1">
      <c r="F348" s="49"/>
      <c r="G348" s="49"/>
      <c r="H348" s="49"/>
      <c r="I348" s="49"/>
      <c r="J348" s="49"/>
      <c r="K348" s="49"/>
      <c r="L348" s="49"/>
      <c r="M348" s="49"/>
    </row>
    <row r="349" ht="15.75" customHeight="1">
      <c r="F349" s="49"/>
      <c r="G349" s="49"/>
      <c r="H349" s="49"/>
      <c r="I349" s="49"/>
      <c r="J349" s="49"/>
      <c r="K349" s="49"/>
      <c r="L349" s="49"/>
      <c r="M349" s="49"/>
    </row>
    <row r="350" ht="15.75" customHeight="1">
      <c r="F350" s="49"/>
      <c r="G350" s="49"/>
      <c r="H350" s="49"/>
      <c r="I350" s="49"/>
      <c r="J350" s="49"/>
      <c r="K350" s="49"/>
      <c r="L350" s="49"/>
      <c r="M350" s="49"/>
    </row>
    <row r="351" ht="15.75" customHeight="1">
      <c r="F351" s="49"/>
      <c r="G351" s="49"/>
      <c r="H351" s="49"/>
      <c r="I351" s="49"/>
      <c r="J351" s="49"/>
      <c r="K351" s="49"/>
      <c r="L351" s="49"/>
      <c r="M351" s="49"/>
    </row>
    <row r="352" ht="15.75" customHeight="1">
      <c r="F352" s="49"/>
      <c r="G352" s="49"/>
      <c r="H352" s="49"/>
      <c r="I352" s="49"/>
      <c r="J352" s="49"/>
      <c r="K352" s="49"/>
      <c r="L352" s="49"/>
      <c r="M352" s="49"/>
    </row>
    <row r="353" ht="15.75" customHeight="1">
      <c r="F353" s="49"/>
      <c r="G353" s="49"/>
      <c r="H353" s="49"/>
      <c r="I353" s="49"/>
      <c r="J353" s="49"/>
      <c r="K353" s="49"/>
      <c r="L353" s="49"/>
      <c r="M353" s="49"/>
    </row>
    <row r="354" ht="15.75" customHeight="1">
      <c r="F354" s="49"/>
      <c r="G354" s="49"/>
      <c r="H354" s="49"/>
      <c r="I354" s="49"/>
      <c r="J354" s="49"/>
      <c r="K354" s="49"/>
      <c r="L354" s="49"/>
      <c r="M354" s="49"/>
    </row>
    <row r="355" ht="15.75" customHeight="1">
      <c r="F355" s="49"/>
      <c r="G355" s="49"/>
      <c r="H355" s="49"/>
      <c r="I355" s="49"/>
      <c r="J355" s="49"/>
      <c r="K355" s="49"/>
      <c r="L355" s="49"/>
      <c r="M355" s="49"/>
    </row>
    <row r="356" ht="15.75" customHeight="1">
      <c r="F356" s="49"/>
      <c r="G356" s="49"/>
      <c r="H356" s="49"/>
      <c r="I356" s="49"/>
      <c r="J356" s="49"/>
      <c r="K356" s="49"/>
      <c r="L356" s="49"/>
      <c r="M356" s="49"/>
    </row>
    <row r="357" ht="15.75" customHeight="1">
      <c r="F357" s="49"/>
      <c r="G357" s="49"/>
      <c r="H357" s="49"/>
      <c r="I357" s="49"/>
      <c r="J357" s="49"/>
      <c r="K357" s="49"/>
      <c r="L357" s="49"/>
      <c r="M357" s="49"/>
    </row>
    <row r="358" ht="15.75" customHeight="1">
      <c r="F358" s="49"/>
      <c r="G358" s="49"/>
      <c r="H358" s="49"/>
      <c r="I358" s="49"/>
      <c r="J358" s="49"/>
      <c r="K358" s="49"/>
      <c r="L358" s="49"/>
      <c r="M358" s="49"/>
    </row>
    <row r="359" ht="15.75" customHeight="1">
      <c r="F359" s="49"/>
      <c r="G359" s="49"/>
      <c r="H359" s="49"/>
      <c r="I359" s="49"/>
      <c r="J359" s="49"/>
      <c r="K359" s="49"/>
      <c r="L359" s="49"/>
      <c r="M359" s="49"/>
    </row>
    <row r="360" ht="15.75" customHeight="1">
      <c r="F360" s="49"/>
      <c r="G360" s="49"/>
      <c r="H360" s="49"/>
      <c r="I360" s="49"/>
      <c r="J360" s="49"/>
      <c r="K360" s="49"/>
      <c r="L360" s="49"/>
      <c r="M360" s="49"/>
    </row>
    <row r="361" ht="15.75" customHeight="1">
      <c r="F361" s="49"/>
      <c r="G361" s="49"/>
      <c r="H361" s="49"/>
      <c r="I361" s="49"/>
      <c r="J361" s="49"/>
      <c r="K361" s="49"/>
      <c r="L361" s="49"/>
      <c r="M361" s="49"/>
    </row>
    <row r="362" ht="15.75" customHeight="1">
      <c r="F362" s="49"/>
      <c r="G362" s="49"/>
      <c r="H362" s="49"/>
      <c r="I362" s="49"/>
      <c r="J362" s="49"/>
      <c r="K362" s="49"/>
      <c r="L362" s="49"/>
      <c r="M362" s="49"/>
    </row>
    <row r="363" ht="15.75" customHeight="1">
      <c r="F363" s="49"/>
      <c r="G363" s="49"/>
      <c r="H363" s="49"/>
      <c r="I363" s="49"/>
      <c r="J363" s="49"/>
      <c r="K363" s="49"/>
      <c r="L363" s="49"/>
      <c r="M363" s="49"/>
    </row>
    <row r="364" ht="15.75" customHeight="1">
      <c r="F364" s="49"/>
      <c r="G364" s="49"/>
      <c r="H364" s="49"/>
      <c r="I364" s="49"/>
      <c r="J364" s="49"/>
      <c r="K364" s="49"/>
      <c r="L364" s="49"/>
      <c r="M364" s="49"/>
    </row>
    <row r="365" ht="15.75" customHeight="1">
      <c r="F365" s="49"/>
      <c r="G365" s="49"/>
      <c r="H365" s="49"/>
      <c r="I365" s="49"/>
      <c r="J365" s="49"/>
      <c r="K365" s="49"/>
      <c r="L365" s="49"/>
      <c r="M365" s="49"/>
    </row>
    <row r="366" ht="15.75" customHeight="1">
      <c r="F366" s="49"/>
      <c r="G366" s="49"/>
      <c r="H366" s="49"/>
      <c r="I366" s="49"/>
      <c r="J366" s="49"/>
      <c r="K366" s="49"/>
      <c r="L366" s="49"/>
      <c r="M366" s="49"/>
    </row>
    <row r="367" ht="15.75" customHeight="1">
      <c r="F367" s="49"/>
      <c r="G367" s="49"/>
      <c r="H367" s="49"/>
      <c r="I367" s="49"/>
      <c r="J367" s="49"/>
      <c r="K367" s="49"/>
      <c r="L367" s="49"/>
      <c r="M367" s="49"/>
    </row>
    <row r="368" ht="15.75" customHeight="1">
      <c r="F368" s="49"/>
      <c r="G368" s="49"/>
      <c r="H368" s="49"/>
      <c r="I368" s="49"/>
      <c r="J368" s="49"/>
      <c r="K368" s="49"/>
      <c r="L368" s="49"/>
      <c r="M368" s="49"/>
    </row>
    <row r="369" ht="15.75" customHeight="1">
      <c r="F369" s="49"/>
      <c r="G369" s="49"/>
      <c r="H369" s="49"/>
      <c r="I369" s="49"/>
      <c r="J369" s="49"/>
      <c r="K369" s="49"/>
      <c r="L369" s="49"/>
      <c r="M369" s="49"/>
    </row>
    <row r="370" ht="15.75" customHeight="1">
      <c r="F370" s="49"/>
      <c r="G370" s="49"/>
      <c r="H370" s="49"/>
      <c r="I370" s="49"/>
      <c r="J370" s="49"/>
      <c r="K370" s="49"/>
      <c r="L370" s="49"/>
      <c r="M370" s="49"/>
    </row>
    <row r="371" ht="15.75" customHeight="1">
      <c r="F371" s="49"/>
      <c r="G371" s="49"/>
      <c r="H371" s="49"/>
      <c r="I371" s="49"/>
      <c r="J371" s="49"/>
      <c r="K371" s="49"/>
      <c r="L371" s="49"/>
      <c r="M371" s="49"/>
    </row>
    <row r="372" ht="15.75" customHeight="1">
      <c r="F372" s="49"/>
      <c r="G372" s="49"/>
      <c r="H372" s="49"/>
      <c r="I372" s="49"/>
      <c r="J372" s="49"/>
      <c r="K372" s="49"/>
      <c r="L372" s="49"/>
      <c r="M372" s="49"/>
    </row>
    <row r="373" ht="15.75" customHeight="1">
      <c r="F373" s="49"/>
      <c r="G373" s="49"/>
      <c r="H373" s="49"/>
      <c r="I373" s="49"/>
      <c r="J373" s="49"/>
      <c r="K373" s="49"/>
      <c r="L373" s="49"/>
      <c r="M373" s="49"/>
    </row>
    <row r="374" ht="15.75" customHeight="1">
      <c r="F374" s="49"/>
      <c r="G374" s="49"/>
      <c r="H374" s="49"/>
      <c r="I374" s="49"/>
      <c r="J374" s="49"/>
      <c r="K374" s="49"/>
      <c r="L374" s="49"/>
      <c r="M374" s="49"/>
    </row>
    <row r="375" ht="15.75" customHeight="1">
      <c r="F375" s="49"/>
      <c r="G375" s="49"/>
      <c r="H375" s="49"/>
      <c r="I375" s="49"/>
      <c r="J375" s="49"/>
      <c r="K375" s="49"/>
      <c r="L375" s="49"/>
      <c r="M375" s="49"/>
    </row>
    <row r="376" ht="15.75" customHeight="1">
      <c r="F376" s="49"/>
      <c r="G376" s="49"/>
      <c r="H376" s="49"/>
      <c r="I376" s="49"/>
      <c r="J376" s="49"/>
      <c r="K376" s="49"/>
      <c r="L376" s="49"/>
      <c r="M376" s="49"/>
    </row>
    <row r="377" ht="15.75" customHeight="1">
      <c r="F377" s="49"/>
      <c r="G377" s="49"/>
      <c r="H377" s="49"/>
      <c r="I377" s="49"/>
      <c r="J377" s="49"/>
      <c r="K377" s="49"/>
      <c r="L377" s="49"/>
      <c r="M377" s="49"/>
    </row>
    <row r="378" ht="15.75" customHeight="1">
      <c r="F378" s="49"/>
      <c r="G378" s="49"/>
      <c r="H378" s="49"/>
      <c r="I378" s="49"/>
      <c r="J378" s="49"/>
      <c r="K378" s="49"/>
      <c r="L378" s="49"/>
      <c r="M378" s="49"/>
    </row>
    <row r="379" ht="15.75" customHeight="1">
      <c r="F379" s="49"/>
      <c r="G379" s="49"/>
      <c r="H379" s="49"/>
      <c r="I379" s="49"/>
      <c r="J379" s="49"/>
      <c r="K379" s="49"/>
      <c r="L379" s="49"/>
      <c r="M379" s="49"/>
    </row>
    <row r="380" ht="15.75" customHeight="1">
      <c r="F380" s="49"/>
      <c r="G380" s="49"/>
      <c r="H380" s="49"/>
      <c r="I380" s="49"/>
      <c r="J380" s="49"/>
      <c r="K380" s="49"/>
      <c r="L380" s="49"/>
      <c r="M380" s="49"/>
    </row>
    <row r="381" ht="15.75" customHeight="1">
      <c r="F381" s="49"/>
      <c r="G381" s="49"/>
      <c r="H381" s="49"/>
      <c r="I381" s="49"/>
      <c r="J381" s="49"/>
      <c r="K381" s="49"/>
      <c r="L381" s="49"/>
      <c r="M381" s="49"/>
    </row>
    <row r="382" ht="15.75" customHeight="1">
      <c r="F382" s="49"/>
      <c r="G382" s="49"/>
      <c r="H382" s="49"/>
      <c r="I382" s="49"/>
      <c r="J382" s="49"/>
      <c r="K382" s="49"/>
      <c r="L382" s="49"/>
      <c r="M382" s="49"/>
    </row>
    <row r="383" ht="15.75" customHeight="1">
      <c r="F383" s="49"/>
      <c r="G383" s="49"/>
      <c r="H383" s="49"/>
      <c r="I383" s="49"/>
      <c r="J383" s="49"/>
      <c r="K383" s="49"/>
      <c r="L383" s="49"/>
      <c r="M383" s="49"/>
    </row>
    <row r="384" ht="15.75" customHeight="1">
      <c r="F384" s="49"/>
      <c r="G384" s="49"/>
      <c r="H384" s="49"/>
      <c r="I384" s="49"/>
      <c r="J384" s="49"/>
      <c r="K384" s="49"/>
      <c r="L384" s="49"/>
      <c r="M384" s="49"/>
    </row>
    <row r="385" ht="15.75" customHeight="1">
      <c r="F385" s="49"/>
      <c r="G385" s="49"/>
      <c r="H385" s="49"/>
      <c r="I385" s="49"/>
      <c r="J385" s="49"/>
      <c r="K385" s="49"/>
      <c r="L385" s="49"/>
      <c r="M385" s="49"/>
    </row>
    <row r="386" ht="15.75" customHeight="1">
      <c r="F386" s="49"/>
      <c r="G386" s="49"/>
      <c r="H386" s="49"/>
      <c r="I386" s="49"/>
      <c r="J386" s="49"/>
      <c r="K386" s="49"/>
      <c r="L386" s="49"/>
      <c r="M386" s="49"/>
    </row>
    <row r="387" ht="15.75" customHeight="1">
      <c r="F387" s="49"/>
      <c r="G387" s="49"/>
      <c r="H387" s="49"/>
      <c r="I387" s="49"/>
      <c r="J387" s="49"/>
      <c r="K387" s="49"/>
      <c r="L387" s="49"/>
      <c r="M387" s="49"/>
    </row>
    <row r="388" ht="15.75" customHeight="1">
      <c r="F388" s="49"/>
      <c r="G388" s="49"/>
      <c r="H388" s="49"/>
      <c r="I388" s="49"/>
      <c r="J388" s="49"/>
      <c r="K388" s="49"/>
      <c r="L388" s="49"/>
      <c r="M388" s="49"/>
    </row>
    <row r="389" ht="15.75" customHeight="1">
      <c r="F389" s="49"/>
      <c r="G389" s="49"/>
      <c r="H389" s="49"/>
      <c r="I389" s="49"/>
      <c r="J389" s="49"/>
      <c r="K389" s="49"/>
      <c r="L389" s="49"/>
      <c r="M389" s="49"/>
    </row>
    <row r="390" ht="15.75" customHeight="1">
      <c r="F390" s="49"/>
      <c r="G390" s="49"/>
      <c r="H390" s="49"/>
      <c r="I390" s="49"/>
      <c r="J390" s="49"/>
      <c r="K390" s="49"/>
      <c r="L390" s="49"/>
      <c r="M390" s="49"/>
    </row>
    <row r="391" ht="15.75" customHeight="1">
      <c r="F391" s="49"/>
      <c r="G391" s="49"/>
      <c r="H391" s="49"/>
      <c r="I391" s="49"/>
      <c r="J391" s="49"/>
      <c r="K391" s="49"/>
      <c r="L391" s="49"/>
      <c r="M391" s="49"/>
    </row>
    <row r="392" ht="15.75" customHeight="1">
      <c r="F392" s="49"/>
      <c r="G392" s="49"/>
      <c r="H392" s="49"/>
      <c r="I392" s="49"/>
      <c r="J392" s="49"/>
      <c r="K392" s="49"/>
      <c r="L392" s="49"/>
      <c r="M392" s="49"/>
    </row>
    <row r="393" ht="15.75" customHeight="1">
      <c r="F393" s="49"/>
      <c r="G393" s="49"/>
      <c r="H393" s="49"/>
      <c r="I393" s="49"/>
      <c r="J393" s="49"/>
      <c r="K393" s="49"/>
      <c r="L393" s="49"/>
      <c r="M393" s="49"/>
    </row>
    <row r="394" ht="15.75" customHeight="1">
      <c r="F394" s="49"/>
      <c r="G394" s="49"/>
      <c r="H394" s="49"/>
      <c r="I394" s="49"/>
      <c r="J394" s="49"/>
      <c r="K394" s="49"/>
      <c r="L394" s="49"/>
      <c r="M394" s="49"/>
    </row>
    <row r="395" ht="15.75" customHeight="1">
      <c r="F395" s="49"/>
      <c r="G395" s="49"/>
      <c r="H395" s="49"/>
      <c r="I395" s="49"/>
      <c r="J395" s="49"/>
      <c r="K395" s="49"/>
      <c r="L395" s="49"/>
      <c r="M395" s="49"/>
    </row>
    <row r="396" ht="15.75" customHeight="1">
      <c r="F396" s="49"/>
      <c r="G396" s="49"/>
      <c r="H396" s="49"/>
      <c r="I396" s="49"/>
      <c r="J396" s="49"/>
      <c r="K396" s="49"/>
      <c r="L396" s="49"/>
      <c r="M396" s="49"/>
    </row>
    <row r="397" ht="15.75" customHeight="1">
      <c r="F397" s="49"/>
      <c r="G397" s="49"/>
      <c r="H397" s="49"/>
      <c r="I397" s="49"/>
      <c r="J397" s="49"/>
      <c r="K397" s="49"/>
      <c r="L397" s="49"/>
      <c r="M397" s="49"/>
    </row>
    <row r="398" ht="15.75" customHeight="1">
      <c r="F398" s="49"/>
      <c r="G398" s="49"/>
      <c r="H398" s="49"/>
      <c r="I398" s="49"/>
      <c r="J398" s="49"/>
      <c r="K398" s="49"/>
      <c r="L398" s="49"/>
      <c r="M398" s="49"/>
    </row>
    <row r="399" ht="15.75" customHeight="1">
      <c r="F399" s="49"/>
      <c r="G399" s="49"/>
      <c r="H399" s="49"/>
      <c r="I399" s="49"/>
      <c r="J399" s="49"/>
      <c r="K399" s="49"/>
      <c r="L399" s="49"/>
      <c r="M399" s="49"/>
    </row>
    <row r="400" ht="15.75" customHeight="1">
      <c r="F400" s="49"/>
      <c r="G400" s="49"/>
      <c r="H400" s="49"/>
      <c r="I400" s="49"/>
      <c r="J400" s="49"/>
      <c r="K400" s="49"/>
      <c r="L400" s="49"/>
      <c r="M400" s="49"/>
    </row>
    <row r="401" ht="15.75" customHeight="1">
      <c r="F401" s="49"/>
      <c r="G401" s="49"/>
      <c r="H401" s="49"/>
      <c r="I401" s="49"/>
      <c r="J401" s="49"/>
      <c r="K401" s="49"/>
      <c r="L401" s="49"/>
      <c r="M401" s="49"/>
    </row>
    <row r="402" ht="15.75" customHeight="1">
      <c r="F402" s="49"/>
      <c r="G402" s="49"/>
      <c r="H402" s="49"/>
      <c r="I402" s="49"/>
      <c r="J402" s="49"/>
      <c r="K402" s="49"/>
      <c r="L402" s="49"/>
      <c r="M402" s="49"/>
    </row>
    <row r="403" ht="15.75" customHeight="1">
      <c r="F403" s="49"/>
      <c r="G403" s="49"/>
      <c r="H403" s="49"/>
      <c r="I403" s="49"/>
      <c r="J403" s="49"/>
      <c r="K403" s="49"/>
      <c r="L403" s="49"/>
      <c r="M403" s="49"/>
    </row>
    <row r="404" ht="15.75" customHeight="1">
      <c r="F404" s="49"/>
      <c r="G404" s="49"/>
      <c r="H404" s="49"/>
      <c r="I404" s="49"/>
      <c r="J404" s="49"/>
      <c r="K404" s="49"/>
      <c r="L404" s="49"/>
      <c r="M404" s="49"/>
    </row>
    <row r="405" ht="15.75" customHeight="1">
      <c r="F405" s="49"/>
      <c r="G405" s="49"/>
      <c r="H405" s="49"/>
      <c r="I405" s="49"/>
      <c r="J405" s="49"/>
      <c r="K405" s="49"/>
      <c r="L405" s="49"/>
      <c r="M405" s="49"/>
    </row>
    <row r="406" ht="15.75" customHeight="1">
      <c r="F406" s="49"/>
      <c r="G406" s="49"/>
      <c r="H406" s="49"/>
      <c r="I406" s="49"/>
      <c r="J406" s="49"/>
      <c r="K406" s="49"/>
      <c r="L406" s="49"/>
      <c r="M406" s="49"/>
    </row>
    <row r="407" ht="15.75" customHeight="1">
      <c r="F407" s="49"/>
      <c r="G407" s="49"/>
      <c r="H407" s="49"/>
      <c r="I407" s="49"/>
      <c r="J407" s="49"/>
      <c r="K407" s="49"/>
      <c r="L407" s="49"/>
      <c r="M407" s="49"/>
    </row>
    <row r="408" ht="15.75" customHeight="1">
      <c r="F408" s="49"/>
      <c r="G408" s="49"/>
      <c r="H408" s="49"/>
      <c r="I408" s="49"/>
      <c r="J408" s="49"/>
      <c r="K408" s="49"/>
      <c r="L408" s="49"/>
      <c r="M408" s="49"/>
    </row>
    <row r="409" ht="15.75" customHeight="1">
      <c r="F409" s="49"/>
      <c r="G409" s="49"/>
      <c r="H409" s="49"/>
      <c r="I409" s="49"/>
      <c r="J409" s="49"/>
      <c r="K409" s="49"/>
      <c r="L409" s="49"/>
      <c r="M409" s="49"/>
    </row>
    <row r="410" ht="15.75" customHeight="1">
      <c r="F410" s="49"/>
      <c r="G410" s="49"/>
      <c r="H410" s="49"/>
      <c r="I410" s="49"/>
      <c r="J410" s="49"/>
      <c r="K410" s="49"/>
      <c r="L410" s="49"/>
      <c r="M410" s="49"/>
    </row>
    <row r="411" ht="15.75" customHeight="1">
      <c r="F411" s="49"/>
      <c r="G411" s="49"/>
      <c r="H411" s="49"/>
      <c r="I411" s="49"/>
      <c r="J411" s="49"/>
      <c r="K411" s="49"/>
      <c r="L411" s="49"/>
      <c r="M411" s="49"/>
    </row>
    <row r="412" ht="15.75" customHeight="1">
      <c r="F412" s="49"/>
      <c r="G412" s="49"/>
      <c r="H412" s="49"/>
      <c r="I412" s="49"/>
      <c r="J412" s="49"/>
      <c r="K412" s="49"/>
      <c r="L412" s="49"/>
      <c r="M412" s="49"/>
    </row>
    <row r="413" ht="15.75" customHeight="1">
      <c r="F413" s="49"/>
      <c r="G413" s="49"/>
      <c r="H413" s="49"/>
      <c r="I413" s="49"/>
      <c r="J413" s="49"/>
      <c r="K413" s="49"/>
      <c r="L413" s="49"/>
      <c r="M413" s="49"/>
    </row>
    <row r="414" ht="15.75" customHeight="1">
      <c r="F414" s="49"/>
      <c r="G414" s="49"/>
      <c r="H414" s="49"/>
      <c r="I414" s="49"/>
      <c r="J414" s="49"/>
      <c r="K414" s="49"/>
      <c r="L414" s="49"/>
      <c r="M414" s="49"/>
    </row>
    <row r="415" ht="15.75" customHeight="1">
      <c r="F415" s="49"/>
      <c r="G415" s="49"/>
      <c r="H415" s="49"/>
      <c r="I415" s="49"/>
      <c r="J415" s="49"/>
      <c r="K415" s="49"/>
      <c r="L415" s="49"/>
      <c r="M415" s="49"/>
    </row>
    <row r="416" ht="15.75" customHeight="1">
      <c r="F416" s="49"/>
      <c r="G416" s="49"/>
      <c r="H416" s="49"/>
      <c r="I416" s="49"/>
      <c r="J416" s="49"/>
      <c r="K416" s="49"/>
      <c r="L416" s="49"/>
      <c r="M416" s="49"/>
    </row>
    <row r="417" ht="15.75" customHeight="1">
      <c r="F417" s="49"/>
      <c r="G417" s="49"/>
      <c r="H417" s="49"/>
      <c r="I417" s="49"/>
      <c r="J417" s="49"/>
      <c r="K417" s="49"/>
      <c r="L417" s="49"/>
      <c r="M417" s="49"/>
    </row>
    <row r="418" ht="15.75" customHeight="1">
      <c r="F418" s="49"/>
      <c r="G418" s="49"/>
      <c r="H418" s="49"/>
      <c r="I418" s="49"/>
      <c r="J418" s="49"/>
      <c r="K418" s="49"/>
      <c r="L418" s="49"/>
      <c r="M418" s="49"/>
    </row>
    <row r="419" ht="15.75" customHeight="1">
      <c r="F419" s="49"/>
      <c r="G419" s="49"/>
      <c r="H419" s="49"/>
      <c r="I419" s="49"/>
      <c r="J419" s="49"/>
      <c r="K419" s="49"/>
      <c r="L419" s="49"/>
      <c r="M419" s="49"/>
    </row>
    <row r="420" ht="15.75" customHeight="1">
      <c r="F420" s="49"/>
      <c r="G420" s="49"/>
      <c r="H420" s="49"/>
      <c r="I420" s="49"/>
      <c r="J420" s="49"/>
      <c r="K420" s="49"/>
      <c r="L420" s="49"/>
      <c r="M420" s="49"/>
    </row>
    <row r="421" ht="15.75" customHeight="1">
      <c r="F421" s="49"/>
      <c r="G421" s="49"/>
      <c r="H421" s="49"/>
      <c r="I421" s="49"/>
      <c r="J421" s="49"/>
      <c r="K421" s="49"/>
      <c r="L421" s="49"/>
      <c r="M421" s="49"/>
    </row>
    <row r="422" ht="15.75" customHeight="1">
      <c r="F422" s="49"/>
      <c r="G422" s="49"/>
      <c r="H422" s="49"/>
      <c r="I422" s="49"/>
      <c r="J422" s="49"/>
      <c r="K422" s="49"/>
      <c r="L422" s="49"/>
      <c r="M422" s="49"/>
    </row>
    <row r="423" ht="15.75" customHeight="1">
      <c r="F423" s="49"/>
      <c r="G423" s="49"/>
      <c r="H423" s="49"/>
      <c r="I423" s="49"/>
      <c r="J423" s="49"/>
      <c r="K423" s="49"/>
      <c r="L423" s="49"/>
      <c r="M423" s="49"/>
    </row>
    <row r="424" ht="15.75" customHeight="1">
      <c r="F424" s="49"/>
      <c r="G424" s="49"/>
      <c r="H424" s="49"/>
      <c r="I424" s="49"/>
      <c r="J424" s="49"/>
      <c r="K424" s="49"/>
      <c r="L424" s="49"/>
      <c r="M424" s="49"/>
    </row>
    <row r="425" ht="15.75" customHeight="1">
      <c r="F425" s="49"/>
      <c r="G425" s="49"/>
      <c r="H425" s="49"/>
      <c r="I425" s="49"/>
      <c r="J425" s="49"/>
      <c r="K425" s="49"/>
      <c r="L425" s="49"/>
      <c r="M425" s="49"/>
    </row>
    <row r="426" ht="15.75" customHeight="1">
      <c r="F426" s="49"/>
      <c r="G426" s="49"/>
      <c r="H426" s="49"/>
      <c r="I426" s="49"/>
      <c r="J426" s="49"/>
      <c r="K426" s="49"/>
      <c r="L426" s="49"/>
      <c r="M426" s="49"/>
    </row>
    <row r="427" ht="15.75" customHeight="1">
      <c r="F427" s="49"/>
      <c r="G427" s="49"/>
      <c r="H427" s="49"/>
      <c r="I427" s="49"/>
      <c r="J427" s="49"/>
      <c r="K427" s="49"/>
      <c r="L427" s="49"/>
      <c r="M427" s="49"/>
    </row>
    <row r="428" ht="15.75" customHeight="1">
      <c r="F428" s="49"/>
      <c r="G428" s="49"/>
      <c r="H428" s="49"/>
      <c r="I428" s="49"/>
      <c r="J428" s="49"/>
      <c r="K428" s="49"/>
      <c r="L428" s="49"/>
      <c r="M428" s="49"/>
    </row>
    <row r="429" ht="15.75" customHeight="1">
      <c r="F429" s="49"/>
      <c r="G429" s="49"/>
      <c r="H429" s="49"/>
      <c r="I429" s="49"/>
      <c r="J429" s="49"/>
      <c r="K429" s="49"/>
      <c r="L429" s="49"/>
      <c r="M429" s="49"/>
    </row>
    <row r="430" ht="15.75" customHeight="1">
      <c r="F430" s="49"/>
      <c r="G430" s="49"/>
      <c r="H430" s="49"/>
      <c r="I430" s="49"/>
      <c r="J430" s="49"/>
      <c r="K430" s="49"/>
      <c r="L430" s="49"/>
      <c r="M430" s="49"/>
    </row>
    <row r="431" ht="15.75" customHeight="1">
      <c r="F431" s="49"/>
      <c r="G431" s="49"/>
      <c r="H431" s="49"/>
      <c r="I431" s="49"/>
      <c r="J431" s="49"/>
      <c r="K431" s="49"/>
      <c r="L431" s="49"/>
      <c r="M431" s="49"/>
    </row>
    <row r="432" ht="15.75" customHeight="1">
      <c r="F432" s="49"/>
      <c r="G432" s="49"/>
      <c r="H432" s="49"/>
      <c r="I432" s="49"/>
      <c r="J432" s="49"/>
      <c r="K432" s="49"/>
      <c r="L432" s="49"/>
      <c r="M432" s="49"/>
    </row>
    <row r="433" ht="15.75" customHeight="1">
      <c r="F433" s="49"/>
      <c r="G433" s="49"/>
      <c r="H433" s="49"/>
      <c r="I433" s="49"/>
      <c r="J433" s="49"/>
      <c r="K433" s="49"/>
      <c r="L433" s="49"/>
      <c r="M433" s="49"/>
    </row>
    <row r="434" ht="15.75" customHeight="1">
      <c r="F434" s="49"/>
      <c r="G434" s="49"/>
      <c r="H434" s="49"/>
      <c r="I434" s="49"/>
      <c r="J434" s="49"/>
      <c r="K434" s="49"/>
      <c r="L434" s="49"/>
      <c r="M434" s="49"/>
    </row>
    <row r="435" ht="15.75" customHeight="1">
      <c r="F435" s="49"/>
      <c r="G435" s="49"/>
      <c r="H435" s="49"/>
      <c r="I435" s="49"/>
      <c r="J435" s="49"/>
      <c r="K435" s="49"/>
      <c r="L435" s="49"/>
      <c r="M435" s="49"/>
    </row>
    <row r="436" ht="15.75" customHeight="1">
      <c r="F436" s="49"/>
      <c r="G436" s="49"/>
      <c r="H436" s="49"/>
      <c r="I436" s="49"/>
      <c r="J436" s="49"/>
      <c r="K436" s="49"/>
      <c r="L436" s="49"/>
      <c r="M436" s="49"/>
    </row>
    <row r="437" ht="15.75" customHeight="1">
      <c r="F437" s="49"/>
      <c r="G437" s="49"/>
      <c r="H437" s="49"/>
      <c r="I437" s="49"/>
      <c r="J437" s="49"/>
      <c r="K437" s="49"/>
      <c r="L437" s="49"/>
      <c r="M437" s="49"/>
    </row>
    <row r="438" ht="15.75" customHeight="1">
      <c r="F438" s="49"/>
      <c r="G438" s="49"/>
      <c r="H438" s="49"/>
      <c r="I438" s="49"/>
      <c r="J438" s="49"/>
      <c r="K438" s="49"/>
      <c r="L438" s="49"/>
      <c r="M438" s="49"/>
    </row>
    <row r="439" ht="15.75" customHeight="1">
      <c r="F439" s="49"/>
      <c r="G439" s="49"/>
      <c r="H439" s="49"/>
      <c r="I439" s="49"/>
      <c r="J439" s="49"/>
      <c r="K439" s="49"/>
      <c r="L439" s="49"/>
      <c r="M439" s="49"/>
    </row>
    <row r="440" ht="15.75" customHeight="1">
      <c r="F440" s="49"/>
      <c r="G440" s="49"/>
      <c r="H440" s="49"/>
      <c r="I440" s="49"/>
      <c r="J440" s="49"/>
      <c r="K440" s="49"/>
      <c r="L440" s="49"/>
      <c r="M440" s="49"/>
    </row>
    <row r="441" ht="15.75" customHeight="1">
      <c r="F441" s="49"/>
      <c r="G441" s="49"/>
      <c r="H441" s="49"/>
      <c r="I441" s="49"/>
      <c r="J441" s="49"/>
      <c r="K441" s="49"/>
      <c r="L441" s="49"/>
      <c r="M441" s="49"/>
    </row>
    <row r="442" ht="15.75" customHeight="1">
      <c r="F442" s="49"/>
      <c r="G442" s="49"/>
      <c r="H442" s="49"/>
      <c r="I442" s="49"/>
      <c r="J442" s="49"/>
      <c r="K442" s="49"/>
      <c r="L442" s="49"/>
      <c r="M442" s="49"/>
    </row>
    <row r="443" ht="15.75" customHeight="1">
      <c r="F443" s="49"/>
      <c r="G443" s="49"/>
      <c r="H443" s="49"/>
      <c r="I443" s="49"/>
      <c r="J443" s="49"/>
      <c r="K443" s="49"/>
      <c r="L443" s="49"/>
      <c r="M443" s="49"/>
    </row>
    <row r="444" ht="15.75" customHeight="1">
      <c r="F444" s="49"/>
      <c r="G444" s="49"/>
      <c r="H444" s="49"/>
      <c r="I444" s="49"/>
      <c r="J444" s="49"/>
      <c r="K444" s="49"/>
      <c r="L444" s="49"/>
      <c r="M444" s="49"/>
    </row>
    <row r="445" ht="15.75" customHeight="1">
      <c r="F445" s="49"/>
      <c r="G445" s="49"/>
      <c r="H445" s="49"/>
      <c r="I445" s="49"/>
      <c r="J445" s="49"/>
      <c r="K445" s="49"/>
      <c r="L445" s="49"/>
      <c r="M445" s="49"/>
    </row>
    <row r="446" ht="15.75" customHeight="1">
      <c r="F446" s="49"/>
      <c r="G446" s="49"/>
      <c r="H446" s="49"/>
      <c r="I446" s="49"/>
      <c r="J446" s="49"/>
      <c r="K446" s="49"/>
      <c r="L446" s="49"/>
      <c r="M446" s="49"/>
    </row>
    <row r="447" ht="15.75" customHeight="1">
      <c r="F447" s="49"/>
      <c r="G447" s="49"/>
      <c r="H447" s="49"/>
      <c r="I447" s="49"/>
      <c r="J447" s="49"/>
      <c r="K447" s="49"/>
      <c r="L447" s="49"/>
      <c r="M447" s="49"/>
    </row>
    <row r="448" ht="15.75" customHeight="1">
      <c r="F448" s="49"/>
      <c r="G448" s="49"/>
      <c r="H448" s="49"/>
      <c r="I448" s="49"/>
      <c r="J448" s="49"/>
      <c r="K448" s="49"/>
      <c r="L448" s="49"/>
      <c r="M448" s="49"/>
    </row>
    <row r="449" ht="15.75" customHeight="1">
      <c r="F449" s="49"/>
      <c r="G449" s="49"/>
      <c r="H449" s="49"/>
      <c r="I449" s="49"/>
      <c r="J449" s="49"/>
      <c r="K449" s="49"/>
      <c r="L449" s="49"/>
      <c r="M449" s="49"/>
    </row>
    <row r="450" ht="15.75" customHeight="1">
      <c r="F450" s="49"/>
      <c r="G450" s="49"/>
      <c r="H450" s="49"/>
      <c r="I450" s="49"/>
      <c r="J450" s="49"/>
      <c r="K450" s="49"/>
      <c r="L450" s="49"/>
      <c r="M450" s="49"/>
    </row>
    <row r="451" ht="15.75" customHeight="1">
      <c r="F451" s="49"/>
      <c r="G451" s="49"/>
      <c r="H451" s="49"/>
      <c r="I451" s="49"/>
      <c r="J451" s="49"/>
      <c r="K451" s="49"/>
      <c r="L451" s="49"/>
      <c r="M451" s="49"/>
    </row>
    <row r="452" ht="15.75" customHeight="1">
      <c r="F452" s="49"/>
      <c r="G452" s="49"/>
      <c r="H452" s="49"/>
      <c r="I452" s="49"/>
      <c r="J452" s="49"/>
      <c r="K452" s="49"/>
      <c r="L452" s="49"/>
      <c r="M452" s="49"/>
    </row>
    <row r="453" ht="15.75" customHeight="1">
      <c r="F453" s="49"/>
      <c r="G453" s="49"/>
      <c r="H453" s="49"/>
      <c r="I453" s="49"/>
      <c r="J453" s="49"/>
      <c r="K453" s="49"/>
      <c r="L453" s="49"/>
      <c r="M453" s="49"/>
    </row>
    <row r="454" ht="15.75" customHeight="1">
      <c r="F454" s="49"/>
      <c r="G454" s="49"/>
      <c r="H454" s="49"/>
      <c r="I454" s="49"/>
      <c r="J454" s="49"/>
      <c r="K454" s="49"/>
      <c r="L454" s="49"/>
      <c r="M454" s="49"/>
    </row>
    <row r="455" ht="15.75" customHeight="1">
      <c r="F455" s="49"/>
      <c r="G455" s="49"/>
      <c r="H455" s="49"/>
      <c r="I455" s="49"/>
      <c r="J455" s="49"/>
      <c r="K455" s="49"/>
      <c r="L455" s="49"/>
      <c r="M455" s="49"/>
    </row>
    <row r="456" ht="15.75" customHeight="1">
      <c r="F456" s="49"/>
      <c r="G456" s="49"/>
      <c r="H456" s="49"/>
      <c r="I456" s="49"/>
      <c r="J456" s="49"/>
      <c r="K456" s="49"/>
      <c r="L456" s="49"/>
      <c r="M456" s="49"/>
    </row>
    <row r="457" ht="15.75" customHeight="1">
      <c r="F457" s="49"/>
      <c r="G457" s="49"/>
      <c r="H457" s="49"/>
      <c r="I457" s="49"/>
      <c r="J457" s="49"/>
      <c r="K457" s="49"/>
      <c r="L457" s="49"/>
      <c r="M457" s="49"/>
    </row>
    <row r="458" ht="15.75" customHeight="1">
      <c r="F458" s="49"/>
      <c r="G458" s="49"/>
      <c r="H458" s="49"/>
      <c r="I458" s="49"/>
      <c r="J458" s="49"/>
      <c r="K458" s="49"/>
      <c r="L458" s="49"/>
      <c r="M458" s="49"/>
    </row>
    <row r="459" ht="15.75" customHeight="1">
      <c r="F459" s="49"/>
      <c r="G459" s="49"/>
      <c r="H459" s="49"/>
      <c r="I459" s="49"/>
      <c r="J459" s="49"/>
      <c r="K459" s="49"/>
      <c r="L459" s="49"/>
      <c r="M459" s="49"/>
    </row>
    <row r="460" ht="15.75" customHeight="1">
      <c r="F460" s="49"/>
      <c r="G460" s="49"/>
      <c r="H460" s="49"/>
      <c r="I460" s="49"/>
      <c r="J460" s="49"/>
      <c r="K460" s="49"/>
      <c r="L460" s="49"/>
      <c r="M460" s="49"/>
    </row>
    <row r="461" ht="15.75" customHeight="1">
      <c r="F461" s="49"/>
      <c r="G461" s="49"/>
      <c r="H461" s="49"/>
      <c r="I461" s="49"/>
      <c r="J461" s="49"/>
      <c r="K461" s="49"/>
      <c r="L461" s="49"/>
      <c r="M461" s="49"/>
    </row>
    <row r="462" ht="15.75" customHeight="1">
      <c r="F462" s="49"/>
      <c r="G462" s="49"/>
      <c r="H462" s="49"/>
      <c r="I462" s="49"/>
      <c r="J462" s="49"/>
      <c r="K462" s="49"/>
      <c r="L462" s="49"/>
      <c r="M462" s="49"/>
    </row>
    <row r="463" ht="15.75" customHeight="1">
      <c r="F463" s="49"/>
      <c r="G463" s="49"/>
      <c r="H463" s="49"/>
      <c r="I463" s="49"/>
      <c r="J463" s="49"/>
      <c r="K463" s="49"/>
      <c r="L463" s="49"/>
      <c r="M463" s="49"/>
    </row>
    <row r="464" ht="15.75" customHeight="1">
      <c r="F464" s="49"/>
      <c r="G464" s="49"/>
      <c r="H464" s="49"/>
      <c r="I464" s="49"/>
      <c r="J464" s="49"/>
      <c r="K464" s="49"/>
      <c r="L464" s="49"/>
      <c r="M464" s="49"/>
    </row>
    <row r="465" ht="15.75" customHeight="1">
      <c r="F465" s="49"/>
      <c r="G465" s="49"/>
      <c r="H465" s="49"/>
      <c r="I465" s="49"/>
      <c r="J465" s="49"/>
      <c r="K465" s="49"/>
      <c r="L465" s="49"/>
      <c r="M465" s="49"/>
    </row>
    <row r="466" ht="15.75" customHeight="1">
      <c r="F466" s="49"/>
      <c r="G466" s="49"/>
      <c r="H466" s="49"/>
      <c r="I466" s="49"/>
      <c r="J466" s="49"/>
      <c r="K466" s="49"/>
      <c r="L466" s="49"/>
      <c r="M466" s="49"/>
    </row>
    <row r="467" ht="15.75" customHeight="1">
      <c r="F467" s="49"/>
      <c r="G467" s="49"/>
      <c r="H467" s="49"/>
      <c r="I467" s="49"/>
      <c r="J467" s="49"/>
      <c r="K467" s="49"/>
      <c r="L467" s="49"/>
      <c r="M467" s="49"/>
    </row>
    <row r="468" ht="15.75" customHeight="1">
      <c r="F468" s="49"/>
      <c r="G468" s="49"/>
      <c r="H468" s="49"/>
      <c r="I468" s="49"/>
      <c r="J468" s="49"/>
      <c r="K468" s="49"/>
      <c r="L468" s="49"/>
      <c r="M468" s="49"/>
    </row>
    <row r="469" ht="15.75" customHeight="1">
      <c r="F469" s="49"/>
      <c r="G469" s="49"/>
      <c r="H469" s="49"/>
      <c r="I469" s="49"/>
      <c r="J469" s="49"/>
      <c r="K469" s="49"/>
      <c r="L469" s="49"/>
      <c r="M469" s="49"/>
    </row>
    <row r="470" ht="15.75" customHeight="1">
      <c r="F470" s="49"/>
      <c r="G470" s="49"/>
      <c r="H470" s="49"/>
      <c r="I470" s="49"/>
      <c r="J470" s="49"/>
      <c r="K470" s="49"/>
      <c r="L470" s="49"/>
      <c r="M470" s="49"/>
    </row>
    <row r="471" ht="15.75" customHeight="1">
      <c r="F471" s="49"/>
      <c r="G471" s="49"/>
      <c r="H471" s="49"/>
      <c r="I471" s="49"/>
      <c r="J471" s="49"/>
      <c r="K471" s="49"/>
      <c r="L471" s="49"/>
      <c r="M471" s="49"/>
    </row>
    <row r="472" ht="15.75" customHeight="1">
      <c r="F472" s="49"/>
      <c r="G472" s="49"/>
      <c r="H472" s="49"/>
      <c r="I472" s="49"/>
      <c r="J472" s="49"/>
      <c r="K472" s="49"/>
      <c r="L472" s="49"/>
      <c r="M472" s="49"/>
    </row>
    <row r="473" ht="15.75" customHeight="1">
      <c r="F473" s="49"/>
      <c r="G473" s="49"/>
      <c r="H473" s="49"/>
      <c r="I473" s="49"/>
      <c r="J473" s="49"/>
      <c r="K473" s="49"/>
      <c r="L473" s="49"/>
      <c r="M473" s="49"/>
    </row>
    <row r="474" ht="15.75" customHeight="1">
      <c r="F474" s="49"/>
      <c r="G474" s="49"/>
      <c r="H474" s="49"/>
      <c r="I474" s="49"/>
      <c r="J474" s="49"/>
      <c r="K474" s="49"/>
      <c r="L474" s="49"/>
      <c r="M474" s="49"/>
    </row>
    <row r="475" ht="15.75" customHeight="1">
      <c r="F475" s="49"/>
      <c r="G475" s="49"/>
      <c r="H475" s="49"/>
      <c r="I475" s="49"/>
      <c r="J475" s="49"/>
      <c r="K475" s="49"/>
      <c r="L475" s="49"/>
      <c r="M475" s="49"/>
    </row>
    <row r="476" ht="15.75" customHeight="1">
      <c r="F476" s="49"/>
      <c r="G476" s="49"/>
      <c r="H476" s="49"/>
      <c r="I476" s="49"/>
      <c r="J476" s="49"/>
      <c r="K476" s="49"/>
      <c r="L476" s="49"/>
      <c r="M476" s="49"/>
    </row>
    <row r="477" ht="15.75" customHeight="1">
      <c r="F477" s="49"/>
      <c r="G477" s="49"/>
      <c r="H477" s="49"/>
      <c r="I477" s="49"/>
      <c r="J477" s="49"/>
      <c r="K477" s="49"/>
      <c r="L477" s="49"/>
      <c r="M477" s="49"/>
    </row>
    <row r="478" ht="15.75" customHeight="1">
      <c r="F478" s="49"/>
      <c r="G478" s="49"/>
      <c r="H478" s="49"/>
      <c r="I478" s="49"/>
      <c r="J478" s="49"/>
      <c r="K478" s="49"/>
      <c r="L478" s="49"/>
      <c r="M478" s="49"/>
    </row>
    <row r="479" ht="15.75" customHeight="1">
      <c r="F479" s="49"/>
      <c r="G479" s="49"/>
      <c r="H479" s="49"/>
      <c r="I479" s="49"/>
      <c r="J479" s="49"/>
      <c r="K479" s="49"/>
      <c r="L479" s="49"/>
      <c r="M479" s="49"/>
    </row>
    <row r="480" ht="15.75" customHeight="1">
      <c r="F480" s="49"/>
      <c r="G480" s="49"/>
      <c r="H480" s="49"/>
      <c r="I480" s="49"/>
      <c r="J480" s="49"/>
      <c r="K480" s="49"/>
      <c r="L480" s="49"/>
      <c r="M480" s="49"/>
    </row>
    <row r="481" ht="15.75" customHeight="1">
      <c r="F481" s="49"/>
      <c r="G481" s="49"/>
      <c r="H481" s="49"/>
      <c r="I481" s="49"/>
      <c r="J481" s="49"/>
      <c r="K481" s="49"/>
      <c r="L481" s="49"/>
      <c r="M481" s="49"/>
    </row>
    <row r="482" ht="15.75" customHeight="1">
      <c r="F482" s="49"/>
      <c r="G482" s="49"/>
      <c r="H482" s="49"/>
      <c r="I482" s="49"/>
      <c r="J482" s="49"/>
      <c r="K482" s="49"/>
      <c r="L482" s="49"/>
      <c r="M482" s="49"/>
    </row>
    <row r="483" ht="15.75" customHeight="1">
      <c r="F483" s="49"/>
      <c r="G483" s="49"/>
      <c r="H483" s="49"/>
      <c r="I483" s="49"/>
      <c r="J483" s="49"/>
      <c r="K483" s="49"/>
      <c r="L483" s="49"/>
      <c r="M483" s="49"/>
    </row>
    <row r="484" ht="15.75" customHeight="1">
      <c r="F484" s="49"/>
      <c r="G484" s="49"/>
      <c r="H484" s="49"/>
      <c r="I484" s="49"/>
      <c r="J484" s="49"/>
      <c r="K484" s="49"/>
      <c r="L484" s="49"/>
      <c r="M484" s="49"/>
    </row>
    <row r="485" ht="15.75" customHeight="1">
      <c r="F485" s="49"/>
      <c r="G485" s="49"/>
      <c r="H485" s="49"/>
      <c r="I485" s="49"/>
      <c r="J485" s="49"/>
      <c r="K485" s="49"/>
      <c r="L485" s="49"/>
      <c r="M485" s="49"/>
    </row>
    <row r="486" ht="15.75" customHeight="1">
      <c r="F486" s="49"/>
      <c r="G486" s="49"/>
      <c r="H486" s="49"/>
      <c r="I486" s="49"/>
      <c r="J486" s="49"/>
      <c r="K486" s="49"/>
      <c r="L486" s="49"/>
      <c r="M486" s="49"/>
    </row>
    <row r="487" ht="15.75" customHeight="1">
      <c r="F487" s="49"/>
      <c r="G487" s="49"/>
      <c r="H487" s="49"/>
      <c r="I487" s="49"/>
      <c r="J487" s="49"/>
      <c r="K487" s="49"/>
      <c r="L487" s="49"/>
      <c r="M487" s="49"/>
    </row>
    <row r="488" ht="15.75" customHeight="1">
      <c r="F488" s="49"/>
      <c r="G488" s="49"/>
      <c r="H488" s="49"/>
      <c r="I488" s="49"/>
      <c r="J488" s="49"/>
      <c r="K488" s="49"/>
      <c r="L488" s="49"/>
      <c r="M488" s="49"/>
    </row>
    <row r="489" ht="15.75" customHeight="1">
      <c r="F489" s="49"/>
      <c r="G489" s="49"/>
      <c r="H489" s="49"/>
      <c r="I489" s="49"/>
      <c r="J489" s="49"/>
      <c r="K489" s="49"/>
      <c r="L489" s="49"/>
      <c r="M489" s="49"/>
    </row>
    <row r="490" ht="15.75" customHeight="1">
      <c r="F490" s="49"/>
      <c r="G490" s="49"/>
      <c r="H490" s="49"/>
      <c r="I490" s="49"/>
      <c r="J490" s="49"/>
      <c r="K490" s="49"/>
      <c r="L490" s="49"/>
      <c r="M490" s="49"/>
    </row>
    <row r="491" ht="15.75" customHeight="1">
      <c r="F491" s="49"/>
      <c r="G491" s="49"/>
      <c r="H491" s="49"/>
      <c r="I491" s="49"/>
      <c r="J491" s="49"/>
      <c r="K491" s="49"/>
      <c r="L491" s="49"/>
      <c r="M491" s="49"/>
    </row>
    <row r="492" ht="15.75" customHeight="1">
      <c r="F492" s="49"/>
      <c r="G492" s="49"/>
      <c r="H492" s="49"/>
      <c r="I492" s="49"/>
      <c r="J492" s="49"/>
      <c r="K492" s="49"/>
      <c r="L492" s="49"/>
      <c r="M492" s="49"/>
    </row>
    <row r="493" ht="15.75" customHeight="1">
      <c r="F493" s="49"/>
      <c r="G493" s="49"/>
      <c r="H493" s="49"/>
      <c r="I493" s="49"/>
      <c r="J493" s="49"/>
      <c r="K493" s="49"/>
      <c r="L493" s="49"/>
      <c r="M493" s="49"/>
    </row>
    <row r="494" ht="15.75" customHeight="1">
      <c r="F494" s="49"/>
      <c r="G494" s="49"/>
      <c r="H494" s="49"/>
      <c r="I494" s="49"/>
      <c r="J494" s="49"/>
      <c r="K494" s="49"/>
      <c r="L494" s="49"/>
      <c r="M494" s="49"/>
    </row>
    <row r="495" ht="15.75" customHeight="1">
      <c r="F495" s="49"/>
      <c r="G495" s="49"/>
      <c r="H495" s="49"/>
      <c r="I495" s="49"/>
      <c r="J495" s="49"/>
      <c r="K495" s="49"/>
      <c r="L495" s="49"/>
      <c r="M495" s="49"/>
    </row>
    <row r="496" ht="15.75" customHeight="1">
      <c r="F496" s="49"/>
      <c r="G496" s="49"/>
      <c r="H496" s="49"/>
      <c r="I496" s="49"/>
      <c r="J496" s="49"/>
      <c r="K496" s="49"/>
      <c r="L496" s="49"/>
      <c r="M496" s="49"/>
    </row>
    <row r="497" ht="15.75" customHeight="1">
      <c r="F497" s="49"/>
      <c r="G497" s="49"/>
      <c r="H497" s="49"/>
      <c r="I497" s="49"/>
      <c r="J497" s="49"/>
      <c r="K497" s="49"/>
      <c r="L497" s="49"/>
      <c r="M497" s="49"/>
    </row>
    <row r="498" ht="15.75" customHeight="1">
      <c r="F498" s="49"/>
      <c r="G498" s="49"/>
      <c r="H498" s="49"/>
      <c r="I498" s="49"/>
      <c r="J498" s="49"/>
      <c r="K498" s="49"/>
      <c r="L498" s="49"/>
      <c r="M498" s="49"/>
    </row>
    <row r="499" ht="15.75" customHeight="1">
      <c r="F499" s="49"/>
      <c r="G499" s="49"/>
      <c r="H499" s="49"/>
      <c r="I499" s="49"/>
      <c r="J499" s="49"/>
      <c r="K499" s="49"/>
      <c r="L499" s="49"/>
      <c r="M499" s="49"/>
    </row>
    <row r="500" ht="15.75" customHeight="1">
      <c r="F500" s="49"/>
      <c r="G500" s="49"/>
      <c r="H500" s="49"/>
      <c r="I500" s="49"/>
      <c r="J500" s="49"/>
      <c r="K500" s="49"/>
      <c r="L500" s="49"/>
      <c r="M500" s="49"/>
    </row>
    <row r="501" ht="15.75" customHeight="1">
      <c r="F501" s="49"/>
      <c r="G501" s="49"/>
      <c r="H501" s="49"/>
      <c r="I501" s="49"/>
      <c r="J501" s="49"/>
      <c r="K501" s="49"/>
      <c r="L501" s="49"/>
      <c r="M501" s="49"/>
    </row>
    <row r="502" ht="15.75" customHeight="1">
      <c r="F502" s="49"/>
      <c r="G502" s="49"/>
      <c r="H502" s="49"/>
      <c r="I502" s="49"/>
      <c r="J502" s="49"/>
      <c r="K502" s="49"/>
      <c r="L502" s="49"/>
      <c r="M502" s="49"/>
    </row>
    <row r="503" ht="15.75" customHeight="1">
      <c r="F503" s="49"/>
      <c r="G503" s="49"/>
      <c r="H503" s="49"/>
      <c r="I503" s="49"/>
      <c r="J503" s="49"/>
      <c r="K503" s="49"/>
      <c r="L503" s="49"/>
      <c r="M503" s="49"/>
    </row>
    <row r="504" ht="15.75" customHeight="1">
      <c r="F504" s="49"/>
      <c r="G504" s="49"/>
      <c r="H504" s="49"/>
      <c r="I504" s="49"/>
      <c r="J504" s="49"/>
      <c r="K504" s="49"/>
      <c r="L504" s="49"/>
      <c r="M504" s="49"/>
    </row>
    <row r="505" ht="15.75" customHeight="1">
      <c r="F505" s="49"/>
      <c r="G505" s="49"/>
      <c r="H505" s="49"/>
      <c r="I505" s="49"/>
      <c r="J505" s="49"/>
      <c r="K505" s="49"/>
      <c r="L505" s="49"/>
      <c r="M505" s="49"/>
    </row>
    <row r="506" ht="15.75" customHeight="1">
      <c r="F506" s="49"/>
      <c r="G506" s="49"/>
      <c r="H506" s="49"/>
      <c r="I506" s="49"/>
      <c r="J506" s="49"/>
      <c r="K506" s="49"/>
      <c r="L506" s="49"/>
      <c r="M506" s="49"/>
    </row>
    <row r="507" ht="15.75" customHeight="1">
      <c r="F507" s="49"/>
      <c r="G507" s="49"/>
      <c r="H507" s="49"/>
      <c r="I507" s="49"/>
      <c r="J507" s="49"/>
      <c r="K507" s="49"/>
      <c r="L507" s="49"/>
      <c r="M507" s="49"/>
    </row>
    <row r="508" ht="15.75" customHeight="1">
      <c r="F508" s="49"/>
      <c r="G508" s="49"/>
      <c r="H508" s="49"/>
      <c r="I508" s="49"/>
      <c r="J508" s="49"/>
      <c r="K508" s="49"/>
      <c r="L508" s="49"/>
      <c r="M508" s="49"/>
    </row>
    <row r="509" ht="15.75" customHeight="1">
      <c r="F509" s="49"/>
      <c r="G509" s="49"/>
      <c r="H509" s="49"/>
      <c r="I509" s="49"/>
      <c r="J509" s="49"/>
      <c r="K509" s="49"/>
      <c r="L509" s="49"/>
      <c r="M509" s="49"/>
    </row>
    <row r="510" ht="15.75" customHeight="1">
      <c r="F510" s="49"/>
      <c r="G510" s="49"/>
      <c r="H510" s="49"/>
      <c r="I510" s="49"/>
      <c r="J510" s="49"/>
      <c r="K510" s="49"/>
      <c r="L510" s="49"/>
      <c r="M510" s="49"/>
    </row>
    <row r="511" ht="15.75" customHeight="1">
      <c r="F511" s="49"/>
      <c r="G511" s="49"/>
      <c r="H511" s="49"/>
      <c r="I511" s="49"/>
      <c r="J511" s="49"/>
      <c r="K511" s="49"/>
      <c r="L511" s="49"/>
      <c r="M511" s="49"/>
    </row>
    <row r="512" ht="15.75" customHeight="1">
      <c r="F512" s="49"/>
      <c r="G512" s="49"/>
      <c r="H512" s="49"/>
      <c r="I512" s="49"/>
      <c r="J512" s="49"/>
      <c r="K512" s="49"/>
      <c r="L512" s="49"/>
      <c r="M512" s="49"/>
    </row>
    <row r="513" ht="15.75" customHeight="1">
      <c r="F513" s="49"/>
      <c r="G513" s="49"/>
      <c r="H513" s="49"/>
      <c r="I513" s="49"/>
      <c r="J513" s="49"/>
      <c r="K513" s="49"/>
      <c r="L513" s="49"/>
      <c r="M513" s="49"/>
    </row>
    <row r="514" ht="15.75" customHeight="1">
      <c r="F514" s="49"/>
      <c r="G514" s="49"/>
      <c r="H514" s="49"/>
      <c r="I514" s="49"/>
      <c r="J514" s="49"/>
      <c r="K514" s="49"/>
      <c r="L514" s="49"/>
      <c r="M514" s="49"/>
    </row>
    <row r="515" ht="15.75" customHeight="1">
      <c r="F515" s="49"/>
      <c r="G515" s="49"/>
      <c r="H515" s="49"/>
      <c r="I515" s="49"/>
      <c r="J515" s="49"/>
      <c r="K515" s="49"/>
      <c r="L515" s="49"/>
      <c r="M515" s="49"/>
    </row>
    <row r="516" ht="15.75" customHeight="1">
      <c r="F516" s="49"/>
      <c r="G516" s="49"/>
      <c r="H516" s="49"/>
      <c r="I516" s="49"/>
      <c r="J516" s="49"/>
      <c r="K516" s="49"/>
      <c r="L516" s="49"/>
      <c r="M516" s="49"/>
    </row>
    <row r="517" ht="15.75" customHeight="1">
      <c r="F517" s="49"/>
      <c r="G517" s="49"/>
      <c r="H517" s="49"/>
      <c r="I517" s="49"/>
      <c r="J517" s="49"/>
      <c r="K517" s="49"/>
      <c r="L517" s="49"/>
      <c r="M517" s="49"/>
    </row>
    <row r="518" ht="15.75" customHeight="1">
      <c r="F518" s="49"/>
      <c r="G518" s="49"/>
      <c r="H518" s="49"/>
      <c r="I518" s="49"/>
      <c r="J518" s="49"/>
      <c r="K518" s="49"/>
      <c r="L518" s="49"/>
      <c r="M518" s="49"/>
    </row>
    <row r="519" ht="15.75" customHeight="1">
      <c r="F519" s="49"/>
      <c r="G519" s="49"/>
      <c r="H519" s="49"/>
      <c r="I519" s="49"/>
      <c r="J519" s="49"/>
      <c r="K519" s="49"/>
      <c r="L519" s="49"/>
      <c r="M519" s="49"/>
    </row>
    <row r="520" ht="15.75" customHeight="1">
      <c r="F520" s="49"/>
      <c r="G520" s="49"/>
      <c r="H520" s="49"/>
      <c r="I520" s="49"/>
      <c r="J520" s="49"/>
      <c r="K520" s="49"/>
      <c r="L520" s="49"/>
      <c r="M520" s="49"/>
    </row>
    <row r="521" ht="15.75" customHeight="1">
      <c r="F521" s="49"/>
      <c r="G521" s="49"/>
      <c r="H521" s="49"/>
      <c r="I521" s="49"/>
      <c r="J521" s="49"/>
      <c r="K521" s="49"/>
      <c r="L521" s="49"/>
      <c r="M521" s="49"/>
    </row>
    <row r="522" ht="15.75" customHeight="1">
      <c r="F522" s="49"/>
      <c r="G522" s="49"/>
      <c r="H522" s="49"/>
      <c r="I522" s="49"/>
      <c r="J522" s="49"/>
      <c r="K522" s="49"/>
      <c r="L522" s="49"/>
      <c r="M522" s="49"/>
    </row>
    <row r="523" ht="15.75" customHeight="1">
      <c r="F523" s="49"/>
      <c r="G523" s="49"/>
      <c r="H523" s="49"/>
      <c r="I523" s="49"/>
      <c r="J523" s="49"/>
      <c r="K523" s="49"/>
      <c r="L523" s="49"/>
      <c r="M523" s="49"/>
    </row>
    <row r="524" ht="15.75" customHeight="1">
      <c r="F524" s="49"/>
      <c r="G524" s="49"/>
      <c r="H524" s="49"/>
      <c r="I524" s="49"/>
      <c r="J524" s="49"/>
      <c r="K524" s="49"/>
      <c r="L524" s="49"/>
      <c r="M524" s="49"/>
    </row>
    <row r="525" ht="15.75" customHeight="1">
      <c r="F525" s="49"/>
      <c r="G525" s="49"/>
      <c r="H525" s="49"/>
      <c r="I525" s="49"/>
      <c r="J525" s="49"/>
      <c r="K525" s="49"/>
      <c r="L525" s="49"/>
      <c r="M525" s="49"/>
    </row>
    <row r="526" ht="15.75" customHeight="1">
      <c r="F526" s="49"/>
      <c r="G526" s="49"/>
      <c r="H526" s="49"/>
      <c r="I526" s="49"/>
      <c r="J526" s="49"/>
      <c r="K526" s="49"/>
      <c r="L526" s="49"/>
      <c r="M526" s="49"/>
    </row>
    <row r="527" ht="15.75" customHeight="1">
      <c r="F527" s="49"/>
      <c r="G527" s="49"/>
      <c r="H527" s="49"/>
      <c r="I527" s="49"/>
      <c r="J527" s="49"/>
      <c r="K527" s="49"/>
      <c r="L527" s="49"/>
      <c r="M527" s="49"/>
    </row>
    <row r="528" ht="15.75" customHeight="1">
      <c r="F528" s="49"/>
      <c r="G528" s="49"/>
      <c r="H528" s="49"/>
      <c r="I528" s="49"/>
      <c r="J528" s="49"/>
      <c r="K528" s="49"/>
      <c r="L528" s="49"/>
      <c r="M528" s="49"/>
    </row>
    <row r="529" ht="15.75" customHeight="1">
      <c r="F529" s="49"/>
      <c r="G529" s="49"/>
      <c r="H529" s="49"/>
      <c r="I529" s="49"/>
      <c r="J529" s="49"/>
      <c r="K529" s="49"/>
      <c r="L529" s="49"/>
      <c r="M529" s="49"/>
    </row>
    <row r="530" ht="15.75" customHeight="1">
      <c r="F530" s="49"/>
      <c r="G530" s="49"/>
      <c r="H530" s="49"/>
      <c r="I530" s="49"/>
      <c r="J530" s="49"/>
      <c r="K530" s="49"/>
      <c r="L530" s="49"/>
      <c r="M530" s="49"/>
    </row>
    <row r="531" ht="15.75" customHeight="1">
      <c r="F531" s="49"/>
      <c r="G531" s="49"/>
      <c r="H531" s="49"/>
      <c r="I531" s="49"/>
      <c r="J531" s="49"/>
      <c r="K531" s="49"/>
      <c r="L531" s="49"/>
      <c r="M531" s="49"/>
    </row>
    <row r="532" ht="15.75" customHeight="1">
      <c r="F532" s="49"/>
      <c r="G532" s="49"/>
      <c r="H532" s="49"/>
      <c r="I532" s="49"/>
      <c r="J532" s="49"/>
      <c r="K532" s="49"/>
      <c r="L532" s="49"/>
      <c r="M532" s="49"/>
    </row>
    <row r="533" ht="15.75" customHeight="1">
      <c r="F533" s="49"/>
      <c r="G533" s="49"/>
      <c r="H533" s="49"/>
      <c r="I533" s="49"/>
      <c r="J533" s="49"/>
      <c r="K533" s="49"/>
      <c r="L533" s="49"/>
      <c r="M533" s="49"/>
    </row>
    <row r="534" ht="15.75" customHeight="1">
      <c r="F534" s="49"/>
      <c r="G534" s="49"/>
      <c r="H534" s="49"/>
      <c r="I534" s="49"/>
      <c r="J534" s="49"/>
      <c r="K534" s="49"/>
      <c r="L534" s="49"/>
      <c r="M534" s="49"/>
    </row>
    <row r="535" ht="15.75" customHeight="1">
      <c r="F535" s="49"/>
      <c r="G535" s="49"/>
      <c r="H535" s="49"/>
      <c r="I535" s="49"/>
      <c r="J535" s="49"/>
      <c r="K535" s="49"/>
      <c r="L535" s="49"/>
      <c r="M535" s="49"/>
    </row>
    <row r="536" ht="15.75" customHeight="1">
      <c r="F536" s="49"/>
      <c r="G536" s="49"/>
      <c r="H536" s="49"/>
      <c r="I536" s="49"/>
      <c r="J536" s="49"/>
      <c r="K536" s="49"/>
      <c r="L536" s="49"/>
      <c r="M536" s="49"/>
    </row>
    <row r="537" ht="15.75" customHeight="1">
      <c r="F537" s="49"/>
      <c r="G537" s="49"/>
      <c r="H537" s="49"/>
      <c r="I537" s="49"/>
      <c r="J537" s="49"/>
      <c r="K537" s="49"/>
      <c r="L537" s="49"/>
      <c r="M537" s="49"/>
    </row>
    <row r="538" ht="15.75" customHeight="1">
      <c r="F538" s="49"/>
      <c r="G538" s="49"/>
      <c r="H538" s="49"/>
      <c r="I538" s="49"/>
      <c r="J538" s="49"/>
      <c r="K538" s="49"/>
      <c r="L538" s="49"/>
      <c r="M538" s="49"/>
    </row>
    <row r="539" ht="15.75" customHeight="1">
      <c r="F539" s="49"/>
      <c r="G539" s="49"/>
      <c r="H539" s="49"/>
      <c r="I539" s="49"/>
      <c r="J539" s="49"/>
      <c r="K539" s="49"/>
      <c r="L539" s="49"/>
      <c r="M539" s="49"/>
    </row>
    <row r="540" ht="15.75" customHeight="1">
      <c r="F540" s="49"/>
      <c r="G540" s="49"/>
      <c r="H540" s="49"/>
      <c r="I540" s="49"/>
      <c r="J540" s="49"/>
      <c r="K540" s="49"/>
      <c r="L540" s="49"/>
      <c r="M540" s="49"/>
    </row>
    <row r="541" ht="15.75" customHeight="1">
      <c r="F541" s="49"/>
      <c r="G541" s="49"/>
      <c r="H541" s="49"/>
      <c r="I541" s="49"/>
      <c r="J541" s="49"/>
      <c r="K541" s="49"/>
      <c r="L541" s="49"/>
      <c r="M541" s="49"/>
    </row>
    <row r="542" ht="15.75" customHeight="1">
      <c r="F542" s="49"/>
      <c r="G542" s="49"/>
      <c r="H542" s="49"/>
      <c r="I542" s="49"/>
      <c r="J542" s="49"/>
      <c r="K542" s="49"/>
      <c r="L542" s="49"/>
      <c r="M542" s="49"/>
    </row>
    <row r="543" ht="15.75" customHeight="1">
      <c r="F543" s="49"/>
      <c r="G543" s="49"/>
      <c r="H543" s="49"/>
      <c r="I543" s="49"/>
      <c r="J543" s="49"/>
      <c r="K543" s="49"/>
      <c r="L543" s="49"/>
      <c r="M543" s="49"/>
    </row>
    <row r="544" ht="15.75" customHeight="1">
      <c r="F544" s="49"/>
      <c r="G544" s="49"/>
      <c r="H544" s="49"/>
      <c r="I544" s="49"/>
      <c r="J544" s="49"/>
      <c r="K544" s="49"/>
      <c r="L544" s="49"/>
      <c r="M544" s="49"/>
    </row>
    <row r="545" ht="15.75" customHeight="1">
      <c r="F545" s="49"/>
      <c r="G545" s="49"/>
      <c r="H545" s="49"/>
      <c r="I545" s="49"/>
      <c r="J545" s="49"/>
      <c r="K545" s="49"/>
      <c r="L545" s="49"/>
      <c r="M545" s="49"/>
    </row>
    <row r="546" ht="15.75" customHeight="1">
      <c r="F546" s="49"/>
      <c r="G546" s="49"/>
      <c r="H546" s="49"/>
      <c r="I546" s="49"/>
      <c r="J546" s="49"/>
      <c r="K546" s="49"/>
      <c r="L546" s="49"/>
      <c r="M546" s="49"/>
    </row>
    <row r="547" ht="15.75" customHeight="1">
      <c r="F547" s="49"/>
      <c r="G547" s="49"/>
      <c r="H547" s="49"/>
      <c r="I547" s="49"/>
      <c r="J547" s="49"/>
      <c r="K547" s="49"/>
      <c r="L547" s="49"/>
      <c r="M547" s="49"/>
    </row>
    <row r="548" ht="15.75" customHeight="1">
      <c r="F548" s="49"/>
      <c r="G548" s="49"/>
      <c r="H548" s="49"/>
      <c r="I548" s="49"/>
      <c r="J548" s="49"/>
      <c r="K548" s="49"/>
      <c r="L548" s="49"/>
      <c r="M548" s="49"/>
    </row>
    <row r="549" ht="15.75" customHeight="1">
      <c r="F549" s="49"/>
      <c r="G549" s="49"/>
      <c r="H549" s="49"/>
      <c r="I549" s="49"/>
      <c r="J549" s="49"/>
      <c r="K549" s="49"/>
      <c r="L549" s="49"/>
      <c r="M549" s="49"/>
    </row>
    <row r="550" ht="15.75" customHeight="1">
      <c r="F550" s="49"/>
      <c r="G550" s="49"/>
      <c r="H550" s="49"/>
      <c r="I550" s="49"/>
      <c r="J550" s="49"/>
      <c r="K550" s="49"/>
      <c r="L550" s="49"/>
      <c r="M550" s="49"/>
    </row>
    <row r="551" ht="15.75" customHeight="1">
      <c r="F551" s="49"/>
      <c r="G551" s="49"/>
      <c r="H551" s="49"/>
      <c r="I551" s="49"/>
      <c r="J551" s="49"/>
      <c r="K551" s="49"/>
      <c r="L551" s="49"/>
      <c r="M551" s="49"/>
    </row>
    <row r="552" ht="15.75" customHeight="1">
      <c r="F552" s="49"/>
      <c r="G552" s="49"/>
      <c r="H552" s="49"/>
      <c r="I552" s="49"/>
      <c r="J552" s="49"/>
      <c r="K552" s="49"/>
      <c r="L552" s="49"/>
      <c r="M552" s="49"/>
    </row>
    <row r="553" ht="15.75" customHeight="1">
      <c r="F553" s="49"/>
      <c r="G553" s="49"/>
      <c r="H553" s="49"/>
      <c r="I553" s="49"/>
      <c r="J553" s="49"/>
      <c r="K553" s="49"/>
      <c r="L553" s="49"/>
      <c r="M553" s="49"/>
    </row>
    <row r="554" ht="15.75" customHeight="1">
      <c r="F554" s="49"/>
      <c r="G554" s="49"/>
      <c r="H554" s="49"/>
      <c r="I554" s="49"/>
      <c r="J554" s="49"/>
      <c r="K554" s="49"/>
      <c r="L554" s="49"/>
      <c r="M554" s="49"/>
    </row>
    <row r="555" ht="15.75" customHeight="1">
      <c r="F555" s="49"/>
      <c r="G555" s="49"/>
      <c r="H555" s="49"/>
      <c r="I555" s="49"/>
      <c r="J555" s="49"/>
      <c r="K555" s="49"/>
      <c r="L555" s="49"/>
      <c r="M555" s="49"/>
    </row>
    <row r="556" ht="15.75" customHeight="1">
      <c r="F556" s="49"/>
      <c r="G556" s="49"/>
      <c r="H556" s="49"/>
      <c r="I556" s="49"/>
      <c r="J556" s="49"/>
      <c r="K556" s="49"/>
      <c r="L556" s="49"/>
      <c r="M556" s="49"/>
    </row>
    <row r="557" ht="15.75" customHeight="1">
      <c r="F557" s="49"/>
      <c r="G557" s="49"/>
      <c r="H557" s="49"/>
      <c r="I557" s="49"/>
      <c r="J557" s="49"/>
      <c r="K557" s="49"/>
      <c r="L557" s="49"/>
      <c r="M557" s="49"/>
    </row>
    <row r="558" ht="15.75" customHeight="1">
      <c r="F558" s="49"/>
      <c r="G558" s="49"/>
      <c r="H558" s="49"/>
      <c r="I558" s="49"/>
      <c r="J558" s="49"/>
      <c r="K558" s="49"/>
      <c r="L558" s="49"/>
      <c r="M558" s="49"/>
    </row>
    <row r="559" ht="15.75" customHeight="1">
      <c r="F559" s="49"/>
      <c r="G559" s="49"/>
      <c r="H559" s="49"/>
      <c r="I559" s="49"/>
      <c r="J559" s="49"/>
      <c r="K559" s="49"/>
      <c r="L559" s="49"/>
      <c r="M559" s="49"/>
    </row>
    <row r="560" ht="15.75" customHeight="1">
      <c r="F560" s="49"/>
      <c r="G560" s="49"/>
      <c r="H560" s="49"/>
      <c r="I560" s="49"/>
      <c r="J560" s="49"/>
      <c r="K560" s="49"/>
      <c r="L560" s="49"/>
      <c r="M560" s="49"/>
    </row>
    <row r="561" ht="15.75" customHeight="1">
      <c r="F561" s="49"/>
      <c r="G561" s="49"/>
      <c r="H561" s="49"/>
      <c r="I561" s="49"/>
      <c r="J561" s="49"/>
      <c r="K561" s="49"/>
      <c r="L561" s="49"/>
      <c r="M561" s="49"/>
    </row>
    <row r="562" ht="15.75" customHeight="1">
      <c r="F562" s="49"/>
      <c r="G562" s="49"/>
      <c r="H562" s="49"/>
      <c r="I562" s="49"/>
      <c r="J562" s="49"/>
      <c r="K562" s="49"/>
      <c r="L562" s="49"/>
      <c r="M562" s="49"/>
    </row>
    <row r="563" ht="15.75" customHeight="1">
      <c r="F563" s="49"/>
      <c r="G563" s="49"/>
      <c r="H563" s="49"/>
      <c r="I563" s="49"/>
      <c r="J563" s="49"/>
      <c r="K563" s="49"/>
      <c r="L563" s="49"/>
      <c r="M563" s="49"/>
    </row>
    <row r="564" ht="15.75" customHeight="1">
      <c r="F564" s="49"/>
      <c r="G564" s="49"/>
      <c r="H564" s="49"/>
      <c r="I564" s="49"/>
      <c r="J564" s="49"/>
      <c r="K564" s="49"/>
      <c r="L564" s="49"/>
      <c r="M564" s="49"/>
    </row>
    <row r="565" ht="15.75" customHeight="1">
      <c r="F565" s="49"/>
      <c r="G565" s="49"/>
      <c r="H565" s="49"/>
      <c r="I565" s="49"/>
      <c r="J565" s="49"/>
      <c r="K565" s="49"/>
      <c r="L565" s="49"/>
      <c r="M565" s="49"/>
    </row>
    <row r="566" ht="15.75" customHeight="1">
      <c r="F566" s="49"/>
      <c r="G566" s="49"/>
      <c r="H566" s="49"/>
      <c r="I566" s="49"/>
      <c r="J566" s="49"/>
      <c r="K566" s="49"/>
      <c r="L566" s="49"/>
      <c r="M566" s="49"/>
    </row>
    <row r="567" ht="15.75" customHeight="1">
      <c r="F567" s="49"/>
      <c r="G567" s="49"/>
      <c r="H567" s="49"/>
      <c r="I567" s="49"/>
      <c r="J567" s="49"/>
      <c r="K567" s="49"/>
      <c r="L567" s="49"/>
      <c r="M567" s="49"/>
    </row>
    <row r="568" ht="15.75" customHeight="1">
      <c r="F568" s="49"/>
      <c r="G568" s="49"/>
      <c r="H568" s="49"/>
      <c r="I568" s="49"/>
      <c r="J568" s="49"/>
      <c r="K568" s="49"/>
      <c r="L568" s="49"/>
      <c r="M568" s="49"/>
    </row>
    <row r="569" ht="15.75" customHeight="1">
      <c r="F569" s="49"/>
      <c r="G569" s="49"/>
      <c r="H569" s="49"/>
      <c r="I569" s="49"/>
      <c r="J569" s="49"/>
      <c r="K569" s="49"/>
      <c r="L569" s="49"/>
      <c r="M569" s="49"/>
    </row>
    <row r="570" ht="15.75" customHeight="1">
      <c r="F570" s="49"/>
      <c r="G570" s="49"/>
      <c r="H570" s="49"/>
      <c r="I570" s="49"/>
      <c r="J570" s="49"/>
      <c r="K570" s="49"/>
      <c r="L570" s="49"/>
      <c r="M570" s="49"/>
    </row>
    <row r="571" ht="15.75" customHeight="1">
      <c r="F571" s="49"/>
      <c r="G571" s="49"/>
      <c r="H571" s="49"/>
      <c r="I571" s="49"/>
      <c r="J571" s="49"/>
      <c r="K571" s="49"/>
      <c r="L571" s="49"/>
      <c r="M571" s="49"/>
    </row>
    <row r="572" ht="15.75" customHeight="1">
      <c r="F572" s="49"/>
      <c r="G572" s="49"/>
      <c r="H572" s="49"/>
      <c r="I572" s="49"/>
      <c r="J572" s="49"/>
      <c r="K572" s="49"/>
      <c r="L572" s="49"/>
      <c r="M572" s="49"/>
    </row>
    <row r="573" ht="15.75" customHeight="1">
      <c r="F573" s="49"/>
      <c r="G573" s="49"/>
      <c r="H573" s="49"/>
      <c r="I573" s="49"/>
      <c r="J573" s="49"/>
      <c r="K573" s="49"/>
      <c r="L573" s="49"/>
      <c r="M573" s="49"/>
    </row>
    <row r="574" ht="15.75" customHeight="1">
      <c r="F574" s="49"/>
      <c r="G574" s="49"/>
      <c r="H574" s="49"/>
      <c r="I574" s="49"/>
      <c r="J574" s="49"/>
      <c r="K574" s="49"/>
      <c r="L574" s="49"/>
      <c r="M574" s="49"/>
    </row>
    <row r="575" ht="15.75" customHeight="1">
      <c r="F575" s="49"/>
      <c r="G575" s="49"/>
      <c r="H575" s="49"/>
      <c r="I575" s="49"/>
      <c r="J575" s="49"/>
      <c r="K575" s="49"/>
      <c r="L575" s="49"/>
      <c r="M575" s="49"/>
    </row>
    <row r="576" ht="15.75" customHeight="1">
      <c r="F576" s="49"/>
      <c r="G576" s="49"/>
      <c r="H576" s="49"/>
      <c r="I576" s="49"/>
      <c r="J576" s="49"/>
      <c r="K576" s="49"/>
      <c r="L576" s="49"/>
      <c r="M576" s="49"/>
    </row>
    <row r="577" ht="15.75" customHeight="1">
      <c r="F577" s="49"/>
      <c r="G577" s="49"/>
      <c r="H577" s="49"/>
      <c r="I577" s="49"/>
      <c r="J577" s="49"/>
      <c r="K577" s="49"/>
      <c r="L577" s="49"/>
      <c r="M577" s="49"/>
    </row>
    <row r="578" ht="15.75" customHeight="1">
      <c r="F578" s="49"/>
      <c r="G578" s="49"/>
      <c r="H578" s="49"/>
      <c r="I578" s="49"/>
      <c r="J578" s="49"/>
      <c r="K578" s="49"/>
      <c r="L578" s="49"/>
      <c r="M578" s="49"/>
    </row>
    <row r="579" ht="15.75" customHeight="1">
      <c r="F579" s="49"/>
      <c r="G579" s="49"/>
      <c r="H579" s="49"/>
      <c r="I579" s="49"/>
      <c r="J579" s="49"/>
      <c r="K579" s="49"/>
      <c r="L579" s="49"/>
      <c r="M579" s="49"/>
    </row>
    <row r="580" ht="15.75" customHeight="1">
      <c r="F580" s="49"/>
      <c r="G580" s="49"/>
      <c r="H580" s="49"/>
      <c r="I580" s="49"/>
      <c r="J580" s="49"/>
      <c r="K580" s="49"/>
      <c r="L580" s="49"/>
      <c r="M580" s="49"/>
    </row>
    <row r="581" ht="15.75" customHeight="1">
      <c r="F581" s="49"/>
      <c r="G581" s="49"/>
      <c r="H581" s="49"/>
      <c r="I581" s="49"/>
      <c r="J581" s="49"/>
      <c r="K581" s="49"/>
      <c r="L581" s="49"/>
      <c r="M581" s="49"/>
    </row>
    <row r="582" ht="15.75" customHeight="1">
      <c r="F582" s="49"/>
      <c r="G582" s="49"/>
      <c r="H582" s="49"/>
      <c r="I582" s="49"/>
      <c r="J582" s="49"/>
      <c r="K582" s="49"/>
      <c r="L582" s="49"/>
      <c r="M582" s="49"/>
    </row>
    <row r="583" ht="15.75" customHeight="1">
      <c r="F583" s="49"/>
      <c r="G583" s="49"/>
      <c r="H583" s="49"/>
      <c r="I583" s="49"/>
      <c r="J583" s="49"/>
      <c r="K583" s="49"/>
      <c r="L583" s="49"/>
      <c r="M583" s="49"/>
    </row>
    <row r="584" ht="15.75" customHeight="1">
      <c r="F584" s="49"/>
      <c r="G584" s="49"/>
      <c r="H584" s="49"/>
      <c r="I584" s="49"/>
      <c r="J584" s="49"/>
      <c r="K584" s="49"/>
      <c r="L584" s="49"/>
      <c r="M584" s="49"/>
    </row>
    <row r="585" ht="15.75" customHeight="1">
      <c r="F585" s="49"/>
      <c r="G585" s="49"/>
      <c r="H585" s="49"/>
      <c r="I585" s="49"/>
      <c r="J585" s="49"/>
      <c r="K585" s="49"/>
      <c r="L585" s="49"/>
      <c r="M585" s="49"/>
    </row>
    <row r="586" ht="15.75" customHeight="1">
      <c r="F586" s="49"/>
      <c r="G586" s="49"/>
      <c r="H586" s="49"/>
      <c r="I586" s="49"/>
      <c r="J586" s="49"/>
      <c r="K586" s="49"/>
      <c r="L586" s="49"/>
      <c r="M586" s="49"/>
    </row>
    <row r="587" ht="15.75" customHeight="1">
      <c r="F587" s="49"/>
      <c r="G587" s="49"/>
      <c r="H587" s="49"/>
      <c r="I587" s="49"/>
      <c r="J587" s="49"/>
      <c r="K587" s="49"/>
      <c r="L587" s="49"/>
      <c r="M587" s="49"/>
    </row>
    <row r="588" ht="15.75" customHeight="1">
      <c r="F588" s="49"/>
      <c r="G588" s="49"/>
      <c r="H588" s="49"/>
      <c r="I588" s="49"/>
      <c r="J588" s="49"/>
      <c r="K588" s="49"/>
      <c r="L588" s="49"/>
      <c r="M588" s="49"/>
    </row>
    <row r="589" ht="15.75" customHeight="1">
      <c r="F589" s="49"/>
      <c r="G589" s="49"/>
      <c r="H589" s="49"/>
      <c r="I589" s="49"/>
      <c r="J589" s="49"/>
      <c r="K589" s="49"/>
      <c r="L589" s="49"/>
      <c r="M589" s="49"/>
    </row>
    <row r="590" ht="15.75" customHeight="1">
      <c r="F590" s="49"/>
      <c r="G590" s="49"/>
      <c r="H590" s="49"/>
      <c r="I590" s="49"/>
      <c r="J590" s="49"/>
      <c r="K590" s="49"/>
      <c r="L590" s="49"/>
      <c r="M590" s="49"/>
    </row>
    <row r="591" ht="15.75" customHeight="1">
      <c r="F591" s="49"/>
      <c r="G591" s="49"/>
      <c r="H591" s="49"/>
      <c r="I591" s="49"/>
      <c r="J591" s="49"/>
      <c r="K591" s="49"/>
      <c r="L591" s="49"/>
      <c r="M591" s="49"/>
    </row>
    <row r="592" ht="15.75" customHeight="1">
      <c r="F592" s="49"/>
      <c r="G592" s="49"/>
      <c r="H592" s="49"/>
      <c r="I592" s="49"/>
      <c r="J592" s="49"/>
      <c r="K592" s="49"/>
      <c r="L592" s="49"/>
      <c r="M592" s="49"/>
    </row>
    <row r="593" ht="15.75" customHeight="1">
      <c r="F593" s="49"/>
      <c r="G593" s="49"/>
      <c r="H593" s="49"/>
      <c r="I593" s="49"/>
      <c r="J593" s="49"/>
      <c r="K593" s="49"/>
      <c r="L593" s="49"/>
      <c r="M593" s="49"/>
    </row>
    <row r="594" ht="15.75" customHeight="1">
      <c r="F594" s="49"/>
      <c r="G594" s="49"/>
      <c r="H594" s="49"/>
      <c r="I594" s="49"/>
      <c r="J594" s="49"/>
      <c r="K594" s="49"/>
      <c r="L594" s="49"/>
      <c r="M594" s="49"/>
    </row>
    <row r="595" ht="15.75" customHeight="1">
      <c r="F595" s="49"/>
      <c r="G595" s="49"/>
      <c r="H595" s="49"/>
      <c r="I595" s="49"/>
      <c r="J595" s="49"/>
      <c r="K595" s="49"/>
      <c r="L595" s="49"/>
      <c r="M595" s="49"/>
    </row>
    <row r="596" ht="15.75" customHeight="1">
      <c r="F596" s="49"/>
      <c r="G596" s="49"/>
      <c r="H596" s="49"/>
      <c r="I596" s="49"/>
      <c r="J596" s="49"/>
      <c r="K596" s="49"/>
      <c r="L596" s="49"/>
      <c r="M596" s="49"/>
    </row>
    <row r="597" ht="15.75" customHeight="1">
      <c r="F597" s="49"/>
      <c r="G597" s="49"/>
      <c r="H597" s="49"/>
      <c r="I597" s="49"/>
      <c r="J597" s="49"/>
      <c r="K597" s="49"/>
      <c r="L597" s="49"/>
      <c r="M597" s="49"/>
    </row>
    <row r="598" ht="15.75" customHeight="1">
      <c r="F598" s="49"/>
      <c r="G598" s="49"/>
      <c r="H598" s="49"/>
      <c r="I598" s="49"/>
      <c r="J598" s="49"/>
      <c r="K598" s="49"/>
      <c r="L598" s="49"/>
      <c r="M598" s="49"/>
    </row>
    <row r="599" ht="15.75" customHeight="1">
      <c r="F599" s="49"/>
      <c r="G599" s="49"/>
      <c r="H599" s="49"/>
      <c r="I599" s="49"/>
      <c r="J599" s="49"/>
      <c r="K599" s="49"/>
      <c r="L599" s="49"/>
      <c r="M599" s="49"/>
    </row>
    <row r="600" ht="15.75" customHeight="1">
      <c r="F600" s="49"/>
      <c r="G600" s="49"/>
      <c r="H600" s="49"/>
      <c r="I600" s="49"/>
      <c r="J600" s="49"/>
      <c r="K600" s="49"/>
      <c r="L600" s="49"/>
      <c r="M600" s="49"/>
    </row>
    <row r="601" ht="15.75" customHeight="1">
      <c r="F601" s="49"/>
      <c r="G601" s="49"/>
      <c r="H601" s="49"/>
      <c r="I601" s="49"/>
      <c r="J601" s="49"/>
      <c r="K601" s="49"/>
      <c r="L601" s="49"/>
      <c r="M601" s="49"/>
    </row>
    <row r="602" ht="15.75" customHeight="1">
      <c r="F602" s="49"/>
      <c r="G602" s="49"/>
      <c r="H602" s="49"/>
      <c r="I602" s="49"/>
      <c r="J602" s="49"/>
      <c r="K602" s="49"/>
      <c r="L602" s="49"/>
      <c r="M602" s="49"/>
    </row>
    <row r="603" ht="15.75" customHeight="1">
      <c r="F603" s="49"/>
      <c r="G603" s="49"/>
      <c r="H603" s="49"/>
      <c r="I603" s="49"/>
      <c r="J603" s="49"/>
      <c r="K603" s="49"/>
      <c r="L603" s="49"/>
      <c r="M603" s="49"/>
    </row>
    <row r="604" ht="15.75" customHeight="1">
      <c r="F604" s="49"/>
      <c r="G604" s="49"/>
      <c r="H604" s="49"/>
      <c r="I604" s="49"/>
      <c r="J604" s="49"/>
      <c r="K604" s="49"/>
      <c r="L604" s="49"/>
      <c r="M604" s="49"/>
    </row>
    <row r="605" ht="15.75" customHeight="1">
      <c r="F605" s="49"/>
      <c r="G605" s="49"/>
      <c r="H605" s="49"/>
      <c r="I605" s="49"/>
      <c r="J605" s="49"/>
      <c r="K605" s="49"/>
      <c r="L605" s="49"/>
      <c r="M605" s="49"/>
    </row>
    <row r="606" ht="15.75" customHeight="1">
      <c r="F606" s="49"/>
      <c r="G606" s="49"/>
      <c r="H606" s="49"/>
      <c r="I606" s="49"/>
      <c r="J606" s="49"/>
      <c r="K606" s="49"/>
      <c r="L606" s="49"/>
      <c r="M606" s="49"/>
    </row>
    <row r="607" ht="15.75" customHeight="1">
      <c r="F607" s="49"/>
      <c r="G607" s="49"/>
      <c r="H607" s="49"/>
      <c r="I607" s="49"/>
      <c r="J607" s="49"/>
      <c r="K607" s="49"/>
      <c r="L607" s="49"/>
      <c r="M607" s="49"/>
    </row>
    <row r="608" ht="15.75" customHeight="1">
      <c r="F608" s="49"/>
      <c r="G608" s="49"/>
      <c r="H608" s="49"/>
      <c r="I608" s="49"/>
      <c r="J608" s="49"/>
      <c r="K608" s="49"/>
      <c r="L608" s="49"/>
      <c r="M608" s="49"/>
    </row>
    <row r="609" ht="15.75" customHeight="1">
      <c r="F609" s="49"/>
      <c r="G609" s="49"/>
      <c r="H609" s="49"/>
      <c r="I609" s="49"/>
      <c r="J609" s="49"/>
      <c r="K609" s="49"/>
      <c r="L609" s="49"/>
      <c r="M609" s="49"/>
    </row>
    <row r="610" ht="15.75" customHeight="1">
      <c r="F610" s="49"/>
      <c r="G610" s="49"/>
      <c r="H610" s="49"/>
      <c r="I610" s="49"/>
      <c r="J610" s="49"/>
      <c r="K610" s="49"/>
      <c r="L610" s="49"/>
      <c r="M610" s="49"/>
    </row>
    <row r="611" ht="15.75" customHeight="1">
      <c r="F611" s="49"/>
      <c r="G611" s="49"/>
      <c r="H611" s="49"/>
      <c r="I611" s="49"/>
      <c r="J611" s="49"/>
      <c r="K611" s="49"/>
      <c r="L611" s="49"/>
      <c r="M611" s="49"/>
    </row>
    <row r="612" ht="15.75" customHeight="1">
      <c r="F612" s="49"/>
      <c r="G612" s="49"/>
      <c r="H612" s="49"/>
      <c r="I612" s="49"/>
      <c r="J612" s="49"/>
      <c r="K612" s="49"/>
      <c r="L612" s="49"/>
      <c r="M612" s="49"/>
    </row>
    <row r="613" ht="15.75" customHeight="1">
      <c r="F613" s="49"/>
      <c r="G613" s="49"/>
      <c r="H613" s="49"/>
      <c r="I613" s="49"/>
      <c r="J613" s="49"/>
      <c r="K613" s="49"/>
      <c r="L613" s="49"/>
      <c r="M613" s="49"/>
    </row>
    <row r="614" ht="15.75" customHeight="1">
      <c r="F614" s="49"/>
      <c r="G614" s="49"/>
      <c r="H614" s="49"/>
      <c r="I614" s="49"/>
      <c r="J614" s="49"/>
      <c r="K614" s="49"/>
      <c r="L614" s="49"/>
      <c r="M614" s="49"/>
    </row>
    <row r="615" ht="15.75" customHeight="1">
      <c r="F615" s="49"/>
      <c r="G615" s="49"/>
      <c r="H615" s="49"/>
      <c r="I615" s="49"/>
      <c r="J615" s="49"/>
      <c r="K615" s="49"/>
      <c r="L615" s="49"/>
      <c r="M615" s="49"/>
    </row>
    <row r="616" ht="15.75" customHeight="1">
      <c r="F616" s="49"/>
      <c r="G616" s="49"/>
      <c r="H616" s="49"/>
      <c r="I616" s="49"/>
      <c r="J616" s="49"/>
      <c r="K616" s="49"/>
      <c r="L616" s="49"/>
      <c r="M616" s="49"/>
    </row>
    <row r="617" ht="15.75" customHeight="1">
      <c r="F617" s="49"/>
      <c r="G617" s="49"/>
      <c r="H617" s="49"/>
      <c r="I617" s="49"/>
      <c r="J617" s="49"/>
      <c r="K617" s="49"/>
      <c r="L617" s="49"/>
      <c r="M617" s="49"/>
    </row>
    <row r="618" ht="15.75" customHeight="1">
      <c r="F618" s="49"/>
      <c r="G618" s="49"/>
      <c r="H618" s="49"/>
      <c r="I618" s="49"/>
      <c r="J618" s="49"/>
      <c r="K618" s="49"/>
      <c r="L618" s="49"/>
      <c r="M618" s="49"/>
    </row>
    <row r="619" ht="15.75" customHeight="1">
      <c r="F619" s="49"/>
      <c r="G619" s="49"/>
      <c r="H619" s="49"/>
      <c r="I619" s="49"/>
      <c r="J619" s="49"/>
      <c r="K619" s="49"/>
      <c r="L619" s="49"/>
      <c r="M619" s="49"/>
    </row>
    <row r="620" ht="15.75" customHeight="1">
      <c r="F620" s="49"/>
      <c r="G620" s="49"/>
      <c r="H620" s="49"/>
      <c r="I620" s="49"/>
      <c r="J620" s="49"/>
      <c r="K620" s="49"/>
      <c r="L620" s="49"/>
      <c r="M620" s="49"/>
    </row>
    <row r="621" ht="15.75" customHeight="1">
      <c r="F621" s="49"/>
      <c r="G621" s="49"/>
      <c r="H621" s="49"/>
      <c r="I621" s="49"/>
      <c r="J621" s="49"/>
      <c r="K621" s="49"/>
      <c r="L621" s="49"/>
      <c r="M621" s="49"/>
    </row>
    <row r="622" ht="15.75" customHeight="1">
      <c r="F622" s="49"/>
      <c r="G622" s="49"/>
      <c r="H622" s="49"/>
      <c r="I622" s="49"/>
      <c r="J622" s="49"/>
      <c r="K622" s="49"/>
      <c r="L622" s="49"/>
      <c r="M622" s="49"/>
    </row>
    <row r="623" ht="15.75" customHeight="1">
      <c r="F623" s="49"/>
      <c r="G623" s="49"/>
      <c r="H623" s="49"/>
      <c r="I623" s="49"/>
      <c r="J623" s="49"/>
      <c r="K623" s="49"/>
      <c r="L623" s="49"/>
      <c r="M623" s="49"/>
    </row>
    <row r="624" ht="15.75" customHeight="1">
      <c r="F624" s="49"/>
      <c r="G624" s="49"/>
      <c r="H624" s="49"/>
      <c r="I624" s="49"/>
      <c r="J624" s="49"/>
      <c r="K624" s="49"/>
      <c r="L624" s="49"/>
      <c r="M624" s="49"/>
    </row>
    <row r="625" ht="15.75" customHeight="1">
      <c r="F625" s="49"/>
      <c r="G625" s="49"/>
      <c r="H625" s="49"/>
      <c r="I625" s="49"/>
      <c r="J625" s="49"/>
      <c r="K625" s="49"/>
      <c r="L625" s="49"/>
      <c r="M625" s="49"/>
    </row>
    <row r="626" ht="15.75" customHeight="1">
      <c r="F626" s="49"/>
      <c r="G626" s="49"/>
      <c r="H626" s="49"/>
      <c r="I626" s="49"/>
      <c r="J626" s="49"/>
      <c r="K626" s="49"/>
      <c r="L626" s="49"/>
      <c r="M626" s="49"/>
    </row>
    <row r="627" ht="15.75" customHeight="1">
      <c r="F627" s="49"/>
      <c r="G627" s="49"/>
      <c r="H627" s="49"/>
      <c r="I627" s="49"/>
      <c r="J627" s="49"/>
      <c r="K627" s="49"/>
      <c r="L627" s="49"/>
      <c r="M627" s="49"/>
    </row>
    <row r="628" ht="15.75" customHeight="1">
      <c r="F628" s="49"/>
      <c r="G628" s="49"/>
      <c r="H628" s="49"/>
      <c r="I628" s="49"/>
      <c r="J628" s="49"/>
      <c r="K628" s="49"/>
      <c r="L628" s="49"/>
      <c r="M628" s="49"/>
    </row>
    <row r="629" ht="15.75" customHeight="1">
      <c r="F629" s="49"/>
      <c r="G629" s="49"/>
      <c r="H629" s="49"/>
      <c r="I629" s="49"/>
      <c r="J629" s="49"/>
      <c r="K629" s="49"/>
      <c r="L629" s="49"/>
      <c r="M629" s="49"/>
    </row>
    <row r="630" ht="15.75" customHeight="1">
      <c r="F630" s="49"/>
      <c r="G630" s="49"/>
      <c r="H630" s="49"/>
      <c r="I630" s="49"/>
      <c r="J630" s="49"/>
      <c r="K630" s="49"/>
      <c r="L630" s="49"/>
      <c r="M630" s="49"/>
    </row>
    <row r="631" ht="15.75" customHeight="1">
      <c r="F631" s="49"/>
      <c r="G631" s="49"/>
      <c r="H631" s="49"/>
      <c r="I631" s="49"/>
      <c r="J631" s="49"/>
      <c r="K631" s="49"/>
      <c r="L631" s="49"/>
      <c r="M631" s="49"/>
    </row>
    <row r="632" ht="15.75" customHeight="1">
      <c r="F632" s="49"/>
      <c r="G632" s="49"/>
      <c r="H632" s="49"/>
      <c r="I632" s="49"/>
      <c r="J632" s="49"/>
      <c r="K632" s="49"/>
      <c r="L632" s="49"/>
      <c r="M632" s="49"/>
    </row>
    <row r="633" ht="15.75" customHeight="1">
      <c r="F633" s="49"/>
      <c r="G633" s="49"/>
      <c r="H633" s="49"/>
      <c r="I633" s="49"/>
      <c r="J633" s="49"/>
      <c r="K633" s="49"/>
      <c r="L633" s="49"/>
      <c r="M633" s="49"/>
    </row>
    <row r="634" ht="15.75" customHeight="1">
      <c r="F634" s="49"/>
      <c r="G634" s="49"/>
      <c r="H634" s="49"/>
      <c r="I634" s="49"/>
      <c r="J634" s="49"/>
      <c r="K634" s="49"/>
      <c r="L634" s="49"/>
      <c r="M634" s="49"/>
    </row>
    <row r="635" ht="15.75" customHeight="1">
      <c r="F635" s="49"/>
      <c r="G635" s="49"/>
      <c r="H635" s="49"/>
      <c r="I635" s="49"/>
      <c r="J635" s="49"/>
      <c r="K635" s="49"/>
      <c r="L635" s="49"/>
      <c r="M635" s="49"/>
    </row>
    <row r="636" ht="15.75" customHeight="1">
      <c r="F636" s="49"/>
      <c r="G636" s="49"/>
      <c r="H636" s="49"/>
      <c r="I636" s="49"/>
      <c r="J636" s="49"/>
      <c r="K636" s="49"/>
      <c r="L636" s="49"/>
      <c r="M636" s="49"/>
    </row>
    <row r="637" ht="15.75" customHeight="1">
      <c r="F637" s="49"/>
      <c r="G637" s="49"/>
      <c r="H637" s="49"/>
      <c r="I637" s="49"/>
      <c r="J637" s="49"/>
      <c r="K637" s="49"/>
      <c r="L637" s="49"/>
      <c r="M637" s="49"/>
    </row>
    <row r="638" ht="15.75" customHeight="1">
      <c r="F638" s="49"/>
      <c r="G638" s="49"/>
      <c r="H638" s="49"/>
      <c r="I638" s="49"/>
      <c r="J638" s="49"/>
      <c r="K638" s="49"/>
      <c r="L638" s="49"/>
      <c r="M638" s="49"/>
    </row>
    <row r="639" ht="15.75" customHeight="1">
      <c r="F639" s="49"/>
      <c r="G639" s="49"/>
      <c r="H639" s="49"/>
      <c r="I639" s="49"/>
      <c r="J639" s="49"/>
      <c r="K639" s="49"/>
      <c r="L639" s="49"/>
      <c r="M639" s="49"/>
    </row>
    <row r="640" ht="15.75" customHeight="1">
      <c r="F640" s="49"/>
      <c r="G640" s="49"/>
      <c r="H640" s="49"/>
      <c r="I640" s="49"/>
      <c r="J640" s="49"/>
      <c r="K640" s="49"/>
      <c r="L640" s="49"/>
      <c r="M640" s="49"/>
    </row>
    <row r="641" ht="15.75" customHeight="1">
      <c r="F641" s="49"/>
      <c r="G641" s="49"/>
      <c r="H641" s="49"/>
      <c r="I641" s="49"/>
      <c r="J641" s="49"/>
      <c r="K641" s="49"/>
      <c r="L641" s="49"/>
      <c r="M641" s="49"/>
    </row>
    <row r="642" ht="15.75" customHeight="1">
      <c r="F642" s="49"/>
      <c r="G642" s="49"/>
      <c r="H642" s="49"/>
      <c r="I642" s="49"/>
      <c r="J642" s="49"/>
      <c r="K642" s="49"/>
      <c r="L642" s="49"/>
      <c r="M642" s="49"/>
    </row>
    <row r="643" ht="15.75" customHeight="1">
      <c r="F643" s="49"/>
      <c r="G643" s="49"/>
      <c r="H643" s="49"/>
      <c r="I643" s="49"/>
      <c r="J643" s="49"/>
      <c r="K643" s="49"/>
      <c r="L643" s="49"/>
      <c r="M643" s="49"/>
    </row>
    <row r="644" ht="15.75" customHeight="1">
      <c r="F644" s="49"/>
      <c r="G644" s="49"/>
      <c r="H644" s="49"/>
      <c r="I644" s="49"/>
      <c r="J644" s="49"/>
      <c r="K644" s="49"/>
      <c r="L644" s="49"/>
      <c r="M644" s="49"/>
    </row>
    <row r="645" ht="15.75" customHeight="1">
      <c r="F645" s="49"/>
      <c r="G645" s="49"/>
      <c r="H645" s="49"/>
      <c r="I645" s="49"/>
      <c r="J645" s="49"/>
      <c r="K645" s="49"/>
      <c r="L645" s="49"/>
      <c r="M645" s="49"/>
    </row>
    <row r="646" ht="15.75" customHeight="1">
      <c r="F646" s="49"/>
      <c r="G646" s="49"/>
      <c r="H646" s="49"/>
      <c r="I646" s="49"/>
      <c r="J646" s="49"/>
      <c r="K646" s="49"/>
      <c r="L646" s="49"/>
      <c r="M646" s="49"/>
    </row>
    <row r="647" ht="15.75" customHeight="1">
      <c r="F647" s="49"/>
      <c r="G647" s="49"/>
      <c r="H647" s="49"/>
      <c r="I647" s="49"/>
      <c r="J647" s="49"/>
      <c r="K647" s="49"/>
      <c r="L647" s="49"/>
      <c r="M647" s="49"/>
    </row>
    <row r="648" ht="15.75" customHeight="1">
      <c r="F648" s="49"/>
      <c r="G648" s="49"/>
      <c r="H648" s="49"/>
      <c r="I648" s="49"/>
      <c r="J648" s="49"/>
      <c r="K648" s="49"/>
      <c r="L648" s="49"/>
      <c r="M648" s="49"/>
    </row>
    <row r="649" ht="15.75" customHeight="1">
      <c r="F649" s="49"/>
      <c r="G649" s="49"/>
      <c r="H649" s="49"/>
      <c r="I649" s="49"/>
      <c r="J649" s="49"/>
      <c r="K649" s="49"/>
      <c r="L649" s="49"/>
      <c r="M649" s="49"/>
    </row>
    <row r="650" ht="15.75" customHeight="1">
      <c r="F650" s="49"/>
      <c r="G650" s="49"/>
      <c r="H650" s="49"/>
      <c r="I650" s="49"/>
      <c r="J650" s="49"/>
      <c r="K650" s="49"/>
      <c r="L650" s="49"/>
      <c r="M650" s="49"/>
    </row>
    <row r="651" ht="15.75" customHeight="1">
      <c r="F651" s="49"/>
      <c r="G651" s="49"/>
      <c r="H651" s="49"/>
      <c r="I651" s="49"/>
      <c r="J651" s="49"/>
      <c r="K651" s="49"/>
      <c r="L651" s="49"/>
      <c r="M651" s="49"/>
    </row>
    <row r="652" ht="15.75" customHeight="1">
      <c r="F652" s="49"/>
      <c r="G652" s="49"/>
      <c r="H652" s="49"/>
      <c r="I652" s="49"/>
      <c r="J652" s="49"/>
      <c r="K652" s="49"/>
      <c r="L652" s="49"/>
      <c r="M652" s="49"/>
    </row>
    <row r="653" ht="15.75" customHeight="1">
      <c r="F653" s="49"/>
      <c r="G653" s="49"/>
      <c r="H653" s="49"/>
      <c r="I653" s="49"/>
      <c r="J653" s="49"/>
      <c r="K653" s="49"/>
      <c r="L653" s="49"/>
      <c r="M653" s="49"/>
    </row>
    <row r="654" ht="15.75" customHeight="1">
      <c r="F654" s="49"/>
      <c r="G654" s="49"/>
      <c r="H654" s="49"/>
      <c r="I654" s="49"/>
      <c r="J654" s="49"/>
      <c r="K654" s="49"/>
      <c r="L654" s="49"/>
      <c r="M654" s="49"/>
    </row>
    <row r="655" ht="15.75" customHeight="1">
      <c r="F655" s="49"/>
      <c r="G655" s="49"/>
      <c r="H655" s="49"/>
      <c r="I655" s="49"/>
      <c r="J655" s="49"/>
      <c r="K655" s="49"/>
      <c r="L655" s="49"/>
      <c r="M655" s="49"/>
    </row>
    <row r="656" ht="15.75" customHeight="1">
      <c r="F656" s="49"/>
      <c r="G656" s="49"/>
      <c r="H656" s="49"/>
      <c r="I656" s="49"/>
      <c r="J656" s="49"/>
      <c r="K656" s="49"/>
      <c r="L656" s="49"/>
      <c r="M656" s="49"/>
    </row>
    <row r="657" ht="15.75" customHeight="1">
      <c r="F657" s="49"/>
      <c r="G657" s="49"/>
      <c r="H657" s="49"/>
      <c r="I657" s="49"/>
      <c r="J657" s="49"/>
      <c r="K657" s="49"/>
      <c r="L657" s="49"/>
      <c r="M657" s="49"/>
    </row>
    <row r="658" ht="15.75" customHeight="1">
      <c r="F658" s="49"/>
      <c r="G658" s="49"/>
      <c r="H658" s="49"/>
      <c r="I658" s="49"/>
      <c r="J658" s="49"/>
      <c r="K658" s="49"/>
      <c r="L658" s="49"/>
      <c r="M658" s="49"/>
    </row>
    <row r="659" ht="15.75" customHeight="1">
      <c r="F659" s="49"/>
      <c r="G659" s="49"/>
      <c r="H659" s="49"/>
      <c r="I659" s="49"/>
      <c r="J659" s="49"/>
      <c r="K659" s="49"/>
      <c r="L659" s="49"/>
      <c r="M659" s="49"/>
    </row>
    <row r="660" ht="15.75" customHeight="1">
      <c r="F660" s="49"/>
      <c r="G660" s="49"/>
      <c r="H660" s="49"/>
      <c r="I660" s="49"/>
      <c r="J660" s="49"/>
      <c r="K660" s="49"/>
      <c r="L660" s="49"/>
      <c r="M660" s="49"/>
    </row>
    <row r="661" ht="15.75" customHeight="1">
      <c r="F661" s="49"/>
      <c r="G661" s="49"/>
      <c r="H661" s="49"/>
      <c r="I661" s="49"/>
      <c r="J661" s="49"/>
      <c r="K661" s="49"/>
      <c r="L661" s="49"/>
      <c r="M661" s="49"/>
    </row>
    <row r="662" ht="15.75" customHeight="1">
      <c r="F662" s="49"/>
      <c r="G662" s="49"/>
      <c r="H662" s="49"/>
      <c r="I662" s="49"/>
      <c r="J662" s="49"/>
      <c r="K662" s="49"/>
      <c r="L662" s="49"/>
      <c r="M662" s="49"/>
    </row>
    <row r="663" ht="15.75" customHeight="1">
      <c r="F663" s="49"/>
      <c r="G663" s="49"/>
      <c r="H663" s="49"/>
      <c r="I663" s="49"/>
      <c r="J663" s="49"/>
      <c r="K663" s="49"/>
      <c r="L663" s="49"/>
      <c r="M663" s="49"/>
    </row>
    <row r="664" ht="15.75" customHeight="1">
      <c r="F664" s="49"/>
      <c r="G664" s="49"/>
      <c r="H664" s="49"/>
      <c r="I664" s="49"/>
      <c r="J664" s="49"/>
      <c r="K664" s="49"/>
      <c r="L664" s="49"/>
      <c r="M664" s="49"/>
    </row>
    <row r="665" ht="15.75" customHeight="1">
      <c r="F665" s="49"/>
      <c r="G665" s="49"/>
      <c r="H665" s="49"/>
      <c r="I665" s="49"/>
      <c r="J665" s="49"/>
      <c r="K665" s="49"/>
      <c r="L665" s="49"/>
      <c r="M665" s="49"/>
    </row>
    <row r="666" ht="15.75" customHeight="1">
      <c r="F666" s="49"/>
      <c r="G666" s="49"/>
      <c r="H666" s="49"/>
      <c r="I666" s="49"/>
      <c r="J666" s="49"/>
      <c r="K666" s="49"/>
      <c r="L666" s="49"/>
      <c r="M666" s="49"/>
    </row>
    <row r="667" ht="15.75" customHeight="1">
      <c r="F667" s="49"/>
      <c r="G667" s="49"/>
      <c r="H667" s="49"/>
      <c r="I667" s="49"/>
      <c r="J667" s="49"/>
      <c r="K667" s="49"/>
      <c r="L667" s="49"/>
      <c r="M667" s="49"/>
    </row>
    <row r="668" ht="15.75" customHeight="1">
      <c r="F668" s="49"/>
      <c r="G668" s="49"/>
      <c r="H668" s="49"/>
      <c r="I668" s="49"/>
      <c r="J668" s="49"/>
      <c r="K668" s="49"/>
      <c r="L668" s="49"/>
      <c r="M668" s="49"/>
    </row>
    <row r="669" ht="15.75" customHeight="1">
      <c r="F669" s="49"/>
      <c r="G669" s="49"/>
      <c r="H669" s="49"/>
      <c r="I669" s="49"/>
      <c r="J669" s="49"/>
      <c r="K669" s="49"/>
      <c r="L669" s="49"/>
      <c r="M669" s="49"/>
    </row>
    <row r="670" ht="15.75" customHeight="1">
      <c r="F670" s="49"/>
      <c r="G670" s="49"/>
      <c r="H670" s="49"/>
      <c r="I670" s="49"/>
      <c r="J670" s="49"/>
      <c r="K670" s="49"/>
      <c r="L670" s="49"/>
      <c r="M670" s="49"/>
    </row>
    <row r="671" ht="15.75" customHeight="1">
      <c r="F671" s="49"/>
      <c r="G671" s="49"/>
      <c r="H671" s="49"/>
      <c r="I671" s="49"/>
      <c r="J671" s="49"/>
      <c r="K671" s="49"/>
      <c r="L671" s="49"/>
      <c r="M671" s="49"/>
    </row>
    <row r="672" ht="15.75" customHeight="1">
      <c r="F672" s="49"/>
      <c r="G672" s="49"/>
      <c r="H672" s="49"/>
      <c r="I672" s="49"/>
      <c r="J672" s="49"/>
      <c r="K672" s="49"/>
      <c r="L672" s="49"/>
      <c r="M672" s="49"/>
    </row>
    <row r="673" ht="15.75" customHeight="1">
      <c r="F673" s="49"/>
      <c r="G673" s="49"/>
      <c r="H673" s="49"/>
      <c r="I673" s="49"/>
      <c r="J673" s="49"/>
      <c r="K673" s="49"/>
      <c r="L673" s="49"/>
      <c r="M673" s="49"/>
    </row>
    <row r="674" ht="15.75" customHeight="1">
      <c r="F674" s="49"/>
      <c r="G674" s="49"/>
      <c r="H674" s="49"/>
      <c r="I674" s="49"/>
      <c r="J674" s="49"/>
      <c r="K674" s="49"/>
      <c r="L674" s="49"/>
      <c r="M674" s="49"/>
    </row>
    <row r="675" ht="15.75" customHeight="1">
      <c r="F675" s="49"/>
      <c r="G675" s="49"/>
      <c r="H675" s="49"/>
      <c r="I675" s="49"/>
      <c r="J675" s="49"/>
      <c r="K675" s="49"/>
      <c r="L675" s="49"/>
      <c r="M675" s="49"/>
    </row>
    <row r="676" ht="15.75" customHeight="1">
      <c r="F676" s="49"/>
      <c r="G676" s="49"/>
      <c r="H676" s="49"/>
      <c r="I676" s="49"/>
      <c r="J676" s="49"/>
      <c r="K676" s="49"/>
      <c r="L676" s="49"/>
      <c r="M676" s="49"/>
    </row>
    <row r="677" ht="15.75" customHeight="1">
      <c r="F677" s="49"/>
      <c r="G677" s="49"/>
      <c r="H677" s="49"/>
      <c r="I677" s="49"/>
      <c r="J677" s="49"/>
      <c r="K677" s="49"/>
      <c r="L677" s="49"/>
      <c r="M677" s="49"/>
    </row>
    <row r="678" ht="15.75" customHeight="1">
      <c r="F678" s="49"/>
      <c r="G678" s="49"/>
      <c r="H678" s="49"/>
      <c r="I678" s="49"/>
      <c r="J678" s="49"/>
      <c r="K678" s="49"/>
      <c r="L678" s="49"/>
      <c r="M678" s="49"/>
    </row>
    <row r="679" ht="15.75" customHeight="1">
      <c r="F679" s="49"/>
      <c r="G679" s="49"/>
      <c r="H679" s="49"/>
      <c r="I679" s="49"/>
      <c r="J679" s="49"/>
      <c r="K679" s="49"/>
      <c r="L679" s="49"/>
      <c r="M679" s="49"/>
    </row>
    <row r="680" ht="15.75" customHeight="1">
      <c r="F680" s="49"/>
      <c r="G680" s="49"/>
      <c r="H680" s="49"/>
      <c r="I680" s="49"/>
      <c r="J680" s="49"/>
      <c r="K680" s="49"/>
      <c r="L680" s="49"/>
      <c r="M680" s="49"/>
    </row>
    <row r="681" ht="15.75" customHeight="1">
      <c r="F681" s="49"/>
      <c r="G681" s="49"/>
      <c r="H681" s="49"/>
      <c r="I681" s="49"/>
      <c r="J681" s="49"/>
      <c r="K681" s="49"/>
      <c r="L681" s="49"/>
      <c r="M681" s="49"/>
    </row>
    <row r="682" ht="15.75" customHeight="1">
      <c r="F682" s="49"/>
      <c r="G682" s="49"/>
      <c r="H682" s="49"/>
      <c r="I682" s="49"/>
      <c r="J682" s="49"/>
      <c r="K682" s="49"/>
      <c r="L682" s="49"/>
      <c r="M682" s="49"/>
    </row>
    <row r="683" ht="15.75" customHeight="1">
      <c r="F683" s="49"/>
      <c r="G683" s="49"/>
      <c r="H683" s="49"/>
      <c r="I683" s="49"/>
      <c r="J683" s="49"/>
      <c r="K683" s="49"/>
      <c r="L683" s="49"/>
      <c r="M683" s="49"/>
    </row>
    <row r="684" ht="15.75" customHeight="1">
      <c r="F684" s="49"/>
      <c r="G684" s="49"/>
      <c r="H684" s="49"/>
      <c r="I684" s="49"/>
      <c r="J684" s="49"/>
      <c r="K684" s="49"/>
      <c r="L684" s="49"/>
      <c r="M684" s="49"/>
    </row>
    <row r="685" ht="15.75" customHeight="1">
      <c r="F685" s="49"/>
      <c r="G685" s="49"/>
      <c r="H685" s="49"/>
      <c r="I685" s="49"/>
      <c r="J685" s="49"/>
      <c r="K685" s="49"/>
      <c r="L685" s="49"/>
      <c r="M685" s="49"/>
    </row>
    <row r="686" ht="15.75" customHeight="1">
      <c r="F686" s="49"/>
      <c r="G686" s="49"/>
      <c r="H686" s="49"/>
      <c r="I686" s="49"/>
      <c r="J686" s="49"/>
      <c r="K686" s="49"/>
      <c r="L686" s="49"/>
      <c r="M686" s="49"/>
    </row>
    <row r="687" ht="15.75" customHeight="1">
      <c r="F687" s="49"/>
      <c r="G687" s="49"/>
      <c r="H687" s="49"/>
      <c r="I687" s="49"/>
      <c r="J687" s="49"/>
      <c r="K687" s="49"/>
      <c r="L687" s="49"/>
      <c r="M687" s="49"/>
    </row>
    <row r="688" ht="15.75" customHeight="1">
      <c r="F688" s="49"/>
      <c r="G688" s="49"/>
      <c r="H688" s="49"/>
      <c r="I688" s="49"/>
      <c r="J688" s="49"/>
      <c r="K688" s="49"/>
      <c r="L688" s="49"/>
      <c r="M688" s="49"/>
    </row>
    <row r="689" ht="15.75" customHeight="1">
      <c r="F689" s="49"/>
      <c r="G689" s="49"/>
      <c r="H689" s="49"/>
      <c r="I689" s="49"/>
      <c r="J689" s="49"/>
      <c r="K689" s="49"/>
      <c r="L689" s="49"/>
      <c r="M689" s="49"/>
    </row>
    <row r="690" ht="15.75" customHeight="1">
      <c r="F690" s="49"/>
      <c r="G690" s="49"/>
      <c r="H690" s="49"/>
      <c r="I690" s="49"/>
      <c r="J690" s="49"/>
      <c r="K690" s="49"/>
      <c r="L690" s="49"/>
      <c r="M690" s="49"/>
    </row>
    <row r="691" ht="15.75" customHeight="1">
      <c r="F691" s="49"/>
      <c r="G691" s="49"/>
      <c r="H691" s="49"/>
      <c r="I691" s="49"/>
      <c r="J691" s="49"/>
      <c r="K691" s="49"/>
      <c r="L691" s="49"/>
      <c r="M691" s="49"/>
    </row>
    <row r="692" ht="15.75" customHeight="1">
      <c r="F692" s="49"/>
      <c r="G692" s="49"/>
      <c r="H692" s="49"/>
      <c r="I692" s="49"/>
      <c r="J692" s="49"/>
      <c r="K692" s="49"/>
      <c r="L692" s="49"/>
      <c r="M692" s="49"/>
    </row>
    <row r="693" ht="15.75" customHeight="1">
      <c r="F693" s="49"/>
      <c r="G693" s="49"/>
      <c r="H693" s="49"/>
      <c r="I693" s="49"/>
      <c r="J693" s="49"/>
      <c r="K693" s="49"/>
      <c r="L693" s="49"/>
      <c r="M693" s="49"/>
    </row>
    <row r="694" ht="15.75" customHeight="1">
      <c r="F694" s="49"/>
      <c r="G694" s="49"/>
      <c r="H694" s="49"/>
      <c r="I694" s="49"/>
      <c r="J694" s="49"/>
      <c r="K694" s="49"/>
      <c r="L694" s="49"/>
      <c r="M694" s="49"/>
    </row>
    <row r="695" ht="15.75" customHeight="1">
      <c r="F695" s="49"/>
      <c r="G695" s="49"/>
      <c r="H695" s="49"/>
      <c r="I695" s="49"/>
      <c r="J695" s="49"/>
      <c r="K695" s="49"/>
      <c r="L695" s="49"/>
      <c r="M695" s="49"/>
    </row>
    <row r="696" ht="15.75" customHeight="1">
      <c r="F696" s="49"/>
      <c r="G696" s="49"/>
      <c r="H696" s="49"/>
      <c r="I696" s="49"/>
      <c r="J696" s="49"/>
      <c r="K696" s="49"/>
      <c r="L696" s="49"/>
      <c r="M696" s="49"/>
    </row>
    <row r="697" ht="15.75" customHeight="1">
      <c r="F697" s="49"/>
      <c r="G697" s="49"/>
      <c r="H697" s="49"/>
      <c r="I697" s="49"/>
      <c r="J697" s="49"/>
      <c r="K697" s="49"/>
      <c r="L697" s="49"/>
      <c r="M697" s="49"/>
    </row>
    <row r="698" ht="15.75" customHeight="1">
      <c r="F698" s="49"/>
      <c r="G698" s="49"/>
      <c r="H698" s="49"/>
      <c r="I698" s="49"/>
      <c r="J698" s="49"/>
      <c r="K698" s="49"/>
      <c r="L698" s="49"/>
      <c r="M698" s="49"/>
    </row>
    <row r="699" ht="15.75" customHeight="1">
      <c r="F699" s="49"/>
      <c r="G699" s="49"/>
      <c r="H699" s="49"/>
      <c r="I699" s="49"/>
      <c r="J699" s="49"/>
      <c r="K699" s="49"/>
      <c r="L699" s="49"/>
      <c r="M699" s="49"/>
    </row>
    <row r="700" ht="15.75" customHeight="1">
      <c r="F700" s="49"/>
      <c r="G700" s="49"/>
      <c r="H700" s="49"/>
      <c r="I700" s="49"/>
      <c r="J700" s="49"/>
      <c r="K700" s="49"/>
      <c r="L700" s="49"/>
      <c r="M700" s="49"/>
    </row>
    <row r="701" ht="15.75" customHeight="1">
      <c r="F701" s="49"/>
      <c r="G701" s="49"/>
      <c r="H701" s="49"/>
      <c r="I701" s="49"/>
      <c r="J701" s="49"/>
      <c r="K701" s="49"/>
      <c r="L701" s="49"/>
      <c r="M701" s="49"/>
    </row>
    <row r="702" ht="15.75" customHeight="1">
      <c r="F702" s="49"/>
      <c r="G702" s="49"/>
      <c r="H702" s="49"/>
      <c r="I702" s="49"/>
      <c r="J702" s="49"/>
      <c r="K702" s="49"/>
      <c r="L702" s="49"/>
      <c r="M702" s="49"/>
    </row>
    <row r="703" ht="15.75" customHeight="1">
      <c r="F703" s="49"/>
      <c r="G703" s="49"/>
      <c r="H703" s="49"/>
      <c r="I703" s="49"/>
      <c r="J703" s="49"/>
      <c r="K703" s="49"/>
      <c r="L703" s="49"/>
      <c r="M703" s="49"/>
    </row>
    <row r="704" ht="15.75" customHeight="1">
      <c r="F704" s="49"/>
      <c r="G704" s="49"/>
      <c r="H704" s="49"/>
      <c r="I704" s="49"/>
      <c r="J704" s="49"/>
      <c r="K704" s="49"/>
      <c r="L704" s="49"/>
      <c r="M704" s="49"/>
    </row>
    <row r="705" ht="15.75" customHeight="1">
      <c r="F705" s="49"/>
      <c r="G705" s="49"/>
      <c r="H705" s="49"/>
      <c r="I705" s="49"/>
      <c r="J705" s="49"/>
      <c r="K705" s="49"/>
      <c r="L705" s="49"/>
      <c r="M705" s="49"/>
    </row>
    <row r="706" ht="15.75" customHeight="1">
      <c r="F706" s="49"/>
      <c r="G706" s="49"/>
      <c r="H706" s="49"/>
      <c r="I706" s="49"/>
      <c r="J706" s="49"/>
      <c r="K706" s="49"/>
      <c r="L706" s="49"/>
      <c r="M706" s="49"/>
    </row>
    <row r="707" ht="15.75" customHeight="1">
      <c r="F707" s="49"/>
      <c r="G707" s="49"/>
      <c r="H707" s="49"/>
      <c r="I707" s="49"/>
      <c r="J707" s="49"/>
      <c r="K707" s="49"/>
      <c r="L707" s="49"/>
      <c r="M707" s="49"/>
    </row>
    <row r="708" ht="15.75" customHeight="1">
      <c r="F708" s="49"/>
      <c r="G708" s="49"/>
      <c r="H708" s="49"/>
      <c r="I708" s="49"/>
      <c r="J708" s="49"/>
      <c r="K708" s="49"/>
      <c r="L708" s="49"/>
      <c r="M708" s="49"/>
    </row>
    <row r="709" ht="15.75" customHeight="1">
      <c r="F709" s="49"/>
      <c r="G709" s="49"/>
      <c r="H709" s="49"/>
      <c r="I709" s="49"/>
      <c r="J709" s="49"/>
      <c r="K709" s="49"/>
      <c r="L709" s="49"/>
      <c r="M709" s="49"/>
    </row>
    <row r="710" ht="15.75" customHeight="1">
      <c r="F710" s="49"/>
      <c r="G710" s="49"/>
      <c r="H710" s="49"/>
      <c r="I710" s="49"/>
      <c r="J710" s="49"/>
      <c r="K710" s="49"/>
      <c r="L710" s="49"/>
      <c r="M710" s="49"/>
    </row>
    <row r="711" ht="15.75" customHeight="1">
      <c r="F711" s="49"/>
      <c r="G711" s="49"/>
      <c r="H711" s="49"/>
      <c r="I711" s="49"/>
      <c r="J711" s="49"/>
      <c r="K711" s="49"/>
      <c r="L711" s="49"/>
      <c r="M711" s="49"/>
    </row>
    <row r="712" ht="15.75" customHeight="1">
      <c r="F712" s="49"/>
      <c r="G712" s="49"/>
      <c r="H712" s="49"/>
      <c r="I712" s="49"/>
      <c r="J712" s="49"/>
      <c r="K712" s="49"/>
      <c r="L712" s="49"/>
      <c r="M712" s="49"/>
    </row>
    <row r="713" ht="15.75" customHeight="1">
      <c r="F713" s="49"/>
      <c r="G713" s="49"/>
      <c r="H713" s="49"/>
      <c r="I713" s="49"/>
      <c r="J713" s="49"/>
      <c r="K713" s="49"/>
      <c r="L713" s="49"/>
      <c r="M713" s="49"/>
    </row>
    <row r="714" ht="15.75" customHeight="1">
      <c r="F714" s="49"/>
      <c r="G714" s="49"/>
      <c r="H714" s="49"/>
      <c r="I714" s="49"/>
      <c r="J714" s="49"/>
      <c r="K714" s="49"/>
      <c r="L714" s="49"/>
      <c r="M714" s="49"/>
    </row>
    <row r="715" ht="15.75" customHeight="1">
      <c r="F715" s="49"/>
      <c r="G715" s="49"/>
      <c r="H715" s="49"/>
      <c r="I715" s="49"/>
      <c r="J715" s="49"/>
      <c r="K715" s="49"/>
      <c r="L715" s="49"/>
      <c r="M715" s="49"/>
    </row>
    <row r="716" ht="15.75" customHeight="1">
      <c r="F716" s="49"/>
      <c r="G716" s="49"/>
      <c r="H716" s="49"/>
      <c r="I716" s="49"/>
      <c r="J716" s="49"/>
      <c r="K716" s="49"/>
      <c r="L716" s="49"/>
      <c r="M716" s="49"/>
    </row>
    <row r="717" ht="15.75" customHeight="1">
      <c r="F717" s="49"/>
      <c r="G717" s="49"/>
      <c r="H717" s="49"/>
      <c r="I717" s="49"/>
      <c r="J717" s="49"/>
      <c r="K717" s="49"/>
      <c r="L717" s="49"/>
      <c r="M717" s="49"/>
    </row>
    <row r="718" ht="15.75" customHeight="1">
      <c r="F718" s="49"/>
      <c r="G718" s="49"/>
      <c r="H718" s="49"/>
      <c r="I718" s="49"/>
      <c r="J718" s="49"/>
      <c r="K718" s="49"/>
      <c r="L718" s="49"/>
      <c r="M718" s="49"/>
    </row>
    <row r="719" ht="15.75" customHeight="1">
      <c r="F719" s="49"/>
      <c r="G719" s="49"/>
      <c r="H719" s="49"/>
      <c r="I719" s="49"/>
      <c r="J719" s="49"/>
      <c r="K719" s="49"/>
      <c r="L719" s="49"/>
      <c r="M719" s="49"/>
    </row>
    <row r="720" ht="15.75" customHeight="1">
      <c r="F720" s="49"/>
      <c r="G720" s="49"/>
      <c r="H720" s="49"/>
      <c r="I720" s="49"/>
      <c r="J720" s="49"/>
      <c r="K720" s="49"/>
      <c r="L720" s="49"/>
      <c r="M720" s="49"/>
    </row>
    <row r="721" ht="15.75" customHeight="1">
      <c r="F721" s="49"/>
      <c r="G721" s="49"/>
      <c r="H721" s="49"/>
      <c r="I721" s="49"/>
      <c r="J721" s="49"/>
      <c r="K721" s="49"/>
      <c r="L721" s="49"/>
      <c r="M721" s="49"/>
    </row>
    <row r="722" ht="15.75" customHeight="1">
      <c r="F722" s="49"/>
      <c r="G722" s="49"/>
      <c r="H722" s="49"/>
      <c r="I722" s="49"/>
      <c r="J722" s="49"/>
      <c r="K722" s="49"/>
      <c r="L722" s="49"/>
      <c r="M722" s="49"/>
    </row>
    <row r="723" ht="15.75" customHeight="1">
      <c r="F723" s="49"/>
      <c r="G723" s="49"/>
      <c r="H723" s="49"/>
      <c r="I723" s="49"/>
      <c r="J723" s="49"/>
      <c r="K723" s="49"/>
      <c r="L723" s="49"/>
      <c r="M723" s="49"/>
    </row>
    <row r="724" ht="15.75" customHeight="1">
      <c r="F724" s="49"/>
      <c r="G724" s="49"/>
      <c r="H724" s="49"/>
      <c r="I724" s="49"/>
      <c r="J724" s="49"/>
      <c r="K724" s="49"/>
      <c r="L724" s="49"/>
      <c r="M724" s="49"/>
    </row>
    <row r="725" ht="15.75" customHeight="1">
      <c r="F725" s="49"/>
      <c r="G725" s="49"/>
      <c r="H725" s="49"/>
      <c r="I725" s="49"/>
      <c r="J725" s="49"/>
      <c r="K725" s="49"/>
      <c r="L725" s="49"/>
      <c r="M725" s="49"/>
    </row>
    <row r="726" ht="15.75" customHeight="1">
      <c r="F726" s="49"/>
      <c r="G726" s="49"/>
      <c r="H726" s="49"/>
      <c r="I726" s="49"/>
      <c r="J726" s="49"/>
      <c r="K726" s="49"/>
      <c r="L726" s="49"/>
      <c r="M726" s="49"/>
    </row>
    <row r="727" ht="15.75" customHeight="1">
      <c r="F727" s="49"/>
      <c r="G727" s="49"/>
      <c r="H727" s="49"/>
      <c r="I727" s="49"/>
      <c r="J727" s="49"/>
      <c r="K727" s="49"/>
      <c r="L727" s="49"/>
      <c r="M727" s="49"/>
    </row>
    <row r="728" ht="15.75" customHeight="1">
      <c r="F728" s="49"/>
      <c r="G728" s="49"/>
      <c r="H728" s="49"/>
      <c r="I728" s="49"/>
      <c r="J728" s="49"/>
      <c r="K728" s="49"/>
      <c r="L728" s="49"/>
      <c r="M728" s="49"/>
    </row>
    <row r="729" ht="15.75" customHeight="1">
      <c r="F729" s="49"/>
      <c r="G729" s="49"/>
      <c r="H729" s="49"/>
      <c r="I729" s="49"/>
      <c r="J729" s="49"/>
      <c r="K729" s="49"/>
      <c r="L729" s="49"/>
      <c r="M729" s="49"/>
    </row>
    <row r="730" ht="15.75" customHeight="1">
      <c r="F730" s="49"/>
      <c r="G730" s="49"/>
      <c r="H730" s="49"/>
      <c r="I730" s="49"/>
      <c r="J730" s="49"/>
      <c r="K730" s="49"/>
      <c r="L730" s="49"/>
      <c r="M730" s="49"/>
    </row>
    <row r="731" ht="15.75" customHeight="1">
      <c r="F731" s="49"/>
      <c r="G731" s="49"/>
      <c r="H731" s="49"/>
      <c r="I731" s="49"/>
      <c r="J731" s="49"/>
      <c r="K731" s="49"/>
      <c r="L731" s="49"/>
      <c r="M731" s="49"/>
    </row>
    <row r="732" ht="15.75" customHeight="1">
      <c r="F732" s="49"/>
      <c r="G732" s="49"/>
      <c r="H732" s="49"/>
      <c r="I732" s="49"/>
      <c r="J732" s="49"/>
      <c r="K732" s="49"/>
      <c r="L732" s="49"/>
      <c r="M732" s="49"/>
    </row>
    <row r="733" ht="15.75" customHeight="1">
      <c r="F733" s="49"/>
      <c r="G733" s="49"/>
      <c r="H733" s="49"/>
      <c r="I733" s="49"/>
      <c r="J733" s="49"/>
      <c r="K733" s="49"/>
      <c r="L733" s="49"/>
      <c r="M733" s="49"/>
    </row>
    <row r="734" ht="15.75" customHeight="1">
      <c r="F734" s="49"/>
      <c r="G734" s="49"/>
      <c r="H734" s="49"/>
      <c r="I734" s="49"/>
      <c r="J734" s="49"/>
      <c r="K734" s="49"/>
      <c r="L734" s="49"/>
      <c r="M734" s="49"/>
    </row>
    <row r="735" ht="15.75" customHeight="1">
      <c r="F735" s="49"/>
      <c r="G735" s="49"/>
      <c r="H735" s="49"/>
      <c r="I735" s="49"/>
      <c r="J735" s="49"/>
      <c r="K735" s="49"/>
      <c r="L735" s="49"/>
      <c r="M735" s="49"/>
    </row>
    <row r="736" ht="15.75" customHeight="1">
      <c r="F736" s="49"/>
      <c r="G736" s="49"/>
      <c r="H736" s="49"/>
      <c r="I736" s="49"/>
      <c r="J736" s="49"/>
      <c r="K736" s="49"/>
      <c r="L736" s="49"/>
      <c r="M736" s="49"/>
    </row>
    <row r="737" ht="15.75" customHeight="1">
      <c r="F737" s="49"/>
      <c r="G737" s="49"/>
      <c r="H737" s="49"/>
      <c r="I737" s="49"/>
      <c r="J737" s="49"/>
      <c r="K737" s="49"/>
      <c r="L737" s="49"/>
      <c r="M737" s="49"/>
    </row>
    <row r="738" ht="15.75" customHeight="1">
      <c r="F738" s="49"/>
      <c r="G738" s="49"/>
      <c r="H738" s="49"/>
      <c r="I738" s="49"/>
      <c r="J738" s="49"/>
      <c r="K738" s="49"/>
      <c r="L738" s="49"/>
      <c r="M738" s="49"/>
    </row>
    <row r="739" ht="15.75" customHeight="1">
      <c r="F739" s="49"/>
      <c r="G739" s="49"/>
      <c r="H739" s="49"/>
      <c r="I739" s="49"/>
      <c r="J739" s="49"/>
      <c r="K739" s="49"/>
      <c r="L739" s="49"/>
      <c r="M739" s="49"/>
    </row>
    <row r="740" ht="15.75" customHeight="1">
      <c r="F740" s="49"/>
      <c r="G740" s="49"/>
      <c r="H740" s="49"/>
      <c r="I740" s="49"/>
      <c r="J740" s="49"/>
      <c r="K740" s="49"/>
      <c r="L740" s="49"/>
      <c r="M740" s="49"/>
    </row>
    <row r="741" ht="15.75" customHeight="1">
      <c r="F741" s="49"/>
      <c r="G741" s="49"/>
      <c r="H741" s="49"/>
      <c r="I741" s="49"/>
      <c r="J741" s="49"/>
      <c r="K741" s="49"/>
      <c r="L741" s="49"/>
      <c r="M741" s="49"/>
    </row>
    <row r="742" ht="15.75" customHeight="1">
      <c r="F742" s="49"/>
      <c r="G742" s="49"/>
      <c r="H742" s="49"/>
      <c r="I742" s="49"/>
      <c r="J742" s="49"/>
      <c r="K742" s="49"/>
      <c r="L742" s="49"/>
      <c r="M742" s="49"/>
    </row>
    <row r="743" ht="15.75" customHeight="1">
      <c r="F743" s="49"/>
      <c r="G743" s="49"/>
      <c r="H743" s="49"/>
      <c r="I743" s="49"/>
      <c r="J743" s="49"/>
      <c r="K743" s="49"/>
      <c r="L743" s="49"/>
      <c r="M743" s="49"/>
    </row>
    <row r="744" ht="15.75" customHeight="1">
      <c r="F744" s="49"/>
      <c r="G744" s="49"/>
      <c r="H744" s="49"/>
      <c r="I744" s="49"/>
      <c r="J744" s="49"/>
      <c r="K744" s="49"/>
      <c r="L744" s="49"/>
      <c r="M744" s="49"/>
    </row>
    <row r="745" ht="15.75" customHeight="1">
      <c r="F745" s="49"/>
      <c r="G745" s="49"/>
      <c r="H745" s="49"/>
      <c r="I745" s="49"/>
      <c r="J745" s="49"/>
      <c r="K745" s="49"/>
      <c r="L745" s="49"/>
      <c r="M745" s="49"/>
    </row>
    <row r="746" ht="15.75" customHeight="1">
      <c r="F746" s="49"/>
      <c r="G746" s="49"/>
      <c r="H746" s="49"/>
      <c r="I746" s="49"/>
      <c r="J746" s="49"/>
      <c r="K746" s="49"/>
      <c r="L746" s="49"/>
      <c r="M746" s="49"/>
    </row>
    <row r="747" ht="15.75" customHeight="1">
      <c r="F747" s="49"/>
      <c r="G747" s="49"/>
      <c r="H747" s="49"/>
      <c r="I747" s="49"/>
      <c r="J747" s="49"/>
      <c r="K747" s="49"/>
      <c r="L747" s="49"/>
      <c r="M747" s="49"/>
    </row>
    <row r="748" ht="15.75" customHeight="1">
      <c r="F748" s="49"/>
      <c r="G748" s="49"/>
      <c r="H748" s="49"/>
      <c r="I748" s="49"/>
      <c r="J748" s="49"/>
      <c r="K748" s="49"/>
      <c r="L748" s="49"/>
      <c r="M748" s="49"/>
    </row>
    <row r="749" ht="15.75" customHeight="1">
      <c r="F749" s="49"/>
      <c r="G749" s="49"/>
      <c r="H749" s="49"/>
      <c r="I749" s="49"/>
      <c r="J749" s="49"/>
      <c r="K749" s="49"/>
      <c r="L749" s="49"/>
      <c r="M749" s="49"/>
    </row>
    <row r="750" ht="15.75" customHeight="1">
      <c r="F750" s="49"/>
      <c r="G750" s="49"/>
      <c r="H750" s="49"/>
      <c r="I750" s="49"/>
      <c r="J750" s="49"/>
      <c r="K750" s="49"/>
      <c r="L750" s="49"/>
      <c r="M750" s="49"/>
    </row>
    <row r="751" ht="15.75" customHeight="1">
      <c r="F751" s="49"/>
      <c r="G751" s="49"/>
      <c r="H751" s="49"/>
      <c r="I751" s="49"/>
      <c r="J751" s="49"/>
      <c r="K751" s="49"/>
      <c r="L751" s="49"/>
      <c r="M751" s="49"/>
    </row>
    <row r="752" ht="15.75" customHeight="1">
      <c r="F752" s="49"/>
      <c r="G752" s="49"/>
      <c r="H752" s="49"/>
      <c r="I752" s="49"/>
      <c r="J752" s="49"/>
      <c r="K752" s="49"/>
      <c r="L752" s="49"/>
      <c r="M752" s="49"/>
    </row>
    <row r="753" ht="15.75" customHeight="1">
      <c r="F753" s="49"/>
      <c r="G753" s="49"/>
      <c r="H753" s="49"/>
      <c r="I753" s="49"/>
      <c r="J753" s="49"/>
      <c r="K753" s="49"/>
      <c r="L753" s="49"/>
      <c r="M753" s="49"/>
    </row>
    <row r="754" ht="15.75" customHeight="1">
      <c r="F754" s="49"/>
      <c r="G754" s="49"/>
      <c r="H754" s="49"/>
      <c r="I754" s="49"/>
      <c r="J754" s="49"/>
      <c r="K754" s="49"/>
      <c r="L754" s="49"/>
      <c r="M754" s="49"/>
    </row>
    <row r="755" ht="15.75" customHeight="1">
      <c r="F755" s="49"/>
      <c r="G755" s="49"/>
      <c r="H755" s="49"/>
      <c r="I755" s="49"/>
      <c r="J755" s="49"/>
      <c r="K755" s="49"/>
      <c r="L755" s="49"/>
      <c r="M755" s="49"/>
    </row>
    <row r="756" ht="15.75" customHeight="1">
      <c r="F756" s="49"/>
      <c r="G756" s="49"/>
      <c r="H756" s="49"/>
      <c r="I756" s="49"/>
      <c r="J756" s="49"/>
      <c r="K756" s="49"/>
      <c r="L756" s="49"/>
      <c r="M756" s="49"/>
    </row>
    <row r="757" ht="15.75" customHeight="1">
      <c r="F757" s="49"/>
      <c r="G757" s="49"/>
      <c r="H757" s="49"/>
      <c r="I757" s="49"/>
      <c r="J757" s="49"/>
      <c r="K757" s="49"/>
      <c r="L757" s="49"/>
      <c r="M757" s="49"/>
    </row>
    <row r="758" ht="15.75" customHeight="1">
      <c r="F758" s="49"/>
      <c r="G758" s="49"/>
      <c r="H758" s="49"/>
      <c r="I758" s="49"/>
      <c r="J758" s="49"/>
      <c r="K758" s="49"/>
      <c r="L758" s="49"/>
      <c r="M758" s="49"/>
    </row>
    <row r="759" ht="15.75" customHeight="1">
      <c r="F759" s="49"/>
      <c r="G759" s="49"/>
      <c r="H759" s="49"/>
      <c r="I759" s="49"/>
      <c r="J759" s="49"/>
      <c r="K759" s="49"/>
      <c r="L759" s="49"/>
      <c r="M759" s="49"/>
    </row>
    <row r="760" ht="15.75" customHeight="1">
      <c r="F760" s="49"/>
      <c r="G760" s="49"/>
      <c r="H760" s="49"/>
      <c r="I760" s="49"/>
      <c r="J760" s="49"/>
      <c r="K760" s="49"/>
      <c r="L760" s="49"/>
      <c r="M760" s="49"/>
    </row>
    <row r="761" ht="15.75" customHeight="1">
      <c r="F761" s="49"/>
      <c r="G761" s="49"/>
      <c r="H761" s="49"/>
      <c r="I761" s="49"/>
      <c r="J761" s="49"/>
      <c r="K761" s="49"/>
      <c r="L761" s="49"/>
      <c r="M761" s="49"/>
    </row>
    <row r="762" ht="15.75" customHeight="1">
      <c r="F762" s="49"/>
      <c r="G762" s="49"/>
      <c r="H762" s="49"/>
      <c r="I762" s="49"/>
      <c r="J762" s="49"/>
      <c r="K762" s="49"/>
      <c r="L762" s="49"/>
      <c r="M762" s="49"/>
    </row>
    <row r="763" ht="15.75" customHeight="1">
      <c r="F763" s="49"/>
      <c r="G763" s="49"/>
      <c r="H763" s="49"/>
      <c r="I763" s="49"/>
      <c r="J763" s="49"/>
      <c r="K763" s="49"/>
      <c r="L763" s="49"/>
      <c r="M763" s="49"/>
    </row>
    <row r="764" ht="15.75" customHeight="1">
      <c r="F764" s="49"/>
      <c r="G764" s="49"/>
      <c r="H764" s="49"/>
      <c r="I764" s="49"/>
      <c r="J764" s="49"/>
      <c r="K764" s="49"/>
      <c r="L764" s="49"/>
      <c r="M764" s="49"/>
    </row>
    <row r="765" ht="15.75" customHeight="1">
      <c r="F765" s="49"/>
      <c r="G765" s="49"/>
      <c r="H765" s="49"/>
      <c r="I765" s="49"/>
      <c r="J765" s="49"/>
      <c r="K765" s="49"/>
      <c r="L765" s="49"/>
      <c r="M765" s="49"/>
    </row>
    <row r="766" ht="15.75" customHeight="1">
      <c r="F766" s="49"/>
      <c r="G766" s="49"/>
      <c r="H766" s="49"/>
      <c r="I766" s="49"/>
      <c r="J766" s="49"/>
      <c r="K766" s="49"/>
      <c r="L766" s="49"/>
      <c r="M766" s="49"/>
    </row>
    <row r="767" ht="15.75" customHeight="1">
      <c r="F767" s="49"/>
      <c r="G767" s="49"/>
      <c r="H767" s="49"/>
      <c r="I767" s="49"/>
      <c r="J767" s="49"/>
      <c r="K767" s="49"/>
      <c r="L767" s="49"/>
      <c r="M767" s="49"/>
    </row>
    <row r="768" ht="15.75" customHeight="1">
      <c r="F768" s="49"/>
      <c r="G768" s="49"/>
      <c r="H768" s="49"/>
      <c r="I768" s="49"/>
      <c r="J768" s="49"/>
      <c r="K768" s="49"/>
      <c r="L768" s="49"/>
      <c r="M768" s="49"/>
    </row>
    <row r="769" ht="15.75" customHeight="1">
      <c r="F769" s="49"/>
      <c r="G769" s="49"/>
      <c r="H769" s="49"/>
      <c r="I769" s="49"/>
      <c r="J769" s="49"/>
      <c r="K769" s="49"/>
      <c r="L769" s="49"/>
      <c r="M769" s="49"/>
    </row>
    <row r="770" ht="15.75" customHeight="1">
      <c r="F770" s="49"/>
      <c r="G770" s="49"/>
      <c r="H770" s="49"/>
      <c r="I770" s="49"/>
      <c r="J770" s="49"/>
      <c r="K770" s="49"/>
      <c r="L770" s="49"/>
      <c r="M770" s="49"/>
    </row>
    <row r="771" ht="15.75" customHeight="1">
      <c r="F771" s="49"/>
      <c r="G771" s="49"/>
      <c r="H771" s="49"/>
      <c r="I771" s="49"/>
      <c r="J771" s="49"/>
      <c r="K771" s="49"/>
      <c r="L771" s="49"/>
      <c r="M771" s="49"/>
    </row>
    <row r="772" ht="15.75" customHeight="1">
      <c r="F772" s="49"/>
      <c r="G772" s="49"/>
      <c r="H772" s="49"/>
      <c r="I772" s="49"/>
      <c r="J772" s="49"/>
      <c r="K772" s="49"/>
      <c r="L772" s="49"/>
      <c r="M772" s="49"/>
    </row>
    <row r="773" ht="15.75" customHeight="1">
      <c r="F773" s="49"/>
      <c r="G773" s="49"/>
      <c r="H773" s="49"/>
      <c r="I773" s="49"/>
      <c r="J773" s="49"/>
      <c r="K773" s="49"/>
      <c r="L773" s="49"/>
      <c r="M773" s="49"/>
    </row>
    <row r="774" ht="15.75" customHeight="1">
      <c r="F774" s="49"/>
      <c r="G774" s="49"/>
      <c r="H774" s="49"/>
      <c r="I774" s="49"/>
      <c r="J774" s="49"/>
      <c r="K774" s="49"/>
      <c r="L774" s="49"/>
      <c r="M774" s="49"/>
    </row>
    <row r="775" ht="15.75" customHeight="1">
      <c r="F775" s="49"/>
      <c r="G775" s="49"/>
      <c r="H775" s="49"/>
      <c r="I775" s="49"/>
      <c r="J775" s="49"/>
      <c r="K775" s="49"/>
      <c r="L775" s="49"/>
      <c r="M775" s="49"/>
    </row>
    <row r="776" ht="15.75" customHeight="1">
      <c r="F776" s="49"/>
      <c r="G776" s="49"/>
      <c r="H776" s="49"/>
      <c r="I776" s="49"/>
      <c r="J776" s="49"/>
      <c r="K776" s="49"/>
      <c r="L776" s="49"/>
      <c r="M776" s="49"/>
    </row>
    <row r="777" ht="15.75" customHeight="1">
      <c r="F777" s="49"/>
      <c r="G777" s="49"/>
      <c r="H777" s="49"/>
      <c r="I777" s="49"/>
      <c r="J777" s="49"/>
      <c r="K777" s="49"/>
      <c r="L777" s="49"/>
      <c r="M777" s="49"/>
    </row>
    <row r="778" ht="15.75" customHeight="1">
      <c r="F778" s="49"/>
      <c r="G778" s="49"/>
      <c r="H778" s="49"/>
      <c r="I778" s="49"/>
      <c r="J778" s="49"/>
      <c r="K778" s="49"/>
      <c r="L778" s="49"/>
      <c r="M778" s="49"/>
    </row>
    <row r="779" ht="15.75" customHeight="1">
      <c r="F779" s="49"/>
      <c r="G779" s="49"/>
      <c r="H779" s="49"/>
      <c r="I779" s="49"/>
      <c r="J779" s="49"/>
      <c r="K779" s="49"/>
      <c r="L779" s="49"/>
      <c r="M779" s="49"/>
    </row>
    <row r="780" ht="15.75" customHeight="1">
      <c r="F780" s="49"/>
      <c r="G780" s="49"/>
      <c r="H780" s="49"/>
      <c r="I780" s="49"/>
      <c r="J780" s="49"/>
      <c r="K780" s="49"/>
      <c r="L780" s="49"/>
      <c r="M780" s="49"/>
    </row>
    <row r="781" ht="15.75" customHeight="1">
      <c r="F781" s="49"/>
      <c r="G781" s="49"/>
      <c r="H781" s="49"/>
      <c r="I781" s="49"/>
      <c r="J781" s="49"/>
      <c r="K781" s="49"/>
      <c r="L781" s="49"/>
      <c r="M781" s="49"/>
    </row>
    <row r="782" ht="15.75" customHeight="1">
      <c r="F782" s="49"/>
      <c r="G782" s="49"/>
      <c r="H782" s="49"/>
      <c r="I782" s="49"/>
      <c r="J782" s="49"/>
      <c r="K782" s="49"/>
      <c r="L782" s="49"/>
      <c r="M782" s="49"/>
    </row>
    <row r="783" ht="15.75" customHeight="1">
      <c r="F783" s="49"/>
      <c r="G783" s="49"/>
      <c r="H783" s="49"/>
      <c r="I783" s="49"/>
      <c r="J783" s="49"/>
      <c r="K783" s="49"/>
      <c r="L783" s="49"/>
      <c r="M783" s="49"/>
    </row>
    <row r="784" ht="15.75" customHeight="1">
      <c r="F784" s="49"/>
      <c r="G784" s="49"/>
      <c r="H784" s="49"/>
      <c r="I784" s="49"/>
      <c r="J784" s="49"/>
      <c r="K784" s="49"/>
      <c r="L784" s="49"/>
      <c r="M784" s="49"/>
    </row>
    <row r="785" ht="15.75" customHeight="1">
      <c r="F785" s="49"/>
      <c r="G785" s="49"/>
      <c r="H785" s="49"/>
      <c r="I785" s="49"/>
      <c r="J785" s="49"/>
      <c r="K785" s="49"/>
      <c r="L785" s="49"/>
      <c r="M785" s="49"/>
    </row>
    <row r="786" ht="15.75" customHeight="1">
      <c r="F786" s="49"/>
      <c r="G786" s="49"/>
      <c r="H786" s="49"/>
      <c r="I786" s="49"/>
      <c r="J786" s="49"/>
      <c r="K786" s="49"/>
      <c r="L786" s="49"/>
      <c r="M786" s="49"/>
    </row>
    <row r="787" ht="15.75" customHeight="1">
      <c r="F787" s="49"/>
      <c r="G787" s="49"/>
      <c r="H787" s="49"/>
      <c r="I787" s="49"/>
      <c r="J787" s="49"/>
      <c r="K787" s="49"/>
      <c r="L787" s="49"/>
      <c r="M787" s="49"/>
    </row>
    <row r="788" ht="15.75" customHeight="1">
      <c r="F788" s="49"/>
      <c r="G788" s="49"/>
      <c r="H788" s="49"/>
      <c r="I788" s="49"/>
      <c r="J788" s="49"/>
      <c r="K788" s="49"/>
      <c r="L788" s="49"/>
      <c r="M788" s="49"/>
    </row>
    <row r="789" ht="15.75" customHeight="1">
      <c r="F789" s="49"/>
      <c r="G789" s="49"/>
      <c r="H789" s="49"/>
      <c r="I789" s="49"/>
      <c r="J789" s="49"/>
      <c r="K789" s="49"/>
      <c r="L789" s="49"/>
      <c r="M789" s="49"/>
    </row>
    <row r="790" ht="15.75" customHeight="1">
      <c r="F790" s="49"/>
      <c r="G790" s="49"/>
      <c r="H790" s="49"/>
      <c r="I790" s="49"/>
      <c r="J790" s="49"/>
      <c r="K790" s="49"/>
      <c r="L790" s="49"/>
      <c r="M790" s="49"/>
    </row>
    <row r="791" ht="15.75" customHeight="1">
      <c r="F791" s="49"/>
      <c r="G791" s="49"/>
      <c r="H791" s="49"/>
      <c r="I791" s="49"/>
      <c r="J791" s="49"/>
      <c r="K791" s="49"/>
      <c r="L791" s="49"/>
      <c r="M791" s="49"/>
    </row>
    <row r="792" ht="15.75" customHeight="1">
      <c r="F792" s="49"/>
      <c r="G792" s="49"/>
      <c r="H792" s="49"/>
      <c r="I792" s="49"/>
      <c r="J792" s="49"/>
      <c r="K792" s="49"/>
      <c r="L792" s="49"/>
      <c r="M792" s="49"/>
    </row>
    <row r="793" ht="15.75" customHeight="1">
      <c r="F793" s="49"/>
      <c r="G793" s="49"/>
      <c r="H793" s="49"/>
      <c r="I793" s="49"/>
      <c r="J793" s="49"/>
      <c r="K793" s="49"/>
      <c r="L793" s="49"/>
      <c r="M793" s="49"/>
    </row>
    <row r="794" ht="15.75" customHeight="1">
      <c r="F794" s="49"/>
      <c r="G794" s="49"/>
      <c r="H794" s="49"/>
      <c r="I794" s="49"/>
      <c r="J794" s="49"/>
      <c r="K794" s="49"/>
      <c r="L794" s="49"/>
      <c r="M794" s="49"/>
    </row>
    <row r="795" ht="15.75" customHeight="1">
      <c r="F795" s="49"/>
      <c r="G795" s="49"/>
      <c r="H795" s="49"/>
      <c r="I795" s="49"/>
      <c r="J795" s="49"/>
      <c r="K795" s="49"/>
      <c r="L795" s="49"/>
      <c r="M795" s="49"/>
    </row>
    <row r="796" ht="15.75" customHeight="1">
      <c r="F796" s="49"/>
      <c r="G796" s="49"/>
      <c r="H796" s="49"/>
      <c r="I796" s="49"/>
      <c r="J796" s="49"/>
      <c r="K796" s="49"/>
      <c r="L796" s="49"/>
      <c r="M796" s="49"/>
    </row>
    <row r="797" ht="15.75" customHeight="1">
      <c r="F797" s="49"/>
      <c r="G797" s="49"/>
      <c r="H797" s="49"/>
      <c r="I797" s="49"/>
      <c r="J797" s="49"/>
      <c r="K797" s="49"/>
      <c r="L797" s="49"/>
      <c r="M797" s="49"/>
    </row>
    <row r="798" ht="15.75" customHeight="1">
      <c r="F798" s="49"/>
      <c r="G798" s="49"/>
      <c r="H798" s="49"/>
      <c r="I798" s="49"/>
      <c r="J798" s="49"/>
      <c r="K798" s="49"/>
      <c r="L798" s="49"/>
      <c r="M798" s="49"/>
    </row>
    <row r="799" ht="15.75" customHeight="1">
      <c r="F799" s="49"/>
      <c r="G799" s="49"/>
      <c r="H799" s="49"/>
      <c r="I799" s="49"/>
      <c r="J799" s="49"/>
      <c r="K799" s="49"/>
      <c r="L799" s="49"/>
      <c r="M799" s="49"/>
    </row>
    <row r="800" ht="15.75" customHeight="1">
      <c r="F800" s="49"/>
      <c r="G800" s="49"/>
      <c r="H800" s="49"/>
      <c r="I800" s="49"/>
      <c r="J800" s="49"/>
      <c r="K800" s="49"/>
      <c r="L800" s="49"/>
      <c r="M800" s="49"/>
    </row>
    <row r="801" ht="15.75" customHeight="1">
      <c r="F801" s="49"/>
      <c r="G801" s="49"/>
      <c r="H801" s="49"/>
      <c r="I801" s="49"/>
      <c r="J801" s="49"/>
      <c r="K801" s="49"/>
      <c r="L801" s="49"/>
      <c r="M801" s="49"/>
    </row>
    <row r="802" ht="15.75" customHeight="1">
      <c r="F802" s="49"/>
      <c r="G802" s="49"/>
      <c r="H802" s="49"/>
      <c r="I802" s="49"/>
      <c r="J802" s="49"/>
      <c r="K802" s="49"/>
      <c r="L802" s="49"/>
      <c r="M802" s="49"/>
    </row>
    <row r="803" ht="15.75" customHeight="1">
      <c r="F803" s="49"/>
      <c r="G803" s="49"/>
      <c r="H803" s="49"/>
      <c r="I803" s="49"/>
      <c r="J803" s="49"/>
      <c r="K803" s="49"/>
      <c r="L803" s="49"/>
      <c r="M803" s="49"/>
    </row>
    <row r="804" ht="15.75" customHeight="1">
      <c r="F804" s="49"/>
      <c r="G804" s="49"/>
      <c r="H804" s="49"/>
      <c r="I804" s="49"/>
      <c r="J804" s="49"/>
      <c r="K804" s="49"/>
      <c r="L804" s="49"/>
      <c r="M804" s="49"/>
    </row>
    <row r="805" ht="15.75" customHeight="1">
      <c r="F805" s="49"/>
      <c r="G805" s="49"/>
      <c r="H805" s="49"/>
      <c r="I805" s="49"/>
      <c r="J805" s="49"/>
      <c r="K805" s="49"/>
      <c r="L805" s="49"/>
      <c r="M805" s="49"/>
    </row>
    <row r="806" ht="15.75" customHeight="1">
      <c r="F806" s="49"/>
      <c r="G806" s="49"/>
      <c r="H806" s="49"/>
      <c r="I806" s="49"/>
      <c r="J806" s="49"/>
      <c r="K806" s="49"/>
      <c r="L806" s="49"/>
      <c r="M806" s="49"/>
    </row>
    <row r="807" ht="15.75" customHeight="1">
      <c r="F807" s="49"/>
      <c r="G807" s="49"/>
      <c r="H807" s="49"/>
      <c r="I807" s="49"/>
      <c r="J807" s="49"/>
      <c r="K807" s="49"/>
      <c r="L807" s="49"/>
      <c r="M807" s="49"/>
    </row>
    <row r="808" ht="15.75" customHeight="1">
      <c r="F808" s="49"/>
      <c r="G808" s="49"/>
      <c r="H808" s="49"/>
      <c r="I808" s="49"/>
      <c r="J808" s="49"/>
      <c r="K808" s="49"/>
      <c r="L808" s="49"/>
      <c r="M808" s="49"/>
    </row>
    <row r="809" ht="15.75" customHeight="1">
      <c r="F809" s="49"/>
      <c r="G809" s="49"/>
      <c r="H809" s="49"/>
      <c r="I809" s="49"/>
      <c r="J809" s="49"/>
      <c r="K809" s="49"/>
      <c r="L809" s="49"/>
      <c r="M809" s="49"/>
    </row>
    <row r="810" ht="15.75" customHeight="1">
      <c r="F810" s="49"/>
      <c r="G810" s="49"/>
      <c r="H810" s="49"/>
      <c r="I810" s="49"/>
      <c r="J810" s="49"/>
      <c r="K810" s="49"/>
      <c r="L810" s="49"/>
      <c r="M810" s="49"/>
    </row>
    <row r="811" ht="15.75" customHeight="1">
      <c r="F811" s="49"/>
      <c r="G811" s="49"/>
      <c r="H811" s="49"/>
      <c r="I811" s="49"/>
      <c r="J811" s="49"/>
      <c r="K811" s="49"/>
      <c r="L811" s="49"/>
      <c r="M811" s="49"/>
    </row>
    <row r="812" ht="15.75" customHeight="1">
      <c r="F812" s="49"/>
      <c r="G812" s="49"/>
      <c r="H812" s="49"/>
      <c r="I812" s="49"/>
      <c r="J812" s="49"/>
      <c r="K812" s="49"/>
      <c r="L812" s="49"/>
      <c r="M812" s="49"/>
    </row>
    <row r="813" ht="15.75" customHeight="1">
      <c r="F813" s="49"/>
      <c r="G813" s="49"/>
      <c r="H813" s="49"/>
      <c r="I813" s="49"/>
      <c r="J813" s="49"/>
      <c r="K813" s="49"/>
      <c r="L813" s="49"/>
      <c r="M813" s="49"/>
    </row>
    <row r="814" ht="15.75" customHeight="1">
      <c r="F814" s="49"/>
      <c r="G814" s="49"/>
      <c r="H814" s="49"/>
      <c r="I814" s="49"/>
      <c r="J814" s="49"/>
      <c r="K814" s="49"/>
      <c r="L814" s="49"/>
      <c r="M814" s="49"/>
    </row>
    <row r="815" ht="15.75" customHeight="1">
      <c r="F815" s="49"/>
      <c r="G815" s="49"/>
      <c r="H815" s="49"/>
      <c r="I815" s="49"/>
      <c r="J815" s="49"/>
      <c r="K815" s="49"/>
      <c r="L815" s="49"/>
      <c r="M815" s="49"/>
    </row>
    <row r="816" ht="15.75" customHeight="1">
      <c r="F816" s="49"/>
      <c r="G816" s="49"/>
      <c r="H816" s="49"/>
      <c r="I816" s="49"/>
      <c r="J816" s="49"/>
      <c r="K816" s="49"/>
      <c r="L816" s="49"/>
      <c r="M816" s="49"/>
    </row>
    <row r="817" ht="15.75" customHeight="1">
      <c r="F817" s="49"/>
      <c r="G817" s="49"/>
      <c r="H817" s="49"/>
      <c r="I817" s="49"/>
      <c r="J817" s="49"/>
      <c r="K817" s="49"/>
      <c r="L817" s="49"/>
      <c r="M817" s="49"/>
    </row>
    <row r="818" ht="15.75" customHeight="1">
      <c r="F818" s="49"/>
      <c r="G818" s="49"/>
      <c r="H818" s="49"/>
      <c r="I818" s="49"/>
      <c r="J818" s="49"/>
      <c r="K818" s="49"/>
      <c r="L818" s="49"/>
      <c r="M818" s="49"/>
    </row>
    <row r="819" ht="15.75" customHeight="1">
      <c r="F819" s="49"/>
      <c r="G819" s="49"/>
      <c r="H819" s="49"/>
      <c r="I819" s="49"/>
      <c r="J819" s="49"/>
      <c r="K819" s="49"/>
      <c r="L819" s="49"/>
      <c r="M819" s="49"/>
    </row>
    <row r="820" ht="15.75" customHeight="1">
      <c r="F820" s="49"/>
      <c r="G820" s="49"/>
      <c r="H820" s="49"/>
      <c r="I820" s="49"/>
      <c r="J820" s="49"/>
      <c r="K820" s="49"/>
      <c r="L820" s="49"/>
      <c r="M820" s="49"/>
    </row>
    <row r="821" ht="15.75" customHeight="1">
      <c r="F821" s="49"/>
      <c r="G821" s="49"/>
      <c r="H821" s="49"/>
      <c r="I821" s="49"/>
      <c r="J821" s="49"/>
      <c r="K821" s="49"/>
      <c r="L821" s="49"/>
      <c r="M821" s="49"/>
    </row>
    <row r="822" ht="15.75" customHeight="1">
      <c r="F822" s="49"/>
      <c r="G822" s="49"/>
      <c r="H822" s="49"/>
      <c r="I822" s="49"/>
      <c r="J822" s="49"/>
      <c r="K822" s="49"/>
      <c r="L822" s="49"/>
      <c r="M822" s="49"/>
    </row>
    <row r="823" ht="15.75" customHeight="1">
      <c r="F823" s="49"/>
      <c r="G823" s="49"/>
      <c r="H823" s="49"/>
      <c r="I823" s="49"/>
      <c r="J823" s="49"/>
      <c r="K823" s="49"/>
      <c r="L823" s="49"/>
      <c r="M823" s="49"/>
    </row>
    <row r="824" ht="15.75" customHeight="1">
      <c r="F824" s="49"/>
      <c r="G824" s="49"/>
      <c r="H824" s="49"/>
      <c r="I824" s="49"/>
      <c r="J824" s="49"/>
      <c r="K824" s="49"/>
      <c r="L824" s="49"/>
      <c r="M824" s="49"/>
    </row>
    <row r="825" ht="15.75" customHeight="1">
      <c r="F825" s="49"/>
      <c r="G825" s="49"/>
      <c r="H825" s="49"/>
      <c r="I825" s="49"/>
      <c r="J825" s="49"/>
      <c r="K825" s="49"/>
      <c r="L825" s="49"/>
      <c r="M825" s="49"/>
    </row>
    <row r="826" ht="15.75" customHeight="1">
      <c r="F826" s="49"/>
      <c r="G826" s="49"/>
      <c r="H826" s="49"/>
      <c r="I826" s="49"/>
      <c r="J826" s="49"/>
      <c r="K826" s="49"/>
      <c r="L826" s="49"/>
      <c r="M826" s="49"/>
    </row>
    <row r="827" ht="15.75" customHeight="1">
      <c r="F827" s="49"/>
      <c r="G827" s="49"/>
      <c r="H827" s="49"/>
      <c r="I827" s="49"/>
      <c r="J827" s="49"/>
      <c r="K827" s="49"/>
      <c r="L827" s="49"/>
      <c r="M827" s="49"/>
    </row>
    <row r="828" ht="15.75" customHeight="1">
      <c r="F828" s="49"/>
      <c r="G828" s="49"/>
      <c r="H828" s="49"/>
      <c r="I828" s="49"/>
      <c r="J828" s="49"/>
      <c r="K828" s="49"/>
      <c r="L828" s="49"/>
      <c r="M828" s="49"/>
    </row>
    <row r="829" ht="15.75" customHeight="1">
      <c r="F829" s="49"/>
      <c r="G829" s="49"/>
      <c r="H829" s="49"/>
      <c r="I829" s="49"/>
      <c r="J829" s="49"/>
      <c r="K829" s="49"/>
      <c r="L829" s="49"/>
      <c r="M829" s="49"/>
    </row>
    <row r="830" ht="15.75" customHeight="1">
      <c r="F830" s="49"/>
      <c r="G830" s="49"/>
      <c r="H830" s="49"/>
      <c r="I830" s="49"/>
      <c r="J830" s="49"/>
      <c r="K830" s="49"/>
      <c r="L830" s="49"/>
      <c r="M830" s="49"/>
    </row>
    <row r="831" ht="15.75" customHeight="1">
      <c r="F831" s="49"/>
      <c r="G831" s="49"/>
      <c r="H831" s="49"/>
      <c r="I831" s="49"/>
      <c r="J831" s="49"/>
      <c r="K831" s="49"/>
      <c r="L831" s="49"/>
      <c r="M831" s="49"/>
    </row>
    <row r="832" ht="15.75" customHeight="1">
      <c r="F832" s="49"/>
      <c r="G832" s="49"/>
      <c r="H832" s="49"/>
      <c r="I832" s="49"/>
      <c r="J832" s="49"/>
      <c r="K832" s="49"/>
      <c r="L832" s="49"/>
      <c r="M832" s="49"/>
    </row>
    <row r="833" ht="15.75" customHeight="1">
      <c r="F833" s="49"/>
      <c r="G833" s="49"/>
      <c r="H833" s="49"/>
      <c r="I833" s="49"/>
      <c r="J833" s="49"/>
      <c r="K833" s="49"/>
      <c r="L833" s="49"/>
      <c r="M833" s="49"/>
    </row>
    <row r="834" ht="15.75" customHeight="1">
      <c r="F834" s="49"/>
      <c r="G834" s="49"/>
      <c r="H834" s="49"/>
      <c r="I834" s="49"/>
      <c r="J834" s="49"/>
      <c r="K834" s="49"/>
      <c r="L834" s="49"/>
      <c r="M834" s="49"/>
    </row>
    <row r="835" ht="15.75" customHeight="1">
      <c r="F835" s="49"/>
      <c r="G835" s="49"/>
      <c r="H835" s="49"/>
      <c r="I835" s="49"/>
      <c r="J835" s="49"/>
      <c r="K835" s="49"/>
      <c r="L835" s="49"/>
      <c r="M835" s="49"/>
    </row>
    <row r="836" ht="15.75" customHeight="1">
      <c r="F836" s="49"/>
      <c r="G836" s="49"/>
      <c r="H836" s="49"/>
      <c r="I836" s="49"/>
      <c r="J836" s="49"/>
      <c r="K836" s="49"/>
      <c r="L836" s="49"/>
      <c r="M836" s="49"/>
    </row>
    <row r="837" ht="15.75" customHeight="1">
      <c r="F837" s="49"/>
      <c r="G837" s="49"/>
      <c r="H837" s="49"/>
      <c r="I837" s="49"/>
      <c r="J837" s="49"/>
      <c r="K837" s="49"/>
      <c r="L837" s="49"/>
      <c r="M837" s="49"/>
    </row>
    <row r="838" ht="15.75" customHeight="1">
      <c r="F838" s="49"/>
      <c r="G838" s="49"/>
      <c r="H838" s="49"/>
      <c r="I838" s="49"/>
      <c r="J838" s="49"/>
      <c r="K838" s="49"/>
      <c r="L838" s="49"/>
      <c r="M838" s="49"/>
    </row>
    <row r="839" ht="15.75" customHeight="1">
      <c r="F839" s="49"/>
      <c r="G839" s="49"/>
      <c r="H839" s="49"/>
      <c r="I839" s="49"/>
      <c r="J839" s="49"/>
      <c r="K839" s="49"/>
      <c r="L839" s="49"/>
      <c r="M839" s="49"/>
    </row>
    <row r="840" ht="15.75" customHeight="1">
      <c r="F840" s="49"/>
      <c r="G840" s="49"/>
      <c r="H840" s="49"/>
      <c r="I840" s="49"/>
      <c r="J840" s="49"/>
      <c r="K840" s="49"/>
      <c r="L840" s="49"/>
      <c r="M840" s="49"/>
    </row>
    <row r="841" ht="15.75" customHeight="1">
      <c r="F841" s="49"/>
      <c r="G841" s="49"/>
      <c r="H841" s="49"/>
      <c r="I841" s="49"/>
      <c r="J841" s="49"/>
      <c r="K841" s="49"/>
      <c r="L841" s="49"/>
      <c r="M841" s="49"/>
    </row>
    <row r="842" ht="15.75" customHeight="1">
      <c r="F842" s="49"/>
      <c r="G842" s="49"/>
      <c r="H842" s="49"/>
      <c r="I842" s="49"/>
      <c r="J842" s="49"/>
      <c r="K842" s="49"/>
      <c r="L842" s="49"/>
      <c r="M842" s="49"/>
    </row>
    <row r="843" ht="15.75" customHeight="1">
      <c r="F843" s="49"/>
      <c r="G843" s="49"/>
      <c r="H843" s="49"/>
      <c r="I843" s="49"/>
      <c r="J843" s="49"/>
      <c r="K843" s="49"/>
      <c r="L843" s="49"/>
      <c r="M843" s="49"/>
    </row>
    <row r="844" ht="15.75" customHeight="1">
      <c r="F844" s="49"/>
      <c r="G844" s="49"/>
      <c r="H844" s="49"/>
      <c r="I844" s="49"/>
      <c r="J844" s="49"/>
      <c r="K844" s="49"/>
      <c r="L844" s="49"/>
      <c r="M844" s="49"/>
    </row>
    <row r="845" ht="15.75" customHeight="1">
      <c r="F845" s="49"/>
      <c r="G845" s="49"/>
      <c r="H845" s="49"/>
      <c r="I845" s="49"/>
      <c r="J845" s="49"/>
      <c r="K845" s="49"/>
      <c r="L845" s="49"/>
      <c r="M845" s="49"/>
    </row>
    <row r="846" ht="15.75" customHeight="1">
      <c r="F846" s="49"/>
      <c r="G846" s="49"/>
      <c r="H846" s="49"/>
      <c r="I846" s="49"/>
      <c r="J846" s="49"/>
      <c r="K846" s="49"/>
      <c r="L846" s="49"/>
      <c r="M846" s="49"/>
    </row>
    <row r="847" ht="15.75" customHeight="1">
      <c r="F847" s="49"/>
      <c r="G847" s="49"/>
      <c r="H847" s="49"/>
      <c r="I847" s="49"/>
      <c r="J847" s="49"/>
      <c r="K847" s="49"/>
      <c r="L847" s="49"/>
      <c r="M847" s="49"/>
    </row>
    <row r="848" ht="15.75" customHeight="1">
      <c r="F848" s="49"/>
      <c r="G848" s="49"/>
      <c r="H848" s="49"/>
      <c r="I848" s="49"/>
      <c r="J848" s="49"/>
      <c r="K848" s="49"/>
      <c r="L848" s="49"/>
      <c r="M848" s="49"/>
    </row>
    <row r="849" ht="15.75" customHeight="1">
      <c r="F849" s="49"/>
      <c r="G849" s="49"/>
      <c r="H849" s="49"/>
      <c r="I849" s="49"/>
      <c r="J849" s="49"/>
      <c r="K849" s="49"/>
      <c r="L849" s="49"/>
      <c r="M849" s="49"/>
    </row>
    <row r="850" ht="15.75" customHeight="1">
      <c r="F850" s="49"/>
      <c r="G850" s="49"/>
      <c r="H850" s="49"/>
      <c r="I850" s="49"/>
      <c r="J850" s="49"/>
      <c r="K850" s="49"/>
      <c r="L850" s="49"/>
      <c r="M850" s="49"/>
    </row>
    <row r="851" ht="15.75" customHeight="1">
      <c r="F851" s="49"/>
      <c r="G851" s="49"/>
      <c r="H851" s="49"/>
      <c r="I851" s="49"/>
      <c r="J851" s="49"/>
      <c r="K851" s="49"/>
      <c r="L851" s="49"/>
      <c r="M851" s="49"/>
    </row>
    <row r="852" ht="15.75" customHeight="1">
      <c r="F852" s="49"/>
      <c r="G852" s="49"/>
      <c r="H852" s="49"/>
      <c r="I852" s="49"/>
      <c r="J852" s="49"/>
      <c r="K852" s="49"/>
      <c r="L852" s="49"/>
      <c r="M852" s="49"/>
    </row>
    <row r="853" ht="15.75" customHeight="1">
      <c r="F853" s="49"/>
      <c r="G853" s="49"/>
      <c r="H853" s="49"/>
      <c r="I853" s="49"/>
      <c r="J853" s="49"/>
      <c r="K853" s="49"/>
      <c r="L853" s="49"/>
      <c r="M853" s="49"/>
    </row>
    <row r="854" ht="15.75" customHeight="1">
      <c r="F854" s="49"/>
      <c r="G854" s="49"/>
      <c r="H854" s="49"/>
      <c r="I854" s="49"/>
      <c r="J854" s="49"/>
      <c r="K854" s="49"/>
      <c r="L854" s="49"/>
      <c r="M854" s="49"/>
    </row>
    <row r="855" ht="15.75" customHeight="1">
      <c r="F855" s="49"/>
      <c r="G855" s="49"/>
      <c r="H855" s="49"/>
      <c r="I855" s="49"/>
      <c r="J855" s="49"/>
      <c r="K855" s="49"/>
      <c r="L855" s="49"/>
      <c r="M855" s="49"/>
    </row>
    <row r="856" ht="15.75" customHeight="1">
      <c r="F856" s="49"/>
      <c r="G856" s="49"/>
      <c r="H856" s="49"/>
      <c r="I856" s="49"/>
      <c r="J856" s="49"/>
      <c r="K856" s="49"/>
      <c r="L856" s="49"/>
      <c r="M856" s="49"/>
    </row>
    <row r="857" ht="15.75" customHeight="1">
      <c r="F857" s="49"/>
      <c r="G857" s="49"/>
      <c r="H857" s="49"/>
      <c r="I857" s="49"/>
      <c r="J857" s="49"/>
      <c r="K857" s="49"/>
      <c r="L857" s="49"/>
      <c r="M857" s="49"/>
    </row>
    <row r="858" ht="15.75" customHeight="1">
      <c r="F858" s="49"/>
      <c r="G858" s="49"/>
      <c r="H858" s="49"/>
      <c r="I858" s="49"/>
      <c r="J858" s="49"/>
      <c r="K858" s="49"/>
      <c r="L858" s="49"/>
      <c r="M858" s="49"/>
    </row>
    <row r="859" ht="15.75" customHeight="1">
      <c r="F859" s="49"/>
      <c r="G859" s="49"/>
      <c r="H859" s="49"/>
      <c r="I859" s="49"/>
      <c r="J859" s="49"/>
      <c r="K859" s="49"/>
      <c r="L859" s="49"/>
      <c r="M859" s="49"/>
    </row>
    <row r="860" ht="15.75" customHeight="1">
      <c r="F860" s="49"/>
      <c r="G860" s="49"/>
      <c r="H860" s="49"/>
      <c r="I860" s="49"/>
      <c r="J860" s="49"/>
      <c r="K860" s="49"/>
      <c r="L860" s="49"/>
      <c r="M860" s="49"/>
    </row>
    <row r="861" ht="15.75" customHeight="1">
      <c r="F861" s="49"/>
      <c r="G861" s="49"/>
      <c r="H861" s="49"/>
      <c r="I861" s="49"/>
      <c r="J861" s="49"/>
      <c r="K861" s="49"/>
      <c r="L861" s="49"/>
      <c r="M861" s="49"/>
    </row>
    <row r="862" ht="15.75" customHeight="1">
      <c r="F862" s="49"/>
      <c r="G862" s="49"/>
      <c r="H862" s="49"/>
      <c r="I862" s="49"/>
      <c r="J862" s="49"/>
      <c r="K862" s="49"/>
      <c r="L862" s="49"/>
      <c r="M862" s="49"/>
    </row>
    <row r="863" ht="15.75" customHeight="1">
      <c r="F863" s="49"/>
      <c r="G863" s="49"/>
      <c r="H863" s="49"/>
      <c r="I863" s="49"/>
      <c r="J863" s="49"/>
      <c r="K863" s="49"/>
      <c r="L863" s="49"/>
      <c r="M863" s="49"/>
    </row>
    <row r="864" ht="15.75" customHeight="1">
      <c r="F864" s="49"/>
      <c r="G864" s="49"/>
      <c r="H864" s="49"/>
      <c r="I864" s="49"/>
      <c r="J864" s="49"/>
      <c r="K864" s="49"/>
      <c r="L864" s="49"/>
      <c r="M864" s="49"/>
    </row>
    <row r="865" ht="15.75" customHeight="1">
      <c r="F865" s="49"/>
      <c r="G865" s="49"/>
      <c r="H865" s="49"/>
      <c r="I865" s="49"/>
      <c r="J865" s="49"/>
      <c r="K865" s="49"/>
      <c r="L865" s="49"/>
      <c r="M865" s="49"/>
    </row>
    <row r="866" ht="15.75" customHeight="1">
      <c r="F866" s="49"/>
      <c r="G866" s="49"/>
      <c r="H866" s="49"/>
      <c r="I866" s="49"/>
      <c r="J866" s="49"/>
      <c r="K866" s="49"/>
      <c r="L866" s="49"/>
      <c r="M866" s="49"/>
    </row>
    <row r="867" ht="15.75" customHeight="1">
      <c r="F867" s="49"/>
      <c r="G867" s="49"/>
      <c r="H867" s="49"/>
      <c r="I867" s="49"/>
      <c r="J867" s="49"/>
      <c r="K867" s="49"/>
      <c r="L867" s="49"/>
      <c r="M867" s="49"/>
    </row>
    <row r="868" ht="15.75" customHeight="1">
      <c r="F868" s="49"/>
      <c r="G868" s="49"/>
      <c r="H868" s="49"/>
      <c r="I868" s="49"/>
      <c r="J868" s="49"/>
      <c r="K868" s="49"/>
      <c r="L868" s="49"/>
      <c r="M868" s="49"/>
    </row>
    <row r="869" ht="15.75" customHeight="1">
      <c r="F869" s="49"/>
      <c r="G869" s="49"/>
      <c r="H869" s="49"/>
      <c r="I869" s="49"/>
      <c r="J869" s="49"/>
      <c r="K869" s="49"/>
      <c r="L869" s="49"/>
      <c r="M869" s="49"/>
    </row>
    <row r="870" ht="15.75" customHeight="1">
      <c r="F870" s="49"/>
      <c r="G870" s="49"/>
      <c r="H870" s="49"/>
      <c r="I870" s="49"/>
      <c r="J870" s="49"/>
      <c r="K870" s="49"/>
      <c r="L870" s="49"/>
      <c r="M870" s="49"/>
    </row>
    <row r="871" ht="15.75" customHeight="1">
      <c r="F871" s="49"/>
      <c r="G871" s="49"/>
      <c r="H871" s="49"/>
      <c r="I871" s="49"/>
      <c r="J871" s="49"/>
      <c r="K871" s="49"/>
      <c r="L871" s="49"/>
      <c r="M871" s="49"/>
    </row>
    <row r="872" ht="15.75" customHeight="1">
      <c r="F872" s="49"/>
      <c r="G872" s="49"/>
      <c r="H872" s="49"/>
      <c r="I872" s="49"/>
      <c r="J872" s="49"/>
      <c r="K872" s="49"/>
      <c r="L872" s="49"/>
      <c r="M872" s="49"/>
    </row>
    <row r="873" ht="15.75" customHeight="1">
      <c r="F873" s="49"/>
      <c r="G873" s="49"/>
      <c r="H873" s="49"/>
      <c r="I873" s="49"/>
      <c r="J873" s="49"/>
      <c r="K873" s="49"/>
      <c r="L873" s="49"/>
      <c r="M873" s="49"/>
    </row>
    <row r="874" ht="15.75" customHeight="1">
      <c r="F874" s="49"/>
      <c r="G874" s="49"/>
      <c r="H874" s="49"/>
      <c r="I874" s="49"/>
      <c r="J874" s="49"/>
      <c r="K874" s="49"/>
      <c r="L874" s="49"/>
      <c r="M874" s="49"/>
    </row>
    <row r="875" ht="15.75" customHeight="1">
      <c r="F875" s="49"/>
      <c r="G875" s="49"/>
      <c r="H875" s="49"/>
      <c r="I875" s="49"/>
      <c r="J875" s="49"/>
      <c r="K875" s="49"/>
      <c r="L875" s="49"/>
      <c r="M875" s="49"/>
    </row>
    <row r="876" ht="15.75" customHeight="1">
      <c r="F876" s="49"/>
      <c r="G876" s="49"/>
      <c r="H876" s="49"/>
      <c r="I876" s="49"/>
      <c r="J876" s="49"/>
      <c r="K876" s="49"/>
      <c r="L876" s="49"/>
      <c r="M876" s="49"/>
    </row>
    <row r="877" ht="15.75" customHeight="1">
      <c r="F877" s="49"/>
      <c r="G877" s="49"/>
      <c r="H877" s="49"/>
      <c r="I877" s="49"/>
      <c r="J877" s="49"/>
      <c r="K877" s="49"/>
      <c r="L877" s="49"/>
      <c r="M877" s="49"/>
    </row>
    <row r="878" ht="15.75" customHeight="1">
      <c r="F878" s="49"/>
      <c r="G878" s="49"/>
      <c r="H878" s="49"/>
      <c r="I878" s="49"/>
      <c r="J878" s="49"/>
      <c r="K878" s="49"/>
      <c r="L878" s="49"/>
      <c r="M878" s="49"/>
    </row>
    <row r="879" ht="15.75" customHeight="1">
      <c r="F879" s="49"/>
      <c r="G879" s="49"/>
      <c r="H879" s="49"/>
      <c r="I879" s="49"/>
      <c r="J879" s="49"/>
      <c r="K879" s="49"/>
      <c r="L879" s="49"/>
      <c r="M879" s="49"/>
    </row>
    <row r="880" ht="15.75" customHeight="1">
      <c r="F880" s="49"/>
      <c r="G880" s="49"/>
      <c r="H880" s="49"/>
      <c r="I880" s="49"/>
      <c r="J880" s="49"/>
      <c r="K880" s="49"/>
      <c r="L880" s="49"/>
      <c r="M880" s="49"/>
    </row>
    <row r="881" ht="15.75" customHeight="1">
      <c r="F881" s="49"/>
      <c r="G881" s="49"/>
      <c r="H881" s="49"/>
      <c r="I881" s="49"/>
      <c r="J881" s="49"/>
      <c r="K881" s="49"/>
      <c r="L881" s="49"/>
      <c r="M881" s="49"/>
    </row>
    <row r="882" ht="15.75" customHeight="1">
      <c r="F882" s="49"/>
      <c r="G882" s="49"/>
      <c r="H882" s="49"/>
      <c r="I882" s="49"/>
      <c r="J882" s="49"/>
      <c r="K882" s="49"/>
      <c r="L882" s="49"/>
      <c r="M882" s="49"/>
    </row>
    <row r="883" ht="15.75" customHeight="1">
      <c r="F883" s="49"/>
      <c r="G883" s="49"/>
      <c r="H883" s="49"/>
      <c r="I883" s="49"/>
      <c r="J883" s="49"/>
      <c r="K883" s="49"/>
      <c r="L883" s="49"/>
      <c r="M883" s="49"/>
    </row>
    <row r="884" ht="15.75" customHeight="1">
      <c r="F884" s="49"/>
      <c r="G884" s="49"/>
      <c r="H884" s="49"/>
      <c r="I884" s="49"/>
      <c r="J884" s="49"/>
      <c r="K884" s="49"/>
      <c r="L884" s="49"/>
      <c r="M884" s="49"/>
    </row>
    <row r="885" ht="15.75" customHeight="1">
      <c r="F885" s="49"/>
      <c r="G885" s="49"/>
      <c r="H885" s="49"/>
      <c r="I885" s="49"/>
      <c r="J885" s="49"/>
      <c r="K885" s="49"/>
      <c r="L885" s="49"/>
      <c r="M885" s="49"/>
    </row>
    <row r="886" ht="15.75" customHeight="1">
      <c r="F886" s="49"/>
      <c r="G886" s="49"/>
      <c r="H886" s="49"/>
      <c r="I886" s="49"/>
      <c r="J886" s="49"/>
      <c r="K886" s="49"/>
      <c r="L886" s="49"/>
      <c r="M886" s="49"/>
    </row>
    <row r="887" ht="15.75" customHeight="1">
      <c r="F887" s="49"/>
      <c r="G887" s="49"/>
      <c r="H887" s="49"/>
      <c r="I887" s="49"/>
      <c r="J887" s="49"/>
      <c r="K887" s="49"/>
      <c r="L887" s="49"/>
      <c r="M887" s="49"/>
    </row>
    <row r="888" ht="15.75" customHeight="1">
      <c r="F888" s="49"/>
      <c r="G888" s="49"/>
      <c r="H888" s="49"/>
      <c r="I888" s="49"/>
      <c r="J888" s="49"/>
      <c r="K888" s="49"/>
      <c r="L888" s="49"/>
      <c r="M888" s="49"/>
    </row>
    <row r="889" ht="15.75" customHeight="1">
      <c r="F889" s="49"/>
      <c r="G889" s="49"/>
      <c r="H889" s="49"/>
      <c r="I889" s="49"/>
      <c r="J889" s="49"/>
      <c r="K889" s="49"/>
      <c r="L889" s="49"/>
      <c r="M889" s="49"/>
    </row>
    <row r="890" ht="15.75" customHeight="1">
      <c r="F890" s="49"/>
      <c r="G890" s="49"/>
      <c r="H890" s="49"/>
      <c r="I890" s="49"/>
      <c r="J890" s="49"/>
      <c r="K890" s="49"/>
      <c r="L890" s="49"/>
      <c r="M890" s="49"/>
    </row>
    <row r="891" ht="15.75" customHeight="1">
      <c r="F891" s="49"/>
      <c r="G891" s="49"/>
      <c r="H891" s="49"/>
      <c r="I891" s="49"/>
      <c r="J891" s="49"/>
      <c r="K891" s="49"/>
      <c r="L891" s="49"/>
      <c r="M891" s="49"/>
    </row>
    <row r="892" ht="15.75" customHeight="1">
      <c r="F892" s="49"/>
      <c r="G892" s="49"/>
      <c r="H892" s="49"/>
      <c r="I892" s="49"/>
      <c r="J892" s="49"/>
      <c r="K892" s="49"/>
      <c r="L892" s="49"/>
      <c r="M892" s="49"/>
    </row>
    <row r="893" ht="15.75" customHeight="1">
      <c r="F893" s="49"/>
      <c r="G893" s="49"/>
      <c r="H893" s="49"/>
      <c r="I893" s="49"/>
      <c r="J893" s="49"/>
      <c r="K893" s="49"/>
      <c r="L893" s="49"/>
      <c r="M893" s="49"/>
    </row>
    <row r="894" ht="15.75" customHeight="1">
      <c r="F894" s="49"/>
      <c r="G894" s="49"/>
      <c r="H894" s="49"/>
      <c r="I894" s="49"/>
      <c r="J894" s="49"/>
      <c r="K894" s="49"/>
      <c r="L894" s="49"/>
      <c r="M894" s="49"/>
    </row>
    <row r="895" ht="15.75" customHeight="1">
      <c r="F895" s="49"/>
      <c r="G895" s="49"/>
      <c r="H895" s="49"/>
      <c r="I895" s="49"/>
      <c r="J895" s="49"/>
      <c r="K895" s="49"/>
      <c r="L895" s="49"/>
      <c r="M895" s="49"/>
    </row>
    <row r="896" ht="15.75" customHeight="1">
      <c r="F896" s="49"/>
      <c r="G896" s="49"/>
      <c r="H896" s="49"/>
      <c r="I896" s="49"/>
      <c r="J896" s="49"/>
      <c r="K896" s="49"/>
      <c r="L896" s="49"/>
      <c r="M896" s="49"/>
    </row>
    <row r="897" ht="15.75" customHeight="1">
      <c r="F897" s="49"/>
      <c r="G897" s="49"/>
      <c r="H897" s="49"/>
      <c r="I897" s="49"/>
      <c r="J897" s="49"/>
      <c r="K897" s="49"/>
      <c r="L897" s="49"/>
      <c r="M897" s="49"/>
    </row>
    <row r="898" ht="15.75" customHeight="1">
      <c r="F898" s="49"/>
      <c r="G898" s="49"/>
      <c r="H898" s="49"/>
      <c r="I898" s="49"/>
      <c r="J898" s="49"/>
      <c r="K898" s="49"/>
      <c r="L898" s="49"/>
      <c r="M898" s="49"/>
    </row>
    <row r="899" ht="15.75" customHeight="1">
      <c r="F899" s="49"/>
      <c r="G899" s="49"/>
      <c r="H899" s="49"/>
      <c r="I899" s="49"/>
      <c r="J899" s="49"/>
      <c r="K899" s="49"/>
      <c r="L899" s="49"/>
      <c r="M899" s="49"/>
    </row>
    <row r="900" ht="15.75" customHeight="1">
      <c r="F900" s="49"/>
      <c r="G900" s="49"/>
      <c r="H900" s="49"/>
      <c r="I900" s="49"/>
      <c r="J900" s="49"/>
      <c r="K900" s="49"/>
      <c r="L900" s="49"/>
      <c r="M900" s="49"/>
    </row>
    <row r="901" ht="15.75" customHeight="1">
      <c r="F901" s="49"/>
      <c r="G901" s="49"/>
      <c r="H901" s="49"/>
      <c r="I901" s="49"/>
      <c r="J901" s="49"/>
      <c r="K901" s="49"/>
      <c r="L901" s="49"/>
      <c r="M901" s="49"/>
    </row>
    <row r="902" ht="15.75" customHeight="1">
      <c r="F902" s="49"/>
      <c r="G902" s="49"/>
      <c r="H902" s="49"/>
      <c r="I902" s="49"/>
      <c r="J902" s="49"/>
      <c r="K902" s="49"/>
      <c r="L902" s="49"/>
      <c r="M902" s="49"/>
    </row>
    <row r="903" ht="15.75" customHeight="1">
      <c r="F903" s="49"/>
      <c r="G903" s="49"/>
      <c r="H903" s="49"/>
      <c r="I903" s="49"/>
      <c r="J903" s="49"/>
      <c r="K903" s="49"/>
      <c r="L903" s="49"/>
      <c r="M903" s="49"/>
    </row>
    <row r="904" ht="15.75" customHeight="1">
      <c r="F904" s="49"/>
      <c r="G904" s="49"/>
      <c r="H904" s="49"/>
      <c r="I904" s="49"/>
      <c r="J904" s="49"/>
      <c r="K904" s="49"/>
      <c r="L904" s="49"/>
      <c r="M904" s="49"/>
    </row>
    <row r="905" ht="15.75" customHeight="1">
      <c r="F905" s="49"/>
      <c r="G905" s="49"/>
      <c r="H905" s="49"/>
      <c r="I905" s="49"/>
      <c r="J905" s="49"/>
      <c r="K905" s="49"/>
      <c r="L905" s="49"/>
      <c r="M905" s="49"/>
    </row>
    <row r="906" ht="15.75" customHeight="1">
      <c r="F906" s="49"/>
      <c r="G906" s="49"/>
      <c r="H906" s="49"/>
      <c r="I906" s="49"/>
      <c r="J906" s="49"/>
      <c r="K906" s="49"/>
      <c r="L906" s="49"/>
      <c r="M906" s="49"/>
    </row>
    <row r="907" ht="15.75" customHeight="1">
      <c r="F907" s="49"/>
      <c r="G907" s="49"/>
      <c r="H907" s="49"/>
      <c r="I907" s="49"/>
      <c r="J907" s="49"/>
      <c r="K907" s="49"/>
      <c r="L907" s="49"/>
      <c r="M907" s="49"/>
    </row>
    <row r="908" ht="15.75" customHeight="1">
      <c r="F908" s="49"/>
      <c r="G908" s="49"/>
      <c r="H908" s="49"/>
      <c r="I908" s="49"/>
      <c r="J908" s="49"/>
      <c r="K908" s="49"/>
      <c r="L908" s="49"/>
      <c r="M908" s="49"/>
    </row>
    <row r="909" ht="15.75" customHeight="1">
      <c r="F909" s="49"/>
      <c r="G909" s="49"/>
      <c r="H909" s="49"/>
      <c r="I909" s="49"/>
      <c r="J909" s="49"/>
      <c r="K909" s="49"/>
      <c r="L909" s="49"/>
      <c r="M909" s="49"/>
    </row>
    <row r="910" ht="15.75" customHeight="1">
      <c r="F910" s="49"/>
      <c r="G910" s="49"/>
      <c r="H910" s="49"/>
      <c r="I910" s="49"/>
      <c r="J910" s="49"/>
      <c r="K910" s="49"/>
      <c r="L910" s="49"/>
      <c r="M910" s="49"/>
    </row>
    <row r="911" ht="15.75" customHeight="1">
      <c r="F911" s="49"/>
      <c r="G911" s="49"/>
      <c r="H911" s="49"/>
      <c r="I911" s="49"/>
      <c r="J911" s="49"/>
      <c r="K911" s="49"/>
      <c r="L911" s="49"/>
      <c r="M911" s="4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5" width="8.71"/>
    <col customWidth="1" hidden="1" min="16" max="20" width="8.71"/>
    <col customWidth="1" min="21" max="21" width="30.57"/>
    <col customWidth="1" hidden="1" min="22" max="22" width="8.71"/>
    <col customWidth="1" min="23" max="23" width="8.57"/>
    <col customWidth="1" min="24" max="24" width="7.43"/>
  </cols>
  <sheetData>
    <row r="1">
      <c r="A1" s="1"/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27" t="s">
        <v>2</v>
      </c>
      <c r="H1" s="27" t="s">
        <v>6</v>
      </c>
      <c r="I1" s="41" t="s">
        <v>22</v>
      </c>
      <c r="J1" s="41" t="s">
        <v>23</v>
      </c>
      <c r="K1" s="42" t="s">
        <v>9</v>
      </c>
      <c r="L1" s="42" t="s">
        <v>10</v>
      </c>
      <c r="M1" s="42" t="s">
        <v>11</v>
      </c>
      <c r="N1" s="42" t="s">
        <v>12</v>
      </c>
      <c r="O1" s="29" t="s">
        <v>13</v>
      </c>
      <c r="P1" s="29" t="s">
        <v>9</v>
      </c>
      <c r="Q1" s="29" t="s">
        <v>10</v>
      </c>
      <c r="R1" s="29" t="s">
        <v>11</v>
      </c>
      <c r="S1" s="29" t="s">
        <v>12</v>
      </c>
      <c r="T1" s="29" t="s">
        <v>13</v>
      </c>
      <c r="Y1" s="8" t="s">
        <v>15</v>
      </c>
      <c r="Z1" s="1">
        <v>42.0</v>
      </c>
    </row>
    <row r="2">
      <c r="A2" s="50" t="s">
        <v>24</v>
      </c>
      <c r="B2" s="44">
        <v>0.0</v>
      </c>
      <c r="C2" s="44">
        <v>0.0</v>
      </c>
      <c r="D2" s="45">
        <v>208.0</v>
      </c>
      <c r="E2" s="46">
        <f t="shared" ref="E2:E9" si="2">H2*SIN(G2)</f>
        <v>0</v>
      </c>
      <c r="F2" s="51">
        <v>0.0</v>
      </c>
      <c r="G2" s="47">
        <v>0.0</v>
      </c>
      <c r="H2" s="47">
        <f>D2-$Z$4-Z5</f>
        <v>98</v>
      </c>
      <c r="I2" s="27">
        <f t="shared" ref="I2:I98" si="3">SQRT(H2^2+F2^2)</f>
        <v>98</v>
      </c>
      <c r="J2" s="27">
        <f t="shared" ref="J2:J97" si="4">ATAN(F2/H2)</f>
        <v>0</v>
      </c>
      <c r="K2" s="47">
        <f t="shared" ref="K2:K23" si="5">ATAN2(D2,E2)</f>
        <v>0</v>
      </c>
      <c r="L2" s="47">
        <f t="shared" ref="L2:L97" si="6">PI()/2-ACOS(SQRT(H2^2+F2^2)/(2*$Z$3))-ATAN(F2/H2)</f>
        <v>0.4905984616</v>
      </c>
      <c r="M2" s="27">
        <f t="shared" ref="M2:M22" si="7">2*(PI()/2-L2-J2)</f>
        <v>2.16039573</v>
      </c>
      <c r="N2" s="47">
        <f t="shared" ref="N2:N97" si="8">PI()/2-L2-M2</f>
        <v>-1.080197865</v>
      </c>
      <c r="O2" s="36">
        <v>1.2</v>
      </c>
      <c r="P2" s="45">
        <f t="shared" ref="P2:S2" si="1">DEGREES(K2)</f>
        <v>0</v>
      </c>
      <c r="Q2" s="28">
        <f t="shared" si="1"/>
        <v>28.10922128</v>
      </c>
      <c r="R2" s="45">
        <f t="shared" si="1"/>
        <v>123.7815574</v>
      </c>
      <c r="S2" s="45">
        <f t="shared" si="1"/>
        <v>-61.89077872</v>
      </c>
      <c r="T2" s="45">
        <f t="shared" ref="T2:T98" si="10">O2</f>
        <v>1.2</v>
      </c>
      <c r="U2" s="32" t="str">
        <f t="shared" ref="U2:U98" si="11">CONCATENATE("[",ROUND(K2,3),",",ROUND(L2,3),",",ROUND(M2,3),",",ROUND(N2,3),",",ROUND(O2,3),"],")</f>
        <v>[0,0.491,2.16,-1.08,1.2],</v>
      </c>
      <c r="V2" s="14">
        <v>1.0</v>
      </c>
      <c r="W2" s="14">
        <v>1.0</v>
      </c>
      <c r="Y2" s="8" t="s">
        <v>16</v>
      </c>
      <c r="Z2" s="1">
        <v>104.0</v>
      </c>
    </row>
    <row r="3">
      <c r="B3" s="15">
        <v>0.0</v>
      </c>
      <c r="C3" s="15">
        <v>0.0</v>
      </c>
      <c r="D3" s="28">
        <f t="shared" ref="D3:D8" si="12">H3*COS(G3)</f>
        <v>98</v>
      </c>
      <c r="E3" s="18">
        <f t="shared" si="2"/>
        <v>0</v>
      </c>
      <c r="F3" s="16">
        <v>-30.0</v>
      </c>
      <c r="G3" s="17">
        <v>0.0</v>
      </c>
      <c r="H3" s="27">
        <f>208-$Z$4-Z5</f>
        <v>98</v>
      </c>
      <c r="I3" s="23">
        <f t="shared" si="3"/>
        <v>102.4890238</v>
      </c>
      <c r="J3" s="23">
        <f t="shared" si="4"/>
        <v>-0.2970642123</v>
      </c>
      <c r="K3" s="17">
        <f t="shared" si="5"/>
        <v>0</v>
      </c>
      <c r="L3" s="17">
        <f t="shared" si="6"/>
        <v>0.812295003</v>
      </c>
      <c r="M3" s="23">
        <f t="shared" si="7"/>
        <v>2.111131072</v>
      </c>
      <c r="N3" s="17">
        <f t="shared" si="8"/>
        <v>-1.352629748</v>
      </c>
      <c r="O3" s="22">
        <v>1.2</v>
      </c>
      <c r="P3" s="20">
        <f t="shared" ref="P3:S3" si="9">DEGREES(K3)</f>
        <v>0</v>
      </c>
      <c r="Q3" s="25">
        <f t="shared" si="9"/>
        <v>46.54107539</v>
      </c>
      <c r="R3" s="20">
        <f t="shared" si="9"/>
        <v>120.9589004</v>
      </c>
      <c r="S3" s="20">
        <f t="shared" si="9"/>
        <v>-77.49997583</v>
      </c>
      <c r="T3" s="20">
        <f t="shared" si="10"/>
        <v>1.2</v>
      </c>
      <c r="U3" s="32" t="str">
        <f t="shared" si="11"/>
        <v>[0,0.812,2.111,-1.353,1.2],</v>
      </c>
      <c r="V3" s="14">
        <v>2.0</v>
      </c>
      <c r="W3" s="14">
        <v>2.0</v>
      </c>
      <c r="Y3" s="8" t="s">
        <v>17</v>
      </c>
      <c r="Z3" s="1">
        <v>104.0</v>
      </c>
    </row>
    <row r="4">
      <c r="B4" s="1">
        <v>0.0</v>
      </c>
      <c r="C4" s="1">
        <v>0.0</v>
      </c>
      <c r="D4" s="28">
        <f t="shared" si="12"/>
        <v>128.2835639</v>
      </c>
      <c r="E4" s="2">
        <f t="shared" si="2"/>
        <v>9.420556058</v>
      </c>
      <c r="F4" s="36">
        <v>-30.0</v>
      </c>
      <c r="G4" s="27">
        <f>RADIANS(4.2)</f>
        <v>0.07330382858</v>
      </c>
      <c r="H4" s="27">
        <f>238.629-$Z$4-Z5</f>
        <v>128.629</v>
      </c>
      <c r="I4" s="27">
        <f t="shared" si="3"/>
        <v>132.0811101</v>
      </c>
      <c r="J4" s="27">
        <f t="shared" si="4"/>
        <v>-0.2291328886</v>
      </c>
      <c r="K4" s="27">
        <f t="shared" si="5"/>
        <v>0.07330382858</v>
      </c>
      <c r="L4" s="27">
        <f t="shared" si="6"/>
        <v>0.9171483172</v>
      </c>
      <c r="M4" s="27">
        <f t="shared" si="7"/>
        <v>1.765561796</v>
      </c>
      <c r="N4" s="27">
        <f t="shared" si="8"/>
        <v>-1.111913787</v>
      </c>
      <c r="O4" s="36">
        <v>1.2</v>
      </c>
      <c r="P4" s="28">
        <f t="shared" ref="P4:S4" si="13">DEGREES(K4)</f>
        <v>4.2</v>
      </c>
      <c r="Q4" s="28">
        <f t="shared" si="13"/>
        <v>52.54872776</v>
      </c>
      <c r="R4" s="28">
        <f t="shared" si="13"/>
        <v>101.1592394</v>
      </c>
      <c r="S4" s="28">
        <f t="shared" si="13"/>
        <v>-63.70796716</v>
      </c>
      <c r="T4" s="28">
        <f t="shared" si="10"/>
        <v>1.2</v>
      </c>
      <c r="U4" s="32" t="str">
        <f t="shared" si="11"/>
        <v>[0.073,0.917,1.766,-1.112,1.2],</v>
      </c>
      <c r="V4" s="14">
        <v>3.0</v>
      </c>
      <c r="W4" s="14">
        <v>3.0</v>
      </c>
      <c r="Y4" s="8" t="s">
        <v>18</v>
      </c>
      <c r="Z4" s="1">
        <v>90.0</v>
      </c>
    </row>
    <row r="5">
      <c r="B5" s="1">
        <v>0.0</v>
      </c>
      <c r="C5" s="1">
        <v>0.0</v>
      </c>
      <c r="D5" s="28">
        <f t="shared" si="12"/>
        <v>158.9098389</v>
      </c>
      <c r="E5" s="2">
        <f t="shared" si="2"/>
        <v>20.52598345</v>
      </c>
      <c r="F5" s="16">
        <v>-30.0</v>
      </c>
      <c r="G5" s="27">
        <f>RADIANS(7.36)</f>
        <v>0.1284562329</v>
      </c>
      <c r="H5" s="27">
        <f>270.23-$Z$4-Z5</f>
        <v>160.23</v>
      </c>
      <c r="I5" s="27">
        <f t="shared" si="3"/>
        <v>163.0142721</v>
      </c>
      <c r="J5" s="27">
        <f t="shared" si="4"/>
        <v>-0.1850879337</v>
      </c>
      <c r="K5" s="27">
        <f t="shared" si="5"/>
        <v>0.1284562329</v>
      </c>
      <c r="L5" s="27">
        <f t="shared" si="6"/>
        <v>1.085724524</v>
      </c>
      <c r="M5" s="27">
        <f t="shared" si="7"/>
        <v>1.340319473</v>
      </c>
      <c r="N5" s="27">
        <f t="shared" si="8"/>
        <v>-0.85524767</v>
      </c>
      <c r="O5" s="22">
        <v>1.2</v>
      </c>
      <c r="P5" s="28">
        <f t="shared" ref="P5:S5" si="14">DEGREES(K5)</f>
        <v>7.36</v>
      </c>
      <c r="Q5" s="28">
        <f t="shared" si="14"/>
        <v>62.20743295</v>
      </c>
      <c r="R5" s="28">
        <f t="shared" si="14"/>
        <v>76.79464898</v>
      </c>
      <c r="S5" s="28">
        <f t="shared" si="14"/>
        <v>-49.00208193</v>
      </c>
      <c r="T5" s="28">
        <f t="shared" si="10"/>
        <v>1.2</v>
      </c>
      <c r="U5" s="32" t="str">
        <f t="shared" si="11"/>
        <v>[0.128,1.086,1.34,-0.855,1.2],</v>
      </c>
      <c r="V5" s="14">
        <v>4.0</v>
      </c>
      <c r="W5" s="14">
        <v>4.0</v>
      </c>
      <c r="Y5" s="14" t="s">
        <v>25</v>
      </c>
      <c r="Z5" s="14">
        <v>20.0</v>
      </c>
    </row>
    <row r="6">
      <c r="B6" s="1">
        <v>0.0</v>
      </c>
      <c r="C6" s="1">
        <v>0.0</v>
      </c>
      <c r="D6" s="28">
        <f t="shared" si="12"/>
        <v>160.23</v>
      </c>
      <c r="E6" s="2">
        <f t="shared" si="2"/>
        <v>0</v>
      </c>
      <c r="F6" s="36">
        <v>-30.0</v>
      </c>
      <c r="G6" s="27">
        <v>0.0</v>
      </c>
      <c r="H6" s="27">
        <f>270.23-$Z$4-Z5</f>
        <v>160.23</v>
      </c>
      <c r="I6" s="27">
        <f t="shared" si="3"/>
        <v>163.0142721</v>
      </c>
      <c r="J6" s="27">
        <f t="shared" si="4"/>
        <v>-0.1850879337</v>
      </c>
      <c r="K6" s="27">
        <f t="shared" si="5"/>
        <v>0</v>
      </c>
      <c r="L6" s="27">
        <f t="shared" si="6"/>
        <v>1.085724524</v>
      </c>
      <c r="M6" s="27">
        <f t="shared" si="7"/>
        <v>1.340319473</v>
      </c>
      <c r="N6" s="27">
        <f t="shared" si="8"/>
        <v>-0.85524767</v>
      </c>
      <c r="O6" s="36">
        <v>1.2</v>
      </c>
      <c r="P6" s="28">
        <f t="shared" ref="P6:S6" si="15">DEGREES(K6)</f>
        <v>0</v>
      </c>
      <c r="Q6" s="28">
        <f t="shared" si="15"/>
        <v>62.20743295</v>
      </c>
      <c r="R6" s="28">
        <f t="shared" si="15"/>
        <v>76.79464898</v>
      </c>
      <c r="S6" s="28">
        <f t="shared" si="15"/>
        <v>-49.00208193</v>
      </c>
      <c r="T6" s="28">
        <f t="shared" si="10"/>
        <v>1.2</v>
      </c>
      <c r="U6" s="32" t="str">
        <f t="shared" si="11"/>
        <v>[0,1.086,1.34,-0.855,1.2],</v>
      </c>
      <c r="V6" s="14">
        <v>5.0</v>
      </c>
      <c r="W6" s="14">
        <v>5.0</v>
      </c>
    </row>
    <row r="7">
      <c r="B7" s="1">
        <v>0.0</v>
      </c>
      <c r="C7" s="1">
        <v>0.0</v>
      </c>
      <c r="D7" s="28">
        <f t="shared" si="12"/>
        <v>158.9098389</v>
      </c>
      <c r="E7" s="2">
        <f t="shared" si="2"/>
        <v>-20.52598345</v>
      </c>
      <c r="F7" s="16">
        <v>-30.0</v>
      </c>
      <c r="G7" s="27">
        <f t="shared" ref="G7:G8" si="17">-RADIANS(7.36)</f>
        <v>-0.1284562329</v>
      </c>
      <c r="H7" s="27">
        <f>270.23-$Z$4-Z5</f>
        <v>160.23</v>
      </c>
      <c r="I7" s="27">
        <f t="shared" si="3"/>
        <v>163.0142721</v>
      </c>
      <c r="J7" s="27">
        <f t="shared" si="4"/>
        <v>-0.1850879337</v>
      </c>
      <c r="K7" s="27">
        <f t="shared" si="5"/>
        <v>-0.1284562329</v>
      </c>
      <c r="L7" s="27">
        <f t="shared" si="6"/>
        <v>1.085724524</v>
      </c>
      <c r="M7" s="27">
        <f t="shared" si="7"/>
        <v>1.340319473</v>
      </c>
      <c r="N7" s="27">
        <f t="shared" si="8"/>
        <v>-0.85524767</v>
      </c>
      <c r="O7" s="22">
        <v>1.2</v>
      </c>
      <c r="P7" s="28">
        <f t="shared" ref="P7:S7" si="16">DEGREES(K7)</f>
        <v>-7.36</v>
      </c>
      <c r="Q7" s="28">
        <f t="shared" si="16"/>
        <v>62.20743295</v>
      </c>
      <c r="R7" s="28">
        <f t="shared" si="16"/>
        <v>76.79464898</v>
      </c>
      <c r="S7" s="28">
        <f t="shared" si="16"/>
        <v>-49.00208193</v>
      </c>
      <c r="T7" s="28">
        <f t="shared" si="10"/>
        <v>1.2</v>
      </c>
      <c r="U7" s="32" t="str">
        <f t="shared" si="11"/>
        <v>[-0.128,1.086,1.34,-0.855,1.2],</v>
      </c>
      <c r="V7" s="14">
        <v>6.0</v>
      </c>
      <c r="W7" s="14">
        <v>6.0</v>
      </c>
    </row>
    <row r="8">
      <c r="B8" s="1">
        <v>0.0</v>
      </c>
      <c r="C8" s="1">
        <v>0.0</v>
      </c>
      <c r="D8" s="28">
        <f t="shared" si="12"/>
        <v>127.5692047</v>
      </c>
      <c r="E8" s="2">
        <f t="shared" si="2"/>
        <v>-16.47779271</v>
      </c>
      <c r="F8" s="36">
        <v>-30.0</v>
      </c>
      <c r="G8" s="27">
        <f t="shared" si="17"/>
        <v>-0.1284562329</v>
      </c>
      <c r="H8" s="27">
        <f>238.629-$Z$4-Z5</f>
        <v>128.629</v>
      </c>
      <c r="I8" s="27">
        <f t="shared" si="3"/>
        <v>132.0811101</v>
      </c>
      <c r="J8" s="27">
        <f t="shared" si="4"/>
        <v>-0.2291328886</v>
      </c>
      <c r="K8" s="27">
        <f t="shared" si="5"/>
        <v>-0.1284562329</v>
      </c>
      <c r="L8" s="27">
        <f t="shared" si="6"/>
        <v>0.9171483172</v>
      </c>
      <c r="M8" s="27">
        <f t="shared" si="7"/>
        <v>1.765561796</v>
      </c>
      <c r="N8" s="27">
        <f t="shared" si="8"/>
        <v>-1.111913787</v>
      </c>
      <c r="O8" s="36">
        <v>1.2</v>
      </c>
      <c r="P8" s="28">
        <f t="shared" ref="P8:S8" si="18">DEGREES(K8)</f>
        <v>-7.36</v>
      </c>
      <c r="Q8" s="28">
        <f t="shared" si="18"/>
        <v>52.54872776</v>
      </c>
      <c r="R8" s="28">
        <f t="shared" si="18"/>
        <v>101.1592394</v>
      </c>
      <c r="S8" s="28">
        <f t="shared" si="18"/>
        <v>-63.70796716</v>
      </c>
      <c r="T8" s="28">
        <f t="shared" si="10"/>
        <v>1.2</v>
      </c>
      <c r="U8" s="32" t="str">
        <f t="shared" si="11"/>
        <v>[-0.128,0.917,1.766,-1.112,1.2],</v>
      </c>
      <c r="V8" s="14">
        <v>7.0</v>
      </c>
      <c r="W8" s="14">
        <v>7.0</v>
      </c>
    </row>
    <row r="9">
      <c r="A9" s="52" t="s">
        <v>26</v>
      </c>
      <c r="B9" s="53">
        <v>0.0</v>
      </c>
      <c r="C9" s="1">
        <v>0.0</v>
      </c>
      <c r="D9" s="28">
        <v>208.0</v>
      </c>
      <c r="E9" s="2">
        <f t="shared" si="2"/>
        <v>0</v>
      </c>
      <c r="F9" s="16">
        <v>-30.0</v>
      </c>
      <c r="G9" s="27">
        <v>0.0</v>
      </c>
      <c r="H9" s="27">
        <f>D9-$Z$4-Z5</f>
        <v>98</v>
      </c>
      <c r="I9" s="27">
        <f t="shared" si="3"/>
        <v>102.4890238</v>
      </c>
      <c r="J9" s="27">
        <f t="shared" si="4"/>
        <v>-0.2970642123</v>
      </c>
      <c r="K9" s="27">
        <f t="shared" si="5"/>
        <v>0</v>
      </c>
      <c r="L9" s="27">
        <f t="shared" si="6"/>
        <v>0.812295003</v>
      </c>
      <c r="M9" s="27">
        <f t="shared" si="7"/>
        <v>2.111131072</v>
      </c>
      <c r="N9" s="27">
        <f t="shared" si="8"/>
        <v>-1.352629748</v>
      </c>
      <c r="O9" s="22">
        <v>1.2</v>
      </c>
      <c r="P9" s="28">
        <f t="shared" ref="P9:S9" si="19">DEGREES(K9)</f>
        <v>0</v>
      </c>
      <c r="Q9" s="28">
        <f t="shared" si="19"/>
        <v>46.54107539</v>
      </c>
      <c r="R9" s="28">
        <f t="shared" si="19"/>
        <v>120.9589004</v>
      </c>
      <c r="S9" s="28">
        <f t="shared" si="19"/>
        <v>-77.49997583</v>
      </c>
      <c r="T9" s="28">
        <f t="shared" si="10"/>
        <v>1.2</v>
      </c>
      <c r="U9" s="32" t="str">
        <f t="shared" si="11"/>
        <v>[0,0.812,2.111,-1.353,1.2],</v>
      </c>
      <c r="V9" s="14">
        <v>8.0</v>
      </c>
      <c r="W9" s="14">
        <v>8.0</v>
      </c>
    </row>
    <row r="10">
      <c r="B10" s="1">
        <v>0.0</v>
      </c>
      <c r="C10" s="1">
        <v>0.0</v>
      </c>
      <c r="D10" s="28">
        <v>248.0</v>
      </c>
      <c r="E10" s="2">
        <v>0.0</v>
      </c>
      <c r="F10" s="36">
        <v>-30.0</v>
      </c>
      <c r="G10" s="27">
        <v>0.0</v>
      </c>
      <c r="H10" s="27">
        <f t="shared" ref="H10:H97" si="21">SQRT(D10^2+E10^2)-$Z$4-$Z$5</f>
        <v>138</v>
      </c>
      <c r="I10" s="27">
        <f t="shared" si="3"/>
        <v>141.2232276</v>
      </c>
      <c r="J10" s="27">
        <f t="shared" si="4"/>
        <v>-0.2140606836</v>
      </c>
      <c r="K10" s="27">
        <f t="shared" si="5"/>
        <v>0</v>
      </c>
      <c r="L10" s="27">
        <f t="shared" si="6"/>
        <v>0.9604028704</v>
      </c>
      <c r="M10" s="27">
        <f t="shared" si="7"/>
        <v>1.64890828</v>
      </c>
      <c r="N10" s="27">
        <f t="shared" si="8"/>
        <v>-1.038514824</v>
      </c>
      <c r="O10" s="36">
        <v>1.2</v>
      </c>
      <c r="P10" s="28">
        <f t="shared" ref="P10:S10" si="20">DEGREES(K10)</f>
        <v>0</v>
      </c>
      <c r="Q10" s="28">
        <f t="shared" si="20"/>
        <v>55.0270311</v>
      </c>
      <c r="R10" s="28">
        <f t="shared" si="20"/>
        <v>94.47548525</v>
      </c>
      <c r="S10" s="28">
        <f t="shared" si="20"/>
        <v>-59.50251635</v>
      </c>
      <c r="T10" s="28">
        <f t="shared" si="10"/>
        <v>1.2</v>
      </c>
      <c r="U10" s="32" t="str">
        <f t="shared" si="11"/>
        <v>[0,0.96,1.649,-1.039,1.2],</v>
      </c>
      <c r="V10" s="14">
        <v>9.0</v>
      </c>
      <c r="W10" s="14">
        <v>9.0</v>
      </c>
    </row>
    <row r="11">
      <c r="B11" s="1">
        <v>0.0</v>
      </c>
      <c r="C11" s="1">
        <v>0.0</v>
      </c>
      <c r="D11" s="28">
        <v>288.0</v>
      </c>
      <c r="E11" s="2">
        <v>0.0</v>
      </c>
      <c r="F11" s="36">
        <v>-30.0</v>
      </c>
      <c r="G11" s="27">
        <v>0.0</v>
      </c>
      <c r="H11" s="27">
        <f t="shared" si="21"/>
        <v>178</v>
      </c>
      <c r="I11" s="27">
        <f t="shared" si="3"/>
        <v>180.5103875</v>
      </c>
      <c r="J11" s="27">
        <f t="shared" si="4"/>
        <v>-0.166970169</v>
      </c>
      <c r="K11" s="27">
        <f t="shared" si="5"/>
        <v>0</v>
      </c>
      <c r="L11" s="27">
        <f t="shared" si="6"/>
        <v>1.217805182</v>
      </c>
      <c r="M11" s="27">
        <f t="shared" si="7"/>
        <v>1.039922627</v>
      </c>
      <c r="N11" s="27">
        <f t="shared" si="8"/>
        <v>-0.6869314827</v>
      </c>
      <c r="O11" s="22">
        <v>1.2</v>
      </c>
      <c r="P11" s="28">
        <f t="shared" ref="P11:S11" si="22">DEGREES(K11)</f>
        <v>0</v>
      </c>
      <c r="Q11" s="28">
        <f t="shared" si="22"/>
        <v>69.77509721</v>
      </c>
      <c r="R11" s="28">
        <f t="shared" si="22"/>
        <v>59.58317757</v>
      </c>
      <c r="S11" s="28">
        <f t="shared" si="22"/>
        <v>-39.35827477</v>
      </c>
      <c r="T11" s="28">
        <f t="shared" si="10"/>
        <v>1.2</v>
      </c>
      <c r="U11" s="32" t="str">
        <f t="shared" si="11"/>
        <v>[0,1.218,1.04,-0.687,1.2],</v>
      </c>
      <c r="V11" s="14">
        <v>10.0</v>
      </c>
      <c r="W11" s="14">
        <v>10.0</v>
      </c>
    </row>
    <row r="12">
      <c r="A12" s="54"/>
      <c r="B12" s="9">
        <v>0.0</v>
      </c>
      <c r="C12" s="9">
        <v>0.0</v>
      </c>
      <c r="D12" s="13">
        <v>288.0</v>
      </c>
      <c r="E12" s="10">
        <v>0.0</v>
      </c>
      <c r="F12" s="31">
        <v>0.0</v>
      </c>
      <c r="G12" s="33">
        <v>0.0</v>
      </c>
      <c r="H12" s="27">
        <f t="shared" si="21"/>
        <v>178</v>
      </c>
      <c r="I12" s="27">
        <f t="shared" si="3"/>
        <v>178</v>
      </c>
      <c r="J12" s="27">
        <f t="shared" si="4"/>
        <v>0</v>
      </c>
      <c r="K12" s="33">
        <f t="shared" si="5"/>
        <v>0</v>
      </c>
      <c r="L12" s="33">
        <f t="shared" si="6"/>
        <v>1.027035861</v>
      </c>
      <c r="M12" s="27">
        <f t="shared" si="7"/>
        <v>1.087520931</v>
      </c>
      <c r="N12" s="33">
        <f t="shared" si="8"/>
        <v>-0.5437604656</v>
      </c>
      <c r="O12" s="36">
        <v>1.2</v>
      </c>
      <c r="P12" s="13">
        <f t="shared" ref="P12:S12" si="23">DEGREES(K12)</f>
        <v>0</v>
      </c>
      <c r="Q12" s="28">
        <f t="shared" si="23"/>
        <v>58.84482026</v>
      </c>
      <c r="R12" s="13">
        <f t="shared" si="23"/>
        <v>62.31035948</v>
      </c>
      <c r="S12" s="13">
        <f t="shared" si="23"/>
        <v>-31.15517974</v>
      </c>
      <c r="T12" s="13">
        <f t="shared" si="10"/>
        <v>1.2</v>
      </c>
      <c r="U12" s="32" t="str">
        <f t="shared" si="11"/>
        <v>[0,1.027,1.088,-0.544,1.2],</v>
      </c>
      <c r="V12" s="14">
        <v>11.0</v>
      </c>
      <c r="W12" s="14">
        <v>11.0</v>
      </c>
    </row>
    <row r="13">
      <c r="A13" s="54"/>
      <c r="B13" s="9">
        <v>0.0</v>
      </c>
      <c r="C13" s="9">
        <v>0.0</v>
      </c>
      <c r="D13" s="13">
        <v>288.0</v>
      </c>
      <c r="E13" s="10">
        <v>50.0</v>
      </c>
      <c r="F13" s="31">
        <v>0.0</v>
      </c>
      <c r="G13" s="33">
        <v>0.0</v>
      </c>
      <c r="H13" s="27">
        <f t="shared" si="21"/>
        <v>182.3080567</v>
      </c>
      <c r="I13" s="27">
        <f t="shared" si="3"/>
        <v>182.3080567</v>
      </c>
      <c r="J13" s="27">
        <f t="shared" si="4"/>
        <v>0</v>
      </c>
      <c r="K13" s="33">
        <f t="shared" si="5"/>
        <v>0.1718977313</v>
      </c>
      <c r="L13" s="33">
        <f t="shared" si="6"/>
        <v>1.068503553</v>
      </c>
      <c r="M13" s="27">
        <f t="shared" si="7"/>
        <v>1.004585548</v>
      </c>
      <c r="N13" s="33">
        <f t="shared" si="8"/>
        <v>-0.5022927741</v>
      </c>
      <c r="O13" s="22">
        <v>1.2</v>
      </c>
      <c r="P13" s="13">
        <f t="shared" ref="P13:S13" si="24">DEGREES(K13)</f>
        <v>9.849014511</v>
      </c>
      <c r="Q13" s="28">
        <f t="shared" si="24"/>
        <v>61.22074396</v>
      </c>
      <c r="R13" s="13">
        <f t="shared" si="24"/>
        <v>57.55851208</v>
      </c>
      <c r="S13" s="13">
        <f t="shared" si="24"/>
        <v>-28.77925604</v>
      </c>
      <c r="T13" s="13">
        <f t="shared" si="10"/>
        <v>1.2</v>
      </c>
      <c r="U13" s="32" t="str">
        <f t="shared" si="11"/>
        <v>[0.172,1.069,1.005,-0.502,1.2],</v>
      </c>
      <c r="V13" s="14">
        <v>12.0</v>
      </c>
      <c r="W13" s="14">
        <v>12.0</v>
      </c>
    </row>
    <row r="14">
      <c r="A14" s="52" t="s">
        <v>26</v>
      </c>
      <c r="B14" s="1">
        <v>0.0</v>
      </c>
      <c r="C14" s="1">
        <v>0.0</v>
      </c>
      <c r="D14" s="28">
        <v>288.0</v>
      </c>
      <c r="E14" s="2">
        <v>50.0</v>
      </c>
      <c r="F14" s="36">
        <v>-30.0</v>
      </c>
      <c r="G14" s="27">
        <f t="shared" ref="G14:G22" si="26">ATAN(E14/D14)</f>
        <v>0.1718977313</v>
      </c>
      <c r="H14" s="27">
        <f t="shared" si="21"/>
        <v>182.3080567</v>
      </c>
      <c r="I14" s="27">
        <f t="shared" si="3"/>
        <v>184.7599186</v>
      </c>
      <c r="J14" s="27">
        <f t="shared" si="4"/>
        <v>-0.163094972</v>
      </c>
      <c r="K14" s="27">
        <f t="shared" si="5"/>
        <v>0.1718977313</v>
      </c>
      <c r="L14" s="27">
        <f t="shared" si="6"/>
        <v>1.256657365</v>
      </c>
      <c r="M14" s="27">
        <f t="shared" si="7"/>
        <v>0.9544678681</v>
      </c>
      <c r="N14" s="27">
        <f t="shared" si="8"/>
        <v>-0.6403289061</v>
      </c>
      <c r="O14" s="36">
        <v>1.2</v>
      </c>
      <c r="P14" s="28">
        <f t="shared" ref="P14:S14" si="25">DEGREES(K14)</f>
        <v>9.849014511</v>
      </c>
      <c r="Q14" s="28">
        <f t="shared" si="25"/>
        <v>72.00116329</v>
      </c>
      <c r="R14" s="28">
        <f t="shared" si="25"/>
        <v>54.68698053</v>
      </c>
      <c r="S14" s="28">
        <f t="shared" si="25"/>
        <v>-36.68814382</v>
      </c>
      <c r="T14" s="28">
        <f t="shared" si="10"/>
        <v>1.2</v>
      </c>
      <c r="U14" s="32" t="str">
        <f t="shared" si="11"/>
        <v>[0.172,1.257,0.954,-0.64,1.2],</v>
      </c>
      <c r="V14" s="14">
        <v>13.0</v>
      </c>
      <c r="W14" s="14">
        <v>13.0</v>
      </c>
    </row>
    <row r="15">
      <c r="B15" s="1">
        <v>0.0</v>
      </c>
      <c r="C15" s="1">
        <v>0.0</v>
      </c>
      <c r="D15" s="28">
        <v>248.0</v>
      </c>
      <c r="E15" s="2">
        <v>50.0</v>
      </c>
      <c r="F15" s="16">
        <v>-30.0</v>
      </c>
      <c r="G15" s="27">
        <f t="shared" si="26"/>
        <v>0.1989459462</v>
      </c>
      <c r="H15" s="27">
        <f t="shared" si="21"/>
        <v>142.9901184</v>
      </c>
      <c r="I15" s="27">
        <f t="shared" si="3"/>
        <v>146.1032989</v>
      </c>
      <c r="J15" s="27">
        <f t="shared" si="4"/>
        <v>-0.2068051433</v>
      </c>
      <c r="K15" s="27">
        <f t="shared" si="5"/>
        <v>0.1989459462</v>
      </c>
      <c r="L15" s="27">
        <f t="shared" si="6"/>
        <v>0.9855965583</v>
      </c>
      <c r="M15" s="27">
        <f t="shared" si="7"/>
        <v>1.584009824</v>
      </c>
      <c r="N15" s="27">
        <f t="shared" si="8"/>
        <v>-0.998810055</v>
      </c>
      <c r="O15" s="22">
        <v>1.2</v>
      </c>
      <c r="P15" s="28">
        <f t="shared" ref="P15:S15" si="27">DEGREES(K15)</f>
        <v>11.39876307</v>
      </c>
      <c r="Q15" s="28">
        <f t="shared" si="27"/>
        <v>56.47052309</v>
      </c>
      <c r="R15" s="28">
        <f t="shared" si="27"/>
        <v>90.7570776</v>
      </c>
      <c r="S15" s="28">
        <f t="shared" si="27"/>
        <v>-57.22760069</v>
      </c>
      <c r="T15" s="28">
        <f t="shared" si="10"/>
        <v>1.2</v>
      </c>
      <c r="U15" s="32" t="str">
        <f t="shared" si="11"/>
        <v>[0.199,0.986,1.584,-0.999,1.2],</v>
      </c>
      <c r="V15" s="14">
        <v>14.0</v>
      </c>
      <c r="W15" s="14">
        <v>14.0</v>
      </c>
    </row>
    <row r="16">
      <c r="B16" s="1">
        <v>0.0</v>
      </c>
      <c r="C16" s="1">
        <v>0.0</v>
      </c>
      <c r="D16" s="28">
        <v>208.0</v>
      </c>
      <c r="E16" s="2">
        <v>50.0</v>
      </c>
      <c r="F16" s="36">
        <v>-30.0</v>
      </c>
      <c r="G16" s="27">
        <f t="shared" si="26"/>
        <v>0.2359086171</v>
      </c>
      <c r="H16" s="27">
        <f t="shared" si="21"/>
        <v>103.9252206</v>
      </c>
      <c r="I16" s="27">
        <f t="shared" si="3"/>
        <v>108.1686252</v>
      </c>
      <c r="J16" s="27">
        <f t="shared" si="4"/>
        <v>-0.2810293321</v>
      </c>
      <c r="K16" s="27">
        <f t="shared" si="5"/>
        <v>0.2359086171</v>
      </c>
      <c r="L16" s="27">
        <f t="shared" si="6"/>
        <v>0.8279288305</v>
      </c>
      <c r="M16" s="27">
        <f t="shared" si="7"/>
        <v>2.047793657</v>
      </c>
      <c r="N16" s="27">
        <f t="shared" si="8"/>
        <v>-1.30492616</v>
      </c>
      <c r="O16" s="36">
        <v>1.2</v>
      </c>
      <c r="P16" s="28">
        <f t="shared" ref="P16:S16" si="28">DEGREES(K16)</f>
        <v>13.51656811</v>
      </c>
      <c r="Q16" s="28">
        <f t="shared" si="28"/>
        <v>47.43682772</v>
      </c>
      <c r="R16" s="28">
        <f t="shared" si="28"/>
        <v>117.3299338</v>
      </c>
      <c r="S16" s="28">
        <f t="shared" si="28"/>
        <v>-74.76676157</v>
      </c>
      <c r="T16" s="28">
        <f t="shared" si="10"/>
        <v>1.2</v>
      </c>
      <c r="U16" s="32" t="str">
        <f t="shared" si="11"/>
        <v>[0.236,0.828,2.048,-1.305,1.2],</v>
      </c>
      <c r="V16" s="14">
        <v>15.0</v>
      </c>
      <c r="W16" s="14">
        <v>15.0</v>
      </c>
    </row>
    <row r="17">
      <c r="A17" s="54"/>
      <c r="B17" s="9">
        <v>0.0</v>
      </c>
      <c r="C17" s="9">
        <v>0.0</v>
      </c>
      <c r="D17" s="13">
        <v>208.0</v>
      </c>
      <c r="E17" s="10">
        <v>50.0</v>
      </c>
      <c r="F17" s="31">
        <v>0.0</v>
      </c>
      <c r="G17" s="33">
        <f t="shared" si="26"/>
        <v>0.2359086171</v>
      </c>
      <c r="H17" s="27">
        <f t="shared" si="21"/>
        <v>103.9252206</v>
      </c>
      <c r="I17" s="27">
        <f t="shared" si="3"/>
        <v>103.9252206</v>
      </c>
      <c r="J17" s="27">
        <f t="shared" si="4"/>
        <v>0</v>
      </c>
      <c r="K17" s="33">
        <f t="shared" si="5"/>
        <v>0.2359086171</v>
      </c>
      <c r="L17" s="33">
        <f t="shared" si="6"/>
        <v>0.5231836915</v>
      </c>
      <c r="M17" s="27">
        <f t="shared" si="7"/>
        <v>2.095225271</v>
      </c>
      <c r="N17" s="33">
        <f t="shared" si="8"/>
        <v>-1.047612635</v>
      </c>
      <c r="O17" s="22">
        <v>1.2</v>
      </c>
      <c r="P17" s="13">
        <f t="shared" ref="P17:S17" si="29">DEGREES(K17)</f>
        <v>13.51656811</v>
      </c>
      <c r="Q17" s="28">
        <f t="shared" si="29"/>
        <v>29.97621743</v>
      </c>
      <c r="R17" s="13">
        <f t="shared" si="29"/>
        <v>120.0475651</v>
      </c>
      <c r="S17" s="13">
        <f t="shared" si="29"/>
        <v>-60.02378257</v>
      </c>
      <c r="T17" s="13">
        <f t="shared" si="10"/>
        <v>1.2</v>
      </c>
      <c r="U17" s="32" t="str">
        <f t="shared" si="11"/>
        <v>[0.236,0.523,2.095,-1.048,1.2],</v>
      </c>
      <c r="V17" s="14">
        <v>16.0</v>
      </c>
      <c r="W17" s="14">
        <v>16.0</v>
      </c>
    </row>
    <row r="18">
      <c r="A18" s="54"/>
      <c r="B18" s="9">
        <v>0.0</v>
      </c>
      <c r="C18" s="9">
        <v>0.0</v>
      </c>
      <c r="D18" s="13">
        <v>208.0</v>
      </c>
      <c r="E18" s="10">
        <v>-50.0</v>
      </c>
      <c r="F18" s="31">
        <v>0.0</v>
      </c>
      <c r="G18" s="33">
        <f t="shared" si="26"/>
        <v>-0.2359086171</v>
      </c>
      <c r="H18" s="27">
        <f t="shared" si="21"/>
        <v>103.9252206</v>
      </c>
      <c r="I18" s="27">
        <f t="shared" si="3"/>
        <v>103.9252206</v>
      </c>
      <c r="J18" s="27">
        <f t="shared" si="4"/>
        <v>0</v>
      </c>
      <c r="K18" s="33">
        <f t="shared" si="5"/>
        <v>-0.2359086171</v>
      </c>
      <c r="L18" s="33">
        <f t="shared" si="6"/>
        <v>0.5231836915</v>
      </c>
      <c r="M18" s="27">
        <f t="shared" si="7"/>
        <v>2.095225271</v>
      </c>
      <c r="N18" s="33">
        <f t="shared" si="8"/>
        <v>-1.047612635</v>
      </c>
      <c r="O18" s="36">
        <v>1.2</v>
      </c>
      <c r="P18" s="13">
        <f t="shared" ref="P18:S18" si="30">DEGREES(K18)</f>
        <v>-13.51656811</v>
      </c>
      <c r="Q18" s="28">
        <f t="shared" si="30"/>
        <v>29.97621743</v>
      </c>
      <c r="R18" s="13">
        <f t="shared" si="30"/>
        <v>120.0475651</v>
      </c>
      <c r="S18" s="13">
        <f t="shared" si="30"/>
        <v>-60.02378257</v>
      </c>
      <c r="T18" s="13">
        <f t="shared" si="10"/>
        <v>1.2</v>
      </c>
      <c r="U18" s="32" t="str">
        <f t="shared" si="11"/>
        <v>[-0.236,0.523,2.095,-1.048,1.2],</v>
      </c>
      <c r="V18" s="14">
        <v>17.0</v>
      </c>
      <c r="W18" s="14">
        <v>17.0</v>
      </c>
    </row>
    <row r="19">
      <c r="A19" s="52" t="s">
        <v>26</v>
      </c>
      <c r="B19" s="1">
        <v>0.0</v>
      </c>
      <c r="C19" s="1">
        <v>0.0</v>
      </c>
      <c r="D19" s="28">
        <v>208.0</v>
      </c>
      <c r="E19" s="2">
        <v>-50.0</v>
      </c>
      <c r="F19" s="36">
        <v>-30.0</v>
      </c>
      <c r="G19" s="27">
        <f t="shared" si="26"/>
        <v>-0.2359086171</v>
      </c>
      <c r="H19" s="27">
        <f t="shared" si="21"/>
        <v>103.9252206</v>
      </c>
      <c r="I19" s="27">
        <f t="shared" si="3"/>
        <v>108.1686252</v>
      </c>
      <c r="J19" s="27">
        <f t="shared" si="4"/>
        <v>-0.2810293321</v>
      </c>
      <c r="K19" s="27">
        <f t="shared" si="5"/>
        <v>-0.2359086171</v>
      </c>
      <c r="L19" s="27">
        <f t="shared" si="6"/>
        <v>0.8279288305</v>
      </c>
      <c r="M19" s="27">
        <f t="shared" si="7"/>
        <v>2.047793657</v>
      </c>
      <c r="N19" s="27">
        <f t="shared" si="8"/>
        <v>-1.30492616</v>
      </c>
      <c r="O19" s="22">
        <v>1.2</v>
      </c>
      <c r="P19" s="28">
        <f t="shared" ref="P19:S19" si="31">DEGREES(K19)</f>
        <v>-13.51656811</v>
      </c>
      <c r="Q19" s="28">
        <f t="shared" si="31"/>
        <v>47.43682772</v>
      </c>
      <c r="R19" s="28">
        <f t="shared" si="31"/>
        <v>117.3299338</v>
      </c>
      <c r="S19" s="28">
        <f t="shared" si="31"/>
        <v>-74.76676157</v>
      </c>
      <c r="T19" s="28">
        <f t="shared" si="10"/>
        <v>1.2</v>
      </c>
      <c r="U19" s="32" t="str">
        <f t="shared" si="11"/>
        <v>[-0.236,0.828,2.048,-1.305,1.2],</v>
      </c>
      <c r="V19" s="14">
        <v>18.0</v>
      </c>
      <c r="W19" s="14">
        <v>18.0</v>
      </c>
    </row>
    <row r="20">
      <c r="B20" s="1">
        <v>0.0</v>
      </c>
      <c r="C20" s="1">
        <v>0.0</v>
      </c>
      <c r="D20" s="28">
        <v>248.0</v>
      </c>
      <c r="E20" s="2">
        <v>-50.0</v>
      </c>
      <c r="F20" s="16">
        <v>-30.0</v>
      </c>
      <c r="G20" s="27">
        <f t="shared" si="26"/>
        <v>-0.1989459462</v>
      </c>
      <c r="H20" s="27">
        <f t="shared" si="21"/>
        <v>142.9901184</v>
      </c>
      <c r="I20" s="27">
        <f t="shared" si="3"/>
        <v>146.1032989</v>
      </c>
      <c r="J20" s="27">
        <f t="shared" si="4"/>
        <v>-0.2068051433</v>
      </c>
      <c r="K20" s="27">
        <f t="shared" si="5"/>
        <v>-0.1989459462</v>
      </c>
      <c r="L20" s="27">
        <f t="shared" si="6"/>
        <v>0.9855965583</v>
      </c>
      <c r="M20" s="27">
        <f t="shared" si="7"/>
        <v>1.584009824</v>
      </c>
      <c r="N20" s="27">
        <f t="shared" si="8"/>
        <v>-0.998810055</v>
      </c>
      <c r="O20" s="36">
        <v>1.2</v>
      </c>
      <c r="P20" s="28">
        <f t="shared" ref="P20:S20" si="32">DEGREES(K20)</f>
        <v>-11.39876307</v>
      </c>
      <c r="Q20" s="28">
        <f t="shared" si="32"/>
        <v>56.47052309</v>
      </c>
      <c r="R20" s="28">
        <f t="shared" si="32"/>
        <v>90.7570776</v>
      </c>
      <c r="S20" s="28">
        <f t="shared" si="32"/>
        <v>-57.22760069</v>
      </c>
      <c r="T20" s="28">
        <f t="shared" si="10"/>
        <v>1.2</v>
      </c>
      <c r="U20" s="32" t="str">
        <f t="shared" si="11"/>
        <v>[-0.199,0.986,1.584,-0.999,1.2],</v>
      </c>
      <c r="V20" s="14">
        <v>19.0</v>
      </c>
      <c r="W20" s="14">
        <v>19.0</v>
      </c>
    </row>
    <row r="21" ht="15.75" customHeight="1">
      <c r="B21" s="1">
        <v>0.0</v>
      </c>
      <c r="C21" s="1">
        <v>0.0</v>
      </c>
      <c r="D21" s="28">
        <v>288.0</v>
      </c>
      <c r="E21" s="2">
        <v>-50.0</v>
      </c>
      <c r="F21" s="36">
        <v>-30.0</v>
      </c>
      <c r="G21" s="27">
        <f t="shared" si="26"/>
        <v>-0.1718977313</v>
      </c>
      <c r="H21" s="27">
        <f t="shared" si="21"/>
        <v>182.3080567</v>
      </c>
      <c r="I21" s="27">
        <f t="shared" si="3"/>
        <v>184.7599186</v>
      </c>
      <c r="J21" s="27">
        <f t="shared" si="4"/>
        <v>-0.163094972</v>
      </c>
      <c r="K21" s="27">
        <f t="shared" si="5"/>
        <v>-0.1718977313</v>
      </c>
      <c r="L21" s="27">
        <f t="shared" si="6"/>
        <v>1.256657365</v>
      </c>
      <c r="M21" s="27">
        <f t="shared" si="7"/>
        <v>0.9544678681</v>
      </c>
      <c r="N21" s="27">
        <f t="shared" si="8"/>
        <v>-0.6403289061</v>
      </c>
      <c r="O21" s="22">
        <v>1.2</v>
      </c>
      <c r="P21" s="28">
        <f t="shared" ref="P21:S21" si="33">DEGREES(K21)</f>
        <v>-9.849014511</v>
      </c>
      <c r="Q21" s="28">
        <f t="shared" si="33"/>
        <v>72.00116329</v>
      </c>
      <c r="R21" s="28">
        <f t="shared" si="33"/>
        <v>54.68698053</v>
      </c>
      <c r="S21" s="28">
        <f t="shared" si="33"/>
        <v>-36.68814382</v>
      </c>
      <c r="T21" s="28">
        <f t="shared" si="10"/>
        <v>1.2</v>
      </c>
      <c r="U21" s="32" t="str">
        <f t="shared" si="11"/>
        <v>[-0.172,1.257,0.954,-0.64,1.2],</v>
      </c>
      <c r="V21" s="14">
        <v>20.0</v>
      </c>
      <c r="W21" s="14">
        <v>20.0</v>
      </c>
    </row>
    <row r="22" ht="15.75" customHeight="1">
      <c r="A22" s="54"/>
      <c r="B22" s="9">
        <v>0.0</v>
      </c>
      <c r="C22" s="9">
        <v>0.0</v>
      </c>
      <c r="D22" s="13">
        <v>288.0</v>
      </c>
      <c r="E22" s="10">
        <v>-50.0</v>
      </c>
      <c r="F22" s="31">
        <v>0.0</v>
      </c>
      <c r="G22" s="33">
        <f t="shared" si="26"/>
        <v>-0.1718977313</v>
      </c>
      <c r="H22" s="27">
        <f t="shared" si="21"/>
        <v>182.3080567</v>
      </c>
      <c r="I22" s="27">
        <f t="shared" si="3"/>
        <v>182.3080567</v>
      </c>
      <c r="J22" s="27">
        <f t="shared" si="4"/>
        <v>0</v>
      </c>
      <c r="K22" s="33">
        <f t="shared" si="5"/>
        <v>-0.1718977313</v>
      </c>
      <c r="L22" s="33">
        <f t="shared" si="6"/>
        <v>1.068503553</v>
      </c>
      <c r="M22" s="27">
        <f t="shared" si="7"/>
        <v>1.004585548</v>
      </c>
      <c r="N22" s="33">
        <f t="shared" si="8"/>
        <v>-0.5022927741</v>
      </c>
      <c r="O22" s="36">
        <v>1.2</v>
      </c>
      <c r="P22" s="13">
        <f t="shared" ref="P22:S22" si="34">DEGREES(K22)</f>
        <v>-9.849014511</v>
      </c>
      <c r="Q22" s="28">
        <f t="shared" si="34"/>
        <v>61.22074396</v>
      </c>
      <c r="R22" s="13">
        <f t="shared" si="34"/>
        <v>57.55851208</v>
      </c>
      <c r="S22" s="13">
        <f t="shared" si="34"/>
        <v>-28.77925604</v>
      </c>
      <c r="T22" s="13">
        <f t="shared" si="10"/>
        <v>1.2</v>
      </c>
      <c r="U22" s="32" t="str">
        <f t="shared" si="11"/>
        <v>[-0.172,1.069,1.005,-0.502,1.2],</v>
      </c>
      <c r="V22" s="14">
        <v>21.0</v>
      </c>
      <c r="W22" s="14">
        <v>21.0</v>
      </c>
    </row>
    <row r="23" ht="15.75" customHeight="1">
      <c r="A23" s="54"/>
      <c r="B23" s="9">
        <v>0.0</v>
      </c>
      <c r="C23" s="9">
        <v>0.0</v>
      </c>
      <c r="D23" s="13">
        <v>208.0</v>
      </c>
      <c r="E23" s="9">
        <v>0.0</v>
      </c>
      <c r="F23" s="31">
        <v>0.0</v>
      </c>
      <c r="G23" s="33">
        <f t="shared" ref="G23:G97" si="36">ATAN2(D23,E23)</f>
        <v>0</v>
      </c>
      <c r="H23" s="27">
        <f t="shared" si="21"/>
        <v>98</v>
      </c>
      <c r="I23" s="27">
        <f t="shared" si="3"/>
        <v>98</v>
      </c>
      <c r="J23" s="27">
        <f t="shared" si="4"/>
        <v>0</v>
      </c>
      <c r="K23" s="33">
        <f t="shared" si="5"/>
        <v>0</v>
      </c>
      <c r="L23" s="33">
        <f t="shared" si="6"/>
        <v>0.4905984616</v>
      </c>
      <c r="M23" s="33">
        <f>2*(PI()/2-L23-ATAN(F23/H23))</f>
        <v>2.16039573</v>
      </c>
      <c r="N23" s="33">
        <f t="shared" si="8"/>
        <v>-1.080197865</v>
      </c>
      <c r="O23" s="22">
        <v>1.2</v>
      </c>
      <c r="P23" s="13">
        <f t="shared" ref="P23:S23" si="35">DEGREES(K23)</f>
        <v>0</v>
      </c>
      <c r="Q23" s="13">
        <f t="shared" si="35"/>
        <v>28.10922128</v>
      </c>
      <c r="R23" s="13">
        <f t="shared" si="35"/>
        <v>123.7815574</v>
      </c>
      <c r="S23" s="13">
        <f t="shared" si="35"/>
        <v>-61.89077872</v>
      </c>
      <c r="T23" s="13">
        <f t="shared" si="10"/>
        <v>1.2</v>
      </c>
      <c r="U23" s="32" t="str">
        <f t="shared" si="11"/>
        <v>[0,0.491,2.16,-1.08,1.2],</v>
      </c>
      <c r="V23" s="14">
        <v>22.0</v>
      </c>
      <c r="W23" s="14">
        <v>22.0</v>
      </c>
    </row>
    <row r="24" ht="15.75" customHeight="1">
      <c r="A24" s="36" t="s">
        <v>27</v>
      </c>
      <c r="B24" s="1">
        <v>40.0</v>
      </c>
      <c r="C24" s="1">
        <v>0.0</v>
      </c>
      <c r="D24" s="28">
        <f t="shared" ref="D24:D97" si="38">248-B24*COS(RADIANS(C24))</f>
        <v>208</v>
      </c>
      <c r="E24" s="2">
        <f t="shared" ref="E24:E69" si="39">SQRT(B24^2-(D24-248)^2)</f>
        <v>0</v>
      </c>
      <c r="F24" s="36">
        <v>-30.0</v>
      </c>
      <c r="G24" s="27">
        <f t="shared" si="36"/>
        <v>0</v>
      </c>
      <c r="H24" s="27">
        <f t="shared" si="21"/>
        <v>98</v>
      </c>
      <c r="I24" s="27">
        <f t="shared" si="3"/>
        <v>102.4890238</v>
      </c>
      <c r="J24" s="27">
        <f t="shared" si="4"/>
        <v>-0.2970642123</v>
      </c>
      <c r="K24" s="27">
        <f t="shared" ref="K24:K69" si="40">ATAN2(D24,E24)*-1</f>
        <v>0</v>
      </c>
      <c r="L24" s="27">
        <f t="shared" si="6"/>
        <v>0.812295003</v>
      </c>
      <c r="M24" s="27">
        <f t="shared" ref="M24:M97" si="41">2*(PI()/2-L24-J24)</f>
        <v>2.111131072</v>
      </c>
      <c r="N24" s="27">
        <f t="shared" si="8"/>
        <v>-1.352629748</v>
      </c>
      <c r="O24" s="36">
        <v>1.2</v>
      </c>
      <c r="P24" s="28">
        <f t="shared" ref="P24:S24" si="37">DEGREES(K24)</f>
        <v>0</v>
      </c>
      <c r="Q24" s="28">
        <f t="shared" si="37"/>
        <v>46.54107539</v>
      </c>
      <c r="R24" s="28">
        <f t="shared" si="37"/>
        <v>120.9589004</v>
      </c>
      <c r="S24" s="28">
        <f t="shared" si="37"/>
        <v>-77.49997583</v>
      </c>
      <c r="T24" s="28">
        <f t="shared" si="10"/>
        <v>1.2</v>
      </c>
      <c r="U24" s="32" t="str">
        <f t="shared" si="11"/>
        <v>[0,0.812,2.111,-1.353,1.2],</v>
      </c>
      <c r="V24" s="14">
        <v>23.0</v>
      </c>
      <c r="W24" s="14">
        <v>23.0</v>
      </c>
    </row>
    <row r="25" ht="15.75" customHeight="1">
      <c r="A25" s="1"/>
      <c r="B25" s="1">
        <v>40.0</v>
      </c>
      <c r="C25" s="36">
        <v>5.0</v>
      </c>
      <c r="D25" s="28">
        <f t="shared" si="38"/>
        <v>208.1522121</v>
      </c>
      <c r="E25" s="2">
        <f t="shared" si="39"/>
        <v>3.48622971</v>
      </c>
      <c r="F25" s="16">
        <v>-30.0</v>
      </c>
      <c r="G25" s="27">
        <f t="shared" si="36"/>
        <v>0.01674689764</v>
      </c>
      <c r="H25" s="27">
        <f t="shared" si="21"/>
        <v>98.18140452</v>
      </c>
      <c r="I25" s="27">
        <f t="shared" si="3"/>
        <v>102.6624965</v>
      </c>
      <c r="J25" s="27">
        <f t="shared" si="4"/>
        <v>-0.2965469865</v>
      </c>
      <c r="K25" s="27">
        <f t="shared" si="40"/>
        <v>-0.01674689764</v>
      </c>
      <c r="L25" s="27">
        <f t="shared" si="6"/>
        <v>0.812736465</v>
      </c>
      <c r="M25" s="27">
        <f t="shared" si="41"/>
        <v>2.109213697</v>
      </c>
      <c r="N25" s="27">
        <f t="shared" si="8"/>
        <v>-1.351153835</v>
      </c>
      <c r="O25" s="22">
        <v>1.2</v>
      </c>
      <c r="P25" s="28">
        <f t="shared" ref="P25:S25" si="42">DEGREES(K25)</f>
        <v>-0.9595265548</v>
      </c>
      <c r="Q25" s="28">
        <f t="shared" si="42"/>
        <v>46.5663693</v>
      </c>
      <c r="R25" s="28">
        <f t="shared" si="42"/>
        <v>120.8490429</v>
      </c>
      <c r="S25" s="28">
        <f t="shared" si="42"/>
        <v>-77.4154122</v>
      </c>
      <c r="T25" s="28">
        <f t="shared" si="10"/>
        <v>1.2</v>
      </c>
      <c r="U25" s="32" t="str">
        <f t="shared" si="11"/>
        <v>[-0.017,0.813,2.109,-1.351,1.2],</v>
      </c>
      <c r="V25" s="14">
        <v>24.0</v>
      </c>
      <c r="W25" s="14">
        <v>24.0</v>
      </c>
    </row>
    <row r="26" ht="15.75" customHeight="1">
      <c r="A26" s="1"/>
      <c r="B26" s="1">
        <v>40.0</v>
      </c>
      <c r="C26" s="36">
        <v>10.0</v>
      </c>
      <c r="D26" s="28">
        <f t="shared" si="38"/>
        <v>208.6076899</v>
      </c>
      <c r="E26" s="2">
        <f t="shared" si="39"/>
        <v>6.945927107</v>
      </c>
      <c r="F26" s="36">
        <v>-30.0</v>
      </c>
      <c r="G26" s="27">
        <f t="shared" si="36"/>
        <v>0.03328430471</v>
      </c>
      <c r="H26" s="27">
        <f t="shared" si="21"/>
        <v>98.72329573</v>
      </c>
      <c r="I26" s="27">
        <f t="shared" si="3"/>
        <v>103.1808564</v>
      </c>
      <c r="J26" s="27">
        <f t="shared" si="4"/>
        <v>-0.2950122897</v>
      </c>
      <c r="K26" s="27">
        <f t="shared" si="40"/>
        <v>-0.03328430471</v>
      </c>
      <c r="L26" s="27">
        <f t="shared" si="6"/>
        <v>0.8140695729</v>
      </c>
      <c r="M26" s="27">
        <f t="shared" si="41"/>
        <v>2.103478087</v>
      </c>
      <c r="N26" s="27">
        <f t="shared" si="8"/>
        <v>-1.346751333</v>
      </c>
      <c r="O26" s="36">
        <v>1.2</v>
      </c>
      <c r="P26" s="28">
        <f t="shared" ref="P26:S26" si="43">DEGREES(K26)</f>
        <v>-1.907050184</v>
      </c>
      <c r="Q26" s="28">
        <f t="shared" si="43"/>
        <v>46.64275076</v>
      </c>
      <c r="R26" s="28">
        <f t="shared" si="43"/>
        <v>120.5204167</v>
      </c>
      <c r="S26" s="28">
        <f t="shared" si="43"/>
        <v>-77.16316745</v>
      </c>
      <c r="T26" s="28">
        <f t="shared" si="10"/>
        <v>1.2</v>
      </c>
      <c r="U26" s="32" t="str">
        <f t="shared" si="11"/>
        <v>[-0.033,0.814,2.103,-1.347,1.2],</v>
      </c>
      <c r="V26" s="14">
        <v>25.0</v>
      </c>
      <c r="W26" s="14">
        <v>25.0</v>
      </c>
    </row>
    <row r="27" ht="15.75" customHeight="1">
      <c r="A27" s="1"/>
      <c r="B27" s="1">
        <v>40.0</v>
      </c>
      <c r="C27" s="36">
        <v>15.0</v>
      </c>
      <c r="D27" s="28">
        <f t="shared" si="38"/>
        <v>209.3629669</v>
      </c>
      <c r="E27" s="2">
        <f t="shared" si="39"/>
        <v>10.3527618</v>
      </c>
      <c r="F27" s="36">
        <v>-30.0</v>
      </c>
      <c r="G27" s="27">
        <f t="shared" si="36"/>
        <v>0.04940862348</v>
      </c>
      <c r="H27" s="27">
        <f t="shared" si="21"/>
        <v>99.61877685</v>
      </c>
      <c r="I27" s="27">
        <f t="shared" si="3"/>
        <v>104.0379772</v>
      </c>
      <c r="J27" s="27">
        <f t="shared" si="4"/>
        <v>-0.2925097147</v>
      </c>
      <c r="K27" s="27">
        <f t="shared" si="40"/>
        <v>-0.04940862348</v>
      </c>
      <c r="L27" s="27">
        <f t="shared" si="6"/>
        <v>0.8163193315</v>
      </c>
      <c r="M27" s="27">
        <f t="shared" si="41"/>
        <v>2.09397342</v>
      </c>
      <c r="N27" s="27">
        <f t="shared" si="8"/>
        <v>-1.339496425</v>
      </c>
      <c r="O27" s="22">
        <v>1.2</v>
      </c>
      <c r="P27" s="28">
        <f t="shared" ref="P27:S27" si="44">DEGREES(K27)</f>
        <v>-2.830905597</v>
      </c>
      <c r="Q27" s="28">
        <f t="shared" si="44"/>
        <v>46.77165243</v>
      </c>
      <c r="R27" s="28">
        <f t="shared" si="44"/>
        <v>119.9758394</v>
      </c>
      <c r="S27" s="28">
        <f t="shared" si="44"/>
        <v>-76.74749181</v>
      </c>
      <c r="T27" s="28">
        <f t="shared" si="10"/>
        <v>1.2</v>
      </c>
      <c r="U27" s="32" t="str">
        <f t="shared" si="11"/>
        <v>[-0.049,0.816,2.094,-1.339,1.2],</v>
      </c>
      <c r="V27" s="14">
        <v>26.0</v>
      </c>
      <c r="W27" s="14">
        <v>26.0</v>
      </c>
    </row>
    <row r="28" ht="15.75" customHeight="1">
      <c r="A28" s="1"/>
      <c r="B28" s="1">
        <v>40.0</v>
      </c>
      <c r="C28" s="36">
        <v>20.0</v>
      </c>
      <c r="D28" s="28">
        <f t="shared" si="38"/>
        <v>210.4122952</v>
      </c>
      <c r="E28" s="2">
        <f t="shared" si="39"/>
        <v>13.68080573</v>
      </c>
      <c r="F28" s="16">
        <v>-30.0</v>
      </c>
      <c r="G28" s="27">
        <f t="shared" si="36"/>
        <v>0.06492765097</v>
      </c>
      <c r="H28" s="27">
        <f t="shared" si="21"/>
        <v>100.8565825</v>
      </c>
      <c r="I28" s="27">
        <f t="shared" si="3"/>
        <v>105.2238102</v>
      </c>
      <c r="J28" s="27">
        <f t="shared" si="4"/>
        <v>-0.2891176147</v>
      </c>
      <c r="K28" s="27">
        <f t="shared" si="40"/>
        <v>-0.06492765097</v>
      </c>
      <c r="L28" s="27">
        <f t="shared" si="6"/>
        <v>0.8195237352</v>
      </c>
      <c r="M28" s="27">
        <f t="shared" si="41"/>
        <v>2.080780413</v>
      </c>
      <c r="N28" s="27">
        <f t="shared" si="8"/>
        <v>-1.329507821</v>
      </c>
      <c r="O28" s="36">
        <v>1.2</v>
      </c>
      <c r="P28" s="28">
        <f t="shared" ref="P28:S28" si="45">DEGREES(K28)</f>
        <v>-3.720080374</v>
      </c>
      <c r="Q28" s="28">
        <f t="shared" si="45"/>
        <v>46.95525124</v>
      </c>
      <c r="R28" s="28">
        <f t="shared" si="45"/>
        <v>119.2199357</v>
      </c>
      <c r="S28" s="28">
        <f t="shared" si="45"/>
        <v>-76.17518697</v>
      </c>
      <c r="T28" s="28">
        <f t="shared" si="10"/>
        <v>1.2</v>
      </c>
      <c r="U28" s="32" t="str">
        <f t="shared" si="11"/>
        <v>[-0.065,0.82,2.081,-1.33,1.2],</v>
      </c>
      <c r="V28" s="14">
        <v>27.0</v>
      </c>
      <c r="W28" s="14">
        <v>27.0</v>
      </c>
    </row>
    <row r="29" ht="15.75" customHeight="1">
      <c r="A29" s="1"/>
      <c r="B29" s="1">
        <v>40.0</v>
      </c>
      <c r="C29" s="36">
        <v>25.0</v>
      </c>
      <c r="D29" s="28">
        <f t="shared" si="38"/>
        <v>211.7476885</v>
      </c>
      <c r="E29" s="2">
        <f t="shared" si="39"/>
        <v>16.90473047</v>
      </c>
      <c r="F29" s="36">
        <v>-30.0</v>
      </c>
      <c r="G29" s="27">
        <f t="shared" si="36"/>
        <v>0.07966534657</v>
      </c>
      <c r="H29" s="27">
        <f t="shared" si="21"/>
        <v>102.4214055</v>
      </c>
      <c r="I29" s="27">
        <f t="shared" si="3"/>
        <v>106.724619</v>
      </c>
      <c r="J29" s="27">
        <f t="shared" si="4"/>
        <v>-0.284937299</v>
      </c>
      <c r="K29" s="27">
        <f t="shared" si="40"/>
        <v>-0.07966534657</v>
      </c>
      <c r="L29" s="27">
        <f t="shared" si="6"/>
        <v>0.8237288622</v>
      </c>
      <c r="M29" s="27">
        <f t="shared" si="41"/>
        <v>2.064009527</v>
      </c>
      <c r="N29" s="27">
        <f t="shared" si="8"/>
        <v>-1.316942063</v>
      </c>
      <c r="O29" s="22">
        <v>1.2</v>
      </c>
      <c r="P29" s="28">
        <f t="shared" ref="P29:S29" si="46">DEGREES(K29)</f>
        <v>-4.564488132</v>
      </c>
      <c r="Q29" s="28">
        <f t="shared" si="46"/>
        <v>47.19618727</v>
      </c>
      <c r="R29" s="28">
        <f t="shared" si="46"/>
        <v>118.2590348</v>
      </c>
      <c r="S29" s="28">
        <f t="shared" si="46"/>
        <v>-75.45522205</v>
      </c>
      <c r="T29" s="28">
        <f t="shared" si="10"/>
        <v>1.2</v>
      </c>
      <c r="U29" s="32" t="str">
        <f t="shared" si="11"/>
        <v>[-0.08,0.824,2.064,-1.317,1.2],</v>
      </c>
      <c r="V29" s="14">
        <v>28.0</v>
      </c>
      <c r="W29" s="14">
        <v>28.0</v>
      </c>
    </row>
    <row r="30" ht="15.75" customHeight="1">
      <c r="A30" s="1"/>
      <c r="B30" s="1">
        <v>40.0</v>
      </c>
      <c r="C30" s="36">
        <v>30.0</v>
      </c>
      <c r="D30" s="28">
        <f t="shared" si="38"/>
        <v>213.3589838</v>
      </c>
      <c r="E30" s="2">
        <f t="shared" si="39"/>
        <v>20</v>
      </c>
      <c r="F30" s="36">
        <v>-30.0</v>
      </c>
      <c r="G30" s="27">
        <f t="shared" si="36"/>
        <v>0.0934656085</v>
      </c>
      <c r="H30" s="27">
        <f t="shared" si="21"/>
        <v>104.2943209</v>
      </c>
      <c r="I30" s="27">
        <f t="shared" si="3"/>
        <v>108.5232942</v>
      </c>
      <c r="J30" s="27">
        <f t="shared" si="4"/>
        <v>-0.2800860501</v>
      </c>
      <c r="K30" s="27">
        <f t="shared" si="40"/>
        <v>-0.0934656085</v>
      </c>
      <c r="L30" s="27">
        <f t="shared" si="6"/>
        <v>0.8289830853</v>
      </c>
      <c r="M30" s="27">
        <f t="shared" si="41"/>
        <v>2.043798583</v>
      </c>
      <c r="N30" s="27">
        <f t="shared" si="8"/>
        <v>-1.301985342</v>
      </c>
      <c r="O30" s="36">
        <v>1.2</v>
      </c>
      <c r="P30" s="28">
        <f t="shared" ref="P30:S30" si="47">DEGREES(K30)</f>
        <v>-5.355184897</v>
      </c>
      <c r="Q30" s="28">
        <f t="shared" si="47"/>
        <v>47.49723208</v>
      </c>
      <c r="R30" s="28">
        <f t="shared" si="47"/>
        <v>117.101033</v>
      </c>
      <c r="S30" s="28">
        <f t="shared" si="47"/>
        <v>-74.59826507</v>
      </c>
      <c r="T30" s="28">
        <f t="shared" si="10"/>
        <v>1.2</v>
      </c>
      <c r="U30" s="32" t="str">
        <f t="shared" si="11"/>
        <v>[-0.093,0.829,2.044,-1.302,1.2],</v>
      </c>
      <c r="V30" s="14">
        <v>29.0</v>
      </c>
      <c r="W30" s="14">
        <v>29.0</v>
      </c>
    </row>
    <row r="31" ht="15.75" customHeight="1">
      <c r="A31" s="1"/>
      <c r="B31" s="1">
        <v>40.0</v>
      </c>
      <c r="C31" s="36">
        <v>35.0</v>
      </c>
      <c r="D31" s="28">
        <f t="shared" si="38"/>
        <v>215.2339182</v>
      </c>
      <c r="E31" s="2">
        <f t="shared" si="39"/>
        <v>22.94305745</v>
      </c>
      <c r="F31" s="16">
        <v>-30.0</v>
      </c>
      <c r="G31" s="27">
        <f t="shared" si="36"/>
        <v>0.1061949112</v>
      </c>
      <c r="H31" s="27">
        <f t="shared" si="21"/>
        <v>106.4532824</v>
      </c>
      <c r="I31" s="27">
        <f t="shared" si="3"/>
        <v>110.5997347</v>
      </c>
      <c r="J31" s="27">
        <f t="shared" si="4"/>
        <v>-0.274689811</v>
      </c>
      <c r="K31" s="27">
        <f t="shared" si="40"/>
        <v>-0.1061949112</v>
      </c>
      <c r="L31" s="27">
        <f t="shared" si="6"/>
        <v>0.8353311825</v>
      </c>
      <c r="M31" s="27">
        <f t="shared" si="41"/>
        <v>2.020309911</v>
      </c>
      <c r="N31" s="27">
        <f t="shared" si="8"/>
        <v>-1.284844766</v>
      </c>
      <c r="O31" s="22">
        <v>1.2</v>
      </c>
      <c r="P31" s="28">
        <f t="shared" ref="P31:S31" si="48">DEGREES(K31)</f>
        <v>-6.08452022</v>
      </c>
      <c r="Q31" s="28">
        <f t="shared" si="48"/>
        <v>47.86095125</v>
      </c>
      <c r="R31" s="28">
        <f t="shared" si="48"/>
        <v>115.7552312</v>
      </c>
      <c r="S31" s="28">
        <f t="shared" si="48"/>
        <v>-73.61618244</v>
      </c>
      <c r="T31" s="28">
        <f t="shared" si="10"/>
        <v>1.2</v>
      </c>
      <c r="U31" s="32" t="str">
        <f t="shared" si="11"/>
        <v>[-0.106,0.835,2.02,-1.285,1.2],</v>
      </c>
      <c r="V31" s="14">
        <v>30.0</v>
      </c>
      <c r="W31" s="14">
        <v>30.0</v>
      </c>
    </row>
    <row r="32" ht="15.75" customHeight="1">
      <c r="A32" s="1"/>
      <c r="B32" s="1">
        <v>40.0</v>
      </c>
      <c r="C32" s="36">
        <v>40.0</v>
      </c>
      <c r="D32" s="28">
        <f t="shared" si="38"/>
        <v>217.3582223</v>
      </c>
      <c r="E32" s="2">
        <f t="shared" si="39"/>
        <v>25.71150439</v>
      </c>
      <c r="F32" s="36">
        <v>-30.0</v>
      </c>
      <c r="G32" s="27">
        <f t="shared" si="36"/>
        <v>0.1177437697</v>
      </c>
      <c r="H32" s="27">
        <f t="shared" si="21"/>
        <v>108.8736582</v>
      </c>
      <c r="I32" s="27">
        <f t="shared" si="3"/>
        <v>112.9312775</v>
      </c>
      <c r="J32" s="27">
        <f t="shared" si="4"/>
        <v>-0.2688763042</v>
      </c>
      <c r="K32" s="27">
        <f t="shared" si="40"/>
        <v>-0.1177437697</v>
      </c>
      <c r="L32" s="27">
        <f t="shared" si="6"/>
        <v>0.8428090318</v>
      </c>
      <c r="M32" s="27">
        <f t="shared" si="41"/>
        <v>1.993727198</v>
      </c>
      <c r="N32" s="27">
        <f t="shared" si="8"/>
        <v>-1.265739903</v>
      </c>
      <c r="O32" s="36">
        <v>1.2</v>
      </c>
      <c r="P32" s="28">
        <f t="shared" ref="P32:S32" si="49">DEGREES(K32)</f>
        <v>-6.746221067</v>
      </c>
      <c r="Q32" s="28">
        <f t="shared" si="49"/>
        <v>48.28940046</v>
      </c>
      <c r="R32" s="28">
        <f t="shared" si="49"/>
        <v>114.232154</v>
      </c>
      <c r="S32" s="28">
        <f t="shared" si="49"/>
        <v>-72.52155443</v>
      </c>
      <c r="T32" s="28">
        <f t="shared" si="10"/>
        <v>1.2</v>
      </c>
      <c r="U32" s="32" t="str">
        <f t="shared" si="11"/>
        <v>[-0.118,0.843,1.994,-1.266,1.2],</v>
      </c>
      <c r="V32" s="14">
        <v>31.0</v>
      </c>
      <c r="W32" s="14">
        <v>31.0</v>
      </c>
    </row>
    <row r="33" ht="15.75" customHeight="1">
      <c r="A33" s="1"/>
      <c r="B33" s="1">
        <v>40.0</v>
      </c>
      <c r="C33" s="36">
        <v>45.0</v>
      </c>
      <c r="D33" s="28">
        <f t="shared" si="38"/>
        <v>219.7157288</v>
      </c>
      <c r="E33" s="2">
        <f t="shared" si="39"/>
        <v>28.28427125</v>
      </c>
      <c r="F33" s="36">
        <v>-30.0</v>
      </c>
      <c r="G33" s="27">
        <f t="shared" si="36"/>
        <v>0.1280270968</v>
      </c>
      <c r="H33" s="27">
        <f t="shared" si="21"/>
        <v>111.5287825</v>
      </c>
      <c r="I33" s="27">
        <f t="shared" si="3"/>
        <v>115.493157</v>
      </c>
      <c r="J33" s="27">
        <f t="shared" si="4"/>
        <v>-0.262769158</v>
      </c>
      <c r="K33" s="27">
        <f t="shared" si="40"/>
        <v>-0.1280270968</v>
      </c>
      <c r="L33" s="27">
        <f t="shared" si="6"/>
        <v>0.8514393775</v>
      </c>
      <c r="M33" s="27">
        <f t="shared" si="41"/>
        <v>1.964252215</v>
      </c>
      <c r="N33" s="27">
        <f t="shared" si="8"/>
        <v>-1.244895265</v>
      </c>
      <c r="O33" s="22">
        <v>1.2</v>
      </c>
      <c r="P33" s="28">
        <f t="shared" ref="P33:S33" si="50">DEGREES(K33)</f>
        <v>-7.335412311</v>
      </c>
      <c r="Q33" s="28">
        <f t="shared" si="50"/>
        <v>48.78388284</v>
      </c>
      <c r="R33" s="28">
        <f t="shared" si="50"/>
        <v>112.5433618</v>
      </c>
      <c r="S33" s="28">
        <f t="shared" si="50"/>
        <v>-71.32724464</v>
      </c>
      <c r="T33" s="28">
        <f t="shared" si="10"/>
        <v>1.2</v>
      </c>
      <c r="U33" s="32" t="str">
        <f t="shared" si="11"/>
        <v>[-0.128,0.851,1.964,-1.245,1.2],</v>
      </c>
      <c r="V33" s="14">
        <v>32.0</v>
      </c>
      <c r="W33" s="14">
        <v>32.0</v>
      </c>
    </row>
    <row r="34" ht="15.75" customHeight="1">
      <c r="A34" s="1"/>
      <c r="B34" s="1">
        <v>40.0</v>
      </c>
      <c r="C34" s="36">
        <v>50.0</v>
      </c>
      <c r="D34" s="28">
        <f t="shared" si="38"/>
        <v>222.2884956</v>
      </c>
      <c r="E34" s="2">
        <f t="shared" si="39"/>
        <v>30.64177772</v>
      </c>
      <c r="F34" s="16">
        <v>-30.0</v>
      </c>
      <c r="G34" s="27">
        <f t="shared" si="36"/>
        <v>0.1369835995</v>
      </c>
      <c r="H34" s="27">
        <f t="shared" si="21"/>
        <v>114.3904941</v>
      </c>
      <c r="I34" s="27">
        <f t="shared" si="3"/>
        <v>118.2589748</v>
      </c>
      <c r="J34" s="27">
        <f t="shared" si="4"/>
        <v>-0.2564833717</v>
      </c>
      <c r="K34" s="27">
        <f t="shared" si="40"/>
        <v>-0.1369835995</v>
      </c>
      <c r="L34" s="27">
        <f t="shared" si="6"/>
        <v>0.8612289113</v>
      </c>
      <c r="M34" s="27">
        <f t="shared" si="41"/>
        <v>1.932101574</v>
      </c>
      <c r="N34" s="27">
        <f t="shared" si="8"/>
        <v>-1.222534159</v>
      </c>
      <c r="O34" s="36">
        <v>1.2</v>
      </c>
      <c r="P34" s="28">
        <f t="shared" ref="P34:S34" si="51">DEGREES(K34)</f>
        <v>-7.848582114</v>
      </c>
      <c r="Q34" s="28">
        <f t="shared" si="51"/>
        <v>49.34478181</v>
      </c>
      <c r="R34" s="28">
        <f t="shared" si="51"/>
        <v>110.7012658</v>
      </c>
      <c r="S34" s="28">
        <f t="shared" si="51"/>
        <v>-70.04604761</v>
      </c>
      <c r="T34" s="28">
        <f t="shared" si="10"/>
        <v>1.2</v>
      </c>
      <c r="U34" s="32" t="str">
        <f t="shared" si="11"/>
        <v>[-0.137,0.861,1.932,-1.223,1.2],</v>
      </c>
      <c r="V34" s="14">
        <v>33.0</v>
      </c>
      <c r="W34" s="14">
        <v>33.0</v>
      </c>
    </row>
    <row r="35" ht="15.75" customHeight="1">
      <c r="A35" s="1"/>
      <c r="B35" s="1">
        <v>40.0</v>
      </c>
      <c r="C35" s="36">
        <v>55.0</v>
      </c>
      <c r="D35" s="28">
        <f t="shared" si="38"/>
        <v>225.0569425</v>
      </c>
      <c r="E35" s="2">
        <f t="shared" si="39"/>
        <v>32.76608177</v>
      </c>
      <c r="F35" s="36">
        <v>-30.0</v>
      </c>
      <c r="G35" s="27">
        <f t="shared" si="36"/>
        <v>0.1445744045</v>
      </c>
      <c r="H35" s="27">
        <f t="shared" si="21"/>
        <v>117.4296452</v>
      </c>
      <c r="I35" s="27">
        <f t="shared" si="3"/>
        <v>121.2011616</v>
      </c>
      <c r="J35" s="27">
        <f t="shared" si="4"/>
        <v>-0.2501222224</v>
      </c>
      <c r="K35" s="27">
        <f t="shared" si="40"/>
        <v>-0.1445744045</v>
      </c>
      <c r="L35" s="27">
        <f t="shared" si="6"/>
        <v>0.8721666888</v>
      </c>
      <c r="M35" s="27">
        <f t="shared" si="41"/>
        <v>1.897503721</v>
      </c>
      <c r="N35" s="27">
        <f t="shared" si="8"/>
        <v>-1.198874083</v>
      </c>
      <c r="O35" s="22">
        <v>1.2</v>
      </c>
      <c r="P35" s="28">
        <f t="shared" ref="P35:S35" si="52">DEGREES(K35)</f>
        <v>-8.283503205</v>
      </c>
      <c r="Q35" s="28">
        <f t="shared" si="52"/>
        <v>49.9714703</v>
      </c>
      <c r="R35" s="28">
        <f t="shared" si="52"/>
        <v>108.7189548</v>
      </c>
      <c r="S35" s="28">
        <f t="shared" si="52"/>
        <v>-68.69042512</v>
      </c>
      <c r="T35" s="28">
        <f t="shared" si="10"/>
        <v>1.2</v>
      </c>
      <c r="U35" s="32" t="str">
        <f t="shared" si="11"/>
        <v>[-0.145,0.872,1.898,-1.199,1.2],</v>
      </c>
      <c r="V35" s="14">
        <v>34.0</v>
      </c>
      <c r="W35" s="14">
        <v>34.0</v>
      </c>
    </row>
    <row r="36" ht="15.75" customHeight="1">
      <c r="A36" s="1"/>
      <c r="B36" s="1">
        <v>40.0</v>
      </c>
      <c r="C36" s="36">
        <v>60.0</v>
      </c>
      <c r="D36" s="28">
        <f t="shared" si="38"/>
        <v>228</v>
      </c>
      <c r="E36" s="2">
        <f t="shared" si="39"/>
        <v>34.64101615</v>
      </c>
      <c r="F36" s="36">
        <v>-30.0</v>
      </c>
      <c r="G36" s="27">
        <f t="shared" si="36"/>
        <v>0.1507811264</v>
      </c>
      <c r="H36" s="27">
        <f t="shared" si="21"/>
        <v>120.6165649</v>
      </c>
      <c r="I36" s="27">
        <f t="shared" si="3"/>
        <v>124.2914145</v>
      </c>
      <c r="J36" s="27">
        <f t="shared" si="4"/>
        <v>-0.2437755311</v>
      </c>
      <c r="K36" s="27">
        <f t="shared" si="40"/>
        <v>-0.1507811264</v>
      </c>
      <c r="L36" s="27">
        <f t="shared" si="6"/>
        <v>0.8842237271</v>
      </c>
      <c r="M36" s="27">
        <f t="shared" si="41"/>
        <v>1.860696261</v>
      </c>
      <c r="N36" s="27">
        <f t="shared" si="8"/>
        <v>-1.174123662</v>
      </c>
      <c r="O36" s="36">
        <v>1.2</v>
      </c>
      <c r="P36" s="28">
        <f t="shared" ref="P36:S36" si="53">DEGREES(K36)</f>
        <v>-8.639122175</v>
      </c>
      <c r="Q36" s="28">
        <f t="shared" si="53"/>
        <v>50.66228771</v>
      </c>
      <c r="R36" s="28">
        <f t="shared" si="53"/>
        <v>106.6100427</v>
      </c>
      <c r="S36" s="28">
        <f t="shared" si="53"/>
        <v>-67.27233045</v>
      </c>
      <c r="T36" s="28">
        <f t="shared" si="10"/>
        <v>1.2</v>
      </c>
      <c r="U36" s="32" t="str">
        <f t="shared" si="11"/>
        <v>[-0.151,0.884,1.861,-1.174,1.2],</v>
      </c>
      <c r="V36" s="14">
        <v>35.0</v>
      </c>
      <c r="W36" s="14">
        <v>35.0</v>
      </c>
    </row>
    <row r="37" ht="15.75" customHeight="1">
      <c r="A37" s="1"/>
      <c r="B37" s="1">
        <v>40.0</v>
      </c>
      <c r="C37" s="36">
        <v>65.0</v>
      </c>
      <c r="D37" s="28">
        <f t="shared" si="38"/>
        <v>231.0952695</v>
      </c>
      <c r="E37" s="2">
        <f t="shared" si="39"/>
        <v>36.25231148</v>
      </c>
      <c r="F37" s="16">
        <v>-30.0</v>
      </c>
      <c r="G37" s="27">
        <f t="shared" si="36"/>
        <v>0.1556035834</v>
      </c>
      <c r="H37" s="27">
        <f t="shared" si="21"/>
        <v>123.9214691</v>
      </c>
      <c r="I37" s="27">
        <f t="shared" si="3"/>
        <v>127.5011</v>
      </c>
      <c r="J37" s="27">
        <f t="shared" si="4"/>
        <v>-0.2375190822</v>
      </c>
      <c r="K37" s="27">
        <f t="shared" si="40"/>
        <v>-0.1556035834</v>
      </c>
      <c r="L37" s="27">
        <f t="shared" si="6"/>
        <v>0.8973535287</v>
      </c>
      <c r="M37" s="27">
        <f t="shared" si="41"/>
        <v>1.821923761</v>
      </c>
      <c r="N37" s="27">
        <f t="shared" si="8"/>
        <v>-1.148480963</v>
      </c>
      <c r="O37" s="22">
        <v>1.2</v>
      </c>
      <c r="P37" s="28">
        <f t="shared" ref="P37:S37" si="54">DEGREES(K37)</f>
        <v>-8.915428605</v>
      </c>
      <c r="Q37" s="28">
        <f t="shared" si="54"/>
        <v>51.41456992</v>
      </c>
      <c r="R37" s="28">
        <f t="shared" si="54"/>
        <v>104.3885421</v>
      </c>
      <c r="S37" s="28">
        <f t="shared" si="54"/>
        <v>-65.80311201</v>
      </c>
      <c r="T37" s="28">
        <f t="shared" si="10"/>
        <v>1.2</v>
      </c>
      <c r="U37" s="32" t="str">
        <f t="shared" si="11"/>
        <v>[-0.156,0.897,1.822,-1.148,1.2],</v>
      </c>
      <c r="V37" s="14">
        <v>36.0</v>
      </c>
      <c r="W37" s="14">
        <v>36.0</v>
      </c>
    </row>
    <row r="38" ht="15.75" customHeight="1">
      <c r="A38" s="1"/>
      <c r="B38" s="1">
        <v>40.0</v>
      </c>
      <c r="C38" s="36">
        <v>70.0</v>
      </c>
      <c r="D38" s="28">
        <f t="shared" si="38"/>
        <v>234.3191943</v>
      </c>
      <c r="E38" s="2">
        <f t="shared" si="39"/>
        <v>37.58770483</v>
      </c>
      <c r="F38" s="36">
        <v>-30.0</v>
      </c>
      <c r="G38" s="27">
        <f t="shared" si="36"/>
        <v>0.1590573445</v>
      </c>
      <c r="H38" s="27">
        <f t="shared" si="21"/>
        <v>127.3148128</v>
      </c>
      <c r="I38" s="27">
        <f t="shared" si="3"/>
        <v>130.8016114</v>
      </c>
      <c r="J38" s="27">
        <f t="shared" si="4"/>
        <v>-0.2314149381</v>
      </c>
      <c r="K38" s="27">
        <f t="shared" si="40"/>
        <v>-0.1590573445</v>
      </c>
      <c r="L38" s="27">
        <f t="shared" si="6"/>
        <v>0.9114932317</v>
      </c>
      <c r="M38" s="27">
        <f t="shared" si="41"/>
        <v>1.781436066</v>
      </c>
      <c r="N38" s="27">
        <f t="shared" si="8"/>
        <v>-1.122132971</v>
      </c>
      <c r="O38" s="36">
        <v>1.2</v>
      </c>
      <c r="P38" s="28">
        <f t="shared" ref="P38:S38" si="55">DEGREES(K38)</f>
        <v>-9.113314541</v>
      </c>
      <c r="Q38" s="28">
        <f t="shared" si="55"/>
        <v>52.22471523</v>
      </c>
      <c r="R38" s="28">
        <f t="shared" si="55"/>
        <v>102.0687681</v>
      </c>
      <c r="S38" s="28">
        <f t="shared" si="55"/>
        <v>-64.29348331</v>
      </c>
      <c r="T38" s="28">
        <f t="shared" si="10"/>
        <v>1.2</v>
      </c>
      <c r="U38" s="32" t="str">
        <f t="shared" si="11"/>
        <v>[-0.159,0.911,1.781,-1.122,1.2],</v>
      </c>
      <c r="V38" s="14">
        <v>37.0</v>
      </c>
      <c r="W38" s="14">
        <v>37.0</v>
      </c>
    </row>
    <row r="39" ht="15.75" customHeight="1">
      <c r="A39" s="1"/>
      <c r="B39" s="1">
        <v>40.0</v>
      </c>
      <c r="C39" s="36">
        <v>75.0</v>
      </c>
      <c r="D39" s="28">
        <f t="shared" si="38"/>
        <v>237.6472382</v>
      </c>
      <c r="E39" s="2">
        <f t="shared" si="39"/>
        <v>38.63703305</v>
      </c>
      <c r="F39" s="36">
        <v>-30.0</v>
      </c>
      <c r="G39" s="27">
        <f t="shared" si="36"/>
        <v>0.16117126</v>
      </c>
      <c r="H39" s="27">
        <f t="shared" si="21"/>
        <v>130.7675853</v>
      </c>
      <c r="I39" s="27">
        <f t="shared" si="3"/>
        <v>134.16468</v>
      </c>
      <c r="J39" s="27">
        <f t="shared" si="4"/>
        <v>-0.2255123775</v>
      </c>
      <c r="K39" s="27">
        <f t="shared" si="40"/>
        <v>-0.16117126</v>
      </c>
      <c r="L39" s="27">
        <f t="shared" si="6"/>
        <v>0.9265651047</v>
      </c>
      <c r="M39" s="27">
        <f t="shared" si="41"/>
        <v>1.739487199</v>
      </c>
      <c r="N39" s="27">
        <f t="shared" si="8"/>
        <v>-1.095255977</v>
      </c>
      <c r="O39" s="22">
        <v>1.2</v>
      </c>
      <c r="P39" s="28">
        <f t="shared" ref="P39:S39" si="56">DEGREES(K39)</f>
        <v>-9.234432978</v>
      </c>
      <c r="Q39" s="28">
        <f t="shared" si="56"/>
        <v>53.08826994</v>
      </c>
      <c r="R39" s="28">
        <f t="shared" si="56"/>
        <v>99.66527504</v>
      </c>
      <c r="S39" s="28">
        <f t="shared" si="56"/>
        <v>-62.75354498</v>
      </c>
      <c r="T39" s="28">
        <f t="shared" si="10"/>
        <v>1.2</v>
      </c>
      <c r="U39" s="32" t="str">
        <f t="shared" si="11"/>
        <v>[-0.161,0.927,1.739,-1.095,1.2],</v>
      </c>
      <c r="V39" s="14">
        <v>38.0</v>
      </c>
      <c r="W39" s="14">
        <v>38.0</v>
      </c>
    </row>
    <row r="40" ht="15.75" customHeight="1">
      <c r="A40" s="1"/>
      <c r="B40" s="1">
        <v>40.0</v>
      </c>
      <c r="C40" s="36">
        <v>80.0</v>
      </c>
      <c r="D40" s="28">
        <f t="shared" si="38"/>
        <v>241.0540729</v>
      </c>
      <c r="E40" s="2">
        <f t="shared" si="39"/>
        <v>39.39231012</v>
      </c>
      <c r="F40" s="16">
        <v>-30.0</v>
      </c>
      <c r="G40" s="27">
        <f t="shared" si="36"/>
        <v>0.1619850889</v>
      </c>
      <c r="H40" s="27">
        <f t="shared" si="21"/>
        <v>134.251551</v>
      </c>
      <c r="I40" s="27">
        <f t="shared" si="3"/>
        <v>137.5626364</v>
      </c>
      <c r="J40" s="27">
        <f t="shared" si="4"/>
        <v>-0.2198492186</v>
      </c>
      <c r="K40" s="27">
        <f t="shared" si="40"/>
        <v>-0.1619850889</v>
      </c>
      <c r="L40" s="27">
        <f t="shared" si="6"/>
        <v>0.9424781396</v>
      </c>
      <c r="M40" s="27">
        <f t="shared" si="41"/>
        <v>1.696334812</v>
      </c>
      <c r="N40" s="27">
        <f t="shared" si="8"/>
        <v>-1.068016624</v>
      </c>
      <c r="O40" s="36">
        <v>1.2</v>
      </c>
      <c r="P40" s="28">
        <f t="shared" ref="P40:S40" si="57">DEGREES(K40)</f>
        <v>-9.281061936</v>
      </c>
      <c r="Q40" s="28">
        <f t="shared" si="57"/>
        <v>54.00001968</v>
      </c>
      <c r="R40" s="28">
        <f t="shared" si="57"/>
        <v>97.19282535</v>
      </c>
      <c r="S40" s="28">
        <f t="shared" si="57"/>
        <v>-61.19284503</v>
      </c>
      <c r="T40" s="28">
        <f t="shared" si="10"/>
        <v>1.2</v>
      </c>
      <c r="U40" s="32" t="str">
        <f t="shared" si="11"/>
        <v>[-0.162,0.942,1.696,-1.068,1.2],</v>
      </c>
      <c r="V40" s="14">
        <v>39.0</v>
      </c>
      <c r="W40" s="14">
        <v>39.0</v>
      </c>
    </row>
    <row r="41" ht="15.75" customHeight="1">
      <c r="A41" s="1"/>
      <c r="B41" s="1">
        <v>40.0</v>
      </c>
      <c r="C41" s="36">
        <v>85.0</v>
      </c>
      <c r="D41" s="28">
        <f t="shared" si="38"/>
        <v>244.5137703</v>
      </c>
      <c r="E41" s="2">
        <f t="shared" si="39"/>
        <v>39.84778792</v>
      </c>
      <c r="F41" s="36">
        <v>-30.0</v>
      </c>
      <c r="G41" s="27">
        <f t="shared" si="36"/>
        <v>0.1615473039</v>
      </c>
      <c r="H41" s="27">
        <f t="shared" si="21"/>
        <v>137.7394399</v>
      </c>
      <c r="I41" s="27">
        <f t="shared" si="3"/>
        <v>140.9686252</v>
      </c>
      <c r="J41" s="27">
        <f t="shared" si="4"/>
        <v>-0.2144533291</v>
      </c>
      <c r="K41" s="27">
        <f t="shared" si="40"/>
        <v>-0.1615473039</v>
      </c>
      <c r="L41" s="27">
        <f t="shared" si="6"/>
        <v>0.9591295585</v>
      </c>
      <c r="M41" s="27">
        <f t="shared" si="41"/>
        <v>1.652240195</v>
      </c>
      <c r="N41" s="27">
        <f t="shared" si="8"/>
        <v>-1.040573427</v>
      </c>
      <c r="O41" s="22">
        <v>1.2</v>
      </c>
      <c r="P41" s="28">
        <f t="shared" ref="P41:S41" si="58">DEGREES(K41)</f>
        <v>-9.255978704</v>
      </c>
      <c r="Q41" s="28">
        <f t="shared" si="58"/>
        <v>54.95407571</v>
      </c>
      <c r="R41" s="28">
        <f t="shared" si="58"/>
        <v>94.66638991</v>
      </c>
      <c r="S41" s="28">
        <f t="shared" si="58"/>
        <v>-59.62046561</v>
      </c>
      <c r="T41" s="28">
        <f t="shared" si="10"/>
        <v>1.2</v>
      </c>
      <c r="U41" s="32" t="str">
        <f t="shared" si="11"/>
        <v>[-0.162,0.959,1.652,-1.041,1.2],</v>
      </c>
      <c r="V41" s="14">
        <v>40.0</v>
      </c>
      <c r="W41" s="14">
        <v>40.0</v>
      </c>
    </row>
    <row r="42" ht="15.75" customHeight="1">
      <c r="A42" s="1"/>
      <c r="B42" s="1">
        <v>40.0</v>
      </c>
      <c r="C42" s="36">
        <v>90.0</v>
      </c>
      <c r="D42" s="28">
        <f t="shared" si="38"/>
        <v>248</v>
      </c>
      <c r="E42" s="2">
        <f t="shared" si="39"/>
        <v>40</v>
      </c>
      <c r="F42" s="36">
        <v>-30.0</v>
      </c>
      <c r="G42" s="27">
        <f t="shared" si="36"/>
        <v>0.1599131232</v>
      </c>
      <c r="H42" s="27">
        <f t="shared" si="21"/>
        <v>141.2050955</v>
      </c>
      <c r="I42" s="27">
        <f t="shared" si="3"/>
        <v>144.3567767</v>
      </c>
      <c r="J42" s="27">
        <f t="shared" si="4"/>
        <v>-0.2093441761</v>
      </c>
      <c r="K42" s="27">
        <f t="shared" si="40"/>
        <v>-0.1599131232</v>
      </c>
      <c r="L42" s="27">
        <f t="shared" si="6"/>
        <v>0.9764061059</v>
      </c>
      <c r="M42" s="27">
        <f t="shared" si="41"/>
        <v>1.607468794</v>
      </c>
      <c r="N42" s="27">
        <f t="shared" si="8"/>
        <v>-1.013078573</v>
      </c>
      <c r="O42" s="36">
        <v>1.2</v>
      </c>
      <c r="P42" s="28">
        <f t="shared" ref="P42:S42" si="59">DEGREES(K42)</f>
        <v>-9.162347046</v>
      </c>
      <c r="Q42" s="28">
        <f t="shared" si="59"/>
        <v>55.94394896</v>
      </c>
      <c r="R42" s="28">
        <f t="shared" si="59"/>
        <v>92.10117759</v>
      </c>
      <c r="S42" s="28">
        <f t="shared" si="59"/>
        <v>-58.04512655</v>
      </c>
      <c r="T42" s="28">
        <f t="shared" si="10"/>
        <v>1.2</v>
      </c>
      <c r="U42" s="32" t="str">
        <f t="shared" si="11"/>
        <v>[-0.16,0.976,1.607,-1.013,1.2],</v>
      </c>
      <c r="V42" s="14">
        <v>41.0</v>
      </c>
      <c r="W42" s="14">
        <v>41.0</v>
      </c>
    </row>
    <row r="43" ht="15.75" customHeight="1">
      <c r="A43" s="1"/>
      <c r="B43" s="1">
        <v>40.0</v>
      </c>
      <c r="C43" s="36">
        <v>95.0</v>
      </c>
      <c r="D43" s="28">
        <f t="shared" si="38"/>
        <v>251.4862297</v>
      </c>
      <c r="E43" s="2">
        <f t="shared" si="39"/>
        <v>39.84778792</v>
      </c>
      <c r="F43" s="16">
        <v>-30.0</v>
      </c>
      <c r="G43" s="27">
        <f t="shared" si="36"/>
        <v>0.1571427915</v>
      </c>
      <c r="H43" s="27">
        <f t="shared" si="21"/>
        <v>144.6235848</v>
      </c>
      <c r="I43" s="27">
        <f t="shared" si="3"/>
        <v>147.7023401</v>
      </c>
      <c r="J43" s="27">
        <f t="shared" si="4"/>
        <v>-0.2045343142</v>
      </c>
      <c r="K43" s="27">
        <f t="shared" si="40"/>
        <v>-0.1571427915</v>
      </c>
      <c r="L43" s="27">
        <f t="shared" si="6"/>
        <v>0.9941850548</v>
      </c>
      <c r="M43" s="27">
        <f t="shared" si="41"/>
        <v>1.562291172</v>
      </c>
      <c r="N43" s="27">
        <f t="shared" si="8"/>
        <v>-0.9856799005</v>
      </c>
      <c r="O43" s="22">
        <v>1.2</v>
      </c>
      <c r="P43" s="28">
        <f t="shared" ref="P43:S43" si="60">DEGREES(K43)</f>
        <v>-9.003618733</v>
      </c>
      <c r="Q43" s="28">
        <f t="shared" si="60"/>
        <v>56.96260769</v>
      </c>
      <c r="R43" s="28">
        <f t="shared" si="60"/>
        <v>89.51269055</v>
      </c>
      <c r="S43" s="28">
        <f t="shared" si="60"/>
        <v>-56.47529825</v>
      </c>
      <c r="T43" s="28">
        <f t="shared" si="10"/>
        <v>1.2</v>
      </c>
      <c r="U43" s="32" t="str">
        <f t="shared" si="11"/>
        <v>[-0.157,0.994,1.562,-0.986,1.2],</v>
      </c>
      <c r="V43" s="14">
        <v>42.0</v>
      </c>
      <c r="W43" s="14">
        <v>42.0</v>
      </c>
    </row>
    <row r="44" ht="15.75" customHeight="1">
      <c r="A44" s="1"/>
      <c r="B44" s="1">
        <v>40.0</v>
      </c>
      <c r="C44" s="36">
        <v>100.0</v>
      </c>
      <c r="D44" s="28">
        <f t="shared" si="38"/>
        <v>254.9459271</v>
      </c>
      <c r="E44" s="2">
        <f t="shared" si="39"/>
        <v>39.39231012</v>
      </c>
      <c r="F44" s="36">
        <v>-30.0</v>
      </c>
      <c r="G44" s="27">
        <f t="shared" si="36"/>
        <v>0.1533001165</v>
      </c>
      <c r="H44" s="27">
        <f t="shared" si="21"/>
        <v>147.9712772</v>
      </c>
      <c r="I44" s="27">
        <f t="shared" si="3"/>
        <v>150.9817832</v>
      </c>
      <c r="J44" s="27">
        <f t="shared" si="4"/>
        <v>-0.2000307502</v>
      </c>
      <c r="K44" s="27">
        <f t="shared" si="40"/>
        <v>-0.1533001165</v>
      </c>
      <c r="L44" s="27">
        <f t="shared" si="6"/>
        <v>1.0123349</v>
      </c>
      <c r="M44" s="27">
        <f t="shared" si="41"/>
        <v>1.516984354</v>
      </c>
      <c r="N44" s="27">
        <f t="shared" si="8"/>
        <v>-0.9585229274</v>
      </c>
      <c r="O44" s="36">
        <v>1.2</v>
      </c>
      <c r="P44" s="28">
        <f t="shared" ref="P44:S44" si="61">DEGREES(K44)</f>
        <v>-8.783449672</v>
      </c>
      <c r="Q44" s="28">
        <f t="shared" si="61"/>
        <v>58.00251721</v>
      </c>
      <c r="R44" s="28">
        <f t="shared" si="61"/>
        <v>86.9168011</v>
      </c>
      <c r="S44" s="28">
        <f t="shared" si="61"/>
        <v>-54.91931831</v>
      </c>
      <c r="T44" s="28">
        <f t="shared" si="10"/>
        <v>1.2</v>
      </c>
      <c r="U44" s="32" t="str">
        <f t="shared" si="11"/>
        <v>[-0.153,1.012,1.517,-0.959,1.2],</v>
      </c>
      <c r="V44" s="14">
        <v>43.0</v>
      </c>
      <c r="W44" s="14">
        <v>43.0</v>
      </c>
    </row>
    <row r="45" ht="15.75" customHeight="1">
      <c r="A45" s="1"/>
      <c r="B45" s="1">
        <v>40.0</v>
      </c>
      <c r="C45" s="36">
        <v>105.0</v>
      </c>
      <c r="D45" s="28">
        <f t="shared" si="38"/>
        <v>258.3527618</v>
      </c>
      <c r="E45" s="2">
        <f t="shared" si="39"/>
        <v>38.63703305</v>
      </c>
      <c r="F45" s="36">
        <v>-30.0</v>
      </c>
      <c r="G45" s="27">
        <f t="shared" si="36"/>
        <v>0.1484512501</v>
      </c>
      <c r="H45" s="27">
        <f t="shared" si="21"/>
        <v>151.2258981</v>
      </c>
      <c r="I45" s="27">
        <f t="shared" si="3"/>
        <v>154.1728649</v>
      </c>
      <c r="J45" s="27">
        <f t="shared" si="4"/>
        <v>-0.1958361512</v>
      </c>
      <c r="K45" s="27">
        <f t="shared" si="40"/>
        <v>-0.1484512501</v>
      </c>
      <c r="L45" s="27">
        <f t="shared" si="6"/>
        <v>1.030715751</v>
      </c>
      <c r="M45" s="27">
        <f t="shared" si="41"/>
        <v>1.471833454</v>
      </c>
      <c r="N45" s="27">
        <f t="shared" si="8"/>
        <v>-0.931752878</v>
      </c>
      <c r="O45" s="22">
        <v>1.2</v>
      </c>
      <c r="P45" s="28">
        <f t="shared" ref="P45:S45" si="62">DEGREES(K45)</f>
        <v>-8.505630094</v>
      </c>
      <c r="Q45" s="28">
        <f t="shared" si="62"/>
        <v>59.05566242</v>
      </c>
      <c r="R45" s="28">
        <f t="shared" si="62"/>
        <v>84.32984504</v>
      </c>
      <c r="S45" s="28">
        <f t="shared" si="62"/>
        <v>-53.38550746</v>
      </c>
      <c r="T45" s="28">
        <f t="shared" si="10"/>
        <v>1.2</v>
      </c>
      <c r="U45" s="32" t="str">
        <f t="shared" si="11"/>
        <v>[-0.148,1.031,1.472,-0.932,1.2],</v>
      </c>
      <c r="V45" s="14">
        <v>44.0</v>
      </c>
      <c r="W45" s="14">
        <v>44.0</v>
      </c>
    </row>
    <row r="46" ht="15.75" customHeight="1">
      <c r="A46" s="1"/>
      <c r="B46" s="1">
        <v>40.0</v>
      </c>
      <c r="C46" s="36">
        <v>110.0</v>
      </c>
      <c r="D46" s="28">
        <f t="shared" si="38"/>
        <v>261.6808057</v>
      </c>
      <c r="E46" s="2">
        <f t="shared" si="39"/>
        <v>37.58770483</v>
      </c>
      <c r="F46" s="16">
        <v>-30.0</v>
      </c>
      <c r="G46" s="27">
        <f t="shared" si="36"/>
        <v>0.1426636982</v>
      </c>
      <c r="H46" s="27">
        <f t="shared" si="21"/>
        <v>154.366563</v>
      </c>
      <c r="I46" s="27">
        <f t="shared" si="3"/>
        <v>157.2546844</v>
      </c>
      <c r="J46" s="27">
        <f t="shared" si="4"/>
        <v>-0.1919498862</v>
      </c>
      <c r="K46" s="27">
        <f t="shared" si="40"/>
        <v>-0.1426636982</v>
      </c>
      <c r="L46" s="27">
        <f t="shared" si="6"/>
        <v>1.049179475</v>
      </c>
      <c r="M46" s="27">
        <f t="shared" si="41"/>
        <v>1.427133476</v>
      </c>
      <c r="N46" s="27">
        <f t="shared" si="8"/>
        <v>-0.9055166243</v>
      </c>
      <c r="O46" s="36">
        <v>1.2</v>
      </c>
      <c r="P46" s="28">
        <f t="shared" ref="P46:S46" si="63">DEGREES(K46)</f>
        <v>-8.174027798</v>
      </c>
      <c r="Q46" s="28">
        <f t="shared" si="63"/>
        <v>60.11355586</v>
      </c>
      <c r="R46" s="28">
        <f t="shared" si="63"/>
        <v>81.768725</v>
      </c>
      <c r="S46" s="28">
        <f t="shared" si="63"/>
        <v>-51.88228085</v>
      </c>
      <c r="T46" s="28">
        <f t="shared" si="10"/>
        <v>1.2</v>
      </c>
      <c r="U46" s="32" t="str">
        <f t="shared" si="11"/>
        <v>[-0.143,1.049,1.427,-0.906,1.2],</v>
      </c>
      <c r="V46" s="14">
        <v>45.0</v>
      </c>
      <c r="W46" s="14">
        <v>45.0</v>
      </c>
    </row>
    <row r="47" ht="15.75" customHeight="1">
      <c r="A47" s="1"/>
      <c r="B47" s="1">
        <v>40.0</v>
      </c>
      <c r="C47" s="36">
        <v>115.0</v>
      </c>
      <c r="D47" s="28">
        <f t="shared" si="38"/>
        <v>264.9047305</v>
      </c>
      <c r="E47" s="2">
        <f t="shared" si="39"/>
        <v>36.25231148</v>
      </c>
      <c r="F47" s="36">
        <v>-30.0</v>
      </c>
      <c r="G47" s="27">
        <f t="shared" si="36"/>
        <v>0.1360055349</v>
      </c>
      <c r="H47" s="27">
        <f t="shared" si="21"/>
        <v>157.3737951</v>
      </c>
      <c r="I47" s="27">
        <f t="shared" si="3"/>
        <v>160.2077133</v>
      </c>
      <c r="J47" s="27">
        <f t="shared" si="4"/>
        <v>-0.1883689043</v>
      </c>
      <c r="K47" s="27">
        <f t="shared" si="40"/>
        <v>-0.1360055349</v>
      </c>
      <c r="L47" s="27">
        <f t="shared" si="6"/>
        <v>1.067569656</v>
      </c>
      <c r="M47" s="27">
        <f t="shared" si="41"/>
        <v>1.383191151</v>
      </c>
      <c r="N47" s="27">
        <f t="shared" si="8"/>
        <v>-0.8799644796</v>
      </c>
      <c r="O47" s="22">
        <v>1.2</v>
      </c>
      <c r="P47" s="28">
        <f t="shared" ref="P47:S47" si="64">DEGREES(K47)</f>
        <v>-7.792543142</v>
      </c>
      <c r="Q47" s="28">
        <f t="shared" si="64"/>
        <v>61.16723562</v>
      </c>
      <c r="R47" s="28">
        <f t="shared" si="64"/>
        <v>79.25101519</v>
      </c>
      <c r="S47" s="28">
        <f t="shared" si="64"/>
        <v>-50.41825081</v>
      </c>
      <c r="T47" s="28">
        <f t="shared" si="10"/>
        <v>1.2</v>
      </c>
      <c r="U47" s="32" t="str">
        <f t="shared" si="11"/>
        <v>[-0.136,1.068,1.383,-0.88,1.2],</v>
      </c>
      <c r="V47" s="14">
        <v>46.0</v>
      </c>
      <c r="W47" s="14">
        <v>46.0</v>
      </c>
    </row>
    <row r="48" ht="15.75" customHeight="1">
      <c r="A48" s="1"/>
      <c r="B48" s="1">
        <v>40.0</v>
      </c>
      <c r="C48" s="36">
        <v>120.0</v>
      </c>
      <c r="D48" s="28">
        <f t="shared" si="38"/>
        <v>268</v>
      </c>
      <c r="E48" s="2">
        <f t="shared" si="39"/>
        <v>34.64101615</v>
      </c>
      <c r="F48" s="36">
        <v>-30.0</v>
      </c>
      <c r="G48" s="27">
        <f t="shared" si="36"/>
        <v>0.1285447971</v>
      </c>
      <c r="H48" s="27">
        <f t="shared" si="21"/>
        <v>160.2295321</v>
      </c>
      <c r="I48" s="27">
        <f t="shared" si="3"/>
        <v>163.0138121</v>
      </c>
      <c r="J48" s="27">
        <f t="shared" si="4"/>
        <v>-0.185088462</v>
      </c>
      <c r="K48" s="27">
        <f t="shared" si="40"/>
        <v>-0.1285447971</v>
      </c>
      <c r="L48" s="27">
        <f t="shared" si="6"/>
        <v>1.085721492</v>
      </c>
      <c r="M48" s="27">
        <f t="shared" si="41"/>
        <v>1.340326593</v>
      </c>
      <c r="N48" s="27">
        <f t="shared" si="8"/>
        <v>-0.8552517584</v>
      </c>
      <c r="O48" s="36">
        <v>1.2</v>
      </c>
      <c r="P48" s="28">
        <f t="shared" ref="P48:S48" si="65">DEGREES(K48)</f>
        <v>-7.365074355</v>
      </c>
      <c r="Q48" s="28">
        <f t="shared" si="65"/>
        <v>62.20725924</v>
      </c>
      <c r="R48" s="28">
        <f t="shared" si="65"/>
        <v>76.79505694</v>
      </c>
      <c r="S48" s="28">
        <f t="shared" si="65"/>
        <v>-49.00231618</v>
      </c>
      <c r="T48" s="28">
        <f t="shared" si="10"/>
        <v>1.2</v>
      </c>
      <c r="U48" s="32" t="str">
        <f t="shared" si="11"/>
        <v>[-0.129,1.086,1.34,-0.855,1.2],</v>
      </c>
      <c r="V48" s="14">
        <v>47.0</v>
      </c>
      <c r="W48" s="14">
        <v>47.0</v>
      </c>
    </row>
    <row r="49" ht="15.75" customHeight="1">
      <c r="A49" s="1"/>
      <c r="B49" s="1">
        <v>40.0</v>
      </c>
      <c r="C49" s="36">
        <v>125.0</v>
      </c>
      <c r="D49" s="28">
        <f t="shared" si="38"/>
        <v>270.9430575</v>
      </c>
      <c r="E49" s="2">
        <f t="shared" si="39"/>
        <v>32.76608177</v>
      </c>
      <c r="F49" s="16">
        <v>-30.0</v>
      </c>
      <c r="G49" s="27">
        <f t="shared" si="36"/>
        <v>0.1203490345</v>
      </c>
      <c r="H49" s="27">
        <f t="shared" si="21"/>
        <v>162.9171239</v>
      </c>
      <c r="I49" s="27">
        <f t="shared" si="3"/>
        <v>165.6562382</v>
      </c>
      <c r="J49" s="27">
        <f t="shared" si="4"/>
        <v>-0.182102715</v>
      </c>
      <c r="K49" s="27">
        <f t="shared" si="40"/>
        <v>-0.1203490345</v>
      </c>
      <c r="L49" s="27">
        <f t="shared" si="6"/>
        <v>1.10346176</v>
      </c>
      <c r="M49" s="27">
        <f t="shared" si="41"/>
        <v>1.298874563</v>
      </c>
      <c r="N49" s="27">
        <f t="shared" si="8"/>
        <v>-0.8315399966</v>
      </c>
      <c r="O49" s="22">
        <v>1.2</v>
      </c>
      <c r="P49" s="28">
        <f t="shared" ref="P49:S49" si="66">DEGREES(K49)</f>
        <v>-6.895491745</v>
      </c>
      <c r="Q49" s="28">
        <f t="shared" si="66"/>
        <v>63.22370171</v>
      </c>
      <c r="R49" s="28">
        <f t="shared" si="66"/>
        <v>74.42003059</v>
      </c>
      <c r="S49" s="28">
        <f t="shared" si="66"/>
        <v>-47.6437323</v>
      </c>
      <c r="T49" s="28">
        <f t="shared" si="10"/>
        <v>1.2</v>
      </c>
      <c r="U49" s="32" t="str">
        <f t="shared" si="11"/>
        <v>[-0.12,1.103,1.299,-0.832,1.2],</v>
      </c>
      <c r="V49" s="14">
        <v>48.0</v>
      </c>
      <c r="W49" s="14">
        <v>48.0</v>
      </c>
    </row>
    <row r="50" ht="15.75" customHeight="1">
      <c r="A50" s="1"/>
      <c r="B50" s="1">
        <v>40.0</v>
      </c>
      <c r="C50" s="36">
        <v>130.0</v>
      </c>
      <c r="D50" s="28">
        <f t="shared" si="38"/>
        <v>273.7115044</v>
      </c>
      <c r="E50" s="2">
        <f t="shared" si="39"/>
        <v>30.64177772</v>
      </c>
      <c r="F50" s="36">
        <v>-30.0</v>
      </c>
      <c r="G50" s="27">
        <f t="shared" si="36"/>
        <v>0.1114849907</v>
      </c>
      <c r="H50" s="27">
        <f t="shared" si="21"/>
        <v>165.4213248</v>
      </c>
      <c r="I50" s="27">
        <f t="shared" si="3"/>
        <v>168.119644</v>
      </c>
      <c r="J50" s="27">
        <f t="shared" si="4"/>
        <v>-0.1794051948</v>
      </c>
      <c r="K50" s="27">
        <f t="shared" si="40"/>
        <v>-0.1114849907</v>
      </c>
      <c r="L50" s="27">
        <f t="shared" si="6"/>
        <v>1.120609024</v>
      </c>
      <c r="M50" s="27">
        <f t="shared" si="41"/>
        <v>1.259184994</v>
      </c>
      <c r="N50" s="27">
        <f t="shared" si="8"/>
        <v>-0.8089976919</v>
      </c>
      <c r="O50" s="36">
        <v>1.2</v>
      </c>
      <c r="P50" s="28">
        <f t="shared" ref="P50:S50" si="67">DEGREES(K50)</f>
        <v>-6.387619445</v>
      </c>
      <c r="Q50" s="28">
        <f t="shared" si="67"/>
        <v>64.20616759</v>
      </c>
      <c r="R50" s="28">
        <f t="shared" si="67"/>
        <v>72.14598579</v>
      </c>
      <c r="S50" s="28">
        <f t="shared" si="67"/>
        <v>-46.35215338</v>
      </c>
      <c r="T50" s="28">
        <f t="shared" si="10"/>
        <v>1.2</v>
      </c>
      <c r="U50" s="32" t="str">
        <f t="shared" si="11"/>
        <v>[-0.111,1.121,1.259,-0.809,1.2],</v>
      </c>
      <c r="V50" s="14">
        <v>49.0</v>
      </c>
      <c r="W50" s="14">
        <v>49.0</v>
      </c>
    </row>
    <row r="51" ht="15.75" customHeight="1">
      <c r="A51" s="1"/>
      <c r="B51" s="1">
        <v>40.0</v>
      </c>
      <c r="C51" s="36">
        <v>135.0</v>
      </c>
      <c r="D51" s="28">
        <f t="shared" si="38"/>
        <v>276.2842712</v>
      </c>
      <c r="E51" s="2">
        <f t="shared" si="39"/>
        <v>28.28427125</v>
      </c>
      <c r="F51" s="36">
        <v>-30.0</v>
      </c>
      <c r="G51" s="27">
        <f t="shared" si="36"/>
        <v>0.1020183948</v>
      </c>
      <c r="H51" s="27">
        <f t="shared" si="21"/>
        <v>167.7282818</v>
      </c>
      <c r="I51" s="27">
        <f t="shared" si="3"/>
        <v>170.3900717</v>
      </c>
      <c r="J51" s="27">
        <f t="shared" si="4"/>
        <v>-0.1769891864</v>
      </c>
      <c r="K51" s="27">
        <f t="shared" si="40"/>
        <v>-0.1020183948</v>
      </c>
      <c r="L51" s="27">
        <f t="shared" si="6"/>
        <v>1.136974311</v>
      </c>
      <c r="M51" s="27">
        <f t="shared" si="41"/>
        <v>1.221622404</v>
      </c>
      <c r="N51" s="27">
        <f t="shared" si="8"/>
        <v>-0.7878003884</v>
      </c>
      <c r="O51" s="22">
        <v>1.2</v>
      </c>
      <c r="P51" s="28">
        <f t="shared" ref="P51:S51" si="68">DEGREES(K51)</f>
        <v>-5.845223455</v>
      </c>
      <c r="Q51" s="28">
        <f t="shared" si="68"/>
        <v>65.14382945</v>
      </c>
      <c r="R51" s="28">
        <f t="shared" si="68"/>
        <v>69.99380791</v>
      </c>
      <c r="S51" s="28">
        <f t="shared" si="68"/>
        <v>-45.13763735</v>
      </c>
      <c r="T51" s="28">
        <f t="shared" si="10"/>
        <v>1.2</v>
      </c>
      <c r="U51" s="32" t="str">
        <f t="shared" si="11"/>
        <v>[-0.102,1.137,1.222,-0.788,1.2],</v>
      </c>
      <c r="V51" s="14">
        <v>50.0</v>
      </c>
      <c r="W51" s="14">
        <v>50.0</v>
      </c>
    </row>
    <row r="52" ht="15.75" customHeight="1">
      <c r="A52" s="1"/>
      <c r="B52" s="1">
        <v>40.0</v>
      </c>
      <c r="C52" s="36">
        <v>140.0</v>
      </c>
      <c r="D52" s="28">
        <f t="shared" si="38"/>
        <v>278.6417777</v>
      </c>
      <c r="E52" s="2">
        <f t="shared" si="39"/>
        <v>25.71150439</v>
      </c>
      <c r="F52" s="16">
        <v>-30.0</v>
      </c>
      <c r="G52" s="27">
        <f t="shared" si="36"/>
        <v>0.09201384319</v>
      </c>
      <c r="H52" s="27">
        <f t="shared" si="21"/>
        <v>169.8255202</v>
      </c>
      <c r="I52" s="27">
        <f t="shared" si="3"/>
        <v>172.4549428</v>
      </c>
      <c r="J52" s="27">
        <f t="shared" si="4"/>
        <v>-0.1748480248</v>
      </c>
      <c r="K52" s="27">
        <f t="shared" si="40"/>
        <v>-0.09201384319</v>
      </c>
      <c r="L52" s="27">
        <f t="shared" si="6"/>
        <v>1.15236248</v>
      </c>
      <c r="M52" s="27">
        <f t="shared" si="41"/>
        <v>1.186563743</v>
      </c>
      <c r="N52" s="27">
        <f t="shared" si="8"/>
        <v>-0.7681298963</v>
      </c>
      <c r="O52" s="36">
        <v>1.2</v>
      </c>
      <c r="P52" s="28">
        <f t="shared" ref="P52:S52" si="69">DEGREES(K52)</f>
        <v>-5.272004871</v>
      </c>
      <c r="Q52" s="28">
        <f t="shared" si="69"/>
        <v>66.02550658</v>
      </c>
      <c r="R52" s="28">
        <f t="shared" si="69"/>
        <v>67.9850946</v>
      </c>
      <c r="S52" s="28">
        <f t="shared" si="69"/>
        <v>-44.01060118</v>
      </c>
      <c r="T52" s="28">
        <f t="shared" si="10"/>
        <v>1.2</v>
      </c>
      <c r="U52" s="32" t="str">
        <f t="shared" si="11"/>
        <v>[-0.092,1.152,1.187,-0.768,1.2],</v>
      </c>
      <c r="V52" s="14">
        <v>51.0</v>
      </c>
      <c r="W52" s="14">
        <v>51.0</v>
      </c>
    </row>
    <row r="53" ht="15.75" customHeight="1">
      <c r="A53" s="1"/>
      <c r="B53" s="1">
        <v>40.0</v>
      </c>
      <c r="C53" s="36">
        <v>145.0</v>
      </c>
      <c r="D53" s="28">
        <f t="shared" si="38"/>
        <v>280.7660818</v>
      </c>
      <c r="E53" s="2">
        <f t="shared" si="39"/>
        <v>22.94305745</v>
      </c>
      <c r="F53" s="36">
        <v>-30.0</v>
      </c>
      <c r="G53" s="27">
        <f t="shared" si="36"/>
        <v>0.08153475515</v>
      </c>
      <c r="H53" s="27">
        <f t="shared" si="21"/>
        <v>171.7019286</v>
      </c>
      <c r="I53" s="27">
        <f t="shared" si="3"/>
        <v>174.3030472</v>
      </c>
      <c r="J53" s="27">
        <f t="shared" si="4"/>
        <v>-0.1729753247</v>
      </c>
      <c r="K53" s="27">
        <f t="shared" si="40"/>
        <v>-0.08153475515</v>
      </c>
      <c r="L53" s="27">
        <f t="shared" si="6"/>
        <v>1.166574553</v>
      </c>
      <c r="M53" s="27">
        <f t="shared" si="41"/>
        <v>1.154394197</v>
      </c>
      <c r="N53" s="27">
        <f t="shared" si="8"/>
        <v>-0.750172423</v>
      </c>
      <c r="O53" s="22">
        <v>1.2</v>
      </c>
      <c r="P53" s="28">
        <f t="shared" ref="P53:S53" si="70">DEGREES(K53)</f>
        <v>-4.671597354</v>
      </c>
      <c r="Q53" s="28">
        <f t="shared" si="70"/>
        <v>66.83979838</v>
      </c>
      <c r="R53" s="28">
        <f t="shared" si="70"/>
        <v>66.14191536</v>
      </c>
      <c r="S53" s="28">
        <f t="shared" si="70"/>
        <v>-42.98171375</v>
      </c>
      <c r="T53" s="28">
        <f t="shared" si="10"/>
        <v>1.2</v>
      </c>
      <c r="U53" s="32" t="str">
        <f t="shared" si="11"/>
        <v>[-0.082,1.167,1.154,-0.75,1.2],</v>
      </c>
      <c r="V53" s="14">
        <v>52.0</v>
      </c>
      <c r="W53" s="14">
        <v>52.0</v>
      </c>
    </row>
    <row r="54" ht="15.75" customHeight="1">
      <c r="A54" s="1"/>
      <c r="B54" s="1">
        <v>40.0</v>
      </c>
      <c r="C54" s="36">
        <v>150.0</v>
      </c>
      <c r="D54" s="28">
        <f t="shared" si="38"/>
        <v>282.6410162</v>
      </c>
      <c r="E54" s="2">
        <f t="shared" si="39"/>
        <v>20</v>
      </c>
      <c r="F54" s="36">
        <v>-30.0</v>
      </c>
      <c r="G54" s="27">
        <f t="shared" si="36"/>
        <v>0.07064338812</v>
      </c>
      <c r="H54" s="27">
        <f t="shared" si="21"/>
        <v>173.347744</v>
      </c>
      <c r="I54" s="27">
        <f t="shared" si="3"/>
        <v>175.9245302</v>
      </c>
      <c r="J54" s="27">
        <f t="shared" si="4"/>
        <v>-0.1713651567</v>
      </c>
      <c r="K54" s="27">
        <f t="shared" si="40"/>
        <v>-0.07064338812</v>
      </c>
      <c r="L54" s="27">
        <f t="shared" si="6"/>
        <v>1.179411228</v>
      </c>
      <c r="M54" s="27">
        <f t="shared" si="41"/>
        <v>1.125500511</v>
      </c>
      <c r="N54" s="27">
        <f t="shared" si="8"/>
        <v>-0.7341154123</v>
      </c>
      <c r="O54" s="36">
        <v>1.2</v>
      </c>
      <c r="P54" s="28">
        <f t="shared" ref="P54:S54" si="71">DEGREES(K54)</f>
        <v>-4.04756799</v>
      </c>
      <c r="Q54" s="28">
        <f t="shared" si="71"/>
        <v>67.57528567</v>
      </c>
      <c r="R54" s="28">
        <f t="shared" si="71"/>
        <v>64.48642914</v>
      </c>
      <c r="S54" s="28">
        <f t="shared" si="71"/>
        <v>-42.0617148</v>
      </c>
      <c r="T54" s="28">
        <f t="shared" si="10"/>
        <v>1.2</v>
      </c>
      <c r="U54" s="32" t="str">
        <f t="shared" si="11"/>
        <v>[-0.071,1.179,1.126,-0.734,1.2],</v>
      </c>
      <c r="V54" s="14">
        <v>53.0</v>
      </c>
      <c r="W54" s="14">
        <v>53.0</v>
      </c>
    </row>
    <row r="55" ht="15.75" customHeight="1">
      <c r="A55" s="1"/>
      <c r="B55" s="1">
        <v>40.0</v>
      </c>
      <c r="C55" s="36">
        <v>155.0</v>
      </c>
      <c r="D55" s="28">
        <f t="shared" si="38"/>
        <v>284.2523115</v>
      </c>
      <c r="E55" s="2">
        <f t="shared" si="39"/>
        <v>16.90473047</v>
      </c>
      <c r="F55" s="16">
        <v>-30.0</v>
      </c>
      <c r="G55" s="27">
        <f t="shared" si="36"/>
        <v>0.05940090024</v>
      </c>
      <c r="H55" s="27">
        <f t="shared" si="21"/>
        <v>174.7545373</v>
      </c>
      <c r="I55" s="27">
        <f t="shared" si="3"/>
        <v>177.3108804</v>
      </c>
      <c r="J55" s="27">
        <f t="shared" si="4"/>
        <v>-0.1700121813</v>
      </c>
      <c r="K55" s="27">
        <f t="shared" si="40"/>
        <v>-0.05940090024</v>
      </c>
      <c r="L55" s="27">
        <f t="shared" si="6"/>
        <v>1.190677724</v>
      </c>
      <c r="M55" s="27">
        <f t="shared" si="41"/>
        <v>1.100261568</v>
      </c>
      <c r="N55" s="27">
        <f t="shared" si="8"/>
        <v>-0.7201429654</v>
      </c>
      <c r="O55" s="22">
        <v>1.2</v>
      </c>
      <c r="P55" s="28">
        <f t="shared" ref="P55:S55" si="72">DEGREES(K55)</f>
        <v>-3.403420883</v>
      </c>
      <c r="Q55" s="28">
        <f t="shared" si="72"/>
        <v>68.22080835</v>
      </c>
      <c r="R55" s="28">
        <f t="shared" si="72"/>
        <v>63.04034422</v>
      </c>
      <c r="S55" s="28">
        <f t="shared" si="72"/>
        <v>-41.26115256</v>
      </c>
      <c r="T55" s="28">
        <f t="shared" si="10"/>
        <v>1.2</v>
      </c>
      <c r="U55" s="32" t="str">
        <f t="shared" si="11"/>
        <v>[-0.059,1.191,1.1,-0.72,1.2],</v>
      </c>
      <c r="V55" s="14">
        <v>54.0</v>
      </c>
      <c r="W55" s="14">
        <v>54.0</v>
      </c>
    </row>
    <row r="56" ht="15.75" customHeight="1">
      <c r="A56" s="1"/>
      <c r="B56" s="1">
        <v>40.0</v>
      </c>
      <c r="C56" s="36">
        <v>160.0</v>
      </c>
      <c r="D56" s="28">
        <f t="shared" si="38"/>
        <v>285.5877048</v>
      </c>
      <c r="E56" s="2">
        <f t="shared" si="39"/>
        <v>13.68080573</v>
      </c>
      <c r="F56" s="36">
        <v>-30.0</v>
      </c>
      <c r="G56" s="27">
        <f t="shared" si="36"/>
        <v>0.04786745016</v>
      </c>
      <c r="H56" s="27">
        <f t="shared" si="21"/>
        <v>175.9152</v>
      </c>
      <c r="I56" s="27">
        <f t="shared" si="3"/>
        <v>178.4549175</v>
      </c>
      <c r="J56" s="27">
        <f t="shared" si="4"/>
        <v>-0.1689117486</v>
      </c>
      <c r="K56" s="27">
        <f t="shared" si="40"/>
        <v>-0.04786745016</v>
      </c>
      <c r="L56" s="27">
        <f t="shared" si="6"/>
        <v>1.200189957</v>
      </c>
      <c r="M56" s="27">
        <f t="shared" si="41"/>
        <v>1.079036237</v>
      </c>
      <c r="N56" s="27">
        <f t="shared" si="8"/>
        <v>-0.7084298673</v>
      </c>
      <c r="O56" s="36">
        <v>1.2</v>
      </c>
      <c r="P56" s="28">
        <f t="shared" ref="P56:S56" si="73">DEGREES(K56)</f>
        <v>-2.74260287</v>
      </c>
      <c r="Q56" s="28">
        <f t="shared" si="73"/>
        <v>68.76581914</v>
      </c>
      <c r="R56" s="28">
        <f t="shared" si="73"/>
        <v>61.82422234</v>
      </c>
      <c r="S56" s="28">
        <f t="shared" si="73"/>
        <v>-40.59004148</v>
      </c>
      <c r="T56" s="28">
        <f t="shared" si="10"/>
        <v>1.2</v>
      </c>
      <c r="U56" s="32" t="str">
        <f t="shared" si="11"/>
        <v>[-0.048,1.2,1.079,-0.708,1.2],</v>
      </c>
      <c r="V56" s="14">
        <v>55.0</v>
      </c>
      <c r="W56" s="14">
        <v>55.0</v>
      </c>
    </row>
    <row r="57" ht="15.75" customHeight="1">
      <c r="A57" s="1"/>
      <c r="B57" s="1">
        <v>40.0</v>
      </c>
      <c r="C57" s="36">
        <v>165.0</v>
      </c>
      <c r="D57" s="28">
        <f t="shared" si="38"/>
        <v>286.6370331</v>
      </c>
      <c r="E57" s="2">
        <f t="shared" si="39"/>
        <v>10.3527618</v>
      </c>
      <c r="F57" s="36">
        <v>-30.0</v>
      </c>
      <c r="G57" s="27">
        <f t="shared" si="36"/>
        <v>0.03610232582</v>
      </c>
      <c r="H57" s="27">
        <f t="shared" si="21"/>
        <v>176.8239327</v>
      </c>
      <c r="I57" s="27">
        <f t="shared" si="3"/>
        <v>179.3507825</v>
      </c>
      <c r="J57" s="27">
        <f t="shared" si="4"/>
        <v>-0.1680599721</v>
      </c>
      <c r="K57" s="27">
        <f t="shared" si="40"/>
        <v>-0.03610232582</v>
      </c>
      <c r="L57" s="27">
        <f t="shared" si="6"/>
        <v>1.2077818</v>
      </c>
      <c r="M57" s="27">
        <f t="shared" si="41"/>
        <v>1.062148998</v>
      </c>
      <c r="N57" s="27">
        <f t="shared" si="8"/>
        <v>-0.699134471</v>
      </c>
      <c r="O57" s="22">
        <v>1.2</v>
      </c>
      <c r="P57" s="28">
        <f t="shared" ref="P57:S57" si="74">DEGREES(K57)</f>
        <v>-2.0685109</v>
      </c>
      <c r="Q57" s="28">
        <f t="shared" si="74"/>
        <v>69.20079971</v>
      </c>
      <c r="R57" s="28">
        <f t="shared" si="74"/>
        <v>60.85665479</v>
      </c>
      <c r="S57" s="28">
        <f t="shared" si="74"/>
        <v>-40.0574545</v>
      </c>
      <c r="T57" s="28">
        <f t="shared" si="10"/>
        <v>1.2</v>
      </c>
      <c r="U57" s="32" t="str">
        <f t="shared" si="11"/>
        <v>[-0.036,1.208,1.062,-0.699,1.2],</v>
      </c>
      <c r="V57" s="14">
        <v>56.0</v>
      </c>
      <c r="W57" s="14">
        <v>56.0</v>
      </c>
    </row>
    <row r="58" ht="15.75" customHeight="1">
      <c r="A58" s="1"/>
      <c r="B58" s="1">
        <v>40.0</v>
      </c>
      <c r="C58" s="36">
        <v>170.0</v>
      </c>
      <c r="D58" s="28">
        <f t="shared" si="38"/>
        <v>287.3923101</v>
      </c>
      <c r="E58" s="2">
        <f t="shared" si="39"/>
        <v>6.945927107</v>
      </c>
      <c r="F58" s="16">
        <v>-30.0</v>
      </c>
      <c r="G58" s="27">
        <f t="shared" si="36"/>
        <v>0.02416409518</v>
      </c>
      <c r="H58" s="27">
        <f t="shared" si="21"/>
        <v>177.4762352</v>
      </c>
      <c r="I58" s="27">
        <f t="shared" si="3"/>
        <v>179.9939279</v>
      </c>
      <c r="J58" s="27">
        <f t="shared" si="4"/>
        <v>-0.1674537815</v>
      </c>
      <c r="K58" s="27">
        <f t="shared" si="40"/>
        <v>-0.02416409518</v>
      </c>
      <c r="L58" s="27">
        <f t="shared" si="6"/>
        <v>1.213312921</v>
      </c>
      <c r="M58" s="27">
        <f t="shared" si="41"/>
        <v>1.049874375</v>
      </c>
      <c r="N58" s="27">
        <f t="shared" si="8"/>
        <v>-0.6923909688</v>
      </c>
      <c r="O58" s="36">
        <v>1.2</v>
      </c>
      <c r="P58" s="28">
        <f t="shared" ref="P58:S58" si="75">DEGREES(K58)</f>
        <v>-1.38450067</v>
      </c>
      <c r="Q58" s="28">
        <f t="shared" si="75"/>
        <v>69.5177096</v>
      </c>
      <c r="R58" s="28">
        <f t="shared" si="75"/>
        <v>60.15337069</v>
      </c>
      <c r="S58" s="28">
        <f t="shared" si="75"/>
        <v>-39.67108029</v>
      </c>
      <c r="T58" s="28">
        <f t="shared" si="10"/>
        <v>1.2</v>
      </c>
      <c r="U58" s="32" t="str">
        <f t="shared" si="11"/>
        <v>[-0.024,1.213,1.05,-0.692,1.2],</v>
      </c>
      <c r="V58" s="14">
        <v>57.0</v>
      </c>
      <c r="W58" s="14">
        <v>57.0</v>
      </c>
    </row>
    <row r="59" ht="15.75" customHeight="1">
      <c r="A59" s="1"/>
      <c r="B59" s="1">
        <v>40.0</v>
      </c>
      <c r="C59" s="36">
        <v>175.0</v>
      </c>
      <c r="D59" s="28">
        <f t="shared" si="38"/>
        <v>287.8477879</v>
      </c>
      <c r="E59" s="2">
        <f t="shared" si="39"/>
        <v>3.48622971</v>
      </c>
      <c r="F59" s="36">
        <v>-30.0</v>
      </c>
      <c r="G59" s="27">
        <f t="shared" si="36"/>
        <v>0.01211077316</v>
      </c>
      <c r="H59" s="27">
        <f t="shared" si="21"/>
        <v>177.8688987</v>
      </c>
      <c r="I59" s="27">
        <f t="shared" si="3"/>
        <v>180.3811107</v>
      </c>
      <c r="J59" s="27">
        <f t="shared" si="4"/>
        <v>-0.1670909602</v>
      </c>
      <c r="K59" s="27">
        <f t="shared" si="40"/>
        <v>-0.01211077316</v>
      </c>
      <c r="L59" s="27">
        <f t="shared" si="6"/>
        <v>1.216676401</v>
      </c>
      <c r="M59" s="27">
        <f t="shared" si="41"/>
        <v>1.042421772</v>
      </c>
      <c r="N59" s="27">
        <f t="shared" si="8"/>
        <v>-0.688301846</v>
      </c>
      <c r="O59" s="22">
        <v>1.2</v>
      </c>
      <c r="P59" s="28">
        <f t="shared" ref="P59:S59" si="76">DEGREES(K59)</f>
        <v>-0.693896189</v>
      </c>
      <c r="Q59" s="28">
        <f t="shared" si="76"/>
        <v>69.71042282</v>
      </c>
      <c r="R59" s="28">
        <f t="shared" si="76"/>
        <v>59.72636799</v>
      </c>
      <c r="S59" s="28">
        <f t="shared" si="76"/>
        <v>-39.43679081</v>
      </c>
      <c r="T59" s="28">
        <f t="shared" si="10"/>
        <v>1.2</v>
      </c>
      <c r="U59" s="32" t="str">
        <f t="shared" si="11"/>
        <v>[-0.012,1.217,1.042,-0.688,1.2],</v>
      </c>
      <c r="V59" s="14">
        <v>58.0</v>
      </c>
      <c r="W59" s="14">
        <v>58.0</v>
      </c>
    </row>
    <row r="60" ht="15.75" customHeight="1">
      <c r="A60" s="1"/>
      <c r="B60" s="1">
        <v>40.0</v>
      </c>
      <c r="C60" s="36">
        <v>180.0</v>
      </c>
      <c r="D60" s="28">
        <f t="shared" si="38"/>
        <v>288</v>
      </c>
      <c r="E60" s="2">
        <f t="shared" si="39"/>
        <v>0</v>
      </c>
      <c r="F60" s="36">
        <v>-30.0</v>
      </c>
      <c r="G60" s="27">
        <f t="shared" si="36"/>
        <v>0</v>
      </c>
      <c r="H60" s="27">
        <f t="shared" si="21"/>
        <v>178</v>
      </c>
      <c r="I60" s="27">
        <f t="shared" si="3"/>
        <v>180.5103875</v>
      </c>
      <c r="J60" s="27">
        <f t="shared" si="4"/>
        <v>-0.166970169</v>
      </c>
      <c r="K60" s="27">
        <f t="shared" si="40"/>
        <v>0</v>
      </c>
      <c r="L60" s="27">
        <f t="shared" si="6"/>
        <v>1.217805182</v>
      </c>
      <c r="M60" s="27">
        <f t="shared" si="41"/>
        <v>1.039922627</v>
      </c>
      <c r="N60" s="27">
        <f t="shared" si="8"/>
        <v>-0.6869314827</v>
      </c>
      <c r="O60" s="36">
        <v>1.2</v>
      </c>
      <c r="P60" s="28">
        <f t="shared" ref="P60:S60" si="77">DEGREES(K60)</f>
        <v>0</v>
      </c>
      <c r="Q60" s="28">
        <f t="shared" si="77"/>
        <v>69.77509721</v>
      </c>
      <c r="R60" s="28">
        <f t="shared" si="77"/>
        <v>59.58317757</v>
      </c>
      <c r="S60" s="28">
        <f t="shared" si="77"/>
        <v>-39.35827477</v>
      </c>
      <c r="T60" s="28">
        <f t="shared" si="10"/>
        <v>1.2</v>
      </c>
      <c r="U60" s="32" t="str">
        <f t="shared" si="11"/>
        <v>[0,1.218,1.04,-0.687,1.2],</v>
      </c>
      <c r="V60" s="14">
        <v>59.0</v>
      </c>
      <c r="W60" s="14">
        <v>59.0</v>
      </c>
    </row>
    <row r="61" ht="15.75" customHeight="1">
      <c r="A61" s="1"/>
      <c r="B61" s="1">
        <v>40.0</v>
      </c>
      <c r="C61" s="36">
        <v>185.0</v>
      </c>
      <c r="D61" s="28">
        <f t="shared" si="38"/>
        <v>287.8477879</v>
      </c>
      <c r="E61" s="2">
        <f t="shared" si="39"/>
        <v>3.48622971</v>
      </c>
      <c r="F61" s="16">
        <v>-30.0</v>
      </c>
      <c r="G61" s="27">
        <f t="shared" si="36"/>
        <v>0.01211077316</v>
      </c>
      <c r="H61" s="27">
        <f t="shared" si="21"/>
        <v>177.8688987</v>
      </c>
      <c r="I61" s="27">
        <f t="shared" si="3"/>
        <v>180.3811107</v>
      </c>
      <c r="J61" s="27">
        <f t="shared" si="4"/>
        <v>-0.1670909602</v>
      </c>
      <c r="K61" s="27">
        <f t="shared" si="40"/>
        <v>-0.01211077316</v>
      </c>
      <c r="L61" s="27">
        <f t="shared" si="6"/>
        <v>1.216676401</v>
      </c>
      <c r="M61" s="27">
        <f t="shared" si="41"/>
        <v>1.042421772</v>
      </c>
      <c r="N61" s="27">
        <f t="shared" si="8"/>
        <v>-0.688301846</v>
      </c>
      <c r="O61" s="22">
        <v>1.2</v>
      </c>
      <c r="P61" s="28">
        <f t="shared" ref="P61:S61" si="78">DEGREES(K61)</f>
        <v>-0.693896189</v>
      </c>
      <c r="Q61" s="28">
        <f t="shared" si="78"/>
        <v>69.71042282</v>
      </c>
      <c r="R61" s="28">
        <f t="shared" si="78"/>
        <v>59.72636799</v>
      </c>
      <c r="S61" s="28">
        <f t="shared" si="78"/>
        <v>-39.43679081</v>
      </c>
      <c r="T61" s="28">
        <f t="shared" si="10"/>
        <v>1.2</v>
      </c>
      <c r="U61" s="32" t="str">
        <f t="shared" si="11"/>
        <v>[-0.012,1.217,1.042,-0.688,1.2],</v>
      </c>
      <c r="V61" s="14">
        <v>60.0</v>
      </c>
      <c r="W61" s="14">
        <v>60.0</v>
      </c>
    </row>
    <row r="62" ht="15.75" customHeight="1">
      <c r="A62" s="1"/>
      <c r="B62" s="1">
        <v>40.0</v>
      </c>
      <c r="C62" s="36">
        <v>190.0</v>
      </c>
      <c r="D62" s="28">
        <f t="shared" si="38"/>
        <v>287.3923101</v>
      </c>
      <c r="E62" s="2">
        <f t="shared" si="39"/>
        <v>6.945927107</v>
      </c>
      <c r="F62" s="36">
        <v>-30.0</v>
      </c>
      <c r="G62" s="27">
        <f t="shared" si="36"/>
        <v>0.02416409518</v>
      </c>
      <c r="H62" s="27">
        <f t="shared" si="21"/>
        <v>177.4762352</v>
      </c>
      <c r="I62" s="27">
        <f t="shared" si="3"/>
        <v>179.9939279</v>
      </c>
      <c r="J62" s="27">
        <f t="shared" si="4"/>
        <v>-0.1674537815</v>
      </c>
      <c r="K62" s="27">
        <f t="shared" si="40"/>
        <v>-0.02416409518</v>
      </c>
      <c r="L62" s="27">
        <f t="shared" si="6"/>
        <v>1.213312921</v>
      </c>
      <c r="M62" s="27">
        <f t="shared" si="41"/>
        <v>1.049874375</v>
      </c>
      <c r="N62" s="27">
        <f t="shared" si="8"/>
        <v>-0.6923909688</v>
      </c>
      <c r="O62" s="36">
        <v>1.2</v>
      </c>
      <c r="P62" s="28">
        <f t="shared" ref="P62:S62" si="79">DEGREES(K62)</f>
        <v>-1.38450067</v>
      </c>
      <c r="Q62" s="28">
        <f t="shared" si="79"/>
        <v>69.5177096</v>
      </c>
      <c r="R62" s="28">
        <f t="shared" si="79"/>
        <v>60.15337069</v>
      </c>
      <c r="S62" s="28">
        <f t="shared" si="79"/>
        <v>-39.67108029</v>
      </c>
      <c r="T62" s="28">
        <f t="shared" si="10"/>
        <v>1.2</v>
      </c>
      <c r="U62" s="32" t="str">
        <f t="shared" si="11"/>
        <v>[-0.024,1.213,1.05,-0.692,1.2],</v>
      </c>
      <c r="V62" s="14">
        <v>61.0</v>
      </c>
      <c r="W62" s="14">
        <v>61.0</v>
      </c>
    </row>
    <row r="63" ht="15.75" customHeight="1">
      <c r="A63" s="1"/>
      <c r="B63" s="1">
        <v>40.0</v>
      </c>
      <c r="C63" s="36">
        <v>195.0</v>
      </c>
      <c r="D63" s="28">
        <f t="shared" si="38"/>
        <v>286.6370331</v>
      </c>
      <c r="E63" s="2">
        <f t="shared" si="39"/>
        <v>10.3527618</v>
      </c>
      <c r="F63" s="36">
        <v>-30.0</v>
      </c>
      <c r="G63" s="27">
        <f t="shared" si="36"/>
        <v>0.03610232582</v>
      </c>
      <c r="H63" s="27">
        <f t="shared" si="21"/>
        <v>176.8239327</v>
      </c>
      <c r="I63" s="27">
        <f t="shared" si="3"/>
        <v>179.3507825</v>
      </c>
      <c r="J63" s="27">
        <f t="shared" si="4"/>
        <v>-0.1680599721</v>
      </c>
      <c r="K63" s="27">
        <f t="shared" si="40"/>
        <v>-0.03610232582</v>
      </c>
      <c r="L63" s="27">
        <f t="shared" si="6"/>
        <v>1.2077818</v>
      </c>
      <c r="M63" s="27">
        <f t="shared" si="41"/>
        <v>1.062148998</v>
      </c>
      <c r="N63" s="27">
        <f t="shared" si="8"/>
        <v>-0.699134471</v>
      </c>
      <c r="O63" s="22">
        <v>1.2</v>
      </c>
      <c r="P63" s="28">
        <f t="shared" ref="P63:S63" si="80">DEGREES(K63)</f>
        <v>-2.0685109</v>
      </c>
      <c r="Q63" s="28">
        <f t="shared" si="80"/>
        <v>69.20079971</v>
      </c>
      <c r="R63" s="28">
        <f t="shared" si="80"/>
        <v>60.85665479</v>
      </c>
      <c r="S63" s="28">
        <f t="shared" si="80"/>
        <v>-40.0574545</v>
      </c>
      <c r="T63" s="28">
        <f t="shared" si="10"/>
        <v>1.2</v>
      </c>
      <c r="U63" s="32" t="str">
        <f t="shared" si="11"/>
        <v>[-0.036,1.208,1.062,-0.699,1.2],</v>
      </c>
      <c r="V63" s="14">
        <v>62.0</v>
      </c>
      <c r="W63" s="14">
        <v>62.0</v>
      </c>
    </row>
    <row r="64" ht="15.75" customHeight="1">
      <c r="A64" s="1"/>
      <c r="B64" s="1">
        <v>40.0</v>
      </c>
      <c r="C64" s="36">
        <v>200.0</v>
      </c>
      <c r="D64" s="28">
        <f t="shared" si="38"/>
        <v>285.5877048</v>
      </c>
      <c r="E64" s="2">
        <f t="shared" si="39"/>
        <v>13.68080573</v>
      </c>
      <c r="F64" s="16">
        <v>-30.0</v>
      </c>
      <c r="G64" s="27">
        <f t="shared" si="36"/>
        <v>0.04786745016</v>
      </c>
      <c r="H64" s="27">
        <f t="shared" si="21"/>
        <v>175.9152</v>
      </c>
      <c r="I64" s="27">
        <f t="shared" si="3"/>
        <v>178.4549175</v>
      </c>
      <c r="J64" s="27">
        <f t="shared" si="4"/>
        <v>-0.1689117486</v>
      </c>
      <c r="K64" s="27">
        <f t="shared" si="40"/>
        <v>-0.04786745016</v>
      </c>
      <c r="L64" s="27">
        <f t="shared" si="6"/>
        <v>1.200189957</v>
      </c>
      <c r="M64" s="27">
        <f t="shared" si="41"/>
        <v>1.079036237</v>
      </c>
      <c r="N64" s="27">
        <f t="shared" si="8"/>
        <v>-0.7084298673</v>
      </c>
      <c r="O64" s="36">
        <v>1.2</v>
      </c>
      <c r="P64" s="28">
        <f t="shared" ref="P64:S64" si="81">DEGREES(K64)</f>
        <v>-2.74260287</v>
      </c>
      <c r="Q64" s="28">
        <f t="shared" si="81"/>
        <v>68.76581914</v>
      </c>
      <c r="R64" s="28">
        <f t="shared" si="81"/>
        <v>61.82422234</v>
      </c>
      <c r="S64" s="28">
        <f t="shared" si="81"/>
        <v>-40.59004148</v>
      </c>
      <c r="T64" s="28">
        <f t="shared" si="10"/>
        <v>1.2</v>
      </c>
      <c r="U64" s="32" t="str">
        <f t="shared" si="11"/>
        <v>[-0.048,1.2,1.079,-0.708,1.2],</v>
      </c>
      <c r="V64" s="14">
        <v>63.0</v>
      </c>
      <c r="W64" s="14">
        <v>63.0</v>
      </c>
    </row>
    <row r="65" ht="15.75" customHeight="1">
      <c r="A65" s="1"/>
      <c r="B65" s="1">
        <v>40.0</v>
      </c>
      <c r="C65" s="36">
        <v>205.0</v>
      </c>
      <c r="D65" s="28">
        <f t="shared" si="38"/>
        <v>284.2523115</v>
      </c>
      <c r="E65" s="2">
        <f t="shared" si="39"/>
        <v>16.90473047</v>
      </c>
      <c r="F65" s="36">
        <v>-30.0</v>
      </c>
      <c r="G65" s="27">
        <f t="shared" si="36"/>
        <v>0.05940090024</v>
      </c>
      <c r="H65" s="27">
        <f t="shared" si="21"/>
        <v>174.7545373</v>
      </c>
      <c r="I65" s="27">
        <f t="shared" si="3"/>
        <v>177.3108804</v>
      </c>
      <c r="J65" s="27">
        <f t="shared" si="4"/>
        <v>-0.1700121813</v>
      </c>
      <c r="K65" s="27">
        <f t="shared" si="40"/>
        <v>-0.05940090024</v>
      </c>
      <c r="L65" s="27">
        <f t="shared" si="6"/>
        <v>1.190677724</v>
      </c>
      <c r="M65" s="27">
        <f t="shared" si="41"/>
        <v>1.100261568</v>
      </c>
      <c r="N65" s="27">
        <f t="shared" si="8"/>
        <v>-0.7201429654</v>
      </c>
      <c r="O65" s="22">
        <v>1.2</v>
      </c>
      <c r="P65" s="28">
        <f t="shared" ref="P65:S65" si="82">DEGREES(K65)</f>
        <v>-3.403420883</v>
      </c>
      <c r="Q65" s="28">
        <f t="shared" si="82"/>
        <v>68.22080835</v>
      </c>
      <c r="R65" s="28">
        <f t="shared" si="82"/>
        <v>63.04034422</v>
      </c>
      <c r="S65" s="28">
        <f t="shared" si="82"/>
        <v>-41.26115256</v>
      </c>
      <c r="T65" s="28">
        <f t="shared" si="10"/>
        <v>1.2</v>
      </c>
      <c r="U65" s="32" t="str">
        <f t="shared" si="11"/>
        <v>[-0.059,1.191,1.1,-0.72,1.2],</v>
      </c>
      <c r="V65" s="14">
        <v>64.0</v>
      </c>
      <c r="W65" s="14">
        <v>64.0</v>
      </c>
    </row>
    <row r="66" ht="15.75" customHeight="1">
      <c r="A66" s="1"/>
      <c r="B66" s="1">
        <v>40.0</v>
      </c>
      <c r="C66" s="36">
        <v>210.0</v>
      </c>
      <c r="D66" s="28">
        <f t="shared" si="38"/>
        <v>282.6410162</v>
      </c>
      <c r="E66" s="2">
        <f t="shared" si="39"/>
        <v>20</v>
      </c>
      <c r="F66" s="36">
        <v>-30.0</v>
      </c>
      <c r="G66" s="27">
        <f t="shared" si="36"/>
        <v>0.07064338812</v>
      </c>
      <c r="H66" s="27">
        <f t="shared" si="21"/>
        <v>173.347744</v>
      </c>
      <c r="I66" s="27">
        <f t="shared" si="3"/>
        <v>175.9245302</v>
      </c>
      <c r="J66" s="27">
        <f t="shared" si="4"/>
        <v>-0.1713651567</v>
      </c>
      <c r="K66" s="27">
        <f t="shared" si="40"/>
        <v>-0.07064338812</v>
      </c>
      <c r="L66" s="27">
        <f t="shared" si="6"/>
        <v>1.179411228</v>
      </c>
      <c r="M66" s="27">
        <f t="shared" si="41"/>
        <v>1.125500511</v>
      </c>
      <c r="N66" s="27">
        <f t="shared" si="8"/>
        <v>-0.7341154123</v>
      </c>
      <c r="O66" s="36">
        <v>1.2</v>
      </c>
      <c r="P66" s="28">
        <f t="shared" ref="P66:S66" si="83">DEGREES(K66)</f>
        <v>-4.04756799</v>
      </c>
      <c r="Q66" s="28">
        <f t="shared" si="83"/>
        <v>67.57528567</v>
      </c>
      <c r="R66" s="28">
        <f t="shared" si="83"/>
        <v>64.48642914</v>
      </c>
      <c r="S66" s="28">
        <f t="shared" si="83"/>
        <v>-42.0617148</v>
      </c>
      <c r="T66" s="28">
        <f t="shared" si="10"/>
        <v>1.2</v>
      </c>
      <c r="U66" s="32" t="str">
        <f t="shared" si="11"/>
        <v>[-0.071,1.179,1.126,-0.734,1.2],</v>
      </c>
      <c r="V66" s="14">
        <v>65.0</v>
      </c>
      <c r="W66" s="14">
        <v>65.0</v>
      </c>
    </row>
    <row r="67" ht="15.75" customHeight="1">
      <c r="A67" s="1"/>
      <c r="B67" s="1">
        <v>40.0</v>
      </c>
      <c r="C67" s="36">
        <v>215.0</v>
      </c>
      <c r="D67" s="28">
        <f t="shared" si="38"/>
        <v>280.7660818</v>
      </c>
      <c r="E67" s="2">
        <f t="shared" si="39"/>
        <v>22.94305745</v>
      </c>
      <c r="F67" s="16">
        <v>-30.0</v>
      </c>
      <c r="G67" s="27">
        <f t="shared" si="36"/>
        <v>0.08153475515</v>
      </c>
      <c r="H67" s="27">
        <f t="shared" si="21"/>
        <v>171.7019286</v>
      </c>
      <c r="I67" s="27">
        <f t="shared" si="3"/>
        <v>174.3030472</v>
      </c>
      <c r="J67" s="27">
        <f t="shared" si="4"/>
        <v>-0.1729753247</v>
      </c>
      <c r="K67" s="27">
        <f t="shared" si="40"/>
        <v>-0.08153475515</v>
      </c>
      <c r="L67" s="27">
        <f t="shared" si="6"/>
        <v>1.166574553</v>
      </c>
      <c r="M67" s="27">
        <f t="shared" si="41"/>
        <v>1.154394197</v>
      </c>
      <c r="N67" s="27">
        <f t="shared" si="8"/>
        <v>-0.750172423</v>
      </c>
      <c r="O67" s="22">
        <v>1.2</v>
      </c>
      <c r="P67" s="28">
        <f t="shared" ref="P67:S67" si="84">DEGREES(K67)</f>
        <v>-4.671597354</v>
      </c>
      <c r="Q67" s="28">
        <f t="shared" si="84"/>
        <v>66.83979838</v>
      </c>
      <c r="R67" s="28">
        <f t="shared" si="84"/>
        <v>66.14191536</v>
      </c>
      <c r="S67" s="28">
        <f t="shared" si="84"/>
        <v>-42.98171375</v>
      </c>
      <c r="T67" s="28">
        <f t="shared" si="10"/>
        <v>1.2</v>
      </c>
      <c r="U67" s="32" t="str">
        <f t="shared" si="11"/>
        <v>[-0.082,1.167,1.154,-0.75,1.2],</v>
      </c>
      <c r="V67" s="14">
        <v>66.0</v>
      </c>
      <c r="W67" s="14">
        <v>66.0</v>
      </c>
    </row>
    <row r="68" ht="15.75" customHeight="1">
      <c r="A68" s="1"/>
      <c r="B68" s="1">
        <v>40.0</v>
      </c>
      <c r="C68" s="36">
        <v>220.0</v>
      </c>
      <c r="D68" s="28">
        <f t="shared" si="38"/>
        <v>278.6417777</v>
      </c>
      <c r="E68" s="2">
        <f t="shared" si="39"/>
        <v>25.71150439</v>
      </c>
      <c r="F68" s="36">
        <v>-30.0</v>
      </c>
      <c r="G68" s="27">
        <f t="shared" si="36"/>
        <v>0.09201384319</v>
      </c>
      <c r="H68" s="27">
        <f t="shared" si="21"/>
        <v>169.8255202</v>
      </c>
      <c r="I68" s="27">
        <f t="shared" si="3"/>
        <v>172.4549428</v>
      </c>
      <c r="J68" s="27">
        <f t="shared" si="4"/>
        <v>-0.1748480248</v>
      </c>
      <c r="K68" s="27">
        <f t="shared" si="40"/>
        <v>-0.09201384319</v>
      </c>
      <c r="L68" s="27">
        <f t="shared" si="6"/>
        <v>1.15236248</v>
      </c>
      <c r="M68" s="27">
        <f t="shared" si="41"/>
        <v>1.186563743</v>
      </c>
      <c r="N68" s="27">
        <f t="shared" si="8"/>
        <v>-0.7681298963</v>
      </c>
      <c r="O68" s="36">
        <v>1.2</v>
      </c>
      <c r="P68" s="28">
        <f t="shared" ref="P68:S68" si="85">DEGREES(K68)</f>
        <v>-5.272004871</v>
      </c>
      <c r="Q68" s="28">
        <f t="shared" si="85"/>
        <v>66.02550658</v>
      </c>
      <c r="R68" s="28">
        <f t="shared" si="85"/>
        <v>67.9850946</v>
      </c>
      <c r="S68" s="28">
        <f t="shared" si="85"/>
        <v>-44.01060118</v>
      </c>
      <c r="T68" s="28">
        <f t="shared" si="10"/>
        <v>1.2</v>
      </c>
      <c r="U68" s="32" t="str">
        <f t="shared" si="11"/>
        <v>[-0.092,1.152,1.187,-0.768,1.2],</v>
      </c>
      <c r="V68" s="14">
        <v>67.0</v>
      </c>
      <c r="W68" s="14">
        <v>67.0</v>
      </c>
    </row>
    <row r="69" ht="15.75" customHeight="1">
      <c r="A69" s="1"/>
      <c r="B69" s="1">
        <v>40.0</v>
      </c>
      <c r="C69" s="36">
        <v>225.0</v>
      </c>
      <c r="D69" s="28">
        <f t="shared" si="38"/>
        <v>276.2842712</v>
      </c>
      <c r="E69" s="2">
        <f t="shared" si="39"/>
        <v>28.28427125</v>
      </c>
      <c r="F69" s="36">
        <v>-30.0</v>
      </c>
      <c r="G69" s="27">
        <f t="shared" si="36"/>
        <v>0.1020183948</v>
      </c>
      <c r="H69" s="27">
        <f t="shared" si="21"/>
        <v>167.7282818</v>
      </c>
      <c r="I69" s="27">
        <f t="shared" si="3"/>
        <v>170.3900717</v>
      </c>
      <c r="J69" s="27">
        <f t="shared" si="4"/>
        <v>-0.1769891864</v>
      </c>
      <c r="K69" s="27">
        <f t="shared" si="40"/>
        <v>-0.1020183948</v>
      </c>
      <c r="L69" s="27">
        <f t="shared" si="6"/>
        <v>1.136974311</v>
      </c>
      <c r="M69" s="27">
        <f t="shared" si="41"/>
        <v>1.221622404</v>
      </c>
      <c r="N69" s="27">
        <f t="shared" si="8"/>
        <v>-0.7878003884</v>
      </c>
      <c r="O69" s="22">
        <v>1.2</v>
      </c>
      <c r="P69" s="28">
        <f t="shared" ref="P69:S69" si="86">DEGREES(K69)</f>
        <v>-5.845223455</v>
      </c>
      <c r="Q69" s="28">
        <f t="shared" si="86"/>
        <v>65.14382945</v>
      </c>
      <c r="R69" s="28">
        <f t="shared" si="86"/>
        <v>69.99380791</v>
      </c>
      <c r="S69" s="28">
        <f t="shared" si="86"/>
        <v>-45.13763735</v>
      </c>
      <c r="T69" s="28">
        <f t="shared" si="10"/>
        <v>1.2</v>
      </c>
      <c r="U69" s="32" t="str">
        <f t="shared" si="11"/>
        <v>[-0.102,1.137,1.222,-0.788,1.2],</v>
      </c>
      <c r="V69" s="14">
        <v>68.0</v>
      </c>
      <c r="W69" s="14">
        <v>68.0</v>
      </c>
    </row>
    <row r="70" ht="15.75" customHeight="1">
      <c r="A70" s="1"/>
      <c r="B70" s="1">
        <v>40.0</v>
      </c>
      <c r="C70" s="36">
        <v>230.0</v>
      </c>
      <c r="D70" s="28">
        <f t="shared" si="38"/>
        <v>273.7115044</v>
      </c>
      <c r="E70" s="2">
        <f t="shared" ref="E70:E96" si="88">-SQRT(B70^2-(D70-248)^2)</f>
        <v>-30.64177772</v>
      </c>
      <c r="F70" s="16">
        <v>-30.0</v>
      </c>
      <c r="G70" s="27">
        <f t="shared" si="36"/>
        <v>-0.1114849907</v>
      </c>
      <c r="H70" s="27">
        <f t="shared" si="21"/>
        <v>165.4213248</v>
      </c>
      <c r="I70" s="27">
        <f t="shared" si="3"/>
        <v>168.119644</v>
      </c>
      <c r="J70" s="27">
        <f t="shared" si="4"/>
        <v>-0.1794051948</v>
      </c>
      <c r="K70" s="27">
        <f t="shared" ref="K70:K97" si="89">ATAN2(D70,E70)</f>
        <v>-0.1114849907</v>
      </c>
      <c r="L70" s="27">
        <f t="shared" si="6"/>
        <v>1.120609024</v>
      </c>
      <c r="M70" s="27">
        <f t="shared" si="41"/>
        <v>1.259184994</v>
      </c>
      <c r="N70" s="27">
        <f t="shared" si="8"/>
        <v>-0.8089976919</v>
      </c>
      <c r="O70" s="36">
        <v>1.2</v>
      </c>
      <c r="P70" s="28">
        <f t="shared" ref="P70:S70" si="87">DEGREES(K70)</f>
        <v>-6.387619445</v>
      </c>
      <c r="Q70" s="28">
        <f t="shared" si="87"/>
        <v>64.20616759</v>
      </c>
      <c r="R70" s="28">
        <f t="shared" si="87"/>
        <v>72.14598579</v>
      </c>
      <c r="S70" s="28">
        <f t="shared" si="87"/>
        <v>-46.35215338</v>
      </c>
      <c r="T70" s="28">
        <f t="shared" si="10"/>
        <v>1.2</v>
      </c>
      <c r="U70" s="32" t="str">
        <f t="shared" si="11"/>
        <v>[-0.111,1.121,1.259,-0.809,1.2],</v>
      </c>
      <c r="V70" s="14">
        <v>69.0</v>
      </c>
      <c r="W70" s="14">
        <v>69.0</v>
      </c>
    </row>
    <row r="71" ht="15.75" customHeight="1">
      <c r="A71" s="1"/>
      <c r="B71" s="1">
        <v>40.0</v>
      </c>
      <c r="C71" s="36">
        <v>235.0</v>
      </c>
      <c r="D71" s="28">
        <f t="shared" si="38"/>
        <v>270.9430575</v>
      </c>
      <c r="E71" s="2">
        <f t="shared" si="88"/>
        <v>-32.76608177</v>
      </c>
      <c r="F71" s="36">
        <v>-30.0</v>
      </c>
      <c r="G71" s="27">
        <f t="shared" si="36"/>
        <v>-0.1203490345</v>
      </c>
      <c r="H71" s="27">
        <f t="shared" si="21"/>
        <v>162.9171239</v>
      </c>
      <c r="I71" s="27">
        <f t="shared" si="3"/>
        <v>165.6562382</v>
      </c>
      <c r="J71" s="27">
        <f t="shared" si="4"/>
        <v>-0.182102715</v>
      </c>
      <c r="K71" s="27">
        <f t="shared" si="89"/>
        <v>-0.1203490345</v>
      </c>
      <c r="L71" s="27">
        <f t="shared" si="6"/>
        <v>1.10346176</v>
      </c>
      <c r="M71" s="27">
        <f t="shared" si="41"/>
        <v>1.298874563</v>
      </c>
      <c r="N71" s="27">
        <f t="shared" si="8"/>
        <v>-0.8315399966</v>
      </c>
      <c r="O71" s="22">
        <v>1.2</v>
      </c>
      <c r="P71" s="28">
        <f t="shared" ref="P71:S71" si="90">DEGREES(K71)</f>
        <v>-6.895491745</v>
      </c>
      <c r="Q71" s="28">
        <f t="shared" si="90"/>
        <v>63.22370171</v>
      </c>
      <c r="R71" s="28">
        <f t="shared" si="90"/>
        <v>74.42003059</v>
      </c>
      <c r="S71" s="28">
        <f t="shared" si="90"/>
        <v>-47.6437323</v>
      </c>
      <c r="T71" s="28">
        <f t="shared" si="10"/>
        <v>1.2</v>
      </c>
      <c r="U71" s="32" t="str">
        <f t="shared" si="11"/>
        <v>[-0.12,1.103,1.299,-0.832,1.2],</v>
      </c>
      <c r="V71" s="14">
        <v>70.0</v>
      </c>
      <c r="W71" s="14">
        <v>70.0</v>
      </c>
    </row>
    <row r="72" ht="15.75" customHeight="1">
      <c r="A72" s="1"/>
      <c r="B72" s="1">
        <v>40.0</v>
      </c>
      <c r="C72" s="36">
        <v>240.0</v>
      </c>
      <c r="D72" s="28">
        <f t="shared" si="38"/>
        <v>268</v>
      </c>
      <c r="E72" s="2">
        <f t="shared" si="88"/>
        <v>-34.64101615</v>
      </c>
      <c r="F72" s="36">
        <v>-30.0</v>
      </c>
      <c r="G72" s="27">
        <f t="shared" si="36"/>
        <v>-0.1285447971</v>
      </c>
      <c r="H72" s="27">
        <f t="shared" si="21"/>
        <v>160.2295321</v>
      </c>
      <c r="I72" s="27">
        <f t="shared" si="3"/>
        <v>163.0138121</v>
      </c>
      <c r="J72" s="27">
        <f t="shared" si="4"/>
        <v>-0.185088462</v>
      </c>
      <c r="K72" s="27">
        <f t="shared" si="89"/>
        <v>-0.1285447971</v>
      </c>
      <c r="L72" s="27">
        <f t="shared" si="6"/>
        <v>1.085721492</v>
      </c>
      <c r="M72" s="27">
        <f t="shared" si="41"/>
        <v>1.340326593</v>
      </c>
      <c r="N72" s="27">
        <f t="shared" si="8"/>
        <v>-0.8552517584</v>
      </c>
      <c r="O72" s="36">
        <v>1.2</v>
      </c>
      <c r="P72" s="28">
        <f t="shared" ref="P72:S72" si="91">DEGREES(K72)</f>
        <v>-7.365074355</v>
      </c>
      <c r="Q72" s="28">
        <f t="shared" si="91"/>
        <v>62.20725924</v>
      </c>
      <c r="R72" s="28">
        <f t="shared" si="91"/>
        <v>76.79505694</v>
      </c>
      <c r="S72" s="28">
        <f t="shared" si="91"/>
        <v>-49.00231618</v>
      </c>
      <c r="T72" s="28">
        <f t="shared" si="10"/>
        <v>1.2</v>
      </c>
      <c r="U72" s="32" t="str">
        <f t="shared" si="11"/>
        <v>[-0.129,1.086,1.34,-0.855,1.2],</v>
      </c>
      <c r="V72" s="14">
        <v>71.0</v>
      </c>
      <c r="W72" s="14">
        <v>71.0</v>
      </c>
    </row>
    <row r="73" ht="15.75" customHeight="1">
      <c r="A73" s="1"/>
      <c r="B73" s="1">
        <v>40.0</v>
      </c>
      <c r="C73" s="36">
        <v>245.0</v>
      </c>
      <c r="D73" s="28">
        <f t="shared" si="38"/>
        <v>264.9047305</v>
      </c>
      <c r="E73" s="2">
        <f t="shared" si="88"/>
        <v>-36.25231148</v>
      </c>
      <c r="F73" s="16">
        <v>-30.0</v>
      </c>
      <c r="G73" s="27">
        <f t="shared" si="36"/>
        <v>-0.1360055349</v>
      </c>
      <c r="H73" s="27">
        <f t="shared" si="21"/>
        <v>157.3737951</v>
      </c>
      <c r="I73" s="27">
        <f t="shared" si="3"/>
        <v>160.2077133</v>
      </c>
      <c r="J73" s="27">
        <f t="shared" si="4"/>
        <v>-0.1883689043</v>
      </c>
      <c r="K73" s="27">
        <f t="shared" si="89"/>
        <v>-0.1360055349</v>
      </c>
      <c r="L73" s="27">
        <f t="shared" si="6"/>
        <v>1.067569656</v>
      </c>
      <c r="M73" s="27">
        <f t="shared" si="41"/>
        <v>1.383191151</v>
      </c>
      <c r="N73" s="27">
        <f t="shared" si="8"/>
        <v>-0.8799644796</v>
      </c>
      <c r="O73" s="22">
        <v>1.2</v>
      </c>
      <c r="P73" s="28">
        <f t="shared" ref="P73:S73" si="92">DEGREES(K73)</f>
        <v>-7.792543142</v>
      </c>
      <c r="Q73" s="28">
        <f t="shared" si="92"/>
        <v>61.16723562</v>
      </c>
      <c r="R73" s="28">
        <f t="shared" si="92"/>
        <v>79.25101519</v>
      </c>
      <c r="S73" s="28">
        <f t="shared" si="92"/>
        <v>-50.41825081</v>
      </c>
      <c r="T73" s="28">
        <f t="shared" si="10"/>
        <v>1.2</v>
      </c>
      <c r="U73" s="32" t="str">
        <f t="shared" si="11"/>
        <v>[-0.136,1.068,1.383,-0.88,1.2],</v>
      </c>
      <c r="V73" s="14">
        <v>72.0</v>
      </c>
      <c r="W73" s="14">
        <v>72.0</v>
      </c>
    </row>
    <row r="74" ht="15.75" customHeight="1">
      <c r="A74" s="1"/>
      <c r="B74" s="1">
        <v>40.0</v>
      </c>
      <c r="C74" s="36">
        <v>250.0</v>
      </c>
      <c r="D74" s="28">
        <f t="shared" si="38"/>
        <v>261.6808057</v>
      </c>
      <c r="E74" s="2">
        <f t="shared" si="88"/>
        <v>-37.58770483</v>
      </c>
      <c r="F74" s="36">
        <v>-30.0</v>
      </c>
      <c r="G74" s="27">
        <f t="shared" si="36"/>
        <v>-0.1426636982</v>
      </c>
      <c r="H74" s="27">
        <f t="shared" si="21"/>
        <v>154.366563</v>
      </c>
      <c r="I74" s="27">
        <f t="shared" si="3"/>
        <v>157.2546844</v>
      </c>
      <c r="J74" s="27">
        <f t="shared" si="4"/>
        <v>-0.1919498862</v>
      </c>
      <c r="K74" s="27">
        <f t="shared" si="89"/>
        <v>-0.1426636982</v>
      </c>
      <c r="L74" s="27">
        <f t="shared" si="6"/>
        <v>1.049179475</v>
      </c>
      <c r="M74" s="27">
        <f t="shared" si="41"/>
        <v>1.427133476</v>
      </c>
      <c r="N74" s="27">
        <f t="shared" si="8"/>
        <v>-0.9055166243</v>
      </c>
      <c r="O74" s="36">
        <v>1.2</v>
      </c>
      <c r="P74" s="28">
        <f t="shared" ref="P74:S74" si="93">DEGREES(K74)</f>
        <v>-8.174027798</v>
      </c>
      <c r="Q74" s="28">
        <f t="shared" si="93"/>
        <v>60.11355586</v>
      </c>
      <c r="R74" s="28">
        <f t="shared" si="93"/>
        <v>81.768725</v>
      </c>
      <c r="S74" s="28">
        <f t="shared" si="93"/>
        <v>-51.88228085</v>
      </c>
      <c r="T74" s="28">
        <f t="shared" si="10"/>
        <v>1.2</v>
      </c>
      <c r="U74" s="32" t="str">
        <f t="shared" si="11"/>
        <v>[-0.143,1.049,1.427,-0.906,1.2],</v>
      </c>
      <c r="V74" s="14">
        <v>73.0</v>
      </c>
      <c r="W74" s="14">
        <v>73.0</v>
      </c>
    </row>
    <row r="75" ht="15.75" customHeight="1">
      <c r="A75" s="1"/>
      <c r="B75" s="1">
        <v>40.0</v>
      </c>
      <c r="C75" s="36">
        <v>255.0</v>
      </c>
      <c r="D75" s="28">
        <f t="shared" si="38"/>
        <v>258.3527618</v>
      </c>
      <c r="E75" s="2">
        <f t="shared" si="88"/>
        <v>-38.63703305</v>
      </c>
      <c r="F75" s="36">
        <v>-30.0</v>
      </c>
      <c r="G75" s="27">
        <f t="shared" si="36"/>
        <v>-0.1484512501</v>
      </c>
      <c r="H75" s="27">
        <f t="shared" si="21"/>
        <v>151.2258981</v>
      </c>
      <c r="I75" s="27">
        <f t="shared" si="3"/>
        <v>154.1728649</v>
      </c>
      <c r="J75" s="27">
        <f t="shared" si="4"/>
        <v>-0.1958361512</v>
      </c>
      <c r="K75" s="27">
        <f t="shared" si="89"/>
        <v>-0.1484512501</v>
      </c>
      <c r="L75" s="27">
        <f t="shared" si="6"/>
        <v>1.030715751</v>
      </c>
      <c r="M75" s="27">
        <f t="shared" si="41"/>
        <v>1.471833454</v>
      </c>
      <c r="N75" s="27">
        <f t="shared" si="8"/>
        <v>-0.931752878</v>
      </c>
      <c r="O75" s="22">
        <v>1.2</v>
      </c>
      <c r="P75" s="28">
        <f t="shared" ref="P75:S75" si="94">DEGREES(K75)</f>
        <v>-8.505630094</v>
      </c>
      <c r="Q75" s="28">
        <f t="shared" si="94"/>
        <v>59.05566242</v>
      </c>
      <c r="R75" s="28">
        <f t="shared" si="94"/>
        <v>84.32984504</v>
      </c>
      <c r="S75" s="28">
        <f t="shared" si="94"/>
        <v>-53.38550746</v>
      </c>
      <c r="T75" s="28">
        <f t="shared" si="10"/>
        <v>1.2</v>
      </c>
      <c r="U75" s="32" t="str">
        <f t="shared" si="11"/>
        <v>[-0.148,1.031,1.472,-0.932,1.2],</v>
      </c>
      <c r="V75" s="14">
        <v>74.0</v>
      </c>
      <c r="W75" s="14">
        <v>74.0</v>
      </c>
    </row>
    <row r="76" ht="15.75" customHeight="1">
      <c r="A76" s="1"/>
      <c r="B76" s="1">
        <v>40.0</v>
      </c>
      <c r="C76" s="36">
        <v>260.0</v>
      </c>
      <c r="D76" s="28">
        <f t="shared" si="38"/>
        <v>254.9459271</v>
      </c>
      <c r="E76" s="2">
        <f t="shared" si="88"/>
        <v>-39.39231012</v>
      </c>
      <c r="F76" s="16">
        <v>-30.0</v>
      </c>
      <c r="G76" s="27">
        <f t="shared" si="36"/>
        <v>-0.1533001165</v>
      </c>
      <c r="H76" s="27">
        <f t="shared" si="21"/>
        <v>147.9712772</v>
      </c>
      <c r="I76" s="27">
        <f t="shared" si="3"/>
        <v>150.9817832</v>
      </c>
      <c r="J76" s="27">
        <f t="shared" si="4"/>
        <v>-0.2000307502</v>
      </c>
      <c r="K76" s="27">
        <f t="shared" si="89"/>
        <v>-0.1533001165</v>
      </c>
      <c r="L76" s="27">
        <f t="shared" si="6"/>
        <v>1.0123349</v>
      </c>
      <c r="M76" s="27">
        <f t="shared" si="41"/>
        <v>1.516984354</v>
      </c>
      <c r="N76" s="27">
        <f t="shared" si="8"/>
        <v>-0.9585229274</v>
      </c>
      <c r="O76" s="36">
        <v>1.2</v>
      </c>
      <c r="P76" s="28">
        <f t="shared" ref="P76:S76" si="95">DEGREES(K76)</f>
        <v>-8.783449672</v>
      </c>
      <c r="Q76" s="28">
        <f t="shared" si="95"/>
        <v>58.00251721</v>
      </c>
      <c r="R76" s="28">
        <f t="shared" si="95"/>
        <v>86.9168011</v>
      </c>
      <c r="S76" s="28">
        <f t="shared" si="95"/>
        <v>-54.91931831</v>
      </c>
      <c r="T76" s="28">
        <f t="shared" si="10"/>
        <v>1.2</v>
      </c>
      <c r="U76" s="32" t="str">
        <f t="shared" si="11"/>
        <v>[-0.153,1.012,1.517,-0.959,1.2],</v>
      </c>
      <c r="V76" s="14">
        <v>75.0</v>
      </c>
      <c r="W76" s="14">
        <v>75.0</v>
      </c>
    </row>
    <row r="77" ht="15.75" customHeight="1">
      <c r="A77" s="1"/>
      <c r="B77" s="1">
        <v>40.0</v>
      </c>
      <c r="C77" s="36">
        <v>265.0</v>
      </c>
      <c r="D77" s="28">
        <f t="shared" si="38"/>
        <v>251.4862297</v>
      </c>
      <c r="E77" s="2">
        <f t="shared" si="88"/>
        <v>-39.84778792</v>
      </c>
      <c r="F77" s="36">
        <v>-30.0</v>
      </c>
      <c r="G77" s="27">
        <f t="shared" si="36"/>
        <v>-0.1571427915</v>
      </c>
      <c r="H77" s="27">
        <f t="shared" si="21"/>
        <v>144.6235848</v>
      </c>
      <c r="I77" s="27">
        <f t="shared" si="3"/>
        <v>147.7023401</v>
      </c>
      <c r="J77" s="27">
        <f t="shared" si="4"/>
        <v>-0.2045343142</v>
      </c>
      <c r="K77" s="27">
        <f t="shared" si="89"/>
        <v>-0.1571427915</v>
      </c>
      <c r="L77" s="27">
        <f t="shared" si="6"/>
        <v>0.9941850548</v>
      </c>
      <c r="M77" s="27">
        <f t="shared" si="41"/>
        <v>1.562291172</v>
      </c>
      <c r="N77" s="27">
        <f t="shared" si="8"/>
        <v>-0.9856799005</v>
      </c>
      <c r="O77" s="22">
        <v>1.2</v>
      </c>
      <c r="P77" s="28">
        <f t="shared" ref="P77:S77" si="96">DEGREES(K77)</f>
        <v>-9.003618733</v>
      </c>
      <c r="Q77" s="28">
        <f t="shared" si="96"/>
        <v>56.96260769</v>
      </c>
      <c r="R77" s="28">
        <f t="shared" si="96"/>
        <v>89.51269055</v>
      </c>
      <c r="S77" s="28">
        <f t="shared" si="96"/>
        <v>-56.47529825</v>
      </c>
      <c r="T77" s="28">
        <f t="shared" si="10"/>
        <v>1.2</v>
      </c>
      <c r="U77" s="32" t="str">
        <f t="shared" si="11"/>
        <v>[-0.157,0.994,1.562,-0.986,1.2],</v>
      </c>
      <c r="V77" s="14">
        <v>76.0</v>
      </c>
      <c r="W77" s="14">
        <v>76.0</v>
      </c>
    </row>
    <row r="78" ht="15.75" customHeight="1">
      <c r="A78" s="1"/>
      <c r="B78" s="1">
        <v>40.0</v>
      </c>
      <c r="C78" s="36">
        <v>270.0</v>
      </c>
      <c r="D78" s="28">
        <f t="shared" si="38"/>
        <v>248</v>
      </c>
      <c r="E78" s="2">
        <f t="shared" si="88"/>
        <v>-40</v>
      </c>
      <c r="F78" s="36">
        <v>-30.0</v>
      </c>
      <c r="G78" s="27">
        <f t="shared" si="36"/>
        <v>-0.1599131232</v>
      </c>
      <c r="H78" s="27">
        <f t="shared" si="21"/>
        <v>141.2050955</v>
      </c>
      <c r="I78" s="27">
        <f t="shared" si="3"/>
        <v>144.3567767</v>
      </c>
      <c r="J78" s="27">
        <f t="shared" si="4"/>
        <v>-0.2093441761</v>
      </c>
      <c r="K78" s="27">
        <f t="shared" si="89"/>
        <v>-0.1599131232</v>
      </c>
      <c r="L78" s="27">
        <f t="shared" si="6"/>
        <v>0.9764061059</v>
      </c>
      <c r="M78" s="27">
        <f t="shared" si="41"/>
        <v>1.607468794</v>
      </c>
      <c r="N78" s="27">
        <f t="shared" si="8"/>
        <v>-1.013078573</v>
      </c>
      <c r="O78" s="36">
        <v>1.2</v>
      </c>
      <c r="P78" s="28">
        <f t="shared" ref="P78:S78" si="97">DEGREES(K78)</f>
        <v>-9.162347046</v>
      </c>
      <c r="Q78" s="28">
        <f t="shared" si="97"/>
        <v>55.94394896</v>
      </c>
      <c r="R78" s="28">
        <f t="shared" si="97"/>
        <v>92.10117759</v>
      </c>
      <c r="S78" s="28">
        <f t="shared" si="97"/>
        <v>-58.04512655</v>
      </c>
      <c r="T78" s="28">
        <f t="shared" si="10"/>
        <v>1.2</v>
      </c>
      <c r="U78" s="32" t="str">
        <f t="shared" si="11"/>
        <v>[-0.16,0.976,1.607,-1.013,1.2],</v>
      </c>
      <c r="V78" s="14">
        <v>77.0</v>
      </c>
      <c r="W78" s="14">
        <v>77.0</v>
      </c>
    </row>
    <row r="79" ht="15.75" customHeight="1">
      <c r="A79" s="1"/>
      <c r="B79" s="1">
        <v>40.0</v>
      </c>
      <c r="C79" s="36">
        <v>275.0</v>
      </c>
      <c r="D79" s="28">
        <f t="shared" si="38"/>
        <v>244.5137703</v>
      </c>
      <c r="E79" s="2">
        <f t="shared" si="88"/>
        <v>-39.84778792</v>
      </c>
      <c r="F79" s="16">
        <v>-30.0</v>
      </c>
      <c r="G79" s="27">
        <f t="shared" si="36"/>
        <v>-0.1615473039</v>
      </c>
      <c r="H79" s="27">
        <f t="shared" si="21"/>
        <v>137.7394399</v>
      </c>
      <c r="I79" s="27">
        <f t="shared" si="3"/>
        <v>140.9686252</v>
      </c>
      <c r="J79" s="27">
        <f t="shared" si="4"/>
        <v>-0.2144533291</v>
      </c>
      <c r="K79" s="27">
        <f t="shared" si="89"/>
        <v>-0.1615473039</v>
      </c>
      <c r="L79" s="27">
        <f t="shared" si="6"/>
        <v>0.9591295585</v>
      </c>
      <c r="M79" s="27">
        <f t="shared" si="41"/>
        <v>1.652240195</v>
      </c>
      <c r="N79" s="27">
        <f t="shared" si="8"/>
        <v>-1.040573427</v>
      </c>
      <c r="O79" s="22">
        <v>1.2</v>
      </c>
      <c r="P79" s="28">
        <f t="shared" ref="P79:S79" si="98">DEGREES(K79)</f>
        <v>-9.255978704</v>
      </c>
      <c r="Q79" s="28">
        <f t="shared" si="98"/>
        <v>54.95407571</v>
      </c>
      <c r="R79" s="28">
        <f t="shared" si="98"/>
        <v>94.66638991</v>
      </c>
      <c r="S79" s="28">
        <f t="shared" si="98"/>
        <v>-59.62046561</v>
      </c>
      <c r="T79" s="28">
        <f t="shared" si="10"/>
        <v>1.2</v>
      </c>
      <c r="U79" s="32" t="str">
        <f t="shared" si="11"/>
        <v>[-0.162,0.959,1.652,-1.041,1.2],</v>
      </c>
      <c r="V79" s="14">
        <v>78.0</v>
      </c>
      <c r="W79" s="14">
        <v>78.0</v>
      </c>
    </row>
    <row r="80" ht="15.75" customHeight="1">
      <c r="A80" s="1"/>
      <c r="B80" s="1">
        <v>40.0</v>
      </c>
      <c r="C80" s="36">
        <v>280.0</v>
      </c>
      <c r="D80" s="28">
        <f t="shared" si="38"/>
        <v>241.0540729</v>
      </c>
      <c r="E80" s="2">
        <f t="shared" si="88"/>
        <v>-39.39231012</v>
      </c>
      <c r="F80" s="36">
        <v>-30.0</v>
      </c>
      <c r="G80" s="27">
        <f t="shared" si="36"/>
        <v>-0.1619850889</v>
      </c>
      <c r="H80" s="27">
        <f t="shared" si="21"/>
        <v>134.251551</v>
      </c>
      <c r="I80" s="27">
        <f t="shared" si="3"/>
        <v>137.5626364</v>
      </c>
      <c r="J80" s="27">
        <f t="shared" si="4"/>
        <v>-0.2198492186</v>
      </c>
      <c r="K80" s="27">
        <f t="shared" si="89"/>
        <v>-0.1619850889</v>
      </c>
      <c r="L80" s="27">
        <f t="shared" si="6"/>
        <v>0.9424781396</v>
      </c>
      <c r="M80" s="27">
        <f t="shared" si="41"/>
        <v>1.696334812</v>
      </c>
      <c r="N80" s="27">
        <f t="shared" si="8"/>
        <v>-1.068016624</v>
      </c>
      <c r="O80" s="36">
        <v>1.2</v>
      </c>
      <c r="P80" s="28">
        <f t="shared" ref="P80:S80" si="99">DEGREES(K80)</f>
        <v>-9.281061936</v>
      </c>
      <c r="Q80" s="28">
        <f t="shared" si="99"/>
        <v>54.00001968</v>
      </c>
      <c r="R80" s="28">
        <f t="shared" si="99"/>
        <v>97.19282535</v>
      </c>
      <c r="S80" s="28">
        <f t="shared" si="99"/>
        <v>-61.19284503</v>
      </c>
      <c r="T80" s="28">
        <f t="shared" si="10"/>
        <v>1.2</v>
      </c>
      <c r="U80" s="32" t="str">
        <f t="shared" si="11"/>
        <v>[-0.162,0.942,1.696,-1.068,1.2],</v>
      </c>
      <c r="V80" s="14">
        <v>79.0</v>
      </c>
      <c r="W80" s="14">
        <v>79.0</v>
      </c>
    </row>
    <row r="81" ht="15.75" customHeight="1">
      <c r="A81" s="1"/>
      <c r="B81" s="1">
        <v>40.0</v>
      </c>
      <c r="C81" s="36">
        <v>285.0</v>
      </c>
      <c r="D81" s="28">
        <f t="shared" si="38"/>
        <v>237.6472382</v>
      </c>
      <c r="E81" s="2">
        <f t="shared" si="88"/>
        <v>-38.63703305</v>
      </c>
      <c r="F81" s="36">
        <v>-30.0</v>
      </c>
      <c r="G81" s="27">
        <f t="shared" si="36"/>
        <v>-0.16117126</v>
      </c>
      <c r="H81" s="27">
        <f t="shared" si="21"/>
        <v>130.7675853</v>
      </c>
      <c r="I81" s="27">
        <f t="shared" si="3"/>
        <v>134.16468</v>
      </c>
      <c r="J81" s="27">
        <f t="shared" si="4"/>
        <v>-0.2255123775</v>
      </c>
      <c r="K81" s="27">
        <f t="shared" si="89"/>
        <v>-0.16117126</v>
      </c>
      <c r="L81" s="27">
        <f t="shared" si="6"/>
        <v>0.9265651047</v>
      </c>
      <c r="M81" s="27">
        <f t="shared" si="41"/>
        <v>1.739487199</v>
      </c>
      <c r="N81" s="27">
        <f t="shared" si="8"/>
        <v>-1.095255977</v>
      </c>
      <c r="O81" s="22">
        <v>1.2</v>
      </c>
      <c r="P81" s="28">
        <f t="shared" ref="P81:S81" si="100">DEGREES(K81)</f>
        <v>-9.234432978</v>
      </c>
      <c r="Q81" s="28">
        <f t="shared" si="100"/>
        <v>53.08826994</v>
      </c>
      <c r="R81" s="28">
        <f t="shared" si="100"/>
        <v>99.66527504</v>
      </c>
      <c r="S81" s="28">
        <f t="shared" si="100"/>
        <v>-62.75354498</v>
      </c>
      <c r="T81" s="28">
        <f t="shared" si="10"/>
        <v>1.2</v>
      </c>
      <c r="U81" s="32" t="str">
        <f t="shared" si="11"/>
        <v>[-0.161,0.927,1.739,-1.095,1.2],</v>
      </c>
      <c r="V81" s="14">
        <v>80.0</v>
      </c>
      <c r="W81" s="14">
        <v>80.0</v>
      </c>
    </row>
    <row r="82" ht="15.75" customHeight="1">
      <c r="A82" s="1"/>
      <c r="B82" s="1">
        <v>40.0</v>
      </c>
      <c r="C82" s="36">
        <v>290.0</v>
      </c>
      <c r="D82" s="28">
        <f t="shared" si="38"/>
        <v>234.3191943</v>
      </c>
      <c r="E82" s="2">
        <f t="shared" si="88"/>
        <v>-37.58770483</v>
      </c>
      <c r="F82" s="16">
        <v>-30.0</v>
      </c>
      <c r="G82" s="27">
        <f t="shared" si="36"/>
        <v>-0.1590573445</v>
      </c>
      <c r="H82" s="27">
        <f t="shared" si="21"/>
        <v>127.3148128</v>
      </c>
      <c r="I82" s="27">
        <f t="shared" si="3"/>
        <v>130.8016114</v>
      </c>
      <c r="J82" s="27">
        <f t="shared" si="4"/>
        <v>-0.2314149381</v>
      </c>
      <c r="K82" s="27">
        <f t="shared" si="89"/>
        <v>-0.1590573445</v>
      </c>
      <c r="L82" s="27">
        <f t="shared" si="6"/>
        <v>0.9114932317</v>
      </c>
      <c r="M82" s="27">
        <f t="shared" si="41"/>
        <v>1.781436066</v>
      </c>
      <c r="N82" s="27">
        <f t="shared" si="8"/>
        <v>-1.122132971</v>
      </c>
      <c r="O82" s="36">
        <v>1.2</v>
      </c>
      <c r="P82" s="28">
        <f t="shared" ref="P82:S82" si="101">DEGREES(K82)</f>
        <v>-9.113314541</v>
      </c>
      <c r="Q82" s="28">
        <f t="shared" si="101"/>
        <v>52.22471523</v>
      </c>
      <c r="R82" s="28">
        <f t="shared" si="101"/>
        <v>102.0687681</v>
      </c>
      <c r="S82" s="28">
        <f t="shared" si="101"/>
        <v>-64.29348331</v>
      </c>
      <c r="T82" s="28">
        <f t="shared" si="10"/>
        <v>1.2</v>
      </c>
      <c r="U82" s="32" t="str">
        <f t="shared" si="11"/>
        <v>[-0.159,0.911,1.781,-1.122,1.2],</v>
      </c>
      <c r="V82" s="14">
        <v>81.0</v>
      </c>
      <c r="W82" s="14">
        <v>81.0</v>
      </c>
    </row>
    <row r="83" ht="15.75" customHeight="1">
      <c r="A83" s="1"/>
      <c r="B83" s="1">
        <v>40.0</v>
      </c>
      <c r="C83" s="36">
        <v>295.0</v>
      </c>
      <c r="D83" s="28">
        <f t="shared" si="38"/>
        <v>231.0952695</v>
      </c>
      <c r="E83" s="2">
        <f t="shared" si="88"/>
        <v>-36.25231148</v>
      </c>
      <c r="F83" s="36">
        <v>-30.0</v>
      </c>
      <c r="G83" s="27">
        <f t="shared" si="36"/>
        <v>-0.1556035834</v>
      </c>
      <c r="H83" s="27">
        <f t="shared" si="21"/>
        <v>123.9214691</v>
      </c>
      <c r="I83" s="27">
        <f t="shared" si="3"/>
        <v>127.5011</v>
      </c>
      <c r="J83" s="27">
        <f t="shared" si="4"/>
        <v>-0.2375190822</v>
      </c>
      <c r="K83" s="27">
        <f t="shared" si="89"/>
        <v>-0.1556035834</v>
      </c>
      <c r="L83" s="27">
        <f t="shared" si="6"/>
        <v>0.8973535287</v>
      </c>
      <c r="M83" s="27">
        <f t="shared" si="41"/>
        <v>1.821923761</v>
      </c>
      <c r="N83" s="27">
        <f t="shared" si="8"/>
        <v>-1.148480963</v>
      </c>
      <c r="O83" s="22">
        <v>1.2</v>
      </c>
      <c r="P83" s="28">
        <f t="shared" ref="P83:S83" si="102">DEGREES(K83)</f>
        <v>-8.915428605</v>
      </c>
      <c r="Q83" s="28">
        <f t="shared" si="102"/>
        <v>51.41456992</v>
      </c>
      <c r="R83" s="28">
        <f t="shared" si="102"/>
        <v>104.3885421</v>
      </c>
      <c r="S83" s="28">
        <f t="shared" si="102"/>
        <v>-65.80311201</v>
      </c>
      <c r="T83" s="28">
        <f t="shared" si="10"/>
        <v>1.2</v>
      </c>
      <c r="U83" s="32" t="str">
        <f t="shared" si="11"/>
        <v>[-0.156,0.897,1.822,-1.148,1.2],</v>
      </c>
      <c r="V83" s="14">
        <v>82.0</v>
      </c>
      <c r="W83" s="14">
        <v>82.0</v>
      </c>
    </row>
    <row r="84" ht="15.75" customHeight="1">
      <c r="A84" s="1"/>
      <c r="B84" s="1">
        <v>40.0</v>
      </c>
      <c r="C84" s="36">
        <v>300.0</v>
      </c>
      <c r="D84" s="28">
        <f t="shared" si="38"/>
        <v>228</v>
      </c>
      <c r="E84" s="2">
        <f t="shared" si="88"/>
        <v>-34.64101615</v>
      </c>
      <c r="F84" s="36">
        <v>-30.0</v>
      </c>
      <c r="G84" s="27">
        <f t="shared" si="36"/>
        <v>-0.1507811264</v>
      </c>
      <c r="H84" s="27">
        <f t="shared" si="21"/>
        <v>120.6165649</v>
      </c>
      <c r="I84" s="27">
        <f t="shared" si="3"/>
        <v>124.2914145</v>
      </c>
      <c r="J84" s="27">
        <f t="shared" si="4"/>
        <v>-0.2437755311</v>
      </c>
      <c r="K84" s="27">
        <f t="shared" si="89"/>
        <v>-0.1507811264</v>
      </c>
      <c r="L84" s="27">
        <f t="shared" si="6"/>
        <v>0.8842237271</v>
      </c>
      <c r="M84" s="27">
        <f t="shared" si="41"/>
        <v>1.860696261</v>
      </c>
      <c r="N84" s="27">
        <f t="shared" si="8"/>
        <v>-1.174123662</v>
      </c>
      <c r="O84" s="36">
        <v>1.2</v>
      </c>
      <c r="P84" s="28">
        <f t="shared" ref="P84:S84" si="103">DEGREES(K84)</f>
        <v>-8.639122175</v>
      </c>
      <c r="Q84" s="28">
        <f t="shared" si="103"/>
        <v>50.66228771</v>
      </c>
      <c r="R84" s="28">
        <f t="shared" si="103"/>
        <v>106.6100427</v>
      </c>
      <c r="S84" s="28">
        <f t="shared" si="103"/>
        <v>-67.27233045</v>
      </c>
      <c r="T84" s="28">
        <f t="shared" si="10"/>
        <v>1.2</v>
      </c>
      <c r="U84" s="32" t="str">
        <f t="shared" si="11"/>
        <v>[-0.151,0.884,1.861,-1.174,1.2],</v>
      </c>
      <c r="V84" s="14">
        <v>83.0</v>
      </c>
      <c r="W84" s="14">
        <v>83.0</v>
      </c>
    </row>
    <row r="85" ht="15.75" customHeight="1">
      <c r="A85" s="1"/>
      <c r="B85" s="1">
        <v>40.0</v>
      </c>
      <c r="C85" s="36">
        <v>305.0</v>
      </c>
      <c r="D85" s="28">
        <f t="shared" si="38"/>
        <v>225.0569425</v>
      </c>
      <c r="E85" s="2">
        <f t="shared" si="88"/>
        <v>-32.76608177</v>
      </c>
      <c r="F85" s="16">
        <v>-30.0</v>
      </c>
      <c r="G85" s="27">
        <f t="shared" si="36"/>
        <v>-0.1445744045</v>
      </c>
      <c r="H85" s="27">
        <f t="shared" si="21"/>
        <v>117.4296452</v>
      </c>
      <c r="I85" s="27">
        <f t="shared" si="3"/>
        <v>121.2011616</v>
      </c>
      <c r="J85" s="27">
        <f t="shared" si="4"/>
        <v>-0.2501222224</v>
      </c>
      <c r="K85" s="27">
        <f t="shared" si="89"/>
        <v>-0.1445744045</v>
      </c>
      <c r="L85" s="27">
        <f t="shared" si="6"/>
        <v>0.8721666888</v>
      </c>
      <c r="M85" s="27">
        <f t="shared" si="41"/>
        <v>1.897503721</v>
      </c>
      <c r="N85" s="27">
        <f t="shared" si="8"/>
        <v>-1.198874083</v>
      </c>
      <c r="O85" s="22">
        <v>1.2</v>
      </c>
      <c r="P85" s="28">
        <f t="shared" ref="P85:S85" si="104">DEGREES(K85)</f>
        <v>-8.283503205</v>
      </c>
      <c r="Q85" s="28">
        <f t="shared" si="104"/>
        <v>49.9714703</v>
      </c>
      <c r="R85" s="28">
        <f t="shared" si="104"/>
        <v>108.7189548</v>
      </c>
      <c r="S85" s="28">
        <f t="shared" si="104"/>
        <v>-68.69042512</v>
      </c>
      <c r="T85" s="28">
        <f t="shared" si="10"/>
        <v>1.2</v>
      </c>
      <c r="U85" s="32" t="str">
        <f t="shared" si="11"/>
        <v>[-0.145,0.872,1.898,-1.199,1.2],</v>
      </c>
      <c r="V85" s="14">
        <v>84.0</v>
      </c>
      <c r="W85" s="14">
        <v>84.0</v>
      </c>
    </row>
    <row r="86" ht="15.75" customHeight="1">
      <c r="A86" s="1"/>
      <c r="B86" s="1">
        <v>40.0</v>
      </c>
      <c r="C86" s="36">
        <v>310.0</v>
      </c>
      <c r="D86" s="28">
        <f t="shared" si="38"/>
        <v>222.2884956</v>
      </c>
      <c r="E86" s="2">
        <f t="shared" si="88"/>
        <v>-30.64177772</v>
      </c>
      <c r="F86" s="36">
        <v>-30.0</v>
      </c>
      <c r="G86" s="27">
        <f t="shared" si="36"/>
        <v>-0.1369835995</v>
      </c>
      <c r="H86" s="27">
        <f t="shared" si="21"/>
        <v>114.3904941</v>
      </c>
      <c r="I86" s="27">
        <f t="shared" si="3"/>
        <v>118.2589748</v>
      </c>
      <c r="J86" s="27">
        <f t="shared" si="4"/>
        <v>-0.2564833717</v>
      </c>
      <c r="K86" s="27">
        <f t="shared" si="89"/>
        <v>-0.1369835995</v>
      </c>
      <c r="L86" s="27">
        <f t="shared" si="6"/>
        <v>0.8612289113</v>
      </c>
      <c r="M86" s="27">
        <f t="shared" si="41"/>
        <v>1.932101574</v>
      </c>
      <c r="N86" s="27">
        <f t="shared" si="8"/>
        <v>-1.222534159</v>
      </c>
      <c r="O86" s="36">
        <v>1.2</v>
      </c>
      <c r="P86" s="28">
        <f t="shared" ref="P86:S86" si="105">DEGREES(K86)</f>
        <v>-7.848582114</v>
      </c>
      <c r="Q86" s="28">
        <f t="shared" si="105"/>
        <v>49.34478181</v>
      </c>
      <c r="R86" s="28">
        <f t="shared" si="105"/>
        <v>110.7012658</v>
      </c>
      <c r="S86" s="28">
        <f t="shared" si="105"/>
        <v>-70.04604761</v>
      </c>
      <c r="T86" s="28">
        <f t="shared" si="10"/>
        <v>1.2</v>
      </c>
      <c r="U86" s="32" t="str">
        <f t="shared" si="11"/>
        <v>[-0.137,0.861,1.932,-1.223,1.2],</v>
      </c>
      <c r="V86" s="14">
        <v>85.0</v>
      </c>
      <c r="W86" s="14">
        <v>85.0</v>
      </c>
    </row>
    <row r="87" ht="15.75" customHeight="1">
      <c r="A87" s="1"/>
      <c r="B87" s="1">
        <v>40.0</v>
      </c>
      <c r="C87" s="36">
        <v>315.0</v>
      </c>
      <c r="D87" s="28">
        <f t="shared" si="38"/>
        <v>219.7157288</v>
      </c>
      <c r="E87" s="2">
        <f t="shared" si="88"/>
        <v>-28.28427125</v>
      </c>
      <c r="F87" s="36">
        <v>-30.0</v>
      </c>
      <c r="G87" s="27">
        <f t="shared" si="36"/>
        <v>-0.1280270968</v>
      </c>
      <c r="H87" s="27">
        <f t="shared" si="21"/>
        <v>111.5287825</v>
      </c>
      <c r="I87" s="27">
        <f t="shared" si="3"/>
        <v>115.493157</v>
      </c>
      <c r="J87" s="27">
        <f t="shared" si="4"/>
        <v>-0.262769158</v>
      </c>
      <c r="K87" s="27">
        <f t="shared" si="89"/>
        <v>-0.1280270968</v>
      </c>
      <c r="L87" s="27">
        <f t="shared" si="6"/>
        <v>0.8514393775</v>
      </c>
      <c r="M87" s="27">
        <f t="shared" si="41"/>
        <v>1.964252215</v>
      </c>
      <c r="N87" s="27">
        <f t="shared" si="8"/>
        <v>-1.244895265</v>
      </c>
      <c r="O87" s="22">
        <v>1.2</v>
      </c>
      <c r="P87" s="28">
        <f t="shared" ref="P87:S87" si="106">DEGREES(K87)</f>
        <v>-7.335412311</v>
      </c>
      <c r="Q87" s="28">
        <f t="shared" si="106"/>
        <v>48.78388284</v>
      </c>
      <c r="R87" s="28">
        <f t="shared" si="106"/>
        <v>112.5433618</v>
      </c>
      <c r="S87" s="28">
        <f t="shared" si="106"/>
        <v>-71.32724464</v>
      </c>
      <c r="T87" s="28">
        <f t="shared" si="10"/>
        <v>1.2</v>
      </c>
      <c r="U87" s="32" t="str">
        <f t="shared" si="11"/>
        <v>[-0.128,0.851,1.964,-1.245,1.2],</v>
      </c>
      <c r="V87" s="14">
        <v>86.0</v>
      </c>
      <c r="W87" s="14">
        <v>86.0</v>
      </c>
    </row>
    <row r="88" ht="15.75" customHeight="1">
      <c r="A88" s="1"/>
      <c r="B88" s="1">
        <v>40.0</v>
      </c>
      <c r="C88" s="36">
        <v>320.0</v>
      </c>
      <c r="D88" s="28">
        <f t="shared" si="38"/>
        <v>217.3582223</v>
      </c>
      <c r="E88" s="2">
        <f t="shared" si="88"/>
        <v>-25.71150439</v>
      </c>
      <c r="F88" s="16">
        <v>-30.0</v>
      </c>
      <c r="G88" s="27">
        <f t="shared" si="36"/>
        <v>-0.1177437697</v>
      </c>
      <c r="H88" s="27">
        <f t="shared" si="21"/>
        <v>108.8736582</v>
      </c>
      <c r="I88" s="27">
        <f t="shared" si="3"/>
        <v>112.9312775</v>
      </c>
      <c r="J88" s="27">
        <f t="shared" si="4"/>
        <v>-0.2688763042</v>
      </c>
      <c r="K88" s="27">
        <f t="shared" si="89"/>
        <v>-0.1177437697</v>
      </c>
      <c r="L88" s="27">
        <f t="shared" si="6"/>
        <v>0.8428090318</v>
      </c>
      <c r="M88" s="27">
        <f t="shared" si="41"/>
        <v>1.993727198</v>
      </c>
      <c r="N88" s="27">
        <f t="shared" si="8"/>
        <v>-1.265739903</v>
      </c>
      <c r="O88" s="36">
        <v>1.2</v>
      </c>
      <c r="P88" s="28">
        <f t="shared" ref="P88:S88" si="107">DEGREES(K88)</f>
        <v>-6.746221067</v>
      </c>
      <c r="Q88" s="28">
        <f t="shared" si="107"/>
        <v>48.28940046</v>
      </c>
      <c r="R88" s="28">
        <f t="shared" si="107"/>
        <v>114.232154</v>
      </c>
      <c r="S88" s="28">
        <f t="shared" si="107"/>
        <v>-72.52155443</v>
      </c>
      <c r="T88" s="28">
        <f t="shared" si="10"/>
        <v>1.2</v>
      </c>
      <c r="U88" s="32" t="str">
        <f t="shared" si="11"/>
        <v>[-0.118,0.843,1.994,-1.266,1.2],</v>
      </c>
      <c r="V88" s="14">
        <v>87.0</v>
      </c>
      <c r="W88" s="14">
        <v>87.0</v>
      </c>
    </row>
    <row r="89" ht="15.75" customHeight="1">
      <c r="A89" s="1"/>
      <c r="B89" s="1">
        <v>40.0</v>
      </c>
      <c r="C89" s="36">
        <v>325.0</v>
      </c>
      <c r="D89" s="28">
        <f t="shared" si="38"/>
        <v>215.2339182</v>
      </c>
      <c r="E89" s="2">
        <f t="shared" si="88"/>
        <v>-22.94305745</v>
      </c>
      <c r="F89" s="36">
        <v>-30.0</v>
      </c>
      <c r="G89" s="27">
        <f t="shared" si="36"/>
        <v>-0.1061949112</v>
      </c>
      <c r="H89" s="27">
        <f t="shared" si="21"/>
        <v>106.4532824</v>
      </c>
      <c r="I89" s="27">
        <f t="shared" si="3"/>
        <v>110.5997347</v>
      </c>
      <c r="J89" s="27">
        <f t="shared" si="4"/>
        <v>-0.274689811</v>
      </c>
      <c r="K89" s="27">
        <f t="shared" si="89"/>
        <v>-0.1061949112</v>
      </c>
      <c r="L89" s="27">
        <f t="shared" si="6"/>
        <v>0.8353311825</v>
      </c>
      <c r="M89" s="27">
        <f t="shared" si="41"/>
        <v>2.020309911</v>
      </c>
      <c r="N89" s="27">
        <f t="shared" si="8"/>
        <v>-1.284844766</v>
      </c>
      <c r="O89" s="22">
        <v>1.2</v>
      </c>
      <c r="P89" s="28">
        <f t="shared" ref="P89:S89" si="108">DEGREES(K89)</f>
        <v>-6.08452022</v>
      </c>
      <c r="Q89" s="28">
        <f t="shared" si="108"/>
        <v>47.86095125</v>
      </c>
      <c r="R89" s="28">
        <f t="shared" si="108"/>
        <v>115.7552312</v>
      </c>
      <c r="S89" s="28">
        <f t="shared" si="108"/>
        <v>-73.61618244</v>
      </c>
      <c r="T89" s="28">
        <f t="shared" si="10"/>
        <v>1.2</v>
      </c>
      <c r="U89" s="32" t="str">
        <f t="shared" si="11"/>
        <v>[-0.106,0.835,2.02,-1.285,1.2],</v>
      </c>
      <c r="V89" s="14">
        <v>88.0</v>
      </c>
      <c r="W89" s="14">
        <v>88.0</v>
      </c>
    </row>
    <row r="90" ht="15.75" customHeight="1">
      <c r="A90" s="1"/>
      <c r="B90" s="1">
        <v>40.0</v>
      </c>
      <c r="C90" s="36">
        <v>330.0</v>
      </c>
      <c r="D90" s="28">
        <f t="shared" si="38"/>
        <v>213.3589838</v>
      </c>
      <c r="E90" s="2">
        <f t="shared" si="88"/>
        <v>-20</v>
      </c>
      <c r="F90" s="36">
        <v>-30.0</v>
      </c>
      <c r="G90" s="27">
        <f t="shared" si="36"/>
        <v>-0.0934656085</v>
      </c>
      <c r="H90" s="27">
        <f t="shared" si="21"/>
        <v>104.2943209</v>
      </c>
      <c r="I90" s="27">
        <f t="shared" si="3"/>
        <v>108.5232942</v>
      </c>
      <c r="J90" s="27">
        <f t="shared" si="4"/>
        <v>-0.2800860501</v>
      </c>
      <c r="K90" s="27">
        <f t="shared" si="89"/>
        <v>-0.0934656085</v>
      </c>
      <c r="L90" s="27">
        <f t="shared" si="6"/>
        <v>0.8289830853</v>
      </c>
      <c r="M90" s="27">
        <f t="shared" si="41"/>
        <v>2.043798583</v>
      </c>
      <c r="N90" s="27">
        <f t="shared" si="8"/>
        <v>-1.301985342</v>
      </c>
      <c r="O90" s="36">
        <v>1.2</v>
      </c>
      <c r="P90" s="28">
        <f t="shared" ref="P90:S90" si="109">DEGREES(K90)</f>
        <v>-5.355184897</v>
      </c>
      <c r="Q90" s="28">
        <f t="shared" si="109"/>
        <v>47.49723208</v>
      </c>
      <c r="R90" s="28">
        <f t="shared" si="109"/>
        <v>117.101033</v>
      </c>
      <c r="S90" s="28">
        <f t="shared" si="109"/>
        <v>-74.59826507</v>
      </c>
      <c r="T90" s="28">
        <f t="shared" si="10"/>
        <v>1.2</v>
      </c>
      <c r="U90" s="32" t="str">
        <f t="shared" si="11"/>
        <v>[-0.093,0.829,2.044,-1.302,1.2],</v>
      </c>
      <c r="V90" s="14">
        <v>89.0</v>
      </c>
      <c r="W90" s="14">
        <v>89.0</v>
      </c>
    </row>
    <row r="91" ht="15.75" customHeight="1">
      <c r="A91" s="1"/>
      <c r="B91" s="1">
        <v>40.0</v>
      </c>
      <c r="C91" s="36">
        <v>335.0</v>
      </c>
      <c r="D91" s="28">
        <f t="shared" si="38"/>
        <v>211.7476885</v>
      </c>
      <c r="E91" s="2">
        <f t="shared" si="88"/>
        <v>-16.90473047</v>
      </c>
      <c r="F91" s="16">
        <v>-30.0</v>
      </c>
      <c r="G91" s="27">
        <f t="shared" si="36"/>
        <v>-0.07966534657</v>
      </c>
      <c r="H91" s="27">
        <f t="shared" si="21"/>
        <v>102.4214055</v>
      </c>
      <c r="I91" s="27">
        <f t="shared" si="3"/>
        <v>106.724619</v>
      </c>
      <c r="J91" s="27">
        <f t="shared" si="4"/>
        <v>-0.284937299</v>
      </c>
      <c r="K91" s="27">
        <f t="shared" si="89"/>
        <v>-0.07966534657</v>
      </c>
      <c r="L91" s="27">
        <f t="shared" si="6"/>
        <v>0.8237288622</v>
      </c>
      <c r="M91" s="27">
        <f t="shared" si="41"/>
        <v>2.064009527</v>
      </c>
      <c r="N91" s="27">
        <f t="shared" si="8"/>
        <v>-1.316942063</v>
      </c>
      <c r="O91" s="22">
        <v>1.2</v>
      </c>
      <c r="P91" s="28">
        <f t="shared" ref="P91:S91" si="110">DEGREES(K91)</f>
        <v>-4.564488132</v>
      </c>
      <c r="Q91" s="28">
        <f t="shared" si="110"/>
        <v>47.19618727</v>
      </c>
      <c r="R91" s="28">
        <f t="shared" si="110"/>
        <v>118.2590348</v>
      </c>
      <c r="S91" s="28">
        <f t="shared" si="110"/>
        <v>-75.45522205</v>
      </c>
      <c r="T91" s="28">
        <f t="shared" si="10"/>
        <v>1.2</v>
      </c>
      <c r="U91" s="32" t="str">
        <f t="shared" si="11"/>
        <v>[-0.08,0.824,2.064,-1.317,1.2],</v>
      </c>
      <c r="V91" s="14">
        <v>90.0</v>
      </c>
      <c r="W91" s="14">
        <v>90.0</v>
      </c>
    </row>
    <row r="92" ht="15.75" customHeight="1">
      <c r="A92" s="1"/>
      <c r="B92" s="1">
        <v>40.0</v>
      </c>
      <c r="C92" s="36">
        <v>340.0</v>
      </c>
      <c r="D92" s="28">
        <f t="shared" si="38"/>
        <v>210.4122952</v>
      </c>
      <c r="E92" s="2">
        <f t="shared" si="88"/>
        <v>-13.68080573</v>
      </c>
      <c r="F92" s="36">
        <v>-30.0</v>
      </c>
      <c r="G92" s="27">
        <f t="shared" si="36"/>
        <v>-0.06492765097</v>
      </c>
      <c r="H92" s="27">
        <f t="shared" si="21"/>
        <v>100.8565825</v>
      </c>
      <c r="I92" s="27">
        <f t="shared" si="3"/>
        <v>105.2238102</v>
      </c>
      <c r="J92" s="27">
        <f t="shared" si="4"/>
        <v>-0.2891176147</v>
      </c>
      <c r="K92" s="27">
        <f t="shared" si="89"/>
        <v>-0.06492765097</v>
      </c>
      <c r="L92" s="27">
        <f t="shared" si="6"/>
        <v>0.8195237352</v>
      </c>
      <c r="M92" s="27">
        <f t="shared" si="41"/>
        <v>2.080780413</v>
      </c>
      <c r="N92" s="27">
        <f t="shared" si="8"/>
        <v>-1.329507821</v>
      </c>
      <c r="O92" s="36">
        <v>1.2</v>
      </c>
      <c r="P92" s="28">
        <f t="shared" ref="P92:S92" si="111">DEGREES(K92)</f>
        <v>-3.720080374</v>
      </c>
      <c r="Q92" s="28">
        <f t="shared" si="111"/>
        <v>46.95525124</v>
      </c>
      <c r="R92" s="28">
        <f t="shared" si="111"/>
        <v>119.2199357</v>
      </c>
      <c r="S92" s="28">
        <f t="shared" si="111"/>
        <v>-76.17518697</v>
      </c>
      <c r="T92" s="28">
        <f t="shared" si="10"/>
        <v>1.2</v>
      </c>
      <c r="U92" s="32" t="str">
        <f t="shared" si="11"/>
        <v>[-0.065,0.82,2.081,-1.33,1.2],</v>
      </c>
      <c r="V92" s="14">
        <v>91.0</v>
      </c>
      <c r="W92" s="14">
        <v>91.0</v>
      </c>
    </row>
    <row r="93" ht="15.75" customHeight="1">
      <c r="A93" s="1"/>
      <c r="B93" s="1">
        <v>40.0</v>
      </c>
      <c r="C93" s="36">
        <v>345.0</v>
      </c>
      <c r="D93" s="28">
        <f t="shared" si="38"/>
        <v>209.3629669</v>
      </c>
      <c r="E93" s="2">
        <f t="shared" si="88"/>
        <v>-10.3527618</v>
      </c>
      <c r="F93" s="36">
        <v>-30.0</v>
      </c>
      <c r="G93" s="27">
        <f t="shared" si="36"/>
        <v>-0.04940862348</v>
      </c>
      <c r="H93" s="27">
        <f t="shared" si="21"/>
        <v>99.61877685</v>
      </c>
      <c r="I93" s="27">
        <f t="shared" si="3"/>
        <v>104.0379772</v>
      </c>
      <c r="J93" s="27">
        <f t="shared" si="4"/>
        <v>-0.2925097147</v>
      </c>
      <c r="K93" s="27">
        <f t="shared" si="89"/>
        <v>-0.04940862348</v>
      </c>
      <c r="L93" s="27">
        <f t="shared" si="6"/>
        <v>0.8163193315</v>
      </c>
      <c r="M93" s="27">
        <f t="shared" si="41"/>
        <v>2.09397342</v>
      </c>
      <c r="N93" s="27">
        <f t="shared" si="8"/>
        <v>-1.339496425</v>
      </c>
      <c r="O93" s="22">
        <v>1.2</v>
      </c>
      <c r="P93" s="28">
        <f t="shared" ref="P93:S93" si="112">DEGREES(K93)</f>
        <v>-2.830905597</v>
      </c>
      <c r="Q93" s="28">
        <f t="shared" si="112"/>
        <v>46.77165243</v>
      </c>
      <c r="R93" s="28">
        <f t="shared" si="112"/>
        <v>119.9758394</v>
      </c>
      <c r="S93" s="28">
        <f t="shared" si="112"/>
        <v>-76.74749181</v>
      </c>
      <c r="T93" s="28">
        <f t="shared" si="10"/>
        <v>1.2</v>
      </c>
      <c r="U93" s="32" t="str">
        <f t="shared" si="11"/>
        <v>[-0.049,0.816,2.094,-1.339,1.2],</v>
      </c>
      <c r="V93" s="14">
        <v>92.0</v>
      </c>
      <c r="W93" s="14">
        <v>92.0</v>
      </c>
    </row>
    <row r="94" ht="15.75" customHeight="1">
      <c r="A94" s="1"/>
      <c r="B94" s="1">
        <v>40.0</v>
      </c>
      <c r="C94" s="36">
        <v>350.0</v>
      </c>
      <c r="D94" s="28">
        <f t="shared" si="38"/>
        <v>208.6076899</v>
      </c>
      <c r="E94" s="2">
        <f t="shared" si="88"/>
        <v>-6.945927107</v>
      </c>
      <c r="F94" s="16">
        <v>-30.0</v>
      </c>
      <c r="G94" s="27">
        <f t="shared" si="36"/>
        <v>-0.03328430471</v>
      </c>
      <c r="H94" s="27">
        <f t="shared" si="21"/>
        <v>98.72329573</v>
      </c>
      <c r="I94" s="27">
        <f t="shared" si="3"/>
        <v>103.1808564</v>
      </c>
      <c r="J94" s="27">
        <f t="shared" si="4"/>
        <v>-0.2950122897</v>
      </c>
      <c r="K94" s="27">
        <f t="shared" si="89"/>
        <v>-0.03328430471</v>
      </c>
      <c r="L94" s="27">
        <f t="shared" si="6"/>
        <v>0.8140695729</v>
      </c>
      <c r="M94" s="27">
        <f t="shared" si="41"/>
        <v>2.103478087</v>
      </c>
      <c r="N94" s="27">
        <f t="shared" si="8"/>
        <v>-1.346751333</v>
      </c>
      <c r="O94" s="36">
        <v>1.2</v>
      </c>
      <c r="P94" s="28">
        <f t="shared" ref="P94:S94" si="113">DEGREES(K94)</f>
        <v>-1.907050184</v>
      </c>
      <c r="Q94" s="28">
        <f t="shared" si="113"/>
        <v>46.64275076</v>
      </c>
      <c r="R94" s="28">
        <f t="shared" si="113"/>
        <v>120.5204167</v>
      </c>
      <c r="S94" s="28">
        <f t="shared" si="113"/>
        <v>-77.16316745</v>
      </c>
      <c r="T94" s="28">
        <f t="shared" si="10"/>
        <v>1.2</v>
      </c>
      <c r="U94" s="32" t="str">
        <f t="shared" si="11"/>
        <v>[-0.033,0.814,2.103,-1.347,1.2],</v>
      </c>
      <c r="V94" s="14">
        <v>93.0</v>
      </c>
      <c r="W94" s="14">
        <v>93.0</v>
      </c>
    </row>
    <row r="95" ht="15.75" customHeight="1">
      <c r="A95" s="1"/>
      <c r="B95" s="1">
        <v>40.0</v>
      </c>
      <c r="C95" s="36">
        <v>355.0</v>
      </c>
      <c r="D95" s="28">
        <f t="shared" si="38"/>
        <v>208.1522121</v>
      </c>
      <c r="E95" s="2">
        <f t="shared" si="88"/>
        <v>-3.48622971</v>
      </c>
      <c r="F95" s="36">
        <v>-30.0</v>
      </c>
      <c r="G95" s="27">
        <f t="shared" si="36"/>
        <v>-0.01674689764</v>
      </c>
      <c r="H95" s="27">
        <f t="shared" si="21"/>
        <v>98.18140452</v>
      </c>
      <c r="I95" s="27">
        <f t="shared" si="3"/>
        <v>102.6624965</v>
      </c>
      <c r="J95" s="27">
        <f t="shared" si="4"/>
        <v>-0.2965469865</v>
      </c>
      <c r="K95" s="27">
        <f t="shared" si="89"/>
        <v>-0.01674689764</v>
      </c>
      <c r="L95" s="27">
        <f t="shared" si="6"/>
        <v>0.812736465</v>
      </c>
      <c r="M95" s="27">
        <f t="shared" si="41"/>
        <v>2.109213697</v>
      </c>
      <c r="N95" s="27">
        <f t="shared" si="8"/>
        <v>-1.351153835</v>
      </c>
      <c r="O95" s="22">
        <v>1.2</v>
      </c>
      <c r="P95" s="28">
        <f t="shared" ref="P95:S95" si="114">DEGREES(K95)</f>
        <v>-0.9595265548</v>
      </c>
      <c r="Q95" s="28">
        <f t="shared" si="114"/>
        <v>46.5663693</v>
      </c>
      <c r="R95" s="28">
        <f t="shared" si="114"/>
        <v>120.8490429</v>
      </c>
      <c r="S95" s="28">
        <f t="shared" si="114"/>
        <v>-77.4154122</v>
      </c>
      <c r="T95" s="28">
        <f t="shared" si="10"/>
        <v>1.2</v>
      </c>
      <c r="U95" s="32" t="str">
        <f t="shared" si="11"/>
        <v>[-0.017,0.813,2.109,-1.351,1.2],</v>
      </c>
      <c r="V95" s="14">
        <v>94.0</v>
      </c>
      <c r="W95" s="14">
        <v>94.0</v>
      </c>
    </row>
    <row r="96" ht="15.75" customHeight="1">
      <c r="A96" s="1"/>
      <c r="B96" s="1">
        <v>40.0</v>
      </c>
      <c r="C96" s="36">
        <v>360.0</v>
      </c>
      <c r="D96" s="28">
        <f t="shared" si="38"/>
        <v>208</v>
      </c>
      <c r="E96" s="2">
        <f t="shared" si="88"/>
        <v>0</v>
      </c>
      <c r="F96" s="36">
        <v>-30.0</v>
      </c>
      <c r="G96" s="27">
        <f t="shared" si="36"/>
        <v>0</v>
      </c>
      <c r="H96" s="27">
        <f t="shared" si="21"/>
        <v>98</v>
      </c>
      <c r="I96" s="27">
        <f t="shared" si="3"/>
        <v>102.4890238</v>
      </c>
      <c r="J96" s="27">
        <f t="shared" si="4"/>
        <v>-0.2970642123</v>
      </c>
      <c r="K96" s="27">
        <f t="shared" si="89"/>
        <v>0</v>
      </c>
      <c r="L96" s="27">
        <f t="shared" si="6"/>
        <v>0.812295003</v>
      </c>
      <c r="M96" s="27">
        <f t="shared" si="41"/>
        <v>2.111131072</v>
      </c>
      <c r="N96" s="27">
        <f t="shared" si="8"/>
        <v>-1.352629748</v>
      </c>
      <c r="O96" s="36">
        <v>1.2</v>
      </c>
      <c r="P96" s="28">
        <f t="shared" ref="P96:S96" si="115">DEGREES(K96)</f>
        <v>0</v>
      </c>
      <c r="Q96" s="28">
        <f t="shared" si="115"/>
        <v>46.54107539</v>
      </c>
      <c r="R96" s="28">
        <f t="shared" si="115"/>
        <v>120.9589004</v>
      </c>
      <c r="S96" s="28">
        <f t="shared" si="115"/>
        <v>-77.49997583</v>
      </c>
      <c r="T96" s="28">
        <f t="shared" si="10"/>
        <v>1.2</v>
      </c>
      <c r="U96" s="32" t="str">
        <f t="shared" si="11"/>
        <v>[0,0.812,2.111,-1.353,1.2],</v>
      </c>
      <c r="V96" s="14">
        <v>95.0</v>
      </c>
      <c r="W96" s="14">
        <v>95.0</v>
      </c>
    </row>
    <row r="97" ht="15.75" customHeight="1">
      <c r="A97" s="55"/>
      <c r="B97" s="44">
        <v>40.0</v>
      </c>
      <c r="C97" s="44">
        <v>360.0</v>
      </c>
      <c r="D97" s="45">
        <f t="shared" si="38"/>
        <v>208</v>
      </c>
      <c r="E97" s="46">
        <f>-SQRT(B97^2-(D97-248)^2)</f>
        <v>0</v>
      </c>
      <c r="F97" s="44">
        <v>30.0</v>
      </c>
      <c r="G97" s="47">
        <f t="shared" si="36"/>
        <v>0</v>
      </c>
      <c r="H97" s="27">
        <f t="shared" si="21"/>
        <v>98</v>
      </c>
      <c r="I97" s="27">
        <f t="shared" si="3"/>
        <v>102.4890238</v>
      </c>
      <c r="J97" s="27">
        <f t="shared" si="4"/>
        <v>0.2970642123</v>
      </c>
      <c r="K97" s="47">
        <f t="shared" si="89"/>
        <v>0</v>
      </c>
      <c r="L97" s="47">
        <f t="shared" si="6"/>
        <v>0.2181665783</v>
      </c>
      <c r="M97" s="27">
        <f t="shared" si="41"/>
        <v>2.111131072</v>
      </c>
      <c r="N97" s="47">
        <f t="shared" si="8"/>
        <v>-0.7585013238</v>
      </c>
      <c r="O97" s="22">
        <v>1.2</v>
      </c>
      <c r="P97" s="45">
        <f t="shared" ref="P97:S97" si="116">DEGREES(K97)</f>
        <v>0</v>
      </c>
      <c r="Q97" s="28">
        <f t="shared" si="116"/>
        <v>12.50002417</v>
      </c>
      <c r="R97" s="45">
        <f t="shared" si="116"/>
        <v>120.9589004</v>
      </c>
      <c r="S97" s="45">
        <f t="shared" si="116"/>
        <v>-43.45892461</v>
      </c>
      <c r="T97" s="45">
        <f t="shared" si="10"/>
        <v>1.2</v>
      </c>
      <c r="U97" s="32" t="str">
        <f t="shared" si="11"/>
        <v>[0,0.218,2.111,-0.759,1.2],</v>
      </c>
      <c r="V97" s="14">
        <v>96.0</v>
      </c>
      <c r="W97" s="14">
        <v>96.0</v>
      </c>
    </row>
    <row r="98" ht="15.75" customHeight="1">
      <c r="A98" s="54"/>
      <c r="B98" s="9">
        <v>0.0</v>
      </c>
      <c r="C98" s="9">
        <v>0.0</v>
      </c>
      <c r="D98" s="9">
        <v>0.0</v>
      </c>
      <c r="E98" s="9">
        <v>0.0</v>
      </c>
      <c r="F98" s="9">
        <v>298.0</v>
      </c>
      <c r="G98" s="33">
        <v>0.0</v>
      </c>
      <c r="H98" s="33">
        <v>0.0</v>
      </c>
      <c r="I98" s="27">
        <f t="shared" si="3"/>
        <v>298</v>
      </c>
      <c r="J98" s="43">
        <v>0.0</v>
      </c>
      <c r="K98" s="33">
        <v>0.0</v>
      </c>
      <c r="L98" s="33">
        <v>0.0</v>
      </c>
      <c r="M98" s="33">
        <v>0.0</v>
      </c>
      <c r="N98" s="33">
        <v>0.0</v>
      </c>
      <c r="O98" s="36">
        <v>1.2</v>
      </c>
      <c r="P98" s="13">
        <f t="shared" ref="P98:S98" si="117">DEGREES(K98)</f>
        <v>0</v>
      </c>
      <c r="Q98" s="13">
        <f t="shared" si="117"/>
        <v>0</v>
      </c>
      <c r="R98" s="13">
        <f t="shared" si="117"/>
        <v>0</v>
      </c>
      <c r="S98" s="13">
        <f t="shared" si="117"/>
        <v>0</v>
      </c>
      <c r="T98" s="13">
        <f t="shared" si="10"/>
        <v>1.2</v>
      </c>
      <c r="U98" s="32" t="str">
        <f t="shared" si="11"/>
        <v>[0,0,0,0,1.2],</v>
      </c>
      <c r="V98" s="14">
        <v>97.0</v>
      </c>
      <c r="W98" s="14">
        <v>97.0</v>
      </c>
    </row>
    <row r="99" ht="15.75" customHeight="1">
      <c r="G99" s="49"/>
      <c r="H99" s="49"/>
      <c r="I99" s="49"/>
      <c r="J99" s="49"/>
      <c r="K99" s="49"/>
      <c r="L99" s="49"/>
      <c r="M99" s="49"/>
      <c r="N99" s="49"/>
    </row>
    <row r="100" ht="15.75" customHeight="1">
      <c r="G100" s="49"/>
      <c r="H100" s="49"/>
      <c r="I100" s="49"/>
      <c r="J100" s="49"/>
      <c r="K100" s="49"/>
      <c r="L100" s="49"/>
      <c r="M100" s="49"/>
      <c r="N100" s="49"/>
    </row>
    <row r="101" ht="15.75" customHeight="1">
      <c r="G101" s="49"/>
      <c r="H101" s="49"/>
      <c r="I101" s="49"/>
      <c r="J101" s="49"/>
      <c r="K101" s="49"/>
      <c r="L101" s="49"/>
      <c r="M101" s="49"/>
      <c r="N101" s="49"/>
    </row>
    <row r="102" ht="15.75" customHeight="1">
      <c r="G102" s="49"/>
      <c r="H102" s="49"/>
      <c r="I102" s="49"/>
      <c r="J102" s="49"/>
      <c r="K102" s="49"/>
      <c r="L102" s="49"/>
      <c r="M102" s="49"/>
      <c r="N102" s="49"/>
    </row>
    <row r="103" ht="15.75" customHeight="1">
      <c r="G103" s="49"/>
      <c r="H103" s="49"/>
      <c r="I103" s="49"/>
      <c r="J103" s="49"/>
      <c r="K103" s="49"/>
      <c r="L103" s="49"/>
      <c r="M103" s="49"/>
      <c r="N103" s="49"/>
    </row>
    <row r="104" ht="15.75" customHeight="1">
      <c r="G104" s="49"/>
      <c r="H104" s="49"/>
      <c r="I104" s="49"/>
      <c r="J104" s="49"/>
      <c r="K104" s="49"/>
      <c r="L104" s="49"/>
      <c r="M104" s="49"/>
      <c r="N104" s="49"/>
    </row>
    <row r="105" ht="15.75" customHeight="1">
      <c r="G105" s="49"/>
      <c r="H105" s="49"/>
      <c r="I105" s="49"/>
      <c r="J105" s="49"/>
      <c r="K105" s="49"/>
      <c r="L105" s="49"/>
      <c r="M105" s="49"/>
      <c r="N105" s="49"/>
    </row>
    <row r="106" ht="15.75" customHeight="1">
      <c r="G106" s="49"/>
      <c r="H106" s="49"/>
      <c r="I106" s="49"/>
      <c r="J106" s="49"/>
      <c r="K106" s="49"/>
      <c r="L106" s="49"/>
      <c r="M106" s="49"/>
      <c r="N106" s="49"/>
    </row>
    <row r="107" ht="15.75" customHeight="1">
      <c r="G107" s="49"/>
      <c r="H107" s="49"/>
      <c r="I107" s="49"/>
      <c r="J107" s="49"/>
      <c r="K107" s="49"/>
      <c r="L107" s="49"/>
      <c r="M107" s="49"/>
      <c r="N107" s="49"/>
    </row>
    <row r="108" ht="15.75" customHeight="1">
      <c r="G108" s="49"/>
      <c r="H108" s="49"/>
      <c r="I108" s="49"/>
      <c r="J108" s="49"/>
      <c r="K108" s="49"/>
      <c r="L108" s="49"/>
      <c r="M108" s="49"/>
      <c r="N108" s="49"/>
    </row>
    <row r="109" ht="15.75" customHeight="1">
      <c r="G109" s="49"/>
      <c r="H109" s="49"/>
      <c r="I109" s="49"/>
      <c r="J109" s="49"/>
      <c r="K109" s="49"/>
      <c r="L109" s="49"/>
      <c r="M109" s="49"/>
      <c r="N109" s="49"/>
    </row>
    <row r="110" ht="15.75" customHeight="1">
      <c r="G110" s="49"/>
      <c r="H110" s="49"/>
      <c r="I110" s="49"/>
      <c r="J110" s="49"/>
      <c r="K110" s="49"/>
      <c r="L110" s="49"/>
      <c r="M110" s="49"/>
      <c r="N110" s="49"/>
    </row>
    <row r="111" ht="15.75" customHeight="1">
      <c r="G111" s="49"/>
      <c r="H111" s="49"/>
      <c r="I111" s="49"/>
      <c r="J111" s="49"/>
      <c r="K111" s="49"/>
      <c r="L111" s="49"/>
      <c r="M111" s="49"/>
      <c r="N111" s="49"/>
    </row>
    <row r="112" ht="15.75" customHeight="1">
      <c r="G112" s="49"/>
      <c r="H112" s="49"/>
      <c r="I112" s="49"/>
      <c r="J112" s="49"/>
      <c r="K112" s="49"/>
      <c r="L112" s="49"/>
      <c r="M112" s="49"/>
      <c r="N112" s="49"/>
    </row>
    <row r="113" ht="15.75" customHeight="1">
      <c r="G113" s="49"/>
      <c r="H113" s="49"/>
      <c r="I113" s="49"/>
      <c r="J113" s="49"/>
      <c r="K113" s="49"/>
      <c r="L113" s="49"/>
      <c r="M113" s="49"/>
      <c r="N113" s="49"/>
    </row>
    <row r="114" ht="15.75" customHeight="1">
      <c r="G114" s="49"/>
      <c r="H114" s="49"/>
      <c r="I114" s="49"/>
      <c r="J114" s="49"/>
      <c r="K114" s="49"/>
      <c r="L114" s="49"/>
      <c r="M114" s="49"/>
      <c r="N114" s="49"/>
    </row>
    <row r="115" ht="15.75" customHeight="1">
      <c r="G115" s="49"/>
      <c r="H115" s="49"/>
      <c r="I115" s="49"/>
      <c r="J115" s="49"/>
      <c r="K115" s="49"/>
      <c r="L115" s="49"/>
      <c r="M115" s="49"/>
      <c r="N115" s="49"/>
    </row>
    <row r="116" ht="15.75" customHeight="1">
      <c r="G116" s="49"/>
      <c r="H116" s="49"/>
      <c r="I116" s="49"/>
      <c r="J116" s="49"/>
      <c r="K116" s="49"/>
      <c r="L116" s="49"/>
      <c r="M116" s="49"/>
      <c r="N116" s="49"/>
    </row>
    <row r="117" ht="15.75" customHeight="1">
      <c r="G117" s="49"/>
      <c r="H117" s="49"/>
      <c r="I117" s="49"/>
      <c r="J117" s="49"/>
      <c r="K117" s="49"/>
      <c r="L117" s="49"/>
      <c r="M117" s="49"/>
      <c r="N117" s="49"/>
    </row>
    <row r="118" ht="15.75" customHeight="1">
      <c r="G118" s="49"/>
      <c r="H118" s="49"/>
      <c r="I118" s="49"/>
      <c r="J118" s="49"/>
      <c r="K118" s="49"/>
      <c r="L118" s="49"/>
      <c r="M118" s="49"/>
      <c r="N118" s="49"/>
    </row>
    <row r="119" ht="15.75" customHeight="1">
      <c r="G119" s="49"/>
      <c r="H119" s="49"/>
      <c r="I119" s="49"/>
      <c r="J119" s="49"/>
      <c r="K119" s="49"/>
      <c r="L119" s="49"/>
      <c r="M119" s="49"/>
      <c r="N119" s="49"/>
    </row>
    <row r="120" ht="15.75" customHeight="1">
      <c r="G120" s="49"/>
      <c r="H120" s="49"/>
      <c r="I120" s="49"/>
      <c r="J120" s="49"/>
      <c r="K120" s="49"/>
      <c r="L120" s="49"/>
      <c r="M120" s="49"/>
      <c r="N120" s="49"/>
    </row>
    <row r="121" ht="15.75" customHeight="1">
      <c r="G121" s="49"/>
      <c r="H121" s="49"/>
      <c r="I121" s="49"/>
      <c r="J121" s="49"/>
      <c r="K121" s="49"/>
      <c r="L121" s="49"/>
      <c r="M121" s="49"/>
      <c r="N121" s="49"/>
    </row>
    <row r="122" ht="15.75" customHeight="1">
      <c r="G122" s="49"/>
      <c r="H122" s="49"/>
      <c r="I122" s="49"/>
      <c r="J122" s="49"/>
      <c r="K122" s="49"/>
      <c r="L122" s="49"/>
      <c r="M122" s="49"/>
      <c r="N122" s="49"/>
    </row>
    <row r="123" ht="15.75" customHeight="1">
      <c r="G123" s="49"/>
      <c r="H123" s="49"/>
      <c r="I123" s="49"/>
      <c r="J123" s="49"/>
      <c r="K123" s="49"/>
      <c r="L123" s="49"/>
      <c r="M123" s="49"/>
      <c r="N123" s="49"/>
    </row>
    <row r="124" ht="15.75" customHeight="1">
      <c r="G124" s="49"/>
      <c r="H124" s="49"/>
      <c r="I124" s="49"/>
      <c r="J124" s="49"/>
      <c r="K124" s="49"/>
      <c r="L124" s="49"/>
      <c r="M124" s="49"/>
      <c r="N124" s="49"/>
    </row>
    <row r="125" ht="15.75" customHeight="1">
      <c r="G125" s="49"/>
      <c r="H125" s="49"/>
      <c r="I125" s="49"/>
      <c r="J125" s="49"/>
      <c r="K125" s="49"/>
      <c r="L125" s="49"/>
      <c r="M125" s="49"/>
      <c r="N125" s="49"/>
    </row>
    <row r="126" ht="15.75" customHeight="1">
      <c r="G126" s="49"/>
      <c r="H126" s="49"/>
      <c r="I126" s="49"/>
      <c r="J126" s="49"/>
      <c r="K126" s="49"/>
      <c r="L126" s="49"/>
      <c r="M126" s="49"/>
      <c r="N126" s="49"/>
    </row>
    <row r="127" ht="15.75" customHeight="1">
      <c r="G127" s="49"/>
      <c r="H127" s="49"/>
      <c r="I127" s="49"/>
      <c r="J127" s="49"/>
      <c r="K127" s="49"/>
      <c r="L127" s="49"/>
      <c r="M127" s="49"/>
      <c r="N127" s="49"/>
    </row>
    <row r="128" ht="15.75" customHeight="1">
      <c r="G128" s="49"/>
      <c r="H128" s="49"/>
      <c r="I128" s="49"/>
      <c r="J128" s="49"/>
      <c r="K128" s="49"/>
      <c r="L128" s="49"/>
      <c r="M128" s="49"/>
      <c r="N128" s="49"/>
    </row>
    <row r="129" ht="15.75" customHeight="1">
      <c r="G129" s="49"/>
      <c r="H129" s="49"/>
      <c r="I129" s="49"/>
      <c r="J129" s="49"/>
      <c r="K129" s="49"/>
      <c r="L129" s="49"/>
      <c r="M129" s="49"/>
      <c r="N129" s="49"/>
    </row>
    <row r="130" ht="15.75" customHeight="1">
      <c r="G130" s="49"/>
      <c r="H130" s="49"/>
      <c r="I130" s="49"/>
      <c r="J130" s="49"/>
      <c r="K130" s="49"/>
      <c r="L130" s="49"/>
      <c r="M130" s="49"/>
      <c r="N130" s="49"/>
    </row>
    <row r="131" ht="15.75" customHeight="1">
      <c r="G131" s="49"/>
      <c r="H131" s="49"/>
      <c r="I131" s="49"/>
      <c r="J131" s="49"/>
      <c r="K131" s="49"/>
      <c r="L131" s="49"/>
      <c r="M131" s="49"/>
      <c r="N131" s="49"/>
    </row>
    <row r="132" ht="15.75" customHeight="1">
      <c r="G132" s="49"/>
      <c r="H132" s="49"/>
      <c r="I132" s="49"/>
      <c r="J132" s="49"/>
      <c r="K132" s="49"/>
      <c r="L132" s="49"/>
      <c r="M132" s="49"/>
      <c r="N132" s="49"/>
    </row>
    <row r="133" ht="15.75" customHeight="1">
      <c r="G133" s="49"/>
      <c r="H133" s="49"/>
      <c r="I133" s="49"/>
      <c r="J133" s="49"/>
      <c r="K133" s="49"/>
      <c r="L133" s="49"/>
      <c r="M133" s="49"/>
      <c r="N133" s="49"/>
    </row>
    <row r="134" ht="15.75" customHeight="1">
      <c r="G134" s="49"/>
      <c r="H134" s="49"/>
      <c r="I134" s="49"/>
      <c r="J134" s="49"/>
      <c r="K134" s="49"/>
      <c r="L134" s="49"/>
      <c r="M134" s="49"/>
      <c r="N134" s="49"/>
    </row>
    <row r="135" ht="15.75" customHeight="1">
      <c r="G135" s="49"/>
      <c r="H135" s="49"/>
      <c r="I135" s="49"/>
      <c r="J135" s="49"/>
      <c r="K135" s="49"/>
      <c r="L135" s="49"/>
      <c r="M135" s="49"/>
      <c r="N135" s="49"/>
    </row>
    <row r="136" ht="15.75" customHeight="1">
      <c r="G136" s="49"/>
      <c r="H136" s="49"/>
      <c r="I136" s="49"/>
      <c r="J136" s="49"/>
      <c r="K136" s="49"/>
      <c r="L136" s="49"/>
      <c r="M136" s="49"/>
      <c r="N136" s="49"/>
    </row>
    <row r="137" ht="15.75" customHeight="1">
      <c r="G137" s="49"/>
      <c r="H137" s="49"/>
      <c r="I137" s="49"/>
      <c r="J137" s="49"/>
      <c r="K137" s="49"/>
      <c r="L137" s="49"/>
      <c r="M137" s="49"/>
      <c r="N137" s="49"/>
    </row>
    <row r="138" ht="15.75" customHeight="1">
      <c r="G138" s="49"/>
      <c r="H138" s="49"/>
      <c r="I138" s="49"/>
      <c r="J138" s="49"/>
      <c r="K138" s="49"/>
      <c r="L138" s="49"/>
      <c r="M138" s="49"/>
      <c r="N138" s="49"/>
    </row>
    <row r="139" ht="15.75" customHeight="1">
      <c r="G139" s="49"/>
      <c r="H139" s="49"/>
      <c r="I139" s="49"/>
      <c r="J139" s="49"/>
      <c r="K139" s="49"/>
      <c r="L139" s="49"/>
      <c r="M139" s="49"/>
      <c r="N139" s="49"/>
    </row>
    <row r="140" ht="15.75" customHeight="1">
      <c r="G140" s="49"/>
      <c r="H140" s="49"/>
      <c r="I140" s="49"/>
      <c r="J140" s="49"/>
      <c r="K140" s="49"/>
      <c r="L140" s="49"/>
      <c r="M140" s="49"/>
      <c r="N140" s="49"/>
    </row>
    <row r="141" ht="15.75" customHeight="1">
      <c r="G141" s="49"/>
      <c r="H141" s="49"/>
      <c r="I141" s="49"/>
      <c r="J141" s="49"/>
      <c r="K141" s="49"/>
      <c r="L141" s="49"/>
      <c r="M141" s="49"/>
      <c r="N141" s="49"/>
    </row>
    <row r="142" ht="15.75" customHeight="1">
      <c r="G142" s="49"/>
      <c r="H142" s="49"/>
      <c r="I142" s="49"/>
      <c r="J142" s="49"/>
      <c r="K142" s="49"/>
      <c r="L142" s="49"/>
      <c r="M142" s="49"/>
      <c r="N142" s="49"/>
    </row>
    <row r="143" ht="15.75" customHeight="1">
      <c r="G143" s="49"/>
      <c r="H143" s="49"/>
      <c r="I143" s="49"/>
      <c r="J143" s="49"/>
      <c r="K143" s="49"/>
      <c r="L143" s="49"/>
      <c r="M143" s="49"/>
      <c r="N143" s="49"/>
    </row>
    <row r="144" ht="15.75" customHeight="1">
      <c r="G144" s="49"/>
      <c r="H144" s="49"/>
      <c r="I144" s="49"/>
      <c r="J144" s="49"/>
      <c r="K144" s="49"/>
      <c r="L144" s="49"/>
      <c r="M144" s="49"/>
      <c r="N144" s="49"/>
    </row>
    <row r="145" ht="15.75" customHeight="1">
      <c r="G145" s="49"/>
      <c r="H145" s="49"/>
      <c r="I145" s="49"/>
      <c r="J145" s="49"/>
      <c r="K145" s="49"/>
      <c r="L145" s="49"/>
      <c r="M145" s="49"/>
      <c r="N145" s="49"/>
    </row>
    <row r="146" ht="15.75" customHeight="1">
      <c r="G146" s="49"/>
      <c r="H146" s="49"/>
      <c r="I146" s="49"/>
      <c r="J146" s="49"/>
      <c r="K146" s="49"/>
      <c r="L146" s="49"/>
      <c r="M146" s="49"/>
      <c r="N146" s="49"/>
    </row>
    <row r="147" ht="15.75" customHeight="1">
      <c r="G147" s="49"/>
      <c r="H147" s="49"/>
      <c r="I147" s="49"/>
      <c r="J147" s="49"/>
      <c r="K147" s="49"/>
      <c r="L147" s="49"/>
      <c r="M147" s="49"/>
      <c r="N147" s="49"/>
    </row>
    <row r="148" ht="15.75" customHeight="1">
      <c r="G148" s="49"/>
      <c r="H148" s="49"/>
      <c r="I148" s="49"/>
      <c r="J148" s="49"/>
      <c r="K148" s="49"/>
      <c r="L148" s="49"/>
      <c r="M148" s="49"/>
      <c r="N148" s="49"/>
    </row>
    <row r="149" ht="15.75" customHeight="1">
      <c r="G149" s="49"/>
      <c r="H149" s="49"/>
      <c r="I149" s="49"/>
      <c r="J149" s="49"/>
      <c r="K149" s="49"/>
      <c r="L149" s="49"/>
      <c r="M149" s="49"/>
      <c r="N149" s="49"/>
    </row>
    <row r="150" ht="15.75" customHeight="1">
      <c r="G150" s="49"/>
      <c r="H150" s="49"/>
      <c r="I150" s="49"/>
      <c r="J150" s="49"/>
      <c r="K150" s="49"/>
      <c r="L150" s="49"/>
      <c r="M150" s="49"/>
      <c r="N150" s="49"/>
    </row>
    <row r="151" ht="15.75" customHeight="1">
      <c r="G151" s="49"/>
      <c r="H151" s="49"/>
      <c r="I151" s="49"/>
      <c r="J151" s="49"/>
      <c r="K151" s="49"/>
      <c r="L151" s="49"/>
      <c r="M151" s="49"/>
      <c r="N151" s="49"/>
    </row>
    <row r="152" ht="15.75" customHeight="1">
      <c r="G152" s="49"/>
      <c r="H152" s="49"/>
      <c r="I152" s="49"/>
      <c r="J152" s="49"/>
      <c r="K152" s="49"/>
      <c r="L152" s="49"/>
      <c r="M152" s="49"/>
      <c r="N152" s="49"/>
    </row>
    <row r="153" ht="15.75" customHeight="1">
      <c r="G153" s="49"/>
      <c r="H153" s="49"/>
      <c r="I153" s="49"/>
      <c r="J153" s="49"/>
      <c r="K153" s="49"/>
      <c r="L153" s="49"/>
      <c r="M153" s="49"/>
      <c r="N153" s="49"/>
    </row>
    <row r="154" ht="15.75" customHeight="1">
      <c r="G154" s="49"/>
      <c r="H154" s="49"/>
      <c r="I154" s="49"/>
      <c r="J154" s="49"/>
      <c r="K154" s="49"/>
      <c r="L154" s="49"/>
      <c r="M154" s="49"/>
      <c r="N154" s="49"/>
    </row>
    <row r="155" ht="15.75" customHeight="1">
      <c r="G155" s="49"/>
      <c r="H155" s="49"/>
      <c r="I155" s="49"/>
      <c r="J155" s="49"/>
      <c r="K155" s="49"/>
      <c r="L155" s="49"/>
      <c r="M155" s="49"/>
      <c r="N155" s="49"/>
    </row>
    <row r="156" ht="15.75" customHeight="1">
      <c r="G156" s="49"/>
      <c r="H156" s="49"/>
      <c r="I156" s="49"/>
      <c r="J156" s="49"/>
      <c r="K156" s="49"/>
      <c r="L156" s="49"/>
      <c r="M156" s="49"/>
      <c r="N156" s="49"/>
    </row>
    <row r="157" ht="15.75" customHeight="1">
      <c r="G157" s="49"/>
      <c r="H157" s="49"/>
      <c r="I157" s="49"/>
      <c r="J157" s="49"/>
      <c r="K157" s="49"/>
      <c r="L157" s="49"/>
      <c r="M157" s="49"/>
      <c r="N157" s="49"/>
    </row>
    <row r="158" ht="15.75" customHeight="1">
      <c r="G158" s="49"/>
      <c r="H158" s="49"/>
      <c r="I158" s="49"/>
      <c r="J158" s="49"/>
      <c r="K158" s="49"/>
      <c r="L158" s="49"/>
      <c r="M158" s="49"/>
      <c r="N158" s="49"/>
    </row>
    <row r="159" ht="15.75" customHeight="1">
      <c r="G159" s="49"/>
      <c r="H159" s="49"/>
      <c r="I159" s="49"/>
      <c r="J159" s="49"/>
      <c r="K159" s="49"/>
      <c r="L159" s="49"/>
      <c r="M159" s="49"/>
      <c r="N159" s="49"/>
    </row>
    <row r="160" ht="15.75" customHeight="1">
      <c r="G160" s="49"/>
      <c r="H160" s="49"/>
      <c r="I160" s="49"/>
      <c r="J160" s="49"/>
      <c r="K160" s="49"/>
      <c r="L160" s="49"/>
      <c r="M160" s="49"/>
      <c r="N160" s="49"/>
    </row>
    <row r="161" ht="15.75" customHeight="1">
      <c r="G161" s="49"/>
      <c r="H161" s="49"/>
      <c r="I161" s="49"/>
      <c r="J161" s="49"/>
      <c r="K161" s="49"/>
      <c r="L161" s="49"/>
      <c r="M161" s="49"/>
      <c r="N161" s="49"/>
    </row>
    <row r="162" ht="15.75" customHeight="1">
      <c r="G162" s="49"/>
      <c r="H162" s="49"/>
      <c r="I162" s="49"/>
      <c r="J162" s="49"/>
      <c r="K162" s="49"/>
      <c r="L162" s="49"/>
      <c r="M162" s="49"/>
      <c r="N162" s="49"/>
    </row>
    <row r="163" ht="15.75" customHeight="1">
      <c r="G163" s="49"/>
      <c r="H163" s="49"/>
      <c r="I163" s="49"/>
      <c r="J163" s="49"/>
      <c r="K163" s="49"/>
      <c r="L163" s="49"/>
      <c r="M163" s="49"/>
      <c r="N163" s="49"/>
    </row>
    <row r="164" ht="15.75" customHeight="1">
      <c r="G164" s="49"/>
      <c r="H164" s="49"/>
      <c r="I164" s="49"/>
      <c r="J164" s="49"/>
      <c r="K164" s="49"/>
      <c r="L164" s="49"/>
      <c r="M164" s="49"/>
      <c r="N164" s="49"/>
    </row>
    <row r="165" ht="15.75" customHeight="1">
      <c r="G165" s="49"/>
      <c r="H165" s="49"/>
      <c r="I165" s="49"/>
      <c r="J165" s="49"/>
      <c r="K165" s="49"/>
      <c r="L165" s="49"/>
      <c r="M165" s="49"/>
      <c r="N165" s="49"/>
    </row>
    <row r="166" ht="15.75" customHeight="1">
      <c r="G166" s="49"/>
      <c r="H166" s="49"/>
      <c r="I166" s="49"/>
      <c r="J166" s="49"/>
      <c r="K166" s="49"/>
      <c r="L166" s="49"/>
      <c r="M166" s="49"/>
      <c r="N166" s="49"/>
    </row>
    <row r="167" ht="15.75" customHeight="1">
      <c r="G167" s="49"/>
      <c r="H167" s="49"/>
      <c r="I167" s="49"/>
      <c r="J167" s="49"/>
      <c r="K167" s="49"/>
      <c r="L167" s="49"/>
      <c r="M167" s="49"/>
      <c r="N167" s="49"/>
    </row>
    <row r="168" ht="15.75" customHeight="1">
      <c r="G168" s="49"/>
      <c r="H168" s="49"/>
      <c r="I168" s="49"/>
      <c r="J168" s="49"/>
      <c r="K168" s="49"/>
      <c r="L168" s="49"/>
      <c r="M168" s="49"/>
      <c r="N168" s="49"/>
    </row>
    <row r="169" ht="15.75" customHeight="1">
      <c r="G169" s="49"/>
      <c r="H169" s="49"/>
      <c r="I169" s="49"/>
      <c r="J169" s="49"/>
      <c r="K169" s="49"/>
      <c r="L169" s="49"/>
      <c r="M169" s="49"/>
      <c r="N169" s="49"/>
    </row>
    <row r="170" ht="15.75" customHeight="1">
      <c r="G170" s="49"/>
      <c r="H170" s="49"/>
      <c r="I170" s="49"/>
      <c r="J170" s="49"/>
      <c r="K170" s="49"/>
      <c r="L170" s="49"/>
      <c r="M170" s="49"/>
      <c r="N170" s="49"/>
    </row>
    <row r="171" ht="15.75" customHeight="1">
      <c r="G171" s="49"/>
      <c r="H171" s="49"/>
      <c r="I171" s="49"/>
      <c r="J171" s="49"/>
      <c r="K171" s="49"/>
      <c r="L171" s="49"/>
      <c r="M171" s="49"/>
      <c r="N171" s="49"/>
    </row>
    <row r="172" ht="15.75" customHeight="1">
      <c r="G172" s="49"/>
      <c r="H172" s="49"/>
      <c r="I172" s="49"/>
      <c r="J172" s="49"/>
      <c r="K172" s="49"/>
      <c r="L172" s="49"/>
      <c r="M172" s="49"/>
      <c r="N172" s="49"/>
    </row>
    <row r="173" ht="15.75" customHeight="1">
      <c r="G173" s="49"/>
      <c r="H173" s="49"/>
      <c r="I173" s="49"/>
      <c r="J173" s="49"/>
      <c r="K173" s="49"/>
      <c r="L173" s="49"/>
      <c r="M173" s="49"/>
      <c r="N173" s="49"/>
    </row>
    <row r="174" ht="15.75" customHeight="1">
      <c r="G174" s="49"/>
      <c r="H174" s="49"/>
      <c r="I174" s="49"/>
      <c r="J174" s="49"/>
      <c r="K174" s="49"/>
      <c r="L174" s="49"/>
      <c r="M174" s="49"/>
      <c r="N174" s="49"/>
    </row>
    <row r="175" ht="15.75" customHeight="1">
      <c r="G175" s="49"/>
      <c r="H175" s="49"/>
      <c r="I175" s="49"/>
      <c r="J175" s="49"/>
      <c r="K175" s="49"/>
      <c r="L175" s="49"/>
      <c r="M175" s="49"/>
      <c r="N175" s="49"/>
    </row>
    <row r="176" ht="15.75" customHeight="1">
      <c r="G176" s="49"/>
      <c r="H176" s="49"/>
      <c r="I176" s="49"/>
      <c r="J176" s="49"/>
      <c r="K176" s="49"/>
      <c r="L176" s="49"/>
      <c r="M176" s="49"/>
      <c r="N176" s="49"/>
    </row>
    <row r="177" ht="15.75" customHeight="1">
      <c r="G177" s="49"/>
      <c r="H177" s="49"/>
      <c r="I177" s="49"/>
      <c r="J177" s="49"/>
      <c r="K177" s="49"/>
      <c r="L177" s="49"/>
      <c r="M177" s="49"/>
      <c r="N177" s="49"/>
    </row>
    <row r="178" ht="15.75" customHeight="1">
      <c r="G178" s="49"/>
      <c r="H178" s="49"/>
      <c r="I178" s="49"/>
      <c r="J178" s="49"/>
      <c r="K178" s="49"/>
      <c r="L178" s="49"/>
      <c r="M178" s="49"/>
      <c r="N178" s="49"/>
    </row>
    <row r="179" ht="15.75" customHeight="1">
      <c r="G179" s="49"/>
      <c r="H179" s="49"/>
      <c r="I179" s="49"/>
      <c r="J179" s="49"/>
      <c r="K179" s="49"/>
      <c r="L179" s="49"/>
      <c r="M179" s="49"/>
      <c r="N179" s="49"/>
    </row>
    <row r="180" ht="15.75" customHeight="1">
      <c r="G180" s="49"/>
      <c r="H180" s="49"/>
      <c r="I180" s="49"/>
      <c r="J180" s="49"/>
      <c r="K180" s="49"/>
      <c r="L180" s="49"/>
      <c r="M180" s="49"/>
      <c r="N180" s="49"/>
    </row>
    <row r="181" ht="15.75" customHeight="1">
      <c r="G181" s="49"/>
      <c r="H181" s="49"/>
      <c r="I181" s="49"/>
      <c r="J181" s="49"/>
      <c r="K181" s="49"/>
      <c r="L181" s="49"/>
      <c r="M181" s="49"/>
      <c r="N181" s="49"/>
    </row>
    <row r="182" ht="15.75" customHeight="1">
      <c r="G182" s="49"/>
      <c r="H182" s="49"/>
      <c r="I182" s="49"/>
      <c r="J182" s="49"/>
      <c r="K182" s="49"/>
      <c r="L182" s="49"/>
      <c r="M182" s="49"/>
      <c r="N182" s="49"/>
    </row>
    <row r="183" ht="15.75" customHeight="1">
      <c r="G183" s="49"/>
      <c r="H183" s="49"/>
      <c r="I183" s="49"/>
      <c r="J183" s="49"/>
      <c r="K183" s="49"/>
      <c r="L183" s="49"/>
      <c r="M183" s="49"/>
      <c r="N183" s="49"/>
    </row>
    <row r="184" ht="15.75" customHeight="1">
      <c r="G184" s="49"/>
      <c r="H184" s="49"/>
      <c r="I184" s="49"/>
      <c r="J184" s="49"/>
      <c r="K184" s="49"/>
      <c r="L184" s="49"/>
      <c r="M184" s="49"/>
      <c r="N184" s="49"/>
    </row>
    <row r="185" ht="15.75" customHeight="1">
      <c r="G185" s="49"/>
      <c r="H185" s="49"/>
      <c r="I185" s="49"/>
      <c r="J185" s="49"/>
      <c r="K185" s="49"/>
      <c r="L185" s="49"/>
      <c r="M185" s="49"/>
      <c r="N185" s="49"/>
    </row>
    <row r="186" ht="15.75" customHeight="1">
      <c r="G186" s="49"/>
      <c r="H186" s="49"/>
      <c r="I186" s="49"/>
      <c r="J186" s="49"/>
      <c r="K186" s="49"/>
      <c r="L186" s="49"/>
      <c r="M186" s="49"/>
      <c r="N186" s="49"/>
    </row>
    <row r="187" ht="15.75" customHeight="1">
      <c r="G187" s="49"/>
      <c r="H187" s="49"/>
      <c r="I187" s="49"/>
      <c r="J187" s="49"/>
      <c r="K187" s="49"/>
      <c r="L187" s="49"/>
      <c r="M187" s="49"/>
      <c r="N187" s="49"/>
    </row>
    <row r="188" ht="15.75" customHeight="1">
      <c r="G188" s="49"/>
      <c r="H188" s="49"/>
      <c r="I188" s="49"/>
      <c r="J188" s="49"/>
      <c r="K188" s="49"/>
      <c r="L188" s="49"/>
      <c r="M188" s="49"/>
      <c r="N188" s="49"/>
    </row>
    <row r="189" ht="15.75" customHeight="1">
      <c r="G189" s="49"/>
      <c r="H189" s="49"/>
      <c r="I189" s="49"/>
      <c r="J189" s="49"/>
      <c r="K189" s="49"/>
      <c r="L189" s="49"/>
      <c r="M189" s="49"/>
      <c r="N189" s="49"/>
    </row>
    <row r="190" ht="15.75" customHeight="1">
      <c r="G190" s="49"/>
      <c r="H190" s="49"/>
      <c r="I190" s="49"/>
      <c r="J190" s="49"/>
      <c r="K190" s="49"/>
      <c r="L190" s="49"/>
      <c r="M190" s="49"/>
      <c r="N190" s="49"/>
    </row>
    <row r="191" ht="15.75" customHeight="1">
      <c r="G191" s="49"/>
      <c r="H191" s="49"/>
      <c r="I191" s="49"/>
      <c r="J191" s="49"/>
      <c r="K191" s="49"/>
      <c r="L191" s="49"/>
      <c r="M191" s="49"/>
      <c r="N191" s="49"/>
    </row>
    <row r="192" ht="15.75" customHeight="1">
      <c r="G192" s="49"/>
      <c r="H192" s="49"/>
      <c r="I192" s="49"/>
      <c r="J192" s="49"/>
      <c r="K192" s="49"/>
      <c r="L192" s="49"/>
      <c r="M192" s="49"/>
      <c r="N192" s="49"/>
    </row>
    <row r="193" ht="15.75" customHeight="1">
      <c r="G193" s="49"/>
      <c r="H193" s="49"/>
      <c r="I193" s="49"/>
      <c r="J193" s="49"/>
      <c r="K193" s="49"/>
      <c r="L193" s="49"/>
      <c r="M193" s="49"/>
      <c r="N193" s="49"/>
    </row>
    <row r="194" ht="15.75" customHeight="1">
      <c r="G194" s="49"/>
      <c r="H194" s="49"/>
      <c r="I194" s="49"/>
      <c r="J194" s="49"/>
      <c r="K194" s="49"/>
      <c r="L194" s="49"/>
      <c r="M194" s="49"/>
      <c r="N194" s="49"/>
    </row>
    <row r="195" ht="15.75" customHeight="1">
      <c r="G195" s="49"/>
      <c r="H195" s="49"/>
      <c r="I195" s="49"/>
      <c r="J195" s="49"/>
      <c r="K195" s="49"/>
      <c r="L195" s="49"/>
      <c r="M195" s="49"/>
      <c r="N195" s="49"/>
    </row>
    <row r="196" ht="15.75" customHeight="1">
      <c r="G196" s="49"/>
      <c r="H196" s="49"/>
      <c r="I196" s="49"/>
      <c r="J196" s="49"/>
      <c r="K196" s="49"/>
      <c r="L196" s="49"/>
      <c r="M196" s="49"/>
      <c r="N196" s="49"/>
    </row>
    <row r="197" ht="15.75" customHeight="1">
      <c r="G197" s="49"/>
      <c r="H197" s="49"/>
      <c r="I197" s="49"/>
      <c r="J197" s="49"/>
      <c r="K197" s="49"/>
      <c r="L197" s="49"/>
      <c r="M197" s="49"/>
      <c r="N197" s="49"/>
    </row>
    <row r="198" ht="15.75" customHeight="1">
      <c r="G198" s="49"/>
      <c r="H198" s="49"/>
      <c r="I198" s="49"/>
      <c r="J198" s="49"/>
      <c r="K198" s="49"/>
      <c r="L198" s="49"/>
      <c r="M198" s="49"/>
      <c r="N198" s="49"/>
    </row>
    <row r="199" ht="15.75" customHeight="1">
      <c r="G199" s="49"/>
      <c r="H199" s="49"/>
      <c r="I199" s="49"/>
      <c r="J199" s="49"/>
      <c r="K199" s="49"/>
      <c r="L199" s="49"/>
      <c r="M199" s="49"/>
      <c r="N199" s="49"/>
    </row>
    <row r="200" ht="15.75" customHeight="1">
      <c r="G200" s="49"/>
      <c r="H200" s="49"/>
      <c r="I200" s="49"/>
      <c r="J200" s="49"/>
      <c r="K200" s="49"/>
      <c r="L200" s="49"/>
      <c r="M200" s="49"/>
      <c r="N200" s="49"/>
    </row>
    <row r="201" ht="15.75" customHeight="1">
      <c r="G201" s="49"/>
      <c r="H201" s="49"/>
      <c r="I201" s="49"/>
      <c r="J201" s="49"/>
      <c r="K201" s="49"/>
      <c r="L201" s="49"/>
      <c r="M201" s="49"/>
      <c r="N201" s="49"/>
    </row>
    <row r="202" ht="15.75" customHeight="1">
      <c r="G202" s="49"/>
      <c r="H202" s="49"/>
      <c r="I202" s="49"/>
      <c r="J202" s="49"/>
      <c r="K202" s="49"/>
      <c r="L202" s="49"/>
      <c r="M202" s="49"/>
      <c r="N202" s="49"/>
    </row>
    <row r="203" ht="15.75" customHeight="1">
      <c r="G203" s="49"/>
      <c r="H203" s="49"/>
      <c r="I203" s="49"/>
      <c r="J203" s="49"/>
      <c r="K203" s="49"/>
      <c r="L203" s="49"/>
      <c r="M203" s="49"/>
      <c r="N203" s="49"/>
    </row>
    <row r="204" ht="15.75" customHeight="1">
      <c r="G204" s="49"/>
      <c r="H204" s="49"/>
      <c r="I204" s="49"/>
      <c r="J204" s="49"/>
      <c r="K204" s="49"/>
      <c r="L204" s="49"/>
      <c r="M204" s="49"/>
      <c r="N204" s="49"/>
    </row>
    <row r="205" ht="15.75" customHeight="1">
      <c r="G205" s="49"/>
      <c r="H205" s="49"/>
      <c r="I205" s="49"/>
      <c r="J205" s="49"/>
      <c r="K205" s="49"/>
      <c r="L205" s="49"/>
      <c r="M205" s="49"/>
      <c r="N205" s="49"/>
    </row>
    <row r="206" ht="15.75" customHeight="1">
      <c r="G206" s="49"/>
      <c r="H206" s="49"/>
      <c r="I206" s="49"/>
      <c r="J206" s="49"/>
      <c r="K206" s="49"/>
      <c r="L206" s="49"/>
      <c r="M206" s="49"/>
      <c r="N206" s="49"/>
    </row>
    <row r="207" ht="15.75" customHeight="1">
      <c r="G207" s="49"/>
      <c r="H207" s="49"/>
      <c r="I207" s="49"/>
      <c r="J207" s="49"/>
      <c r="K207" s="49"/>
      <c r="L207" s="49"/>
      <c r="M207" s="49"/>
      <c r="N207" s="49"/>
    </row>
    <row r="208" ht="15.75" customHeight="1">
      <c r="G208" s="49"/>
      <c r="H208" s="49"/>
      <c r="I208" s="49"/>
      <c r="J208" s="49"/>
      <c r="K208" s="49"/>
      <c r="L208" s="49"/>
      <c r="M208" s="49"/>
      <c r="N208" s="49"/>
    </row>
    <row r="209" ht="15.75" customHeight="1">
      <c r="G209" s="49"/>
      <c r="H209" s="49"/>
      <c r="I209" s="49"/>
      <c r="J209" s="49"/>
      <c r="K209" s="49"/>
      <c r="L209" s="49"/>
      <c r="M209" s="49"/>
      <c r="N209" s="49"/>
    </row>
    <row r="210" ht="15.75" customHeight="1">
      <c r="G210" s="49"/>
      <c r="H210" s="49"/>
      <c r="I210" s="49"/>
      <c r="J210" s="49"/>
      <c r="K210" s="49"/>
      <c r="L210" s="49"/>
      <c r="M210" s="49"/>
      <c r="N210" s="49"/>
    </row>
    <row r="211" ht="15.75" customHeight="1">
      <c r="G211" s="49"/>
      <c r="H211" s="49"/>
      <c r="I211" s="49"/>
      <c r="J211" s="49"/>
      <c r="K211" s="49"/>
      <c r="L211" s="49"/>
      <c r="M211" s="49"/>
      <c r="N211" s="49"/>
    </row>
    <row r="212" ht="15.75" customHeight="1">
      <c r="G212" s="49"/>
      <c r="H212" s="49"/>
      <c r="I212" s="49"/>
      <c r="J212" s="49"/>
      <c r="K212" s="49"/>
      <c r="L212" s="49"/>
      <c r="M212" s="49"/>
      <c r="N212" s="49"/>
    </row>
    <row r="213" ht="15.75" customHeight="1">
      <c r="G213" s="49"/>
      <c r="H213" s="49"/>
      <c r="I213" s="49"/>
      <c r="J213" s="49"/>
      <c r="K213" s="49"/>
      <c r="L213" s="49"/>
      <c r="M213" s="49"/>
      <c r="N213" s="49"/>
    </row>
    <row r="214" ht="15.75" customHeight="1">
      <c r="G214" s="49"/>
      <c r="H214" s="49"/>
      <c r="I214" s="49"/>
      <c r="J214" s="49"/>
      <c r="K214" s="49"/>
      <c r="L214" s="49"/>
      <c r="M214" s="49"/>
      <c r="N214" s="49"/>
    </row>
    <row r="215" ht="15.75" customHeight="1">
      <c r="G215" s="49"/>
      <c r="H215" s="49"/>
      <c r="I215" s="49"/>
      <c r="J215" s="49"/>
      <c r="K215" s="49"/>
      <c r="L215" s="49"/>
      <c r="M215" s="49"/>
      <c r="N215" s="49"/>
    </row>
    <row r="216" ht="15.75" customHeight="1">
      <c r="G216" s="49"/>
      <c r="H216" s="49"/>
      <c r="I216" s="49"/>
      <c r="J216" s="49"/>
      <c r="K216" s="49"/>
      <c r="L216" s="49"/>
      <c r="M216" s="49"/>
      <c r="N216" s="49"/>
    </row>
    <row r="217" ht="15.75" customHeight="1">
      <c r="G217" s="49"/>
      <c r="H217" s="49"/>
      <c r="I217" s="49"/>
      <c r="J217" s="49"/>
      <c r="K217" s="49"/>
      <c r="L217" s="49"/>
      <c r="M217" s="49"/>
      <c r="N217" s="49"/>
    </row>
    <row r="218" ht="15.75" customHeight="1">
      <c r="G218" s="49"/>
      <c r="H218" s="49"/>
      <c r="I218" s="49"/>
      <c r="J218" s="49"/>
      <c r="K218" s="49"/>
      <c r="L218" s="49"/>
      <c r="M218" s="49"/>
      <c r="N218" s="49"/>
    </row>
    <row r="219" ht="15.75" customHeight="1">
      <c r="G219" s="49"/>
      <c r="H219" s="49"/>
      <c r="I219" s="49"/>
      <c r="J219" s="49"/>
      <c r="K219" s="49"/>
      <c r="L219" s="49"/>
      <c r="M219" s="49"/>
      <c r="N219" s="49"/>
    </row>
    <row r="220" ht="15.75" customHeight="1">
      <c r="G220" s="49"/>
      <c r="H220" s="49"/>
      <c r="I220" s="49"/>
      <c r="J220" s="49"/>
      <c r="K220" s="49"/>
      <c r="L220" s="49"/>
      <c r="M220" s="49"/>
      <c r="N220" s="49"/>
    </row>
    <row r="221" ht="15.75" customHeight="1">
      <c r="G221" s="49"/>
      <c r="H221" s="49"/>
      <c r="I221" s="49"/>
      <c r="J221" s="49"/>
      <c r="K221" s="49"/>
      <c r="L221" s="49"/>
      <c r="M221" s="49"/>
      <c r="N221" s="49"/>
    </row>
    <row r="222" ht="15.75" customHeight="1">
      <c r="G222" s="49"/>
      <c r="H222" s="49"/>
      <c r="I222" s="49"/>
      <c r="J222" s="49"/>
      <c r="K222" s="49"/>
      <c r="L222" s="49"/>
      <c r="M222" s="49"/>
      <c r="N222" s="49"/>
    </row>
    <row r="223" ht="15.75" customHeight="1">
      <c r="G223" s="49"/>
      <c r="H223" s="49"/>
      <c r="I223" s="49"/>
      <c r="J223" s="49"/>
      <c r="K223" s="49"/>
      <c r="L223" s="49"/>
      <c r="M223" s="49"/>
      <c r="N223" s="49"/>
    </row>
    <row r="224" ht="15.75" customHeight="1">
      <c r="G224" s="49"/>
      <c r="H224" s="49"/>
      <c r="I224" s="49"/>
      <c r="J224" s="49"/>
      <c r="K224" s="49"/>
      <c r="L224" s="49"/>
      <c r="M224" s="49"/>
      <c r="N224" s="49"/>
    </row>
    <row r="225" ht="15.75" customHeight="1">
      <c r="G225" s="49"/>
      <c r="H225" s="49"/>
      <c r="I225" s="49"/>
      <c r="J225" s="49"/>
      <c r="K225" s="49"/>
      <c r="L225" s="49"/>
      <c r="M225" s="49"/>
      <c r="N225" s="49"/>
    </row>
    <row r="226" ht="15.75" customHeight="1">
      <c r="G226" s="49"/>
      <c r="H226" s="49"/>
      <c r="I226" s="49"/>
      <c r="J226" s="49"/>
      <c r="K226" s="49"/>
      <c r="L226" s="49"/>
      <c r="M226" s="49"/>
      <c r="N226" s="49"/>
    </row>
    <row r="227" ht="15.75" customHeight="1">
      <c r="G227" s="49"/>
      <c r="H227" s="49"/>
      <c r="I227" s="49"/>
      <c r="J227" s="49"/>
      <c r="K227" s="49"/>
      <c r="L227" s="49"/>
      <c r="M227" s="49"/>
      <c r="N227" s="49"/>
    </row>
    <row r="228" ht="15.75" customHeight="1">
      <c r="G228" s="49"/>
      <c r="H228" s="49"/>
      <c r="I228" s="49"/>
      <c r="J228" s="49"/>
      <c r="K228" s="49"/>
      <c r="L228" s="49"/>
      <c r="M228" s="49"/>
      <c r="N228" s="49"/>
    </row>
    <row r="229" ht="15.75" customHeight="1">
      <c r="G229" s="49"/>
      <c r="H229" s="49"/>
      <c r="I229" s="49"/>
      <c r="J229" s="49"/>
      <c r="K229" s="49"/>
      <c r="L229" s="49"/>
      <c r="M229" s="49"/>
      <c r="N229" s="49"/>
    </row>
    <row r="230" ht="15.75" customHeight="1">
      <c r="G230" s="49"/>
      <c r="H230" s="49"/>
      <c r="I230" s="49"/>
      <c r="J230" s="49"/>
      <c r="K230" s="49"/>
      <c r="L230" s="49"/>
      <c r="M230" s="49"/>
      <c r="N230" s="49"/>
    </row>
    <row r="231" ht="15.75" customHeight="1">
      <c r="G231" s="49"/>
      <c r="H231" s="49"/>
      <c r="I231" s="49"/>
      <c r="J231" s="49"/>
      <c r="K231" s="49"/>
      <c r="L231" s="49"/>
      <c r="M231" s="49"/>
      <c r="N231" s="49"/>
    </row>
    <row r="232" ht="15.75" customHeight="1">
      <c r="G232" s="49"/>
      <c r="H232" s="49"/>
      <c r="I232" s="49"/>
      <c r="J232" s="49"/>
      <c r="K232" s="49"/>
      <c r="L232" s="49"/>
      <c r="M232" s="49"/>
      <c r="N232" s="49"/>
    </row>
    <row r="233" ht="15.75" customHeight="1">
      <c r="G233" s="49"/>
      <c r="H233" s="49"/>
      <c r="I233" s="49"/>
      <c r="J233" s="49"/>
      <c r="K233" s="49"/>
      <c r="L233" s="49"/>
      <c r="M233" s="49"/>
      <c r="N233" s="49"/>
    </row>
    <row r="234" ht="15.75" customHeight="1">
      <c r="G234" s="49"/>
      <c r="H234" s="49"/>
      <c r="I234" s="49"/>
      <c r="J234" s="49"/>
      <c r="K234" s="49"/>
      <c r="L234" s="49"/>
      <c r="M234" s="49"/>
      <c r="N234" s="49"/>
    </row>
    <row r="235" ht="15.75" customHeight="1">
      <c r="G235" s="49"/>
      <c r="H235" s="49"/>
      <c r="I235" s="49"/>
      <c r="J235" s="49"/>
      <c r="K235" s="49"/>
      <c r="L235" s="49"/>
      <c r="M235" s="49"/>
      <c r="N235" s="49"/>
    </row>
    <row r="236" ht="15.75" customHeight="1">
      <c r="G236" s="49"/>
      <c r="H236" s="49"/>
      <c r="I236" s="49"/>
      <c r="J236" s="49"/>
      <c r="K236" s="49"/>
      <c r="L236" s="49"/>
      <c r="M236" s="49"/>
      <c r="N236" s="49"/>
    </row>
    <row r="237" ht="15.75" customHeight="1">
      <c r="G237" s="49"/>
      <c r="H237" s="49"/>
      <c r="I237" s="49"/>
      <c r="J237" s="49"/>
      <c r="K237" s="49"/>
      <c r="L237" s="49"/>
      <c r="M237" s="49"/>
      <c r="N237" s="49"/>
    </row>
    <row r="238" ht="15.75" customHeight="1">
      <c r="G238" s="49"/>
      <c r="H238" s="49"/>
      <c r="I238" s="49"/>
      <c r="J238" s="49"/>
      <c r="K238" s="49"/>
      <c r="L238" s="49"/>
      <c r="M238" s="49"/>
      <c r="N238" s="49"/>
    </row>
    <row r="239" ht="15.75" customHeight="1">
      <c r="G239" s="49"/>
      <c r="H239" s="49"/>
      <c r="I239" s="49"/>
      <c r="J239" s="49"/>
      <c r="K239" s="49"/>
      <c r="L239" s="49"/>
      <c r="M239" s="49"/>
      <c r="N239" s="49"/>
    </row>
    <row r="240" ht="15.75" customHeight="1">
      <c r="G240" s="49"/>
      <c r="H240" s="49"/>
      <c r="I240" s="49"/>
      <c r="J240" s="49"/>
      <c r="K240" s="49"/>
      <c r="L240" s="49"/>
      <c r="M240" s="49"/>
      <c r="N240" s="49"/>
    </row>
    <row r="241" ht="15.75" customHeight="1">
      <c r="G241" s="49"/>
      <c r="H241" s="49"/>
      <c r="I241" s="49"/>
      <c r="J241" s="49"/>
      <c r="K241" s="49"/>
      <c r="L241" s="49"/>
      <c r="M241" s="49"/>
      <c r="N241" s="49"/>
    </row>
    <row r="242" ht="15.75" customHeight="1">
      <c r="G242" s="49"/>
      <c r="H242" s="49"/>
      <c r="I242" s="49"/>
      <c r="J242" s="49"/>
      <c r="K242" s="49"/>
      <c r="L242" s="49"/>
      <c r="M242" s="49"/>
      <c r="N242" s="49"/>
    </row>
    <row r="243" ht="15.75" customHeight="1">
      <c r="G243" s="49"/>
      <c r="H243" s="49"/>
      <c r="I243" s="49"/>
      <c r="J243" s="49"/>
      <c r="K243" s="49"/>
      <c r="L243" s="49"/>
      <c r="M243" s="49"/>
      <c r="N243" s="49"/>
    </row>
    <row r="244" ht="15.75" customHeight="1">
      <c r="G244" s="49"/>
      <c r="H244" s="49"/>
      <c r="I244" s="49"/>
      <c r="J244" s="49"/>
      <c r="K244" s="49"/>
      <c r="L244" s="49"/>
      <c r="M244" s="49"/>
      <c r="N244" s="49"/>
    </row>
    <row r="245" ht="15.75" customHeight="1">
      <c r="G245" s="49"/>
      <c r="H245" s="49"/>
      <c r="I245" s="49"/>
      <c r="J245" s="49"/>
      <c r="K245" s="49"/>
      <c r="L245" s="49"/>
      <c r="M245" s="49"/>
      <c r="N245" s="49"/>
    </row>
    <row r="246" ht="15.75" customHeight="1">
      <c r="G246" s="49"/>
      <c r="H246" s="49"/>
      <c r="I246" s="49"/>
      <c r="J246" s="49"/>
      <c r="K246" s="49"/>
      <c r="L246" s="49"/>
      <c r="M246" s="49"/>
      <c r="N246" s="49"/>
    </row>
    <row r="247" ht="15.75" customHeight="1">
      <c r="G247" s="49"/>
      <c r="H247" s="49"/>
      <c r="I247" s="49"/>
      <c r="J247" s="49"/>
      <c r="K247" s="49"/>
      <c r="L247" s="49"/>
      <c r="M247" s="49"/>
      <c r="N247" s="49"/>
    </row>
    <row r="248" ht="15.75" customHeight="1">
      <c r="G248" s="49"/>
      <c r="H248" s="49"/>
      <c r="I248" s="49"/>
      <c r="J248" s="49"/>
      <c r="K248" s="49"/>
      <c r="L248" s="49"/>
      <c r="M248" s="49"/>
      <c r="N248" s="49"/>
    </row>
    <row r="249" ht="15.75" customHeight="1">
      <c r="G249" s="49"/>
      <c r="H249" s="49"/>
      <c r="I249" s="49"/>
      <c r="J249" s="49"/>
      <c r="K249" s="49"/>
      <c r="L249" s="49"/>
      <c r="M249" s="49"/>
      <c r="N249" s="49"/>
    </row>
    <row r="250" ht="15.75" customHeight="1">
      <c r="G250" s="49"/>
      <c r="H250" s="49"/>
      <c r="I250" s="49"/>
      <c r="J250" s="49"/>
      <c r="K250" s="49"/>
      <c r="L250" s="49"/>
      <c r="M250" s="49"/>
      <c r="N250" s="49"/>
    </row>
    <row r="251" ht="15.75" customHeight="1">
      <c r="G251" s="49"/>
      <c r="H251" s="49"/>
      <c r="I251" s="49"/>
      <c r="J251" s="49"/>
      <c r="K251" s="49"/>
      <c r="L251" s="49"/>
      <c r="M251" s="49"/>
      <c r="N251" s="49"/>
    </row>
    <row r="252" ht="15.75" customHeight="1">
      <c r="G252" s="49"/>
      <c r="H252" s="49"/>
      <c r="I252" s="49"/>
      <c r="J252" s="49"/>
      <c r="K252" s="49"/>
      <c r="L252" s="49"/>
      <c r="M252" s="49"/>
      <c r="N252" s="49"/>
    </row>
    <row r="253" ht="15.75" customHeight="1">
      <c r="G253" s="49"/>
      <c r="H253" s="49"/>
      <c r="I253" s="49"/>
      <c r="J253" s="49"/>
      <c r="K253" s="49"/>
      <c r="L253" s="49"/>
      <c r="M253" s="49"/>
      <c r="N253" s="49"/>
    </row>
    <row r="254" ht="15.75" customHeight="1">
      <c r="G254" s="49"/>
      <c r="H254" s="49"/>
      <c r="I254" s="49"/>
      <c r="J254" s="49"/>
      <c r="K254" s="49"/>
      <c r="L254" s="49"/>
      <c r="M254" s="49"/>
      <c r="N254" s="49"/>
    </row>
    <row r="255" ht="15.75" customHeight="1">
      <c r="G255" s="49"/>
      <c r="H255" s="49"/>
      <c r="I255" s="49"/>
      <c r="J255" s="49"/>
      <c r="K255" s="49"/>
      <c r="L255" s="49"/>
      <c r="M255" s="49"/>
      <c r="N255" s="49"/>
    </row>
    <row r="256" ht="15.75" customHeight="1">
      <c r="G256" s="49"/>
      <c r="H256" s="49"/>
      <c r="I256" s="49"/>
      <c r="J256" s="49"/>
      <c r="K256" s="49"/>
      <c r="L256" s="49"/>
      <c r="M256" s="49"/>
      <c r="N256" s="49"/>
    </row>
    <row r="257" ht="15.75" customHeight="1">
      <c r="G257" s="49"/>
      <c r="H257" s="49"/>
      <c r="I257" s="49"/>
      <c r="J257" s="49"/>
      <c r="K257" s="49"/>
      <c r="L257" s="49"/>
      <c r="M257" s="49"/>
      <c r="N257" s="49"/>
    </row>
    <row r="258" ht="15.75" customHeight="1">
      <c r="G258" s="49"/>
      <c r="H258" s="49"/>
      <c r="I258" s="49"/>
      <c r="J258" s="49"/>
      <c r="K258" s="49"/>
      <c r="L258" s="49"/>
      <c r="M258" s="49"/>
      <c r="N258" s="49"/>
    </row>
    <row r="259" ht="15.75" customHeight="1">
      <c r="G259" s="49"/>
      <c r="H259" s="49"/>
      <c r="I259" s="49"/>
      <c r="J259" s="49"/>
      <c r="K259" s="49"/>
      <c r="L259" s="49"/>
      <c r="M259" s="49"/>
      <c r="N259" s="49"/>
    </row>
    <row r="260" ht="15.75" customHeight="1">
      <c r="G260" s="49"/>
      <c r="H260" s="49"/>
      <c r="I260" s="49"/>
      <c r="J260" s="49"/>
      <c r="K260" s="49"/>
      <c r="L260" s="49"/>
      <c r="M260" s="49"/>
      <c r="N260" s="49"/>
    </row>
    <row r="261" ht="15.75" customHeight="1">
      <c r="G261" s="49"/>
      <c r="H261" s="49"/>
      <c r="I261" s="49"/>
      <c r="J261" s="49"/>
      <c r="K261" s="49"/>
      <c r="L261" s="49"/>
      <c r="M261" s="49"/>
      <c r="N261" s="49"/>
    </row>
    <row r="262" ht="15.75" customHeight="1">
      <c r="G262" s="49"/>
      <c r="H262" s="49"/>
      <c r="I262" s="49"/>
      <c r="J262" s="49"/>
      <c r="K262" s="49"/>
      <c r="L262" s="49"/>
      <c r="M262" s="49"/>
      <c r="N262" s="49"/>
    </row>
    <row r="263" ht="15.75" customHeight="1">
      <c r="G263" s="49"/>
      <c r="H263" s="49"/>
      <c r="I263" s="49"/>
      <c r="J263" s="49"/>
      <c r="K263" s="49"/>
      <c r="L263" s="49"/>
      <c r="M263" s="49"/>
      <c r="N263" s="49"/>
    </row>
    <row r="264" ht="15.75" customHeight="1">
      <c r="G264" s="49"/>
      <c r="H264" s="49"/>
      <c r="I264" s="49"/>
      <c r="J264" s="49"/>
      <c r="K264" s="49"/>
      <c r="L264" s="49"/>
      <c r="M264" s="49"/>
      <c r="N264" s="49"/>
    </row>
    <row r="265" ht="15.75" customHeight="1">
      <c r="G265" s="49"/>
      <c r="H265" s="49"/>
      <c r="I265" s="49"/>
      <c r="J265" s="49"/>
      <c r="K265" s="49"/>
      <c r="L265" s="49"/>
      <c r="M265" s="49"/>
      <c r="N265" s="49"/>
    </row>
    <row r="266" ht="15.75" customHeight="1">
      <c r="G266" s="49"/>
      <c r="H266" s="49"/>
      <c r="I266" s="49"/>
      <c r="J266" s="49"/>
      <c r="K266" s="49"/>
      <c r="L266" s="49"/>
      <c r="M266" s="49"/>
      <c r="N266" s="49"/>
    </row>
    <row r="267" ht="15.75" customHeight="1">
      <c r="G267" s="49"/>
      <c r="H267" s="49"/>
      <c r="I267" s="49"/>
      <c r="J267" s="49"/>
      <c r="K267" s="49"/>
      <c r="L267" s="49"/>
      <c r="M267" s="49"/>
      <c r="N267" s="49"/>
    </row>
    <row r="268" ht="15.75" customHeight="1">
      <c r="G268" s="49"/>
      <c r="H268" s="49"/>
      <c r="I268" s="49"/>
      <c r="J268" s="49"/>
      <c r="K268" s="49"/>
      <c r="L268" s="49"/>
      <c r="M268" s="49"/>
      <c r="N268" s="49"/>
    </row>
    <row r="269" ht="15.75" customHeight="1">
      <c r="G269" s="49"/>
      <c r="H269" s="49"/>
      <c r="I269" s="49"/>
      <c r="J269" s="49"/>
      <c r="K269" s="49"/>
      <c r="L269" s="49"/>
      <c r="M269" s="49"/>
      <c r="N269" s="49"/>
    </row>
    <row r="270" ht="15.75" customHeight="1">
      <c r="G270" s="49"/>
      <c r="H270" s="49"/>
      <c r="I270" s="49"/>
      <c r="J270" s="49"/>
      <c r="K270" s="49"/>
      <c r="L270" s="49"/>
      <c r="M270" s="49"/>
      <c r="N270" s="49"/>
    </row>
    <row r="271" ht="15.75" customHeight="1">
      <c r="G271" s="49"/>
      <c r="H271" s="49"/>
      <c r="I271" s="49"/>
      <c r="J271" s="49"/>
      <c r="K271" s="49"/>
      <c r="L271" s="49"/>
      <c r="M271" s="49"/>
      <c r="N271" s="49"/>
    </row>
    <row r="272" ht="15.75" customHeight="1">
      <c r="G272" s="49"/>
      <c r="H272" s="49"/>
      <c r="I272" s="49"/>
      <c r="J272" s="49"/>
      <c r="K272" s="49"/>
      <c r="L272" s="49"/>
      <c r="M272" s="49"/>
      <c r="N272" s="49"/>
    </row>
    <row r="273" ht="15.75" customHeight="1">
      <c r="G273" s="49"/>
      <c r="H273" s="49"/>
      <c r="I273" s="49"/>
      <c r="J273" s="49"/>
      <c r="K273" s="49"/>
      <c r="L273" s="49"/>
      <c r="M273" s="49"/>
      <c r="N273" s="49"/>
    </row>
    <row r="274" ht="15.75" customHeight="1">
      <c r="G274" s="49"/>
      <c r="H274" s="49"/>
      <c r="I274" s="49"/>
      <c r="J274" s="49"/>
      <c r="K274" s="49"/>
      <c r="L274" s="49"/>
      <c r="M274" s="49"/>
      <c r="N274" s="49"/>
    </row>
    <row r="275" ht="15.75" customHeight="1">
      <c r="G275" s="49"/>
      <c r="H275" s="49"/>
      <c r="I275" s="49"/>
      <c r="J275" s="49"/>
      <c r="K275" s="49"/>
      <c r="L275" s="49"/>
      <c r="M275" s="49"/>
      <c r="N275" s="49"/>
    </row>
    <row r="276" ht="15.75" customHeight="1">
      <c r="G276" s="49"/>
      <c r="H276" s="49"/>
      <c r="I276" s="49"/>
      <c r="J276" s="49"/>
      <c r="K276" s="49"/>
      <c r="L276" s="49"/>
      <c r="M276" s="49"/>
      <c r="N276" s="49"/>
    </row>
    <row r="277" ht="15.75" customHeight="1">
      <c r="G277" s="49"/>
      <c r="H277" s="49"/>
      <c r="I277" s="49"/>
      <c r="J277" s="49"/>
      <c r="K277" s="49"/>
      <c r="L277" s="49"/>
      <c r="M277" s="49"/>
      <c r="N277" s="49"/>
    </row>
    <row r="278" ht="15.75" customHeight="1">
      <c r="G278" s="49"/>
      <c r="H278" s="49"/>
      <c r="I278" s="49"/>
      <c r="J278" s="49"/>
      <c r="K278" s="49"/>
      <c r="L278" s="49"/>
      <c r="M278" s="49"/>
      <c r="N278" s="49"/>
    </row>
    <row r="279" ht="15.75" customHeight="1">
      <c r="G279" s="49"/>
      <c r="H279" s="49"/>
      <c r="I279" s="49"/>
      <c r="J279" s="49"/>
      <c r="K279" s="49"/>
      <c r="L279" s="49"/>
      <c r="M279" s="49"/>
      <c r="N279" s="49"/>
    </row>
    <row r="280" ht="15.75" customHeight="1">
      <c r="G280" s="49"/>
      <c r="H280" s="49"/>
      <c r="I280" s="49"/>
      <c r="J280" s="49"/>
      <c r="K280" s="49"/>
      <c r="L280" s="49"/>
      <c r="M280" s="49"/>
      <c r="N280" s="49"/>
    </row>
    <row r="281" ht="15.75" customHeight="1">
      <c r="G281" s="49"/>
      <c r="H281" s="49"/>
      <c r="I281" s="49"/>
      <c r="J281" s="49"/>
      <c r="K281" s="49"/>
      <c r="L281" s="49"/>
      <c r="M281" s="49"/>
      <c r="N281" s="49"/>
    </row>
    <row r="282" ht="15.75" customHeight="1">
      <c r="G282" s="49"/>
      <c r="H282" s="49"/>
      <c r="I282" s="49"/>
      <c r="J282" s="49"/>
      <c r="K282" s="49"/>
      <c r="L282" s="49"/>
      <c r="M282" s="49"/>
      <c r="N282" s="49"/>
    </row>
    <row r="283" ht="15.75" customHeight="1">
      <c r="G283" s="49"/>
      <c r="H283" s="49"/>
      <c r="I283" s="49"/>
      <c r="J283" s="49"/>
      <c r="K283" s="49"/>
      <c r="L283" s="49"/>
      <c r="M283" s="49"/>
      <c r="N283" s="49"/>
    </row>
    <row r="284" ht="15.75" customHeight="1">
      <c r="G284" s="49"/>
      <c r="H284" s="49"/>
      <c r="I284" s="49"/>
      <c r="J284" s="49"/>
      <c r="K284" s="49"/>
      <c r="L284" s="49"/>
      <c r="M284" s="49"/>
      <c r="N284" s="49"/>
    </row>
    <row r="285" ht="15.75" customHeight="1">
      <c r="G285" s="49"/>
      <c r="H285" s="49"/>
      <c r="I285" s="49"/>
      <c r="J285" s="49"/>
      <c r="K285" s="49"/>
      <c r="L285" s="49"/>
      <c r="M285" s="49"/>
      <c r="N285" s="49"/>
    </row>
    <row r="286" ht="15.75" customHeight="1">
      <c r="G286" s="49"/>
      <c r="H286" s="49"/>
      <c r="I286" s="49"/>
      <c r="J286" s="49"/>
      <c r="K286" s="49"/>
      <c r="L286" s="49"/>
      <c r="M286" s="49"/>
      <c r="N286" s="49"/>
    </row>
    <row r="287" ht="15.75" customHeight="1">
      <c r="G287" s="49"/>
      <c r="H287" s="49"/>
      <c r="I287" s="49"/>
      <c r="J287" s="49"/>
      <c r="K287" s="49"/>
      <c r="L287" s="49"/>
      <c r="M287" s="49"/>
      <c r="N287" s="49"/>
    </row>
    <row r="288" ht="15.75" customHeight="1">
      <c r="G288" s="49"/>
      <c r="H288" s="49"/>
      <c r="I288" s="49"/>
      <c r="J288" s="49"/>
      <c r="K288" s="49"/>
      <c r="L288" s="49"/>
      <c r="M288" s="49"/>
      <c r="N288" s="49"/>
    </row>
    <row r="289" ht="15.75" customHeight="1">
      <c r="G289" s="49"/>
      <c r="H289" s="49"/>
      <c r="I289" s="49"/>
      <c r="J289" s="49"/>
      <c r="K289" s="49"/>
      <c r="L289" s="49"/>
      <c r="M289" s="49"/>
      <c r="N289" s="49"/>
    </row>
    <row r="290" ht="15.75" customHeight="1">
      <c r="G290" s="49"/>
      <c r="H290" s="49"/>
      <c r="I290" s="49"/>
      <c r="J290" s="49"/>
      <c r="K290" s="49"/>
      <c r="L290" s="49"/>
      <c r="M290" s="49"/>
      <c r="N290" s="49"/>
    </row>
    <row r="291" ht="15.75" customHeight="1">
      <c r="G291" s="49"/>
      <c r="H291" s="49"/>
      <c r="I291" s="49"/>
      <c r="J291" s="49"/>
      <c r="K291" s="49"/>
      <c r="L291" s="49"/>
      <c r="M291" s="49"/>
      <c r="N291" s="49"/>
    </row>
    <row r="292" ht="15.75" customHeight="1">
      <c r="G292" s="49"/>
      <c r="H292" s="49"/>
      <c r="I292" s="49"/>
      <c r="J292" s="49"/>
      <c r="K292" s="49"/>
      <c r="L292" s="49"/>
      <c r="M292" s="49"/>
      <c r="N292" s="49"/>
    </row>
    <row r="293" ht="15.75" customHeight="1">
      <c r="G293" s="49"/>
      <c r="H293" s="49"/>
      <c r="I293" s="49"/>
      <c r="J293" s="49"/>
      <c r="K293" s="49"/>
      <c r="L293" s="49"/>
      <c r="M293" s="49"/>
      <c r="N293" s="49"/>
    </row>
    <row r="294" ht="15.75" customHeight="1">
      <c r="G294" s="49"/>
      <c r="H294" s="49"/>
      <c r="I294" s="49"/>
      <c r="J294" s="49"/>
      <c r="K294" s="49"/>
      <c r="L294" s="49"/>
      <c r="M294" s="49"/>
      <c r="N294" s="49"/>
    </row>
    <row r="295" ht="15.75" customHeight="1">
      <c r="G295" s="49"/>
      <c r="H295" s="49"/>
      <c r="I295" s="49"/>
      <c r="J295" s="49"/>
      <c r="K295" s="49"/>
      <c r="L295" s="49"/>
      <c r="M295" s="49"/>
      <c r="N295" s="49"/>
    </row>
    <row r="296" ht="15.75" customHeight="1">
      <c r="G296" s="49"/>
      <c r="H296" s="49"/>
      <c r="I296" s="49"/>
      <c r="J296" s="49"/>
      <c r="K296" s="49"/>
      <c r="L296" s="49"/>
      <c r="M296" s="49"/>
      <c r="N296" s="49"/>
    </row>
    <row r="297" ht="15.75" customHeight="1">
      <c r="G297" s="49"/>
      <c r="H297" s="49"/>
      <c r="I297" s="49"/>
      <c r="J297" s="49"/>
      <c r="K297" s="49"/>
      <c r="L297" s="49"/>
      <c r="M297" s="49"/>
      <c r="N297" s="49"/>
    </row>
    <row r="298" ht="15.75" customHeight="1">
      <c r="G298" s="49"/>
      <c r="H298" s="49"/>
      <c r="I298" s="49"/>
      <c r="J298" s="49"/>
      <c r="K298" s="49"/>
      <c r="L298" s="49"/>
      <c r="M298" s="49"/>
      <c r="N298" s="49"/>
    </row>
    <row r="299" ht="15.75" customHeight="1">
      <c r="G299" s="49"/>
      <c r="H299" s="49"/>
      <c r="I299" s="49"/>
      <c r="J299" s="49"/>
      <c r="K299" s="49"/>
      <c r="L299" s="49"/>
      <c r="M299" s="49"/>
      <c r="N299" s="49"/>
    </row>
    <row r="300" ht="15.75" customHeight="1">
      <c r="G300" s="49"/>
      <c r="H300" s="49"/>
      <c r="I300" s="49"/>
      <c r="J300" s="49"/>
      <c r="K300" s="49"/>
      <c r="L300" s="49"/>
      <c r="M300" s="49"/>
      <c r="N300" s="49"/>
    </row>
    <row r="301" ht="15.75" customHeight="1">
      <c r="G301" s="49"/>
      <c r="H301" s="49"/>
      <c r="I301" s="49"/>
      <c r="J301" s="49"/>
      <c r="K301" s="49"/>
      <c r="L301" s="49"/>
      <c r="M301" s="49"/>
      <c r="N301" s="49"/>
    </row>
    <row r="302" ht="15.75" customHeight="1">
      <c r="G302" s="49"/>
      <c r="H302" s="49"/>
      <c r="I302" s="49"/>
      <c r="J302" s="49"/>
      <c r="K302" s="49"/>
      <c r="L302" s="49"/>
      <c r="M302" s="49"/>
      <c r="N302" s="49"/>
    </row>
    <row r="303" ht="15.75" customHeight="1">
      <c r="G303" s="49"/>
      <c r="H303" s="49"/>
      <c r="I303" s="49"/>
      <c r="J303" s="49"/>
      <c r="K303" s="49"/>
      <c r="L303" s="49"/>
      <c r="M303" s="49"/>
      <c r="N303" s="49"/>
    </row>
    <row r="304" ht="15.75" customHeight="1">
      <c r="G304" s="49"/>
      <c r="H304" s="49"/>
      <c r="I304" s="49"/>
      <c r="J304" s="49"/>
      <c r="K304" s="49"/>
      <c r="L304" s="49"/>
      <c r="M304" s="49"/>
      <c r="N304" s="49"/>
    </row>
    <row r="305" ht="15.75" customHeight="1">
      <c r="G305" s="49"/>
      <c r="H305" s="49"/>
      <c r="I305" s="49"/>
      <c r="J305" s="49"/>
      <c r="K305" s="49"/>
      <c r="L305" s="49"/>
      <c r="M305" s="49"/>
      <c r="N305" s="49"/>
    </row>
    <row r="306" ht="15.75" customHeight="1">
      <c r="G306" s="49"/>
      <c r="H306" s="49"/>
      <c r="I306" s="49"/>
      <c r="J306" s="49"/>
      <c r="K306" s="49"/>
      <c r="L306" s="49"/>
      <c r="M306" s="49"/>
      <c r="N306" s="49"/>
    </row>
    <row r="307" ht="15.75" customHeight="1">
      <c r="G307" s="49"/>
      <c r="H307" s="49"/>
      <c r="I307" s="49"/>
      <c r="J307" s="49"/>
      <c r="K307" s="49"/>
      <c r="L307" s="49"/>
      <c r="M307" s="49"/>
      <c r="N307" s="49"/>
    </row>
    <row r="308" ht="15.75" customHeight="1">
      <c r="G308" s="49"/>
      <c r="H308" s="49"/>
      <c r="I308" s="49"/>
      <c r="J308" s="49"/>
      <c r="K308" s="49"/>
      <c r="L308" s="49"/>
      <c r="M308" s="49"/>
      <c r="N308" s="49"/>
    </row>
    <row r="309" ht="15.75" customHeight="1">
      <c r="G309" s="49"/>
      <c r="H309" s="49"/>
      <c r="I309" s="49"/>
      <c r="J309" s="49"/>
      <c r="K309" s="49"/>
      <c r="L309" s="49"/>
      <c r="M309" s="49"/>
      <c r="N309" s="49"/>
    </row>
    <row r="310" ht="15.75" customHeight="1">
      <c r="G310" s="49"/>
      <c r="H310" s="49"/>
      <c r="I310" s="49"/>
      <c r="J310" s="49"/>
      <c r="K310" s="49"/>
      <c r="L310" s="49"/>
      <c r="M310" s="49"/>
      <c r="N310" s="49"/>
    </row>
    <row r="311" ht="15.75" customHeight="1">
      <c r="G311" s="49"/>
      <c r="H311" s="49"/>
      <c r="I311" s="49"/>
      <c r="J311" s="49"/>
      <c r="K311" s="49"/>
      <c r="L311" s="49"/>
      <c r="M311" s="49"/>
      <c r="N311" s="49"/>
    </row>
    <row r="312" ht="15.75" customHeight="1">
      <c r="G312" s="49"/>
      <c r="H312" s="49"/>
      <c r="I312" s="49"/>
      <c r="J312" s="49"/>
      <c r="K312" s="49"/>
      <c r="L312" s="49"/>
      <c r="M312" s="49"/>
      <c r="N312" s="49"/>
    </row>
    <row r="313" ht="15.75" customHeight="1">
      <c r="G313" s="49"/>
      <c r="H313" s="49"/>
      <c r="I313" s="49"/>
      <c r="J313" s="49"/>
      <c r="K313" s="49"/>
      <c r="L313" s="49"/>
      <c r="M313" s="49"/>
      <c r="N313" s="49"/>
    </row>
    <row r="314" ht="15.75" customHeight="1">
      <c r="G314" s="49"/>
      <c r="H314" s="49"/>
      <c r="I314" s="49"/>
      <c r="J314" s="49"/>
      <c r="K314" s="49"/>
      <c r="L314" s="49"/>
      <c r="M314" s="49"/>
      <c r="N314" s="49"/>
    </row>
    <row r="315" ht="15.75" customHeight="1">
      <c r="G315" s="49"/>
      <c r="H315" s="49"/>
      <c r="I315" s="49"/>
      <c r="J315" s="49"/>
      <c r="K315" s="49"/>
      <c r="L315" s="49"/>
      <c r="M315" s="49"/>
      <c r="N315" s="49"/>
    </row>
    <row r="316" ht="15.75" customHeight="1">
      <c r="G316" s="49"/>
      <c r="H316" s="49"/>
      <c r="I316" s="49"/>
      <c r="J316" s="49"/>
      <c r="K316" s="49"/>
      <c r="L316" s="49"/>
      <c r="M316" s="49"/>
      <c r="N316" s="49"/>
    </row>
    <row r="317" ht="15.75" customHeight="1">
      <c r="G317" s="49"/>
      <c r="H317" s="49"/>
      <c r="I317" s="49"/>
      <c r="J317" s="49"/>
      <c r="K317" s="49"/>
      <c r="L317" s="49"/>
      <c r="M317" s="49"/>
      <c r="N317" s="49"/>
    </row>
    <row r="318" ht="15.75" customHeight="1">
      <c r="G318" s="49"/>
      <c r="H318" s="49"/>
      <c r="I318" s="49"/>
      <c r="J318" s="49"/>
      <c r="K318" s="49"/>
      <c r="L318" s="49"/>
      <c r="M318" s="49"/>
      <c r="N318" s="49"/>
    </row>
    <row r="319" ht="15.75" customHeight="1">
      <c r="G319" s="49"/>
      <c r="H319" s="49"/>
      <c r="I319" s="49"/>
      <c r="J319" s="49"/>
      <c r="K319" s="49"/>
      <c r="L319" s="49"/>
      <c r="M319" s="49"/>
      <c r="N319" s="49"/>
    </row>
    <row r="320" ht="15.75" customHeight="1">
      <c r="G320" s="49"/>
      <c r="H320" s="49"/>
      <c r="I320" s="49"/>
      <c r="J320" s="49"/>
      <c r="K320" s="49"/>
      <c r="L320" s="49"/>
      <c r="M320" s="49"/>
      <c r="N320" s="49"/>
    </row>
    <row r="321" ht="15.75" customHeight="1">
      <c r="G321" s="49"/>
      <c r="H321" s="49"/>
      <c r="I321" s="49"/>
      <c r="J321" s="49"/>
      <c r="K321" s="49"/>
      <c r="L321" s="49"/>
      <c r="M321" s="49"/>
      <c r="N321" s="49"/>
    </row>
    <row r="322" ht="15.75" customHeight="1">
      <c r="G322" s="49"/>
      <c r="H322" s="49"/>
      <c r="I322" s="49"/>
      <c r="J322" s="49"/>
      <c r="K322" s="49"/>
      <c r="L322" s="49"/>
      <c r="M322" s="49"/>
      <c r="N322" s="49"/>
    </row>
    <row r="323" ht="15.75" customHeight="1">
      <c r="G323" s="49"/>
      <c r="H323" s="49"/>
      <c r="I323" s="49"/>
      <c r="J323" s="49"/>
      <c r="K323" s="49"/>
      <c r="L323" s="49"/>
      <c r="M323" s="49"/>
      <c r="N323" s="49"/>
    </row>
    <row r="324" ht="15.75" customHeight="1">
      <c r="G324" s="49"/>
      <c r="H324" s="49"/>
      <c r="I324" s="49"/>
      <c r="J324" s="49"/>
      <c r="K324" s="49"/>
      <c r="L324" s="49"/>
      <c r="M324" s="49"/>
      <c r="N324" s="49"/>
    </row>
    <row r="325" ht="15.75" customHeight="1">
      <c r="G325" s="49"/>
      <c r="H325" s="49"/>
      <c r="I325" s="49"/>
      <c r="J325" s="49"/>
      <c r="K325" s="49"/>
      <c r="L325" s="49"/>
      <c r="M325" s="49"/>
      <c r="N325" s="49"/>
    </row>
    <row r="326" ht="15.75" customHeight="1">
      <c r="G326" s="49"/>
      <c r="H326" s="49"/>
      <c r="I326" s="49"/>
      <c r="J326" s="49"/>
      <c r="K326" s="49"/>
      <c r="L326" s="49"/>
      <c r="M326" s="49"/>
      <c r="N326" s="49"/>
    </row>
    <row r="327" ht="15.75" customHeight="1">
      <c r="G327" s="49"/>
      <c r="H327" s="49"/>
      <c r="I327" s="49"/>
      <c r="J327" s="49"/>
      <c r="K327" s="49"/>
      <c r="L327" s="49"/>
      <c r="M327" s="49"/>
      <c r="N327" s="49"/>
    </row>
    <row r="328" ht="15.75" customHeight="1">
      <c r="G328" s="49"/>
      <c r="H328" s="49"/>
      <c r="I328" s="49"/>
      <c r="J328" s="49"/>
      <c r="K328" s="49"/>
      <c r="L328" s="49"/>
      <c r="M328" s="49"/>
      <c r="N328" s="49"/>
    </row>
    <row r="329" ht="15.75" customHeight="1">
      <c r="G329" s="49"/>
      <c r="H329" s="49"/>
      <c r="I329" s="49"/>
      <c r="J329" s="49"/>
      <c r="K329" s="49"/>
      <c r="L329" s="49"/>
      <c r="M329" s="49"/>
      <c r="N329" s="49"/>
    </row>
    <row r="330" ht="15.75" customHeight="1">
      <c r="G330" s="49"/>
      <c r="H330" s="49"/>
      <c r="I330" s="49"/>
      <c r="J330" s="49"/>
      <c r="K330" s="49"/>
      <c r="L330" s="49"/>
      <c r="M330" s="49"/>
      <c r="N330" s="49"/>
    </row>
    <row r="331" ht="15.75" customHeight="1">
      <c r="G331" s="49"/>
      <c r="H331" s="49"/>
      <c r="I331" s="49"/>
      <c r="J331" s="49"/>
      <c r="K331" s="49"/>
      <c r="L331" s="49"/>
      <c r="M331" s="49"/>
      <c r="N331" s="49"/>
    </row>
    <row r="332" ht="15.75" customHeight="1">
      <c r="G332" s="49"/>
      <c r="H332" s="49"/>
      <c r="I332" s="49"/>
      <c r="J332" s="49"/>
      <c r="K332" s="49"/>
      <c r="L332" s="49"/>
      <c r="M332" s="49"/>
      <c r="N332" s="49"/>
    </row>
    <row r="333" ht="15.75" customHeight="1">
      <c r="G333" s="49"/>
      <c r="H333" s="49"/>
      <c r="I333" s="49"/>
      <c r="J333" s="49"/>
      <c r="K333" s="49"/>
      <c r="L333" s="49"/>
      <c r="M333" s="49"/>
      <c r="N333" s="49"/>
    </row>
    <row r="334" ht="15.75" customHeight="1">
      <c r="G334" s="49"/>
      <c r="H334" s="49"/>
      <c r="I334" s="49"/>
      <c r="J334" s="49"/>
      <c r="K334" s="49"/>
      <c r="L334" s="49"/>
      <c r="M334" s="49"/>
      <c r="N334" s="49"/>
    </row>
    <row r="335" ht="15.75" customHeight="1">
      <c r="G335" s="49"/>
      <c r="H335" s="49"/>
      <c r="I335" s="49"/>
      <c r="J335" s="49"/>
      <c r="K335" s="49"/>
      <c r="L335" s="49"/>
      <c r="M335" s="49"/>
      <c r="N335" s="49"/>
    </row>
    <row r="336" ht="15.75" customHeight="1">
      <c r="G336" s="49"/>
      <c r="H336" s="49"/>
      <c r="I336" s="49"/>
      <c r="J336" s="49"/>
      <c r="K336" s="49"/>
      <c r="L336" s="49"/>
      <c r="M336" s="49"/>
      <c r="N336" s="49"/>
    </row>
    <row r="337" ht="15.75" customHeight="1">
      <c r="G337" s="49"/>
      <c r="H337" s="49"/>
      <c r="I337" s="49"/>
      <c r="J337" s="49"/>
      <c r="K337" s="49"/>
      <c r="L337" s="49"/>
      <c r="M337" s="49"/>
      <c r="N337" s="49"/>
    </row>
    <row r="338" ht="15.75" customHeight="1">
      <c r="G338" s="49"/>
      <c r="H338" s="49"/>
      <c r="I338" s="49"/>
      <c r="J338" s="49"/>
      <c r="K338" s="49"/>
      <c r="L338" s="49"/>
      <c r="M338" s="49"/>
      <c r="N338" s="49"/>
    </row>
    <row r="339" ht="15.75" customHeight="1">
      <c r="G339" s="49"/>
      <c r="H339" s="49"/>
      <c r="I339" s="49"/>
      <c r="J339" s="49"/>
      <c r="K339" s="49"/>
      <c r="L339" s="49"/>
      <c r="M339" s="49"/>
      <c r="N339" s="49"/>
    </row>
    <row r="340" ht="15.75" customHeight="1">
      <c r="G340" s="49"/>
      <c r="H340" s="49"/>
      <c r="I340" s="49"/>
      <c r="J340" s="49"/>
      <c r="K340" s="49"/>
      <c r="L340" s="49"/>
      <c r="M340" s="49"/>
      <c r="N340" s="49"/>
    </row>
    <row r="341" ht="15.75" customHeight="1">
      <c r="G341" s="49"/>
      <c r="H341" s="49"/>
      <c r="I341" s="49"/>
      <c r="J341" s="49"/>
      <c r="K341" s="49"/>
      <c r="L341" s="49"/>
      <c r="M341" s="49"/>
      <c r="N341" s="49"/>
    </row>
    <row r="342" ht="15.75" customHeight="1">
      <c r="G342" s="49"/>
      <c r="H342" s="49"/>
      <c r="I342" s="49"/>
      <c r="J342" s="49"/>
      <c r="K342" s="49"/>
      <c r="L342" s="49"/>
      <c r="M342" s="49"/>
      <c r="N342" s="49"/>
    </row>
    <row r="343" ht="15.75" customHeight="1">
      <c r="G343" s="49"/>
      <c r="H343" s="49"/>
      <c r="I343" s="49"/>
      <c r="J343" s="49"/>
      <c r="K343" s="49"/>
      <c r="L343" s="49"/>
      <c r="M343" s="49"/>
      <c r="N343" s="49"/>
    </row>
    <row r="344" ht="15.75" customHeight="1">
      <c r="G344" s="49"/>
      <c r="H344" s="49"/>
      <c r="I344" s="49"/>
      <c r="J344" s="49"/>
      <c r="K344" s="49"/>
      <c r="L344" s="49"/>
      <c r="M344" s="49"/>
      <c r="N344" s="49"/>
    </row>
    <row r="345" ht="15.75" customHeight="1">
      <c r="G345" s="49"/>
      <c r="H345" s="49"/>
      <c r="I345" s="49"/>
      <c r="J345" s="49"/>
      <c r="K345" s="49"/>
      <c r="L345" s="49"/>
      <c r="M345" s="49"/>
      <c r="N345" s="49"/>
    </row>
    <row r="346" ht="15.75" customHeight="1">
      <c r="G346" s="49"/>
      <c r="H346" s="49"/>
      <c r="I346" s="49"/>
      <c r="J346" s="49"/>
      <c r="K346" s="49"/>
      <c r="L346" s="49"/>
      <c r="M346" s="49"/>
      <c r="N346" s="49"/>
    </row>
    <row r="347" ht="15.75" customHeight="1">
      <c r="G347" s="49"/>
      <c r="H347" s="49"/>
      <c r="I347" s="49"/>
      <c r="J347" s="49"/>
      <c r="K347" s="49"/>
      <c r="L347" s="49"/>
      <c r="M347" s="49"/>
      <c r="N347" s="49"/>
    </row>
    <row r="348" ht="15.75" customHeight="1">
      <c r="G348" s="49"/>
      <c r="H348" s="49"/>
      <c r="I348" s="49"/>
      <c r="J348" s="49"/>
      <c r="K348" s="49"/>
      <c r="L348" s="49"/>
      <c r="M348" s="49"/>
      <c r="N348" s="49"/>
    </row>
    <row r="349" ht="15.75" customHeight="1">
      <c r="G349" s="49"/>
      <c r="H349" s="49"/>
      <c r="I349" s="49"/>
      <c r="J349" s="49"/>
      <c r="K349" s="49"/>
      <c r="L349" s="49"/>
      <c r="M349" s="49"/>
      <c r="N349" s="49"/>
    </row>
    <row r="350" ht="15.75" customHeight="1">
      <c r="G350" s="49"/>
      <c r="H350" s="49"/>
      <c r="I350" s="49"/>
      <c r="J350" s="49"/>
      <c r="K350" s="49"/>
      <c r="L350" s="49"/>
      <c r="M350" s="49"/>
      <c r="N350" s="49"/>
    </row>
    <row r="351" ht="15.75" customHeight="1">
      <c r="G351" s="49"/>
      <c r="H351" s="49"/>
      <c r="I351" s="49"/>
      <c r="J351" s="49"/>
      <c r="K351" s="49"/>
      <c r="L351" s="49"/>
      <c r="M351" s="49"/>
      <c r="N351" s="49"/>
    </row>
    <row r="352" ht="15.75" customHeight="1">
      <c r="G352" s="49"/>
      <c r="H352" s="49"/>
      <c r="I352" s="49"/>
      <c r="J352" s="49"/>
      <c r="K352" s="49"/>
      <c r="L352" s="49"/>
      <c r="M352" s="49"/>
      <c r="N352" s="49"/>
    </row>
    <row r="353" ht="15.75" customHeight="1">
      <c r="G353" s="49"/>
      <c r="H353" s="49"/>
      <c r="I353" s="49"/>
      <c r="J353" s="49"/>
      <c r="K353" s="49"/>
      <c r="L353" s="49"/>
      <c r="M353" s="49"/>
      <c r="N353" s="49"/>
    </row>
    <row r="354" ht="15.75" customHeight="1">
      <c r="G354" s="49"/>
      <c r="H354" s="49"/>
      <c r="I354" s="49"/>
      <c r="J354" s="49"/>
      <c r="K354" s="49"/>
      <c r="L354" s="49"/>
      <c r="M354" s="49"/>
      <c r="N354" s="49"/>
    </row>
    <row r="355" ht="15.75" customHeight="1">
      <c r="G355" s="49"/>
      <c r="H355" s="49"/>
      <c r="I355" s="49"/>
      <c r="J355" s="49"/>
      <c r="K355" s="49"/>
      <c r="L355" s="49"/>
      <c r="M355" s="49"/>
      <c r="N355" s="49"/>
    </row>
    <row r="356" ht="15.75" customHeight="1">
      <c r="G356" s="49"/>
      <c r="H356" s="49"/>
      <c r="I356" s="49"/>
      <c r="J356" s="49"/>
      <c r="K356" s="49"/>
      <c r="L356" s="49"/>
      <c r="M356" s="49"/>
      <c r="N356" s="49"/>
    </row>
    <row r="357" ht="15.75" customHeight="1">
      <c r="G357" s="49"/>
      <c r="H357" s="49"/>
      <c r="I357" s="49"/>
      <c r="J357" s="49"/>
      <c r="K357" s="49"/>
      <c r="L357" s="49"/>
      <c r="M357" s="49"/>
      <c r="N357" s="49"/>
    </row>
    <row r="358" ht="15.75" customHeight="1">
      <c r="G358" s="49"/>
      <c r="H358" s="49"/>
      <c r="I358" s="49"/>
      <c r="J358" s="49"/>
      <c r="K358" s="49"/>
      <c r="L358" s="49"/>
      <c r="M358" s="49"/>
      <c r="N358" s="49"/>
    </row>
    <row r="359" ht="15.75" customHeight="1">
      <c r="G359" s="49"/>
      <c r="H359" s="49"/>
      <c r="I359" s="49"/>
      <c r="J359" s="49"/>
      <c r="K359" s="49"/>
      <c r="L359" s="49"/>
      <c r="M359" s="49"/>
      <c r="N359" s="49"/>
    </row>
    <row r="360" ht="15.75" customHeight="1">
      <c r="G360" s="49"/>
      <c r="H360" s="49"/>
      <c r="I360" s="49"/>
      <c r="J360" s="49"/>
      <c r="K360" s="49"/>
      <c r="L360" s="49"/>
      <c r="M360" s="49"/>
      <c r="N360" s="49"/>
    </row>
    <row r="361" ht="15.75" customHeight="1">
      <c r="G361" s="49"/>
      <c r="H361" s="49"/>
      <c r="I361" s="49"/>
      <c r="J361" s="49"/>
      <c r="K361" s="49"/>
      <c r="L361" s="49"/>
      <c r="M361" s="49"/>
      <c r="N361" s="49"/>
    </row>
    <row r="362" ht="15.75" customHeight="1">
      <c r="G362" s="49"/>
      <c r="H362" s="49"/>
      <c r="I362" s="49"/>
      <c r="J362" s="49"/>
      <c r="K362" s="49"/>
      <c r="L362" s="49"/>
      <c r="M362" s="49"/>
      <c r="N362" s="49"/>
    </row>
    <row r="363" ht="15.75" customHeight="1">
      <c r="G363" s="49"/>
      <c r="H363" s="49"/>
      <c r="I363" s="49"/>
      <c r="J363" s="49"/>
      <c r="K363" s="49"/>
      <c r="L363" s="49"/>
      <c r="M363" s="49"/>
      <c r="N363" s="49"/>
    </row>
    <row r="364" ht="15.75" customHeight="1">
      <c r="G364" s="49"/>
      <c r="H364" s="49"/>
      <c r="I364" s="49"/>
      <c r="J364" s="49"/>
      <c r="K364" s="49"/>
      <c r="L364" s="49"/>
      <c r="M364" s="49"/>
      <c r="N364" s="49"/>
    </row>
    <row r="365" ht="15.75" customHeight="1">
      <c r="G365" s="49"/>
      <c r="H365" s="49"/>
      <c r="I365" s="49"/>
      <c r="J365" s="49"/>
      <c r="K365" s="49"/>
      <c r="L365" s="49"/>
      <c r="M365" s="49"/>
      <c r="N365" s="49"/>
    </row>
    <row r="366" ht="15.75" customHeight="1">
      <c r="G366" s="49"/>
      <c r="H366" s="49"/>
      <c r="I366" s="49"/>
      <c r="J366" s="49"/>
      <c r="K366" s="49"/>
      <c r="L366" s="49"/>
      <c r="M366" s="49"/>
      <c r="N366" s="49"/>
    </row>
    <row r="367" ht="15.75" customHeight="1">
      <c r="G367" s="49"/>
      <c r="H367" s="49"/>
      <c r="I367" s="49"/>
      <c r="J367" s="49"/>
      <c r="K367" s="49"/>
      <c r="L367" s="49"/>
      <c r="M367" s="49"/>
      <c r="N367" s="49"/>
    </row>
    <row r="368" ht="15.75" customHeight="1">
      <c r="G368" s="49"/>
      <c r="H368" s="49"/>
      <c r="I368" s="49"/>
      <c r="J368" s="49"/>
      <c r="K368" s="49"/>
      <c r="L368" s="49"/>
      <c r="M368" s="49"/>
      <c r="N368" s="49"/>
    </row>
    <row r="369" ht="15.75" customHeight="1">
      <c r="G369" s="49"/>
      <c r="H369" s="49"/>
      <c r="I369" s="49"/>
      <c r="J369" s="49"/>
      <c r="K369" s="49"/>
      <c r="L369" s="49"/>
      <c r="M369" s="49"/>
      <c r="N369" s="49"/>
    </row>
    <row r="370" ht="15.75" customHeight="1">
      <c r="G370" s="49"/>
      <c r="H370" s="49"/>
      <c r="I370" s="49"/>
      <c r="J370" s="49"/>
      <c r="K370" s="49"/>
      <c r="L370" s="49"/>
      <c r="M370" s="49"/>
      <c r="N370" s="49"/>
    </row>
    <row r="371" ht="15.75" customHeight="1">
      <c r="G371" s="49"/>
      <c r="H371" s="49"/>
      <c r="I371" s="49"/>
      <c r="J371" s="49"/>
      <c r="K371" s="49"/>
      <c r="L371" s="49"/>
      <c r="M371" s="49"/>
      <c r="N371" s="49"/>
    </row>
    <row r="372" ht="15.75" customHeight="1">
      <c r="G372" s="49"/>
      <c r="H372" s="49"/>
      <c r="I372" s="49"/>
      <c r="J372" s="49"/>
      <c r="K372" s="49"/>
      <c r="L372" s="49"/>
      <c r="M372" s="49"/>
      <c r="N372" s="49"/>
    </row>
    <row r="373" ht="15.75" customHeight="1">
      <c r="G373" s="49"/>
      <c r="H373" s="49"/>
      <c r="I373" s="49"/>
      <c r="J373" s="49"/>
      <c r="K373" s="49"/>
      <c r="L373" s="49"/>
      <c r="M373" s="49"/>
      <c r="N373" s="49"/>
    </row>
    <row r="374" ht="15.75" customHeight="1">
      <c r="G374" s="49"/>
      <c r="H374" s="49"/>
      <c r="I374" s="49"/>
      <c r="J374" s="49"/>
      <c r="K374" s="49"/>
      <c r="L374" s="49"/>
      <c r="M374" s="49"/>
      <c r="N374" s="49"/>
    </row>
    <row r="375" ht="15.75" customHeight="1">
      <c r="G375" s="49"/>
      <c r="H375" s="49"/>
      <c r="I375" s="49"/>
      <c r="J375" s="49"/>
      <c r="K375" s="49"/>
      <c r="L375" s="49"/>
      <c r="M375" s="49"/>
      <c r="N375" s="49"/>
    </row>
    <row r="376" ht="15.75" customHeight="1">
      <c r="G376" s="49"/>
      <c r="H376" s="49"/>
      <c r="I376" s="49"/>
      <c r="J376" s="49"/>
      <c r="K376" s="49"/>
      <c r="L376" s="49"/>
      <c r="M376" s="49"/>
      <c r="N376" s="49"/>
    </row>
    <row r="377" ht="15.75" customHeight="1">
      <c r="G377" s="49"/>
      <c r="H377" s="49"/>
      <c r="I377" s="49"/>
      <c r="J377" s="49"/>
      <c r="K377" s="49"/>
      <c r="L377" s="49"/>
      <c r="M377" s="49"/>
      <c r="N377" s="49"/>
    </row>
    <row r="378" ht="15.75" customHeight="1">
      <c r="G378" s="49"/>
      <c r="H378" s="49"/>
      <c r="I378" s="49"/>
      <c r="J378" s="49"/>
      <c r="K378" s="49"/>
      <c r="L378" s="49"/>
      <c r="M378" s="49"/>
      <c r="N378" s="49"/>
    </row>
    <row r="379" ht="15.75" customHeight="1">
      <c r="G379" s="49"/>
      <c r="H379" s="49"/>
      <c r="I379" s="49"/>
      <c r="J379" s="49"/>
      <c r="K379" s="49"/>
      <c r="L379" s="49"/>
      <c r="M379" s="49"/>
      <c r="N379" s="49"/>
    </row>
    <row r="380" ht="15.75" customHeight="1">
      <c r="G380" s="49"/>
      <c r="H380" s="49"/>
      <c r="I380" s="49"/>
      <c r="J380" s="49"/>
      <c r="K380" s="49"/>
      <c r="L380" s="49"/>
      <c r="M380" s="49"/>
      <c r="N380" s="49"/>
    </row>
    <row r="381" ht="15.75" customHeight="1">
      <c r="G381" s="49"/>
      <c r="H381" s="49"/>
      <c r="I381" s="49"/>
      <c r="J381" s="49"/>
      <c r="K381" s="49"/>
      <c r="L381" s="49"/>
      <c r="M381" s="49"/>
      <c r="N381" s="49"/>
    </row>
    <row r="382" ht="15.75" customHeight="1">
      <c r="G382" s="49"/>
      <c r="H382" s="49"/>
      <c r="I382" s="49"/>
      <c r="J382" s="49"/>
      <c r="K382" s="49"/>
      <c r="L382" s="49"/>
      <c r="M382" s="49"/>
      <c r="N382" s="49"/>
    </row>
    <row r="383" ht="15.75" customHeight="1">
      <c r="G383" s="49"/>
      <c r="H383" s="49"/>
      <c r="I383" s="49"/>
      <c r="J383" s="49"/>
      <c r="K383" s="49"/>
      <c r="L383" s="49"/>
      <c r="M383" s="49"/>
      <c r="N383" s="49"/>
    </row>
    <row r="384" ht="15.75" customHeight="1">
      <c r="G384" s="49"/>
      <c r="H384" s="49"/>
      <c r="I384" s="49"/>
      <c r="J384" s="49"/>
      <c r="K384" s="49"/>
      <c r="L384" s="49"/>
      <c r="M384" s="49"/>
      <c r="N384" s="49"/>
    </row>
    <row r="385" ht="15.75" customHeight="1">
      <c r="G385" s="49"/>
      <c r="H385" s="49"/>
      <c r="I385" s="49"/>
      <c r="J385" s="49"/>
      <c r="K385" s="49"/>
      <c r="L385" s="49"/>
      <c r="M385" s="49"/>
      <c r="N385" s="49"/>
    </row>
    <row r="386" ht="15.75" customHeight="1">
      <c r="G386" s="49"/>
      <c r="H386" s="49"/>
      <c r="I386" s="49"/>
      <c r="J386" s="49"/>
      <c r="K386" s="49"/>
      <c r="L386" s="49"/>
      <c r="M386" s="49"/>
      <c r="N386" s="49"/>
    </row>
    <row r="387" ht="15.75" customHeight="1">
      <c r="G387" s="49"/>
      <c r="H387" s="49"/>
      <c r="I387" s="49"/>
      <c r="J387" s="49"/>
      <c r="K387" s="49"/>
      <c r="L387" s="49"/>
      <c r="M387" s="49"/>
      <c r="N387" s="49"/>
    </row>
    <row r="388" ht="15.75" customHeight="1">
      <c r="G388" s="49"/>
      <c r="H388" s="49"/>
      <c r="I388" s="49"/>
      <c r="J388" s="49"/>
      <c r="K388" s="49"/>
      <c r="L388" s="49"/>
      <c r="M388" s="49"/>
      <c r="N388" s="49"/>
    </row>
    <row r="389" ht="15.75" customHeight="1">
      <c r="G389" s="49"/>
      <c r="H389" s="49"/>
      <c r="I389" s="49"/>
      <c r="J389" s="49"/>
      <c r="K389" s="49"/>
      <c r="L389" s="49"/>
      <c r="M389" s="49"/>
      <c r="N389" s="49"/>
    </row>
    <row r="390" ht="15.75" customHeight="1">
      <c r="G390" s="49"/>
      <c r="H390" s="49"/>
      <c r="I390" s="49"/>
      <c r="J390" s="49"/>
      <c r="K390" s="49"/>
      <c r="L390" s="49"/>
      <c r="M390" s="49"/>
      <c r="N390" s="49"/>
    </row>
    <row r="391" ht="15.75" customHeight="1">
      <c r="G391" s="49"/>
      <c r="H391" s="49"/>
      <c r="I391" s="49"/>
      <c r="J391" s="49"/>
      <c r="K391" s="49"/>
      <c r="L391" s="49"/>
      <c r="M391" s="49"/>
      <c r="N391" s="49"/>
    </row>
    <row r="392" ht="15.75" customHeight="1">
      <c r="G392" s="49"/>
      <c r="H392" s="49"/>
      <c r="I392" s="49"/>
      <c r="J392" s="49"/>
      <c r="K392" s="49"/>
      <c r="L392" s="49"/>
      <c r="M392" s="49"/>
      <c r="N392" s="49"/>
    </row>
    <row r="393" ht="15.75" customHeight="1">
      <c r="G393" s="49"/>
      <c r="H393" s="49"/>
      <c r="I393" s="49"/>
      <c r="J393" s="49"/>
      <c r="K393" s="49"/>
      <c r="L393" s="49"/>
      <c r="M393" s="49"/>
      <c r="N393" s="49"/>
    </row>
    <row r="394" ht="15.75" customHeight="1">
      <c r="G394" s="49"/>
      <c r="H394" s="49"/>
      <c r="I394" s="49"/>
      <c r="J394" s="49"/>
      <c r="K394" s="49"/>
      <c r="L394" s="49"/>
      <c r="M394" s="49"/>
      <c r="N394" s="49"/>
    </row>
    <row r="395" ht="15.75" customHeight="1">
      <c r="G395" s="49"/>
      <c r="H395" s="49"/>
      <c r="I395" s="49"/>
      <c r="J395" s="49"/>
      <c r="K395" s="49"/>
      <c r="L395" s="49"/>
      <c r="M395" s="49"/>
      <c r="N395" s="49"/>
    </row>
    <row r="396" ht="15.75" customHeight="1">
      <c r="G396" s="49"/>
      <c r="H396" s="49"/>
      <c r="I396" s="49"/>
      <c r="J396" s="49"/>
      <c r="K396" s="49"/>
      <c r="L396" s="49"/>
      <c r="M396" s="49"/>
      <c r="N396" s="49"/>
    </row>
    <row r="397" ht="15.75" customHeight="1">
      <c r="G397" s="49"/>
      <c r="H397" s="49"/>
      <c r="I397" s="49"/>
      <c r="J397" s="49"/>
      <c r="K397" s="49"/>
      <c r="L397" s="49"/>
      <c r="M397" s="49"/>
      <c r="N397" s="49"/>
    </row>
    <row r="398" ht="15.75" customHeight="1">
      <c r="G398" s="49"/>
      <c r="H398" s="49"/>
      <c r="I398" s="49"/>
      <c r="J398" s="49"/>
      <c r="K398" s="49"/>
      <c r="L398" s="49"/>
      <c r="M398" s="49"/>
      <c r="N398" s="49"/>
    </row>
    <row r="399" ht="15.75" customHeight="1">
      <c r="G399" s="49"/>
      <c r="H399" s="49"/>
      <c r="I399" s="49"/>
      <c r="J399" s="49"/>
      <c r="K399" s="49"/>
      <c r="L399" s="49"/>
      <c r="M399" s="49"/>
      <c r="N399" s="49"/>
    </row>
    <row r="400" ht="15.75" customHeight="1">
      <c r="G400" s="49"/>
      <c r="H400" s="49"/>
      <c r="I400" s="49"/>
      <c r="J400" s="49"/>
      <c r="K400" s="49"/>
      <c r="L400" s="49"/>
      <c r="M400" s="49"/>
      <c r="N400" s="49"/>
    </row>
    <row r="401" ht="15.75" customHeight="1">
      <c r="G401" s="49"/>
      <c r="H401" s="49"/>
      <c r="I401" s="49"/>
      <c r="J401" s="49"/>
      <c r="K401" s="49"/>
      <c r="L401" s="49"/>
      <c r="M401" s="49"/>
      <c r="N401" s="49"/>
    </row>
    <row r="402" ht="15.75" customHeight="1">
      <c r="G402" s="49"/>
      <c r="H402" s="49"/>
      <c r="I402" s="49"/>
      <c r="J402" s="49"/>
      <c r="K402" s="49"/>
      <c r="L402" s="49"/>
      <c r="M402" s="49"/>
      <c r="N402" s="49"/>
    </row>
    <row r="403" ht="15.75" customHeight="1">
      <c r="G403" s="49"/>
      <c r="H403" s="49"/>
      <c r="I403" s="49"/>
      <c r="J403" s="49"/>
      <c r="K403" s="49"/>
      <c r="L403" s="49"/>
      <c r="M403" s="49"/>
      <c r="N403" s="49"/>
    </row>
    <row r="404" ht="15.75" customHeight="1">
      <c r="G404" s="49"/>
      <c r="H404" s="49"/>
      <c r="I404" s="49"/>
      <c r="J404" s="49"/>
      <c r="K404" s="49"/>
      <c r="L404" s="49"/>
      <c r="M404" s="49"/>
      <c r="N404" s="49"/>
    </row>
    <row r="405" ht="15.75" customHeight="1">
      <c r="G405" s="49"/>
      <c r="H405" s="49"/>
      <c r="I405" s="49"/>
      <c r="J405" s="49"/>
      <c r="K405" s="49"/>
      <c r="L405" s="49"/>
      <c r="M405" s="49"/>
      <c r="N405" s="49"/>
    </row>
    <row r="406" ht="15.75" customHeight="1">
      <c r="G406" s="49"/>
      <c r="H406" s="49"/>
      <c r="I406" s="49"/>
      <c r="J406" s="49"/>
      <c r="K406" s="49"/>
      <c r="L406" s="49"/>
      <c r="M406" s="49"/>
      <c r="N406" s="49"/>
    </row>
    <row r="407" ht="15.75" customHeight="1">
      <c r="G407" s="49"/>
      <c r="H407" s="49"/>
      <c r="I407" s="49"/>
      <c r="J407" s="49"/>
      <c r="K407" s="49"/>
      <c r="L407" s="49"/>
      <c r="M407" s="49"/>
      <c r="N407" s="49"/>
    </row>
    <row r="408" ht="15.75" customHeight="1">
      <c r="G408" s="49"/>
      <c r="H408" s="49"/>
      <c r="I408" s="49"/>
      <c r="J408" s="49"/>
      <c r="K408" s="49"/>
      <c r="L408" s="49"/>
      <c r="M408" s="49"/>
      <c r="N408" s="49"/>
    </row>
    <row r="409" ht="15.75" customHeight="1">
      <c r="G409" s="49"/>
      <c r="H409" s="49"/>
      <c r="I409" s="49"/>
      <c r="J409" s="49"/>
      <c r="K409" s="49"/>
      <c r="L409" s="49"/>
      <c r="M409" s="49"/>
      <c r="N409" s="49"/>
    </row>
    <row r="410" ht="15.75" customHeight="1">
      <c r="G410" s="49"/>
      <c r="H410" s="49"/>
      <c r="I410" s="49"/>
      <c r="J410" s="49"/>
      <c r="K410" s="49"/>
      <c r="L410" s="49"/>
      <c r="M410" s="49"/>
      <c r="N410" s="49"/>
    </row>
    <row r="411" ht="15.75" customHeight="1">
      <c r="G411" s="49"/>
      <c r="H411" s="49"/>
      <c r="I411" s="49"/>
      <c r="J411" s="49"/>
      <c r="K411" s="49"/>
      <c r="L411" s="49"/>
      <c r="M411" s="49"/>
      <c r="N411" s="49"/>
    </row>
    <row r="412" ht="15.75" customHeight="1">
      <c r="G412" s="49"/>
      <c r="H412" s="49"/>
      <c r="I412" s="49"/>
      <c r="J412" s="49"/>
      <c r="K412" s="49"/>
      <c r="L412" s="49"/>
      <c r="M412" s="49"/>
      <c r="N412" s="49"/>
    </row>
    <row r="413" ht="15.75" customHeight="1">
      <c r="G413" s="49"/>
      <c r="H413" s="49"/>
      <c r="I413" s="49"/>
      <c r="J413" s="49"/>
      <c r="K413" s="49"/>
      <c r="L413" s="49"/>
      <c r="M413" s="49"/>
      <c r="N413" s="49"/>
    </row>
    <row r="414" ht="15.75" customHeight="1">
      <c r="G414" s="49"/>
      <c r="H414" s="49"/>
      <c r="I414" s="49"/>
      <c r="J414" s="49"/>
      <c r="K414" s="49"/>
      <c r="L414" s="49"/>
      <c r="M414" s="49"/>
      <c r="N414" s="49"/>
    </row>
    <row r="415" ht="15.75" customHeight="1">
      <c r="G415" s="49"/>
      <c r="H415" s="49"/>
      <c r="I415" s="49"/>
      <c r="J415" s="49"/>
      <c r="K415" s="49"/>
      <c r="L415" s="49"/>
      <c r="M415" s="49"/>
      <c r="N415" s="49"/>
    </row>
    <row r="416" ht="15.75" customHeight="1">
      <c r="G416" s="49"/>
      <c r="H416" s="49"/>
      <c r="I416" s="49"/>
      <c r="J416" s="49"/>
      <c r="K416" s="49"/>
      <c r="L416" s="49"/>
      <c r="M416" s="49"/>
      <c r="N416" s="49"/>
    </row>
    <row r="417" ht="15.75" customHeight="1">
      <c r="G417" s="49"/>
      <c r="H417" s="49"/>
      <c r="I417" s="49"/>
      <c r="J417" s="49"/>
      <c r="K417" s="49"/>
      <c r="L417" s="49"/>
      <c r="M417" s="49"/>
      <c r="N417" s="49"/>
    </row>
    <row r="418" ht="15.75" customHeight="1">
      <c r="G418" s="49"/>
      <c r="H418" s="49"/>
      <c r="I418" s="49"/>
      <c r="J418" s="49"/>
      <c r="K418" s="49"/>
      <c r="L418" s="49"/>
      <c r="M418" s="49"/>
      <c r="N418" s="49"/>
    </row>
    <row r="419" ht="15.75" customHeight="1">
      <c r="G419" s="49"/>
      <c r="H419" s="49"/>
      <c r="I419" s="49"/>
      <c r="J419" s="49"/>
      <c r="K419" s="49"/>
      <c r="L419" s="49"/>
      <c r="M419" s="49"/>
      <c r="N419" s="49"/>
    </row>
    <row r="420" ht="15.75" customHeight="1">
      <c r="G420" s="49"/>
      <c r="H420" s="49"/>
      <c r="I420" s="49"/>
      <c r="J420" s="49"/>
      <c r="K420" s="49"/>
      <c r="L420" s="49"/>
      <c r="M420" s="49"/>
      <c r="N420" s="49"/>
    </row>
    <row r="421" ht="15.75" customHeight="1">
      <c r="G421" s="49"/>
      <c r="H421" s="49"/>
      <c r="I421" s="49"/>
      <c r="J421" s="49"/>
      <c r="K421" s="49"/>
      <c r="L421" s="49"/>
      <c r="M421" s="49"/>
      <c r="N421" s="49"/>
    </row>
    <row r="422" ht="15.75" customHeight="1">
      <c r="G422" s="49"/>
      <c r="H422" s="49"/>
      <c r="I422" s="49"/>
      <c r="J422" s="49"/>
      <c r="K422" s="49"/>
      <c r="L422" s="49"/>
      <c r="M422" s="49"/>
      <c r="N422" s="49"/>
    </row>
    <row r="423" ht="15.75" customHeight="1">
      <c r="G423" s="49"/>
      <c r="H423" s="49"/>
      <c r="I423" s="49"/>
      <c r="J423" s="49"/>
      <c r="K423" s="49"/>
      <c r="L423" s="49"/>
      <c r="M423" s="49"/>
      <c r="N423" s="49"/>
    </row>
    <row r="424" ht="15.75" customHeight="1">
      <c r="G424" s="49"/>
      <c r="H424" s="49"/>
      <c r="I424" s="49"/>
      <c r="J424" s="49"/>
      <c r="K424" s="49"/>
      <c r="L424" s="49"/>
      <c r="M424" s="49"/>
      <c r="N424" s="49"/>
    </row>
    <row r="425" ht="15.75" customHeight="1">
      <c r="G425" s="49"/>
      <c r="H425" s="49"/>
      <c r="I425" s="49"/>
      <c r="J425" s="49"/>
      <c r="K425" s="49"/>
      <c r="L425" s="49"/>
      <c r="M425" s="49"/>
      <c r="N425" s="49"/>
    </row>
    <row r="426" ht="15.75" customHeight="1">
      <c r="G426" s="49"/>
      <c r="H426" s="49"/>
      <c r="I426" s="49"/>
      <c r="J426" s="49"/>
      <c r="K426" s="49"/>
      <c r="L426" s="49"/>
      <c r="M426" s="49"/>
      <c r="N426" s="49"/>
    </row>
    <row r="427" ht="15.75" customHeight="1">
      <c r="G427" s="49"/>
      <c r="H427" s="49"/>
      <c r="I427" s="49"/>
      <c r="J427" s="49"/>
      <c r="K427" s="49"/>
      <c r="L427" s="49"/>
      <c r="M427" s="49"/>
      <c r="N427" s="49"/>
    </row>
    <row r="428" ht="15.75" customHeight="1">
      <c r="G428" s="49"/>
      <c r="H428" s="49"/>
      <c r="I428" s="49"/>
      <c r="J428" s="49"/>
      <c r="K428" s="49"/>
      <c r="L428" s="49"/>
      <c r="M428" s="49"/>
      <c r="N428" s="49"/>
    </row>
    <row r="429" ht="15.75" customHeight="1">
      <c r="G429" s="49"/>
      <c r="H429" s="49"/>
      <c r="I429" s="49"/>
      <c r="J429" s="49"/>
      <c r="K429" s="49"/>
      <c r="L429" s="49"/>
      <c r="M429" s="49"/>
      <c r="N429" s="49"/>
    </row>
    <row r="430" ht="15.75" customHeight="1">
      <c r="G430" s="49"/>
      <c r="H430" s="49"/>
      <c r="I430" s="49"/>
      <c r="J430" s="49"/>
      <c r="K430" s="49"/>
      <c r="L430" s="49"/>
      <c r="M430" s="49"/>
      <c r="N430" s="49"/>
    </row>
    <row r="431" ht="15.75" customHeight="1">
      <c r="G431" s="49"/>
      <c r="H431" s="49"/>
      <c r="I431" s="49"/>
      <c r="J431" s="49"/>
      <c r="K431" s="49"/>
      <c r="L431" s="49"/>
      <c r="M431" s="49"/>
      <c r="N431" s="49"/>
    </row>
    <row r="432" ht="15.75" customHeight="1">
      <c r="G432" s="49"/>
      <c r="H432" s="49"/>
      <c r="I432" s="49"/>
      <c r="J432" s="49"/>
      <c r="K432" s="49"/>
      <c r="L432" s="49"/>
      <c r="M432" s="49"/>
      <c r="N432" s="49"/>
    </row>
    <row r="433" ht="15.75" customHeight="1">
      <c r="G433" s="49"/>
      <c r="H433" s="49"/>
      <c r="I433" s="49"/>
      <c r="J433" s="49"/>
      <c r="K433" s="49"/>
      <c r="L433" s="49"/>
      <c r="M433" s="49"/>
      <c r="N433" s="49"/>
    </row>
    <row r="434" ht="15.75" customHeight="1">
      <c r="G434" s="49"/>
      <c r="H434" s="49"/>
      <c r="I434" s="49"/>
      <c r="J434" s="49"/>
      <c r="K434" s="49"/>
      <c r="L434" s="49"/>
      <c r="M434" s="49"/>
      <c r="N434" s="49"/>
    </row>
    <row r="435" ht="15.75" customHeight="1">
      <c r="G435" s="49"/>
      <c r="H435" s="49"/>
      <c r="I435" s="49"/>
      <c r="J435" s="49"/>
      <c r="K435" s="49"/>
      <c r="L435" s="49"/>
      <c r="M435" s="49"/>
      <c r="N435" s="49"/>
    </row>
    <row r="436" ht="15.75" customHeight="1">
      <c r="G436" s="49"/>
      <c r="H436" s="49"/>
      <c r="I436" s="49"/>
      <c r="J436" s="49"/>
      <c r="K436" s="49"/>
      <c r="L436" s="49"/>
      <c r="M436" s="49"/>
      <c r="N436" s="49"/>
    </row>
    <row r="437" ht="15.75" customHeight="1">
      <c r="G437" s="49"/>
      <c r="H437" s="49"/>
      <c r="I437" s="49"/>
      <c r="J437" s="49"/>
      <c r="K437" s="49"/>
      <c r="L437" s="49"/>
      <c r="M437" s="49"/>
      <c r="N437" s="49"/>
    </row>
    <row r="438" ht="15.75" customHeight="1">
      <c r="G438" s="49"/>
      <c r="H438" s="49"/>
      <c r="I438" s="49"/>
      <c r="J438" s="49"/>
      <c r="K438" s="49"/>
      <c r="L438" s="49"/>
      <c r="M438" s="49"/>
      <c r="N438" s="49"/>
    </row>
    <row r="439" ht="15.75" customHeight="1">
      <c r="G439" s="49"/>
      <c r="H439" s="49"/>
      <c r="I439" s="49"/>
      <c r="J439" s="49"/>
      <c r="K439" s="49"/>
      <c r="L439" s="49"/>
      <c r="M439" s="49"/>
      <c r="N439" s="49"/>
    </row>
    <row r="440" ht="15.75" customHeight="1">
      <c r="G440" s="49"/>
      <c r="H440" s="49"/>
      <c r="I440" s="49"/>
      <c r="J440" s="49"/>
      <c r="K440" s="49"/>
      <c r="L440" s="49"/>
      <c r="M440" s="49"/>
      <c r="N440" s="49"/>
    </row>
    <row r="441" ht="15.75" customHeight="1">
      <c r="G441" s="49"/>
      <c r="H441" s="49"/>
      <c r="I441" s="49"/>
      <c r="J441" s="49"/>
      <c r="K441" s="49"/>
      <c r="L441" s="49"/>
      <c r="M441" s="49"/>
      <c r="N441" s="49"/>
    </row>
    <row r="442" ht="15.75" customHeight="1">
      <c r="G442" s="49"/>
      <c r="H442" s="49"/>
      <c r="I442" s="49"/>
      <c r="J442" s="49"/>
      <c r="K442" s="49"/>
      <c r="L442" s="49"/>
      <c r="M442" s="49"/>
      <c r="N442" s="49"/>
    </row>
    <row r="443" ht="15.75" customHeight="1">
      <c r="G443" s="49"/>
      <c r="H443" s="49"/>
      <c r="I443" s="49"/>
      <c r="J443" s="49"/>
      <c r="K443" s="49"/>
      <c r="L443" s="49"/>
      <c r="M443" s="49"/>
      <c r="N443" s="49"/>
    </row>
    <row r="444" ht="15.75" customHeight="1">
      <c r="G444" s="49"/>
      <c r="H444" s="49"/>
      <c r="I444" s="49"/>
      <c r="J444" s="49"/>
      <c r="K444" s="49"/>
      <c r="L444" s="49"/>
      <c r="M444" s="49"/>
      <c r="N444" s="49"/>
    </row>
    <row r="445" ht="15.75" customHeight="1">
      <c r="G445" s="49"/>
      <c r="H445" s="49"/>
      <c r="I445" s="49"/>
      <c r="J445" s="49"/>
      <c r="K445" s="49"/>
      <c r="L445" s="49"/>
      <c r="M445" s="49"/>
      <c r="N445" s="49"/>
    </row>
    <row r="446" ht="15.75" customHeight="1">
      <c r="G446" s="49"/>
      <c r="H446" s="49"/>
      <c r="I446" s="49"/>
      <c r="J446" s="49"/>
      <c r="K446" s="49"/>
      <c r="L446" s="49"/>
      <c r="M446" s="49"/>
      <c r="N446" s="49"/>
    </row>
    <row r="447" ht="15.75" customHeight="1">
      <c r="G447" s="49"/>
      <c r="H447" s="49"/>
      <c r="I447" s="49"/>
      <c r="J447" s="49"/>
      <c r="K447" s="49"/>
      <c r="L447" s="49"/>
      <c r="M447" s="49"/>
      <c r="N447" s="49"/>
    </row>
    <row r="448" ht="15.75" customHeight="1">
      <c r="G448" s="49"/>
      <c r="H448" s="49"/>
      <c r="I448" s="49"/>
      <c r="J448" s="49"/>
      <c r="K448" s="49"/>
      <c r="L448" s="49"/>
      <c r="M448" s="49"/>
      <c r="N448" s="49"/>
    </row>
    <row r="449" ht="15.75" customHeight="1">
      <c r="G449" s="49"/>
      <c r="H449" s="49"/>
      <c r="I449" s="49"/>
      <c r="J449" s="49"/>
      <c r="K449" s="49"/>
      <c r="L449" s="49"/>
      <c r="M449" s="49"/>
      <c r="N449" s="49"/>
    </row>
    <row r="450" ht="15.75" customHeight="1">
      <c r="G450" s="49"/>
      <c r="H450" s="49"/>
      <c r="I450" s="49"/>
      <c r="J450" s="49"/>
      <c r="K450" s="49"/>
      <c r="L450" s="49"/>
      <c r="M450" s="49"/>
      <c r="N450" s="49"/>
    </row>
    <row r="451" ht="15.75" customHeight="1">
      <c r="G451" s="49"/>
      <c r="H451" s="49"/>
      <c r="I451" s="49"/>
      <c r="J451" s="49"/>
      <c r="K451" s="49"/>
      <c r="L451" s="49"/>
      <c r="M451" s="49"/>
      <c r="N451" s="49"/>
    </row>
    <row r="452" ht="15.75" customHeight="1">
      <c r="G452" s="49"/>
      <c r="H452" s="49"/>
      <c r="I452" s="49"/>
      <c r="J452" s="49"/>
      <c r="K452" s="49"/>
      <c r="L452" s="49"/>
      <c r="M452" s="49"/>
      <c r="N452" s="49"/>
    </row>
    <row r="453" ht="15.75" customHeight="1">
      <c r="G453" s="49"/>
      <c r="H453" s="49"/>
      <c r="I453" s="49"/>
      <c r="J453" s="49"/>
      <c r="K453" s="49"/>
      <c r="L453" s="49"/>
      <c r="M453" s="49"/>
      <c r="N453" s="49"/>
    </row>
    <row r="454" ht="15.75" customHeight="1">
      <c r="G454" s="49"/>
      <c r="H454" s="49"/>
      <c r="I454" s="49"/>
      <c r="J454" s="49"/>
      <c r="K454" s="49"/>
      <c r="L454" s="49"/>
      <c r="M454" s="49"/>
      <c r="N454" s="49"/>
    </row>
    <row r="455" ht="15.75" customHeight="1">
      <c r="G455" s="49"/>
      <c r="H455" s="49"/>
      <c r="I455" s="49"/>
      <c r="J455" s="49"/>
      <c r="K455" s="49"/>
      <c r="L455" s="49"/>
      <c r="M455" s="49"/>
      <c r="N455" s="49"/>
    </row>
    <row r="456" ht="15.75" customHeight="1">
      <c r="G456" s="49"/>
      <c r="H456" s="49"/>
      <c r="I456" s="49"/>
      <c r="J456" s="49"/>
      <c r="K456" s="49"/>
      <c r="L456" s="49"/>
      <c r="M456" s="49"/>
      <c r="N456" s="49"/>
    </row>
    <row r="457" ht="15.75" customHeight="1">
      <c r="G457" s="49"/>
      <c r="H457" s="49"/>
      <c r="I457" s="49"/>
      <c r="J457" s="49"/>
      <c r="K457" s="49"/>
      <c r="L457" s="49"/>
      <c r="M457" s="49"/>
      <c r="N457" s="49"/>
    </row>
    <row r="458" ht="15.75" customHeight="1">
      <c r="G458" s="49"/>
      <c r="H458" s="49"/>
      <c r="I458" s="49"/>
      <c r="J458" s="49"/>
      <c r="K458" s="49"/>
      <c r="L458" s="49"/>
      <c r="M458" s="49"/>
      <c r="N458" s="49"/>
    </row>
    <row r="459" ht="15.75" customHeight="1">
      <c r="G459" s="49"/>
      <c r="H459" s="49"/>
      <c r="I459" s="49"/>
      <c r="J459" s="49"/>
      <c r="K459" s="49"/>
      <c r="L459" s="49"/>
      <c r="M459" s="49"/>
      <c r="N459" s="49"/>
    </row>
    <row r="460" ht="15.75" customHeight="1">
      <c r="G460" s="49"/>
      <c r="H460" s="49"/>
      <c r="I460" s="49"/>
      <c r="J460" s="49"/>
      <c r="K460" s="49"/>
      <c r="L460" s="49"/>
      <c r="M460" s="49"/>
      <c r="N460" s="49"/>
    </row>
    <row r="461" ht="15.75" customHeight="1">
      <c r="G461" s="49"/>
      <c r="H461" s="49"/>
      <c r="I461" s="49"/>
      <c r="J461" s="49"/>
      <c r="K461" s="49"/>
      <c r="L461" s="49"/>
      <c r="M461" s="49"/>
      <c r="N461" s="49"/>
    </row>
    <row r="462" ht="15.75" customHeight="1">
      <c r="G462" s="49"/>
      <c r="H462" s="49"/>
      <c r="I462" s="49"/>
      <c r="J462" s="49"/>
      <c r="K462" s="49"/>
      <c r="L462" s="49"/>
      <c r="M462" s="49"/>
      <c r="N462" s="49"/>
    </row>
    <row r="463" ht="15.75" customHeight="1">
      <c r="G463" s="49"/>
      <c r="H463" s="49"/>
      <c r="I463" s="49"/>
      <c r="J463" s="49"/>
      <c r="K463" s="49"/>
      <c r="L463" s="49"/>
      <c r="M463" s="49"/>
      <c r="N463" s="49"/>
    </row>
    <row r="464" ht="15.75" customHeight="1">
      <c r="G464" s="49"/>
      <c r="H464" s="49"/>
      <c r="I464" s="49"/>
      <c r="J464" s="49"/>
      <c r="K464" s="49"/>
      <c r="L464" s="49"/>
      <c r="M464" s="49"/>
      <c r="N464" s="49"/>
    </row>
    <row r="465" ht="15.75" customHeight="1">
      <c r="G465" s="49"/>
      <c r="H465" s="49"/>
      <c r="I465" s="49"/>
      <c r="J465" s="49"/>
      <c r="K465" s="49"/>
      <c r="L465" s="49"/>
      <c r="M465" s="49"/>
      <c r="N465" s="49"/>
    </row>
    <row r="466" ht="15.75" customHeight="1">
      <c r="G466" s="49"/>
      <c r="H466" s="49"/>
      <c r="I466" s="49"/>
      <c r="J466" s="49"/>
      <c r="K466" s="49"/>
      <c r="L466" s="49"/>
      <c r="M466" s="49"/>
      <c r="N466" s="49"/>
    </row>
    <row r="467" ht="15.75" customHeight="1">
      <c r="G467" s="49"/>
      <c r="H467" s="49"/>
      <c r="I467" s="49"/>
      <c r="J467" s="49"/>
      <c r="K467" s="49"/>
      <c r="L467" s="49"/>
      <c r="M467" s="49"/>
      <c r="N467" s="49"/>
    </row>
    <row r="468" ht="15.75" customHeight="1">
      <c r="G468" s="49"/>
      <c r="H468" s="49"/>
      <c r="I468" s="49"/>
      <c r="J468" s="49"/>
      <c r="K468" s="49"/>
      <c r="L468" s="49"/>
      <c r="M468" s="49"/>
      <c r="N468" s="49"/>
    </row>
    <row r="469" ht="15.75" customHeight="1">
      <c r="G469" s="49"/>
      <c r="H469" s="49"/>
      <c r="I469" s="49"/>
      <c r="J469" s="49"/>
      <c r="K469" s="49"/>
      <c r="L469" s="49"/>
      <c r="M469" s="49"/>
      <c r="N469" s="49"/>
    </row>
    <row r="470" ht="15.75" customHeight="1">
      <c r="G470" s="49"/>
      <c r="H470" s="49"/>
      <c r="I470" s="49"/>
      <c r="J470" s="49"/>
      <c r="K470" s="49"/>
      <c r="L470" s="49"/>
      <c r="M470" s="49"/>
      <c r="N470" s="49"/>
    </row>
    <row r="471" ht="15.75" customHeight="1">
      <c r="G471" s="49"/>
      <c r="H471" s="49"/>
      <c r="I471" s="49"/>
      <c r="J471" s="49"/>
      <c r="K471" s="49"/>
      <c r="L471" s="49"/>
      <c r="M471" s="49"/>
      <c r="N471" s="49"/>
    </row>
    <row r="472" ht="15.75" customHeight="1">
      <c r="G472" s="49"/>
      <c r="H472" s="49"/>
      <c r="I472" s="49"/>
      <c r="J472" s="49"/>
      <c r="K472" s="49"/>
      <c r="L472" s="49"/>
      <c r="M472" s="49"/>
      <c r="N472" s="49"/>
    </row>
    <row r="473" ht="15.75" customHeight="1">
      <c r="G473" s="49"/>
      <c r="H473" s="49"/>
      <c r="I473" s="49"/>
      <c r="J473" s="49"/>
      <c r="K473" s="49"/>
      <c r="L473" s="49"/>
      <c r="M473" s="49"/>
      <c r="N473" s="49"/>
    </row>
    <row r="474" ht="15.75" customHeight="1">
      <c r="G474" s="49"/>
      <c r="H474" s="49"/>
      <c r="I474" s="49"/>
      <c r="J474" s="49"/>
      <c r="K474" s="49"/>
      <c r="L474" s="49"/>
      <c r="M474" s="49"/>
      <c r="N474" s="49"/>
    </row>
    <row r="475" ht="15.75" customHeight="1">
      <c r="G475" s="49"/>
      <c r="H475" s="49"/>
      <c r="I475" s="49"/>
      <c r="J475" s="49"/>
      <c r="K475" s="49"/>
      <c r="L475" s="49"/>
      <c r="M475" s="49"/>
      <c r="N475" s="49"/>
    </row>
    <row r="476" ht="15.75" customHeight="1">
      <c r="G476" s="49"/>
      <c r="H476" s="49"/>
      <c r="I476" s="49"/>
      <c r="J476" s="49"/>
      <c r="K476" s="49"/>
      <c r="L476" s="49"/>
      <c r="M476" s="49"/>
      <c r="N476" s="49"/>
    </row>
    <row r="477" ht="15.75" customHeight="1">
      <c r="G477" s="49"/>
      <c r="H477" s="49"/>
      <c r="I477" s="49"/>
      <c r="J477" s="49"/>
      <c r="K477" s="49"/>
      <c r="L477" s="49"/>
      <c r="M477" s="49"/>
      <c r="N477" s="49"/>
    </row>
    <row r="478" ht="15.75" customHeight="1">
      <c r="G478" s="49"/>
      <c r="H478" s="49"/>
      <c r="I478" s="49"/>
      <c r="J478" s="49"/>
      <c r="K478" s="49"/>
      <c r="L478" s="49"/>
      <c r="M478" s="49"/>
      <c r="N478" s="49"/>
    </row>
    <row r="479" ht="15.75" customHeight="1">
      <c r="G479" s="49"/>
      <c r="H479" s="49"/>
      <c r="I479" s="49"/>
      <c r="J479" s="49"/>
      <c r="K479" s="49"/>
      <c r="L479" s="49"/>
      <c r="M479" s="49"/>
      <c r="N479" s="49"/>
    </row>
    <row r="480" ht="15.75" customHeight="1">
      <c r="G480" s="49"/>
      <c r="H480" s="49"/>
      <c r="I480" s="49"/>
      <c r="J480" s="49"/>
      <c r="K480" s="49"/>
      <c r="L480" s="49"/>
      <c r="M480" s="49"/>
      <c r="N480" s="49"/>
    </row>
    <row r="481" ht="15.75" customHeight="1">
      <c r="G481" s="49"/>
      <c r="H481" s="49"/>
      <c r="I481" s="49"/>
      <c r="J481" s="49"/>
      <c r="K481" s="49"/>
      <c r="L481" s="49"/>
      <c r="M481" s="49"/>
      <c r="N481" s="49"/>
    </row>
    <row r="482" ht="15.75" customHeight="1">
      <c r="G482" s="49"/>
      <c r="H482" s="49"/>
      <c r="I482" s="49"/>
      <c r="J482" s="49"/>
      <c r="K482" s="49"/>
      <c r="L482" s="49"/>
      <c r="M482" s="49"/>
      <c r="N482" s="49"/>
    </row>
    <row r="483" ht="15.75" customHeight="1">
      <c r="G483" s="49"/>
      <c r="H483" s="49"/>
      <c r="I483" s="49"/>
      <c r="J483" s="49"/>
      <c r="K483" s="49"/>
      <c r="L483" s="49"/>
      <c r="M483" s="49"/>
      <c r="N483" s="49"/>
    </row>
    <row r="484" ht="15.75" customHeight="1">
      <c r="G484" s="49"/>
      <c r="H484" s="49"/>
      <c r="I484" s="49"/>
      <c r="J484" s="49"/>
      <c r="K484" s="49"/>
      <c r="L484" s="49"/>
      <c r="M484" s="49"/>
      <c r="N484" s="49"/>
    </row>
    <row r="485" ht="15.75" customHeight="1">
      <c r="G485" s="49"/>
      <c r="H485" s="49"/>
      <c r="I485" s="49"/>
      <c r="J485" s="49"/>
      <c r="K485" s="49"/>
      <c r="L485" s="49"/>
      <c r="M485" s="49"/>
      <c r="N485" s="49"/>
    </row>
    <row r="486" ht="15.75" customHeight="1">
      <c r="G486" s="49"/>
      <c r="H486" s="49"/>
      <c r="I486" s="49"/>
      <c r="J486" s="49"/>
      <c r="K486" s="49"/>
      <c r="L486" s="49"/>
      <c r="M486" s="49"/>
      <c r="N486" s="49"/>
    </row>
    <row r="487" ht="15.75" customHeight="1">
      <c r="G487" s="49"/>
      <c r="H487" s="49"/>
      <c r="I487" s="49"/>
      <c r="J487" s="49"/>
      <c r="K487" s="49"/>
      <c r="L487" s="49"/>
      <c r="M487" s="49"/>
      <c r="N487" s="49"/>
    </row>
    <row r="488" ht="15.75" customHeight="1">
      <c r="G488" s="49"/>
      <c r="H488" s="49"/>
      <c r="I488" s="49"/>
      <c r="J488" s="49"/>
      <c r="K488" s="49"/>
      <c r="L488" s="49"/>
      <c r="M488" s="49"/>
      <c r="N488" s="49"/>
    </row>
    <row r="489" ht="15.75" customHeight="1">
      <c r="G489" s="49"/>
      <c r="H489" s="49"/>
      <c r="I489" s="49"/>
      <c r="J489" s="49"/>
      <c r="K489" s="49"/>
      <c r="L489" s="49"/>
      <c r="M489" s="49"/>
      <c r="N489" s="49"/>
    </row>
    <row r="490" ht="15.75" customHeight="1">
      <c r="G490" s="49"/>
      <c r="H490" s="49"/>
      <c r="I490" s="49"/>
      <c r="J490" s="49"/>
      <c r="K490" s="49"/>
      <c r="L490" s="49"/>
      <c r="M490" s="49"/>
      <c r="N490" s="49"/>
    </row>
    <row r="491" ht="15.75" customHeight="1">
      <c r="G491" s="49"/>
      <c r="H491" s="49"/>
      <c r="I491" s="49"/>
      <c r="J491" s="49"/>
      <c r="K491" s="49"/>
      <c r="L491" s="49"/>
      <c r="M491" s="49"/>
      <c r="N491" s="49"/>
    </row>
    <row r="492" ht="15.75" customHeight="1">
      <c r="G492" s="49"/>
      <c r="H492" s="49"/>
      <c r="I492" s="49"/>
      <c r="J492" s="49"/>
      <c r="K492" s="49"/>
      <c r="L492" s="49"/>
      <c r="M492" s="49"/>
      <c r="N492" s="49"/>
    </row>
    <row r="493" ht="15.75" customHeight="1">
      <c r="G493" s="49"/>
      <c r="H493" s="49"/>
      <c r="I493" s="49"/>
      <c r="J493" s="49"/>
      <c r="K493" s="49"/>
      <c r="L493" s="49"/>
      <c r="M493" s="49"/>
      <c r="N493" s="49"/>
    </row>
    <row r="494" ht="15.75" customHeight="1">
      <c r="G494" s="49"/>
      <c r="H494" s="49"/>
      <c r="I494" s="49"/>
      <c r="J494" s="49"/>
      <c r="K494" s="49"/>
      <c r="L494" s="49"/>
      <c r="M494" s="49"/>
      <c r="N494" s="49"/>
    </row>
    <row r="495" ht="15.75" customHeight="1">
      <c r="G495" s="49"/>
      <c r="H495" s="49"/>
      <c r="I495" s="49"/>
      <c r="J495" s="49"/>
      <c r="K495" s="49"/>
      <c r="L495" s="49"/>
      <c r="M495" s="49"/>
      <c r="N495" s="49"/>
    </row>
    <row r="496" ht="15.75" customHeight="1">
      <c r="G496" s="49"/>
      <c r="H496" s="49"/>
      <c r="I496" s="49"/>
      <c r="J496" s="49"/>
      <c r="K496" s="49"/>
      <c r="L496" s="49"/>
      <c r="M496" s="49"/>
      <c r="N496" s="49"/>
    </row>
    <row r="497" ht="15.75" customHeight="1">
      <c r="G497" s="49"/>
      <c r="H497" s="49"/>
      <c r="I497" s="49"/>
      <c r="J497" s="49"/>
      <c r="K497" s="49"/>
      <c r="L497" s="49"/>
      <c r="M497" s="49"/>
      <c r="N497" s="49"/>
    </row>
    <row r="498" ht="15.75" customHeight="1">
      <c r="G498" s="49"/>
      <c r="H498" s="49"/>
      <c r="I498" s="49"/>
      <c r="J498" s="49"/>
      <c r="K498" s="49"/>
      <c r="L498" s="49"/>
      <c r="M498" s="49"/>
      <c r="N498" s="49"/>
    </row>
    <row r="499" ht="15.75" customHeight="1">
      <c r="G499" s="49"/>
      <c r="H499" s="49"/>
      <c r="I499" s="49"/>
      <c r="J499" s="49"/>
      <c r="K499" s="49"/>
      <c r="L499" s="49"/>
      <c r="M499" s="49"/>
      <c r="N499" s="49"/>
    </row>
    <row r="500" ht="15.75" customHeight="1">
      <c r="G500" s="49"/>
      <c r="H500" s="49"/>
      <c r="I500" s="49"/>
      <c r="J500" s="49"/>
      <c r="K500" s="49"/>
      <c r="L500" s="49"/>
      <c r="M500" s="49"/>
      <c r="N500" s="49"/>
    </row>
    <row r="501" ht="15.75" customHeight="1">
      <c r="G501" s="49"/>
      <c r="H501" s="49"/>
      <c r="I501" s="49"/>
      <c r="J501" s="49"/>
      <c r="K501" s="49"/>
      <c r="L501" s="49"/>
      <c r="M501" s="49"/>
      <c r="N501" s="49"/>
    </row>
    <row r="502" ht="15.75" customHeight="1">
      <c r="G502" s="49"/>
      <c r="H502" s="49"/>
      <c r="I502" s="49"/>
      <c r="J502" s="49"/>
      <c r="K502" s="49"/>
      <c r="L502" s="49"/>
      <c r="M502" s="49"/>
      <c r="N502" s="49"/>
    </row>
    <row r="503" ht="15.75" customHeight="1">
      <c r="G503" s="49"/>
      <c r="H503" s="49"/>
      <c r="I503" s="49"/>
      <c r="J503" s="49"/>
      <c r="K503" s="49"/>
      <c r="L503" s="49"/>
      <c r="M503" s="49"/>
      <c r="N503" s="49"/>
    </row>
    <row r="504" ht="15.75" customHeight="1">
      <c r="G504" s="49"/>
      <c r="H504" s="49"/>
      <c r="I504" s="49"/>
      <c r="J504" s="49"/>
      <c r="K504" s="49"/>
      <c r="L504" s="49"/>
      <c r="M504" s="49"/>
      <c r="N504" s="49"/>
    </row>
    <row r="505" ht="15.75" customHeight="1">
      <c r="G505" s="49"/>
      <c r="H505" s="49"/>
      <c r="I505" s="49"/>
      <c r="J505" s="49"/>
      <c r="K505" s="49"/>
      <c r="L505" s="49"/>
      <c r="M505" s="49"/>
      <c r="N505" s="49"/>
    </row>
    <row r="506" ht="15.75" customHeight="1">
      <c r="G506" s="49"/>
      <c r="H506" s="49"/>
      <c r="I506" s="49"/>
      <c r="J506" s="49"/>
      <c r="K506" s="49"/>
      <c r="L506" s="49"/>
      <c r="M506" s="49"/>
      <c r="N506" s="49"/>
    </row>
    <row r="507" ht="15.75" customHeight="1">
      <c r="G507" s="49"/>
      <c r="H507" s="49"/>
      <c r="I507" s="49"/>
      <c r="J507" s="49"/>
      <c r="K507" s="49"/>
      <c r="L507" s="49"/>
      <c r="M507" s="49"/>
      <c r="N507" s="49"/>
    </row>
    <row r="508" ht="15.75" customHeight="1">
      <c r="G508" s="49"/>
      <c r="H508" s="49"/>
      <c r="I508" s="49"/>
      <c r="J508" s="49"/>
      <c r="K508" s="49"/>
      <c r="L508" s="49"/>
      <c r="M508" s="49"/>
      <c r="N508" s="49"/>
    </row>
    <row r="509" ht="15.75" customHeight="1">
      <c r="G509" s="49"/>
      <c r="H509" s="49"/>
      <c r="I509" s="49"/>
      <c r="J509" s="49"/>
      <c r="K509" s="49"/>
      <c r="L509" s="49"/>
      <c r="M509" s="49"/>
      <c r="N509" s="49"/>
    </row>
    <row r="510" ht="15.75" customHeight="1">
      <c r="G510" s="49"/>
      <c r="H510" s="49"/>
      <c r="I510" s="49"/>
      <c r="J510" s="49"/>
      <c r="K510" s="49"/>
      <c r="L510" s="49"/>
      <c r="M510" s="49"/>
      <c r="N510" s="49"/>
    </row>
    <row r="511" ht="15.75" customHeight="1">
      <c r="G511" s="49"/>
      <c r="H511" s="49"/>
      <c r="I511" s="49"/>
      <c r="J511" s="49"/>
      <c r="K511" s="49"/>
      <c r="L511" s="49"/>
      <c r="M511" s="49"/>
      <c r="N511" s="49"/>
    </row>
    <row r="512" ht="15.75" customHeight="1">
      <c r="G512" s="49"/>
      <c r="H512" s="49"/>
      <c r="I512" s="49"/>
      <c r="J512" s="49"/>
      <c r="K512" s="49"/>
      <c r="L512" s="49"/>
      <c r="M512" s="49"/>
      <c r="N512" s="49"/>
    </row>
    <row r="513" ht="15.75" customHeight="1">
      <c r="G513" s="49"/>
      <c r="H513" s="49"/>
      <c r="I513" s="49"/>
      <c r="J513" s="49"/>
      <c r="K513" s="49"/>
      <c r="L513" s="49"/>
      <c r="M513" s="49"/>
      <c r="N513" s="49"/>
    </row>
    <row r="514" ht="15.75" customHeight="1">
      <c r="G514" s="49"/>
      <c r="H514" s="49"/>
      <c r="I514" s="49"/>
      <c r="J514" s="49"/>
      <c r="K514" s="49"/>
      <c r="L514" s="49"/>
      <c r="M514" s="49"/>
      <c r="N514" s="49"/>
    </row>
    <row r="515" ht="15.75" customHeight="1">
      <c r="G515" s="49"/>
      <c r="H515" s="49"/>
      <c r="I515" s="49"/>
      <c r="J515" s="49"/>
      <c r="K515" s="49"/>
      <c r="L515" s="49"/>
      <c r="M515" s="49"/>
      <c r="N515" s="49"/>
    </row>
    <row r="516" ht="15.75" customHeight="1">
      <c r="G516" s="49"/>
      <c r="H516" s="49"/>
      <c r="I516" s="49"/>
      <c r="J516" s="49"/>
      <c r="K516" s="49"/>
      <c r="L516" s="49"/>
      <c r="M516" s="49"/>
      <c r="N516" s="49"/>
    </row>
    <row r="517" ht="15.75" customHeight="1">
      <c r="G517" s="49"/>
      <c r="H517" s="49"/>
      <c r="I517" s="49"/>
      <c r="J517" s="49"/>
      <c r="K517" s="49"/>
      <c r="L517" s="49"/>
      <c r="M517" s="49"/>
      <c r="N517" s="49"/>
    </row>
    <row r="518" ht="15.75" customHeight="1">
      <c r="G518" s="49"/>
      <c r="H518" s="49"/>
      <c r="I518" s="49"/>
      <c r="J518" s="49"/>
      <c r="K518" s="49"/>
      <c r="L518" s="49"/>
      <c r="M518" s="49"/>
      <c r="N518" s="49"/>
    </row>
    <row r="519" ht="15.75" customHeight="1">
      <c r="G519" s="49"/>
      <c r="H519" s="49"/>
      <c r="I519" s="49"/>
      <c r="J519" s="49"/>
      <c r="K519" s="49"/>
      <c r="L519" s="49"/>
      <c r="M519" s="49"/>
      <c r="N519" s="49"/>
    </row>
    <row r="520" ht="15.75" customHeight="1">
      <c r="G520" s="49"/>
      <c r="H520" s="49"/>
      <c r="I520" s="49"/>
      <c r="J520" s="49"/>
      <c r="K520" s="49"/>
      <c r="L520" s="49"/>
      <c r="M520" s="49"/>
      <c r="N520" s="49"/>
    </row>
    <row r="521" ht="15.75" customHeight="1">
      <c r="G521" s="49"/>
      <c r="H521" s="49"/>
      <c r="I521" s="49"/>
      <c r="J521" s="49"/>
      <c r="K521" s="49"/>
      <c r="L521" s="49"/>
      <c r="M521" s="49"/>
      <c r="N521" s="49"/>
    </row>
    <row r="522" ht="15.75" customHeight="1">
      <c r="G522" s="49"/>
      <c r="H522" s="49"/>
      <c r="I522" s="49"/>
      <c r="J522" s="49"/>
      <c r="K522" s="49"/>
      <c r="L522" s="49"/>
      <c r="M522" s="49"/>
      <c r="N522" s="49"/>
    </row>
    <row r="523" ht="15.75" customHeight="1">
      <c r="G523" s="49"/>
      <c r="H523" s="49"/>
      <c r="I523" s="49"/>
      <c r="J523" s="49"/>
      <c r="K523" s="49"/>
      <c r="L523" s="49"/>
      <c r="M523" s="49"/>
      <c r="N523" s="49"/>
    </row>
    <row r="524" ht="15.75" customHeight="1">
      <c r="G524" s="49"/>
      <c r="H524" s="49"/>
      <c r="I524" s="49"/>
      <c r="J524" s="49"/>
      <c r="K524" s="49"/>
      <c r="L524" s="49"/>
      <c r="M524" s="49"/>
      <c r="N524" s="49"/>
    </row>
    <row r="525" ht="15.75" customHeight="1">
      <c r="G525" s="49"/>
      <c r="H525" s="49"/>
      <c r="I525" s="49"/>
      <c r="J525" s="49"/>
      <c r="K525" s="49"/>
      <c r="L525" s="49"/>
      <c r="M525" s="49"/>
      <c r="N525" s="49"/>
    </row>
    <row r="526" ht="15.75" customHeight="1">
      <c r="G526" s="49"/>
      <c r="H526" s="49"/>
      <c r="I526" s="49"/>
      <c r="J526" s="49"/>
      <c r="K526" s="49"/>
      <c r="L526" s="49"/>
      <c r="M526" s="49"/>
      <c r="N526" s="49"/>
    </row>
    <row r="527" ht="15.75" customHeight="1">
      <c r="G527" s="49"/>
      <c r="H527" s="49"/>
      <c r="I527" s="49"/>
      <c r="J527" s="49"/>
      <c r="K527" s="49"/>
      <c r="L527" s="49"/>
      <c r="M527" s="49"/>
      <c r="N527" s="49"/>
    </row>
    <row r="528" ht="15.75" customHeight="1">
      <c r="G528" s="49"/>
      <c r="H528" s="49"/>
      <c r="I528" s="49"/>
      <c r="J528" s="49"/>
      <c r="K528" s="49"/>
      <c r="L528" s="49"/>
      <c r="M528" s="49"/>
      <c r="N528" s="49"/>
    </row>
    <row r="529" ht="15.75" customHeight="1">
      <c r="G529" s="49"/>
      <c r="H529" s="49"/>
      <c r="I529" s="49"/>
      <c r="J529" s="49"/>
      <c r="K529" s="49"/>
      <c r="L529" s="49"/>
      <c r="M529" s="49"/>
      <c r="N529" s="49"/>
    </row>
    <row r="530" ht="15.75" customHeight="1">
      <c r="G530" s="49"/>
      <c r="H530" s="49"/>
      <c r="I530" s="49"/>
      <c r="J530" s="49"/>
      <c r="K530" s="49"/>
      <c r="L530" s="49"/>
      <c r="M530" s="49"/>
      <c r="N530" s="49"/>
    </row>
    <row r="531" ht="15.75" customHeight="1">
      <c r="G531" s="49"/>
      <c r="H531" s="49"/>
      <c r="I531" s="49"/>
      <c r="J531" s="49"/>
      <c r="K531" s="49"/>
      <c r="L531" s="49"/>
      <c r="M531" s="49"/>
      <c r="N531" s="49"/>
    </row>
    <row r="532" ht="15.75" customHeight="1">
      <c r="G532" s="49"/>
      <c r="H532" s="49"/>
      <c r="I532" s="49"/>
      <c r="J532" s="49"/>
      <c r="K532" s="49"/>
      <c r="L532" s="49"/>
      <c r="M532" s="49"/>
      <c r="N532" s="49"/>
    </row>
    <row r="533" ht="15.75" customHeight="1">
      <c r="G533" s="49"/>
      <c r="H533" s="49"/>
      <c r="I533" s="49"/>
      <c r="J533" s="49"/>
      <c r="K533" s="49"/>
      <c r="L533" s="49"/>
      <c r="M533" s="49"/>
      <c r="N533" s="49"/>
    </row>
    <row r="534" ht="15.75" customHeight="1">
      <c r="G534" s="49"/>
      <c r="H534" s="49"/>
      <c r="I534" s="49"/>
      <c r="J534" s="49"/>
      <c r="K534" s="49"/>
      <c r="L534" s="49"/>
      <c r="M534" s="49"/>
      <c r="N534" s="49"/>
    </row>
    <row r="535" ht="15.75" customHeight="1">
      <c r="G535" s="49"/>
      <c r="H535" s="49"/>
      <c r="I535" s="49"/>
      <c r="J535" s="49"/>
      <c r="K535" s="49"/>
      <c r="L535" s="49"/>
      <c r="M535" s="49"/>
      <c r="N535" s="49"/>
    </row>
    <row r="536" ht="15.75" customHeight="1">
      <c r="G536" s="49"/>
      <c r="H536" s="49"/>
      <c r="I536" s="49"/>
      <c r="J536" s="49"/>
      <c r="K536" s="49"/>
      <c r="L536" s="49"/>
      <c r="M536" s="49"/>
      <c r="N536" s="49"/>
    </row>
    <row r="537" ht="15.75" customHeight="1">
      <c r="G537" s="49"/>
      <c r="H537" s="49"/>
      <c r="I537" s="49"/>
      <c r="J537" s="49"/>
      <c r="K537" s="49"/>
      <c r="L537" s="49"/>
      <c r="M537" s="49"/>
      <c r="N537" s="49"/>
    </row>
    <row r="538" ht="15.75" customHeight="1">
      <c r="G538" s="49"/>
      <c r="H538" s="49"/>
      <c r="I538" s="49"/>
      <c r="J538" s="49"/>
      <c r="K538" s="49"/>
      <c r="L538" s="49"/>
      <c r="M538" s="49"/>
      <c r="N538" s="49"/>
    </row>
    <row r="539" ht="15.75" customHeight="1">
      <c r="G539" s="49"/>
      <c r="H539" s="49"/>
      <c r="I539" s="49"/>
      <c r="J539" s="49"/>
      <c r="K539" s="49"/>
      <c r="L539" s="49"/>
      <c r="M539" s="49"/>
      <c r="N539" s="49"/>
    </row>
    <row r="540" ht="15.75" customHeight="1">
      <c r="G540" s="49"/>
      <c r="H540" s="49"/>
      <c r="I540" s="49"/>
      <c r="J540" s="49"/>
      <c r="K540" s="49"/>
      <c r="L540" s="49"/>
      <c r="M540" s="49"/>
      <c r="N540" s="49"/>
    </row>
    <row r="541" ht="15.75" customHeight="1">
      <c r="G541" s="49"/>
      <c r="H541" s="49"/>
      <c r="I541" s="49"/>
      <c r="J541" s="49"/>
      <c r="K541" s="49"/>
      <c r="L541" s="49"/>
      <c r="M541" s="49"/>
      <c r="N541" s="49"/>
    </row>
    <row r="542" ht="15.75" customHeight="1">
      <c r="G542" s="49"/>
      <c r="H542" s="49"/>
      <c r="I542" s="49"/>
      <c r="J542" s="49"/>
      <c r="K542" s="49"/>
      <c r="L542" s="49"/>
      <c r="M542" s="49"/>
      <c r="N542" s="49"/>
    </row>
    <row r="543" ht="15.75" customHeight="1">
      <c r="G543" s="49"/>
      <c r="H543" s="49"/>
      <c r="I543" s="49"/>
      <c r="J543" s="49"/>
      <c r="K543" s="49"/>
      <c r="L543" s="49"/>
      <c r="M543" s="49"/>
      <c r="N543" s="49"/>
    </row>
    <row r="544" ht="15.75" customHeight="1">
      <c r="G544" s="49"/>
      <c r="H544" s="49"/>
      <c r="I544" s="49"/>
      <c r="J544" s="49"/>
      <c r="K544" s="49"/>
      <c r="L544" s="49"/>
      <c r="M544" s="49"/>
      <c r="N544" s="49"/>
    </row>
    <row r="545" ht="15.75" customHeight="1">
      <c r="G545" s="49"/>
      <c r="H545" s="49"/>
      <c r="I545" s="49"/>
      <c r="J545" s="49"/>
      <c r="K545" s="49"/>
      <c r="L545" s="49"/>
      <c r="M545" s="49"/>
      <c r="N545" s="49"/>
    </row>
    <row r="546" ht="15.75" customHeight="1">
      <c r="G546" s="49"/>
      <c r="H546" s="49"/>
      <c r="I546" s="49"/>
      <c r="J546" s="49"/>
      <c r="K546" s="49"/>
      <c r="L546" s="49"/>
      <c r="M546" s="49"/>
      <c r="N546" s="49"/>
    </row>
    <row r="547" ht="15.75" customHeight="1">
      <c r="G547" s="49"/>
      <c r="H547" s="49"/>
      <c r="I547" s="49"/>
      <c r="J547" s="49"/>
      <c r="K547" s="49"/>
      <c r="L547" s="49"/>
      <c r="M547" s="49"/>
      <c r="N547" s="49"/>
    </row>
    <row r="548" ht="15.75" customHeight="1">
      <c r="G548" s="49"/>
      <c r="H548" s="49"/>
      <c r="I548" s="49"/>
      <c r="J548" s="49"/>
      <c r="K548" s="49"/>
      <c r="L548" s="49"/>
      <c r="M548" s="49"/>
      <c r="N548" s="49"/>
    </row>
    <row r="549" ht="15.75" customHeight="1">
      <c r="G549" s="49"/>
      <c r="H549" s="49"/>
      <c r="I549" s="49"/>
      <c r="J549" s="49"/>
      <c r="K549" s="49"/>
      <c r="L549" s="49"/>
      <c r="M549" s="49"/>
      <c r="N549" s="49"/>
    </row>
    <row r="550" ht="15.75" customHeight="1">
      <c r="G550" s="49"/>
      <c r="H550" s="49"/>
      <c r="I550" s="49"/>
      <c r="J550" s="49"/>
      <c r="K550" s="49"/>
      <c r="L550" s="49"/>
      <c r="M550" s="49"/>
      <c r="N550" s="49"/>
    </row>
    <row r="551" ht="15.75" customHeight="1">
      <c r="G551" s="49"/>
      <c r="H551" s="49"/>
      <c r="I551" s="49"/>
      <c r="J551" s="49"/>
      <c r="K551" s="49"/>
      <c r="L551" s="49"/>
      <c r="M551" s="49"/>
      <c r="N551" s="49"/>
    </row>
    <row r="552" ht="15.75" customHeight="1">
      <c r="G552" s="49"/>
      <c r="H552" s="49"/>
      <c r="I552" s="49"/>
      <c r="J552" s="49"/>
      <c r="K552" s="49"/>
      <c r="L552" s="49"/>
      <c r="M552" s="49"/>
      <c r="N552" s="49"/>
    </row>
    <row r="553" ht="15.75" customHeight="1">
      <c r="G553" s="49"/>
      <c r="H553" s="49"/>
      <c r="I553" s="49"/>
      <c r="J553" s="49"/>
      <c r="K553" s="49"/>
      <c r="L553" s="49"/>
      <c r="M553" s="49"/>
      <c r="N553" s="49"/>
    </row>
    <row r="554" ht="15.75" customHeight="1">
      <c r="G554" s="49"/>
      <c r="H554" s="49"/>
      <c r="I554" s="49"/>
      <c r="J554" s="49"/>
      <c r="K554" s="49"/>
      <c r="L554" s="49"/>
      <c r="M554" s="49"/>
      <c r="N554" s="49"/>
    </row>
    <row r="555" ht="15.75" customHeight="1">
      <c r="G555" s="49"/>
      <c r="H555" s="49"/>
      <c r="I555" s="49"/>
      <c r="J555" s="49"/>
      <c r="K555" s="49"/>
      <c r="L555" s="49"/>
      <c r="M555" s="49"/>
      <c r="N555" s="49"/>
    </row>
    <row r="556" ht="15.75" customHeight="1">
      <c r="G556" s="49"/>
      <c r="H556" s="49"/>
      <c r="I556" s="49"/>
      <c r="J556" s="49"/>
      <c r="K556" s="49"/>
      <c r="L556" s="49"/>
      <c r="M556" s="49"/>
      <c r="N556" s="49"/>
    </row>
    <row r="557" ht="15.75" customHeight="1">
      <c r="G557" s="49"/>
      <c r="H557" s="49"/>
      <c r="I557" s="49"/>
      <c r="J557" s="49"/>
      <c r="K557" s="49"/>
      <c r="L557" s="49"/>
      <c r="M557" s="49"/>
      <c r="N557" s="49"/>
    </row>
    <row r="558" ht="15.75" customHeight="1">
      <c r="G558" s="49"/>
      <c r="H558" s="49"/>
      <c r="I558" s="49"/>
      <c r="J558" s="49"/>
      <c r="K558" s="49"/>
      <c r="L558" s="49"/>
      <c r="M558" s="49"/>
      <c r="N558" s="49"/>
    </row>
    <row r="559" ht="15.75" customHeight="1">
      <c r="G559" s="49"/>
      <c r="H559" s="49"/>
      <c r="I559" s="49"/>
      <c r="J559" s="49"/>
      <c r="K559" s="49"/>
      <c r="L559" s="49"/>
      <c r="M559" s="49"/>
      <c r="N559" s="49"/>
    </row>
    <row r="560" ht="15.75" customHeight="1">
      <c r="G560" s="49"/>
      <c r="H560" s="49"/>
      <c r="I560" s="49"/>
      <c r="J560" s="49"/>
      <c r="K560" s="49"/>
      <c r="L560" s="49"/>
      <c r="M560" s="49"/>
      <c r="N560" s="49"/>
    </row>
    <row r="561" ht="15.75" customHeight="1">
      <c r="G561" s="49"/>
      <c r="H561" s="49"/>
      <c r="I561" s="49"/>
      <c r="J561" s="49"/>
      <c r="K561" s="49"/>
      <c r="L561" s="49"/>
      <c r="M561" s="49"/>
      <c r="N561" s="49"/>
    </row>
    <row r="562" ht="15.75" customHeight="1">
      <c r="G562" s="49"/>
      <c r="H562" s="49"/>
      <c r="I562" s="49"/>
      <c r="J562" s="49"/>
      <c r="K562" s="49"/>
      <c r="L562" s="49"/>
      <c r="M562" s="49"/>
      <c r="N562" s="49"/>
    </row>
    <row r="563" ht="15.75" customHeight="1">
      <c r="G563" s="49"/>
      <c r="H563" s="49"/>
      <c r="I563" s="49"/>
      <c r="J563" s="49"/>
      <c r="K563" s="49"/>
      <c r="L563" s="49"/>
      <c r="M563" s="49"/>
      <c r="N563" s="49"/>
    </row>
    <row r="564" ht="15.75" customHeight="1">
      <c r="G564" s="49"/>
      <c r="H564" s="49"/>
      <c r="I564" s="49"/>
      <c r="J564" s="49"/>
      <c r="K564" s="49"/>
      <c r="L564" s="49"/>
      <c r="M564" s="49"/>
      <c r="N564" s="49"/>
    </row>
    <row r="565" ht="15.75" customHeight="1">
      <c r="G565" s="49"/>
      <c r="H565" s="49"/>
      <c r="I565" s="49"/>
      <c r="J565" s="49"/>
      <c r="K565" s="49"/>
      <c r="L565" s="49"/>
      <c r="M565" s="49"/>
      <c r="N565" s="49"/>
    </row>
    <row r="566" ht="15.75" customHeight="1">
      <c r="G566" s="49"/>
      <c r="H566" s="49"/>
      <c r="I566" s="49"/>
      <c r="J566" s="49"/>
      <c r="K566" s="49"/>
      <c r="L566" s="49"/>
      <c r="M566" s="49"/>
      <c r="N566" s="49"/>
    </row>
    <row r="567" ht="15.75" customHeight="1">
      <c r="G567" s="49"/>
      <c r="H567" s="49"/>
      <c r="I567" s="49"/>
      <c r="J567" s="49"/>
      <c r="K567" s="49"/>
      <c r="L567" s="49"/>
      <c r="M567" s="49"/>
      <c r="N567" s="49"/>
    </row>
    <row r="568" ht="15.75" customHeight="1">
      <c r="G568" s="49"/>
      <c r="H568" s="49"/>
      <c r="I568" s="49"/>
      <c r="J568" s="49"/>
      <c r="K568" s="49"/>
      <c r="L568" s="49"/>
      <c r="M568" s="49"/>
      <c r="N568" s="49"/>
    </row>
    <row r="569" ht="15.75" customHeight="1">
      <c r="G569" s="49"/>
      <c r="H569" s="49"/>
      <c r="I569" s="49"/>
      <c r="J569" s="49"/>
      <c r="K569" s="49"/>
      <c r="L569" s="49"/>
      <c r="M569" s="49"/>
      <c r="N569" s="49"/>
    </row>
    <row r="570" ht="15.75" customHeight="1">
      <c r="G570" s="49"/>
      <c r="H570" s="49"/>
      <c r="I570" s="49"/>
      <c r="J570" s="49"/>
      <c r="K570" s="49"/>
      <c r="L570" s="49"/>
      <c r="M570" s="49"/>
      <c r="N570" s="49"/>
    </row>
    <row r="571" ht="15.75" customHeight="1">
      <c r="G571" s="49"/>
      <c r="H571" s="49"/>
      <c r="I571" s="49"/>
      <c r="J571" s="49"/>
      <c r="K571" s="49"/>
      <c r="L571" s="49"/>
      <c r="M571" s="49"/>
      <c r="N571" s="49"/>
    </row>
    <row r="572" ht="15.75" customHeight="1">
      <c r="G572" s="49"/>
      <c r="H572" s="49"/>
      <c r="I572" s="49"/>
      <c r="J572" s="49"/>
      <c r="K572" s="49"/>
      <c r="L572" s="49"/>
      <c r="M572" s="49"/>
      <c r="N572" s="49"/>
    </row>
    <row r="573" ht="15.75" customHeight="1">
      <c r="G573" s="49"/>
      <c r="H573" s="49"/>
      <c r="I573" s="49"/>
      <c r="J573" s="49"/>
      <c r="K573" s="49"/>
      <c r="L573" s="49"/>
      <c r="M573" s="49"/>
      <c r="N573" s="49"/>
    </row>
    <row r="574" ht="15.75" customHeight="1">
      <c r="G574" s="49"/>
      <c r="H574" s="49"/>
      <c r="I574" s="49"/>
      <c r="J574" s="49"/>
      <c r="K574" s="49"/>
      <c r="L574" s="49"/>
      <c r="M574" s="49"/>
      <c r="N574" s="49"/>
    </row>
    <row r="575" ht="15.75" customHeight="1">
      <c r="G575" s="49"/>
      <c r="H575" s="49"/>
      <c r="I575" s="49"/>
      <c r="J575" s="49"/>
      <c r="K575" s="49"/>
      <c r="L575" s="49"/>
      <c r="M575" s="49"/>
      <c r="N575" s="49"/>
    </row>
    <row r="576" ht="15.75" customHeight="1">
      <c r="G576" s="49"/>
      <c r="H576" s="49"/>
      <c r="I576" s="49"/>
      <c r="J576" s="49"/>
      <c r="K576" s="49"/>
      <c r="L576" s="49"/>
      <c r="M576" s="49"/>
      <c r="N576" s="49"/>
    </row>
    <row r="577" ht="15.75" customHeight="1">
      <c r="G577" s="49"/>
      <c r="H577" s="49"/>
      <c r="I577" s="49"/>
      <c r="J577" s="49"/>
      <c r="K577" s="49"/>
      <c r="L577" s="49"/>
      <c r="M577" s="49"/>
      <c r="N577" s="49"/>
    </row>
    <row r="578" ht="15.75" customHeight="1">
      <c r="G578" s="49"/>
      <c r="H578" s="49"/>
      <c r="I578" s="49"/>
      <c r="J578" s="49"/>
      <c r="K578" s="49"/>
      <c r="L578" s="49"/>
      <c r="M578" s="49"/>
      <c r="N578" s="49"/>
    </row>
    <row r="579" ht="15.75" customHeight="1">
      <c r="G579" s="49"/>
      <c r="H579" s="49"/>
      <c r="I579" s="49"/>
      <c r="J579" s="49"/>
      <c r="K579" s="49"/>
      <c r="L579" s="49"/>
      <c r="M579" s="49"/>
      <c r="N579" s="49"/>
    </row>
    <row r="580" ht="15.75" customHeight="1">
      <c r="G580" s="49"/>
      <c r="H580" s="49"/>
      <c r="I580" s="49"/>
      <c r="J580" s="49"/>
      <c r="K580" s="49"/>
      <c r="L580" s="49"/>
      <c r="M580" s="49"/>
      <c r="N580" s="49"/>
    </row>
    <row r="581" ht="15.75" customHeight="1">
      <c r="G581" s="49"/>
      <c r="H581" s="49"/>
      <c r="I581" s="49"/>
      <c r="J581" s="49"/>
      <c r="K581" s="49"/>
      <c r="L581" s="49"/>
      <c r="M581" s="49"/>
      <c r="N581" s="49"/>
    </row>
    <row r="582" ht="15.75" customHeight="1">
      <c r="G582" s="49"/>
      <c r="H582" s="49"/>
      <c r="I582" s="49"/>
      <c r="J582" s="49"/>
      <c r="K582" s="49"/>
      <c r="L582" s="49"/>
      <c r="M582" s="49"/>
      <c r="N582" s="49"/>
    </row>
    <row r="583" ht="15.75" customHeight="1">
      <c r="G583" s="49"/>
      <c r="H583" s="49"/>
      <c r="I583" s="49"/>
      <c r="J583" s="49"/>
      <c r="K583" s="49"/>
      <c r="L583" s="49"/>
      <c r="M583" s="49"/>
      <c r="N583" s="49"/>
    </row>
    <row r="584" ht="15.75" customHeight="1">
      <c r="G584" s="49"/>
      <c r="H584" s="49"/>
      <c r="I584" s="49"/>
      <c r="J584" s="49"/>
      <c r="K584" s="49"/>
      <c r="L584" s="49"/>
      <c r="M584" s="49"/>
      <c r="N584" s="49"/>
    </row>
    <row r="585" ht="15.75" customHeight="1">
      <c r="G585" s="49"/>
      <c r="H585" s="49"/>
      <c r="I585" s="49"/>
      <c r="J585" s="49"/>
      <c r="K585" s="49"/>
      <c r="L585" s="49"/>
      <c r="M585" s="49"/>
      <c r="N585" s="49"/>
    </row>
    <row r="586" ht="15.75" customHeight="1">
      <c r="G586" s="49"/>
      <c r="H586" s="49"/>
      <c r="I586" s="49"/>
      <c r="J586" s="49"/>
      <c r="K586" s="49"/>
      <c r="L586" s="49"/>
      <c r="M586" s="49"/>
      <c r="N586" s="49"/>
    </row>
    <row r="587" ht="15.75" customHeight="1">
      <c r="G587" s="49"/>
      <c r="H587" s="49"/>
      <c r="I587" s="49"/>
      <c r="J587" s="49"/>
      <c r="K587" s="49"/>
      <c r="L587" s="49"/>
      <c r="M587" s="49"/>
      <c r="N587" s="49"/>
    </row>
    <row r="588" ht="15.75" customHeight="1">
      <c r="G588" s="49"/>
      <c r="H588" s="49"/>
      <c r="I588" s="49"/>
      <c r="J588" s="49"/>
      <c r="K588" s="49"/>
      <c r="L588" s="49"/>
      <c r="M588" s="49"/>
      <c r="N588" s="49"/>
    </row>
    <row r="589" ht="15.75" customHeight="1">
      <c r="G589" s="49"/>
      <c r="H589" s="49"/>
      <c r="I589" s="49"/>
      <c r="J589" s="49"/>
      <c r="K589" s="49"/>
      <c r="L589" s="49"/>
      <c r="M589" s="49"/>
      <c r="N589" s="49"/>
    </row>
    <row r="590" ht="15.75" customHeight="1">
      <c r="G590" s="49"/>
      <c r="H590" s="49"/>
      <c r="I590" s="49"/>
      <c r="J590" s="49"/>
      <c r="K590" s="49"/>
      <c r="L590" s="49"/>
      <c r="M590" s="49"/>
      <c r="N590" s="49"/>
    </row>
    <row r="591" ht="15.75" customHeight="1">
      <c r="G591" s="49"/>
      <c r="H591" s="49"/>
      <c r="I591" s="49"/>
      <c r="J591" s="49"/>
      <c r="K591" s="49"/>
      <c r="L591" s="49"/>
      <c r="M591" s="49"/>
      <c r="N591" s="49"/>
    </row>
    <row r="592" ht="15.75" customHeight="1">
      <c r="G592" s="49"/>
      <c r="H592" s="49"/>
      <c r="I592" s="49"/>
      <c r="J592" s="49"/>
      <c r="K592" s="49"/>
      <c r="L592" s="49"/>
      <c r="M592" s="49"/>
      <c r="N592" s="49"/>
    </row>
    <row r="593" ht="15.75" customHeight="1">
      <c r="G593" s="49"/>
      <c r="H593" s="49"/>
      <c r="I593" s="49"/>
      <c r="J593" s="49"/>
      <c r="K593" s="49"/>
      <c r="L593" s="49"/>
      <c r="M593" s="49"/>
      <c r="N593" s="49"/>
    </row>
    <row r="594" ht="15.75" customHeight="1">
      <c r="G594" s="49"/>
      <c r="H594" s="49"/>
      <c r="I594" s="49"/>
      <c r="J594" s="49"/>
      <c r="K594" s="49"/>
      <c r="L594" s="49"/>
      <c r="M594" s="49"/>
      <c r="N594" s="49"/>
    </row>
    <row r="595" ht="15.75" customHeight="1">
      <c r="G595" s="49"/>
      <c r="H595" s="49"/>
      <c r="I595" s="49"/>
      <c r="J595" s="49"/>
      <c r="K595" s="49"/>
      <c r="L595" s="49"/>
      <c r="M595" s="49"/>
      <c r="N595" s="49"/>
    </row>
    <row r="596" ht="15.75" customHeight="1">
      <c r="G596" s="49"/>
      <c r="H596" s="49"/>
      <c r="I596" s="49"/>
      <c r="J596" s="49"/>
      <c r="K596" s="49"/>
      <c r="L596" s="49"/>
      <c r="M596" s="49"/>
      <c r="N596" s="49"/>
    </row>
    <row r="597" ht="15.75" customHeight="1">
      <c r="G597" s="49"/>
      <c r="H597" s="49"/>
      <c r="I597" s="49"/>
      <c r="J597" s="49"/>
      <c r="K597" s="49"/>
      <c r="L597" s="49"/>
      <c r="M597" s="49"/>
      <c r="N597" s="49"/>
    </row>
    <row r="598" ht="15.75" customHeight="1">
      <c r="G598" s="49"/>
      <c r="H598" s="49"/>
      <c r="I598" s="49"/>
      <c r="J598" s="49"/>
      <c r="K598" s="49"/>
      <c r="L598" s="49"/>
      <c r="M598" s="49"/>
      <c r="N598" s="49"/>
    </row>
    <row r="599" ht="15.75" customHeight="1">
      <c r="G599" s="49"/>
      <c r="H599" s="49"/>
      <c r="I599" s="49"/>
      <c r="J599" s="49"/>
      <c r="K599" s="49"/>
      <c r="L599" s="49"/>
      <c r="M599" s="49"/>
      <c r="N599" s="49"/>
    </row>
    <row r="600" ht="15.75" customHeight="1">
      <c r="G600" s="49"/>
      <c r="H600" s="49"/>
      <c r="I600" s="49"/>
      <c r="J600" s="49"/>
      <c r="K600" s="49"/>
      <c r="L600" s="49"/>
      <c r="M600" s="49"/>
      <c r="N600" s="49"/>
    </row>
    <row r="601" ht="15.75" customHeight="1">
      <c r="G601" s="49"/>
      <c r="H601" s="49"/>
      <c r="I601" s="49"/>
      <c r="J601" s="49"/>
      <c r="K601" s="49"/>
      <c r="L601" s="49"/>
      <c r="M601" s="49"/>
      <c r="N601" s="49"/>
    </row>
    <row r="602" ht="15.75" customHeight="1">
      <c r="G602" s="49"/>
      <c r="H602" s="49"/>
      <c r="I602" s="49"/>
      <c r="J602" s="49"/>
      <c r="K602" s="49"/>
      <c r="L602" s="49"/>
      <c r="M602" s="49"/>
      <c r="N602" s="49"/>
    </row>
    <row r="603" ht="15.75" customHeight="1">
      <c r="G603" s="49"/>
      <c r="H603" s="49"/>
      <c r="I603" s="49"/>
      <c r="J603" s="49"/>
      <c r="K603" s="49"/>
      <c r="L603" s="49"/>
      <c r="M603" s="49"/>
      <c r="N603" s="49"/>
    </row>
    <row r="604" ht="15.75" customHeight="1">
      <c r="G604" s="49"/>
      <c r="H604" s="49"/>
      <c r="I604" s="49"/>
      <c r="J604" s="49"/>
      <c r="K604" s="49"/>
      <c r="L604" s="49"/>
      <c r="M604" s="49"/>
      <c r="N604" s="49"/>
    </row>
    <row r="605" ht="15.75" customHeight="1">
      <c r="G605" s="49"/>
      <c r="H605" s="49"/>
      <c r="I605" s="49"/>
      <c r="J605" s="49"/>
      <c r="K605" s="49"/>
      <c r="L605" s="49"/>
      <c r="M605" s="49"/>
      <c r="N605" s="49"/>
    </row>
    <row r="606" ht="15.75" customHeight="1">
      <c r="G606" s="49"/>
      <c r="H606" s="49"/>
      <c r="I606" s="49"/>
      <c r="J606" s="49"/>
      <c r="K606" s="49"/>
      <c r="L606" s="49"/>
      <c r="M606" s="49"/>
      <c r="N606" s="49"/>
    </row>
    <row r="607" ht="15.75" customHeight="1">
      <c r="G607" s="49"/>
      <c r="H607" s="49"/>
      <c r="I607" s="49"/>
      <c r="J607" s="49"/>
      <c r="K607" s="49"/>
      <c r="L607" s="49"/>
      <c r="M607" s="49"/>
      <c r="N607" s="49"/>
    </row>
    <row r="608" ht="15.75" customHeight="1">
      <c r="G608" s="49"/>
      <c r="H608" s="49"/>
      <c r="I608" s="49"/>
      <c r="J608" s="49"/>
      <c r="K608" s="49"/>
      <c r="L608" s="49"/>
      <c r="M608" s="49"/>
      <c r="N608" s="49"/>
    </row>
    <row r="609" ht="15.75" customHeight="1">
      <c r="G609" s="49"/>
      <c r="H609" s="49"/>
      <c r="I609" s="49"/>
      <c r="J609" s="49"/>
      <c r="K609" s="49"/>
      <c r="L609" s="49"/>
      <c r="M609" s="49"/>
      <c r="N609" s="49"/>
    </row>
    <row r="610" ht="15.75" customHeight="1">
      <c r="G610" s="49"/>
      <c r="H610" s="49"/>
      <c r="I610" s="49"/>
      <c r="J610" s="49"/>
      <c r="K610" s="49"/>
      <c r="L610" s="49"/>
      <c r="M610" s="49"/>
      <c r="N610" s="49"/>
    </row>
    <row r="611" ht="15.75" customHeight="1">
      <c r="G611" s="49"/>
      <c r="H611" s="49"/>
      <c r="I611" s="49"/>
      <c r="J611" s="49"/>
      <c r="K611" s="49"/>
      <c r="L611" s="49"/>
      <c r="M611" s="49"/>
      <c r="N611" s="49"/>
    </row>
    <row r="612" ht="15.75" customHeight="1">
      <c r="G612" s="49"/>
      <c r="H612" s="49"/>
      <c r="I612" s="49"/>
      <c r="J612" s="49"/>
      <c r="K612" s="49"/>
      <c r="L612" s="49"/>
      <c r="M612" s="49"/>
      <c r="N612" s="49"/>
    </row>
    <row r="613" ht="15.75" customHeight="1">
      <c r="G613" s="49"/>
      <c r="H613" s="49"/>
      <c r="I613" s="49"/>
      <c r="J613" s="49"/>
      <c r="K613" s="49"/>
      <c r="L613" s="49"/>
      <c r="M613" s="49"/>
      <c r="N613" s="49"/>
    </row>
    <row r="614" ht="15.75" customHeight="1">
      <c r="G614" s="49"/>
      <c r="H614" s="49"/>
      <c r="I614" s="49"/>
      <c r="J614" s="49"/>
      <c r="K614" s="49"/>
      <c r="L614" s="49"/>
      <c r="M614" s="49"/>
      <c r="N614" s="49"/>
    </row>
    <row r="615" ht="15.75" customHeight="1">
      <c r="G615" s="49"/>
      <c r="H615" s="49"/>
      <c r="I615" s="49"/>
      <c r="J615" s="49"/>
      <c r="K615" s="49"/>
      <c r="L615" s="49"/>
      <c r="M615" s="49"/>
      <c r="N615" s="49"/>
    </row>
    <row r="616" ht="15.75" customHeight="1">
      <c r="G616" s="49"/>
      <c r="H616" s="49"/>
      <c r="I616" s="49"/>
      <c r="J616" s="49"/>
      <c r="K616" s="49"/>
      <c r="L616" s="49"/>
      <c r="M616" s="49"/>
      <c r="N616" s="49"/>
    </row>
    <row r="617" ht="15.75" customHeight="1">
      <c r="G617" s="49"/>
      <c r="H617" s="49"/>
      <c r="I617" s="49"/>
      <c r="J617" s="49"/>
      <c r="K617" s="49"/>
      <c r="L617" s="49"/>
      <c r="M617" s="49"/>
      <c r="N617" s="49"/>
    </row>
    <row r="618" ht="15.75" customHeight="1">
      <c r="G618" s="49"/>
      <c r="H618" s="49"/>
      <c r="I618" s="49"/>
      <c r="J618" s="49"/>
      <c r="K618" s="49"/>
      <c r="L618" s="49"/>
      <c r="M618" s="49"/>
      <c r="N618" s="49"/>
    </row>
    <row r="619" ht="15.75" customHeight="1">
      <c r="G619" s="49"/>
      <c r="H619" s="49"/>
      <c r="I619" s="49"/>
      <c r="J619" s="49"/>
      <c r="K619" s="49"/>
      <c r="L619" s="49"/>
      <c r="M619" s="49"/>
      <c r="N619" s="49"/>
    </row>
    <row r="620" ht="15.75" customHeight="1">
      <c r="G620" s="49"/>
      <c r="H620" s="49"/>
      <c r="I620" s="49"/>
      <c r="J620" s="49"/>
      <c r="K620" s="49"/>
      <c r="L620" s="49"/>
      <c r="M620" s="49"/>
      <c r="N620" s="49"/>
    </row>
    <row r="621" ht="15.75" customHeight="1">
      <c r="G621" s="49"/>
      <c r="H621" s="49"/>
      <c r="I621" s="49"/>
      <c r="J621" s="49"/>
      <c r="K621" s="49"/>
      <c r="L621" s="49"/>
      <c r="M621" s="49"/>
      <c r="N621" s="49"/>
    </row>
    <row r="622" ht="15.75" customHeight="1">
      <c r="G622" s="49"/>
      <c r="H622" s="49"/>
      <c r="I622" s="49"/>
      <c r="J622" s="49"/>
      <c r="K622" s="49"/>
      <c r="L622" s="49"/>
      <c r="M622" s="49"/>
      <c r="N622" s="49"/>
    </row>
    <row r="623" ht="15.75" customHeight="1">
      <c r="G623" s="49"/>
      <c r="H623" s="49"/>
      <c r="I623" s="49"/>
      <c r="J623" s="49"/>
      <c r="K623" s="49"/>
      <c r="L623" s="49"/>
      <c r="M623" s="49"/>
      <c r="N623" s="49"/>
    </row>
    <row r="624" ht="15.75" customHeight="1">
      <c r="G624" s="49"/>
      <c r="H624" s="49"/>
      <c r="I624" s="49"/>
      <c r="J624" s="49"/>
      <c r="K624" s="49"/>
      <c r="L624" s="49"/>
      <c r="M624" s="49"/>
      <c r="N624" s="49"/>
    </row>
    <row r="625" ht="15.75" customHeight="1">
      <c r="G625" s="49"/>
      <c r="H625" s="49"/>
      <c r="I625" s="49"/>
      <c r="J625" s="49"/>
      <c r="K625" s="49"/>
      <c r="L625" s="49"/>
      <c r="M625" s="49"/>
      <c r="N625" s="49"/>
    </row>
    <row r="626" ht="15.75" customHeight="1">
      <c r="G626" s="49"/>
      <c r="H626" s="49"/>
      <c r="I626" s="49"/>
      <c r="J626" s="49"/>
      <c r="K626" s="49"/>
      <c r="L626" s="49"/>
      <c r="M626" s="49"/>
      <c r="N626" s="49"/>
    </row>
    <row r="627" ht="15.75" customHeight="1">
      <c r="G627" s="49"/>
      <c r="H627" s="49"/>
      <c r="I627" s="49"/>
      <c r="J627" s="49"/>
      <c r="K627" s="49"/>
      <c r="L627" s="49"/>
      <c r="M627" s="49"/>
      <c r="N627" s="49"/>
    </row>
    <row r="628" ht="15.75" customHeight="1">
      <c r="G628" s="49"/>
      <c r="H628" s="49"/>
      <c r="I628" s="49"/>
      <c r="J628" s="49"/>
      <c r="K628" s="49"/>
      <c r="L628" s="49"/>
      <c r="M628" s="49"/>
      <c r="N628" s="49"/>
    </row>
    <row r="629" ht="15.75" customHeight="1">
      <c r="G629" s="49"/>
      <c r="H629" s="49"/>
      <c r="I629" s="49"/>
      <c r="J629" s="49"/>
      <c r="K629" s="49"/>
      <c r="L629" s="49"/>
      <c r="M629" s="49"/>
      <c r="N629" s="49"/>
    </row>
    <row r="630" ht="15.75" customHeight="1">
      <c r="G630" s="49"/>
      <c r="H630" s="49"/>
      <c r="I630" s="49"/>
      <c r="J630" s="49"/>
      <c r="K630" s="49"/>
      <c r="L630" s="49"/>
      <c r="M630" s="49"/>
      <c r="N630" s="49"/>
    </row>
    <row r="631" ht="15.75" customHeight="1">
      <c r="G631" s="49"/>
      <c r="H631" s="49"/>
      <c r="I631" s="49"/>
      <c r="J631" s="49"/>
      <c r="K631" s="49"/>
      <c r="L631" s="49"/>
      <c r="M631" s="49"/>
      <c r="N631" s="49"/>
    </row>
    <row r="632" ht="15.75" customHeight="1">
      <c r="G632" s="49"/>
      <c r="H632" s="49"/>
      <c r="I632" s="49"/>
      <c r="J632" s="49"/>
      <c r="K632" s="49"/>
      <c r="L632" s="49"/>
      <c r="M632" s="49"/>
      <c r="N632" s="49"/>
    </row>
    <row r="633" ht="15.75" customHeight="1">
      <c r="G633" s="49"/>
      <c r="H633" s="49"/>
      <c r="I633" s="49"/>
      <c r="J633" s="49"/>
      <c r="K633" s="49"/>
      <c r="L633" s="49"/>
      <c r="M633" s="49"/>
      <c r="N633" s="49"/>
    </row>
    <row r="634" ht="15.75" customHeight="1">
      <c r="G634" s="49"/>
      <c r="H634" s="49"/>
      <c r="I634" s="49"/>
      <c r="J634" s="49"/>
      <c r="K634" s="49"/>
      <c r="L634" s="49"/>
      <c r="M634" s="49"/>
      <c r="N634" s="49"/>
    </row>
    <row r="635" ht="15.75" customHeight="1">
      <c r="G635" s="49"/>
      <c r="H635" s="49"/>
      <c r="I635" s="49"/>
      <c r="J635" s="49"/>
      <c r="K635" s="49"/>
      <c r="L635" s="49"/>
      <c r="M635" s="49"/>
      <c r="N635" s="49"/>
    </row>
    <row r="636" ht="15.75" customHeight="1">
      <c r="G636" s="49"/>
      <c r="H636" s="49"/>
      <c r="I636" s="49"/>
      <c r="J636" s="49"/>
      <c r="K636" s="49"/>
      <c r="L636" s="49"/>
      <c r="M636" s="49"/>
      <c r="N636" s="49"/>
    </row>
    <row r="637" ht="15.75" customHeight="1">
      <c r="G637" s="49"/>
      <c r="H637" s="49"/>
      <c r="I637" s="49"/>
      <c r="J637" s="49"/>
      <c r="K637" s="49"/>
      <c r="L637" s="49"/>
      <c r="M637" s="49"/>
      <c r="N637" s="49"/>
    </row>
    <row r="638" ht="15.75" customHeight="1">
      <c r="G638" s="49"/>
      <c r="H638" s="49"/>
      <c r="I638" s="49"/>
      <c r="J638" s="49"/>
      <c r="K638" s="49"/>
      <c r="L638" s="49"/>
      <c r="M638" s="49"/>
      <c r="N638" s="49"/>
    </row>
    <row r="639" ht="15.75" customHeight="1">
      <c r="G639" s="49"/>
      <c r="H639" s="49"/>
      <c r="I639" s="49"/>
      <c r="J639" s="49"/>
      <c r="K639" s="49"/>
      <c r="L639" s="49"/>
      <c r="M639" s="49"/>
      <c r="N639" s="49"/>
    </row>
    <row r="640" ht="15.75" customHeight="1">
      <c r="G640" s="49"/>
      <c r="H640" s="49"/>
      <c r="I640" s="49"/>
      <c r="J640" s="49"/>
      <c r="K640" s="49"/>
      <c r="L640" s="49"/>
      <c r="M640" s="49"/>
      <c r="N640" s="49"/>
    </row>
    <row r="641" ht="15.75" customHeight="1">
      <c r="G641" s="49"/>
      <c r="H641" s="49"/>
      <c r="I641" s="49"/>
      <c r="J641" s="49"/>
      <c r="K641" s="49"/>
      <c r="L641" s="49"/>
      <c r="M641" s="49"/>
      <c r="N641" s="49"/>
    </row>
    <row r="642" ht="15.75" customHeight="1">
      <c r="G642" s="49"/>
      <c r="H642" s="49"/>
      <c r="I642" s="49"/>
      <c r="J642" s="49"/>
      <c r="K642" s="49"/>
      <c r="L642" s="49"/>
      <c r="M642" s="49"/>
      <c r="N642" s="49"/>
    </row>
    <row r="643" ht="15.75" customHeight="1">
      <c r="G643" s="49"/>
      <c r="H643" s="49"/>
      <c r="I643" s="49"/>
      <c r="J643" s="49"/>
      <c r="K643" s="49"/>
      <c r="L643" s="49"/>
      <c r="M643" s="49"/>
      <c r="N643" s="49"/>
    </row>
    <row r="644" ht="15.75" customHeight="1">
      <c r="G644" s="49"/>
      <c r="H644" s="49"/>
      <c r="I644" s="49"/>
      <c r="J644" s="49"/>
      <c r="K644" s="49"/>
      <c r="L644" s="49"/>
      <c r="M644" s="49"/>
      <c r="N644" s="49"/>
    </row>
    <row r="645" ht="15.75" customHeight="1">
      <c r="G645" s="49"/>
      <c r="H645" s="49"/>
      <c r="I645" s="49"/>
      <c r="J645" s="49"/>
      <c r="K645" s="49"/>
      <c r="L645" s="49"/>
      <c r="M645" s="49"/>
      <c r="N645" s="49"/>
    </row>
    <row r="646" ht="15.75" customHeight="1">
      <c r="G646" s="49"/>
      <c r="H646" s="49"/>
      <c r="I646" s="49"/>
      <c r="J646" s="49"/>
      <c r="K646" s="49"/>
      <c r="L646" s="49"/>
      <c r="M646" s="49"/>
      <c r="N646" s="49"/>
    </row>
    <row r="647" ht="15.75" customHeight="1">
      <c r="G647" s="49"/>
      <c r="H647" s="49"/>
      <c r="I647" s="49"/>
      <c r="J647" s="49"/>
      <c r="K647" s="49"/>
      <c r="L647" s="49"/>
      <c r="M647" s="49"/>
      <c r="N647" s="49"/>
    </row>
    <row r="648" ht="15.75" customHeight="1">
      <c r="G648" s="49"/>
      <c r="H648" s="49"/>
      <c r="I648" s="49"/>
      <c r="J648" s="49"/>
      <c r="K648" s="49"/>
      <c r="L648" s="49"/>
      <c r="M648" s="49"/>
      <c r="N648" s="49"/>
    </row>
    <row r="649" ht="15.75" customHeight="1">
      <c r="G649" s="49"/>
      <c r="H649" s="49"/>
      <c r="I649" s="49"/>
      <c r="J649" s="49"/>
      <c r="K649" s="49"/>
      <c r="L649" s="49"/>
      <c r="M649" s="49"/>
      <c r="N649" s="49"/>
    </row>
    <row r="650" ht="15.75" customHeight="1">
      <c r="G650" s="49"/>
      <c r="H650" s="49"/>
      <c r="I650" s="49"/>
      <c r="J650" s="49"/>
      <c r="K650" s="49"/>
      <c r="L650" s="49"/>
      <c r="M650" s="49"/>
      <c r="N650" s="49"/>
    </row>
    <row r="651" ht="15.75" customHeight="1">
      <c r="G651" s="49"/>
      <c r="H651" s="49"/>
      <c r="I651" s="49"/>
      <c r="J651" s="49"/>
      <c r="K651" s="49"/>
      <c r="L651" s="49"/>
      <c r="M651" s="49"/>
      <c r="N651" s="49"/>
    </row>
    <row r="652" ht="15.75" customHeight="1">
      <c r="G652" s="49"/>
      <c r="H652" s="49"/>
      <c r="I652" s="49"/>
      <c r="J652" s="49"/>
      <c r="K652" s="49"/>
      <c r="L652" s="49"/>
      <c r="M652" s="49"/>
      <c r="N652" s="49"/>
    </row>
    <row r="653" ht="15.75" customHeight="1">
      <c r="G653" s="49"/>
      <c r="H653" s="49"/>
      <c r="I653" s="49"/>
      <c r="J653" s="49"/>
      <c r="K653" s="49"/>
      <c r="L653" s="49"/>
      <c r="M653" s="49"/>
      <c r="N653" s="49"/>
    </row>
    <row r="654" ht="15.75" customHeight="1">
      <c r="G654" s="49"/>
      <c r="H654" s="49"/>
      <c r="I654" s="49"/>
      <c r="J654" s="49"/>
      <c r="K654" s="49"/>
      <c r="L654" s="49"/>
      <c r="M654" s="49"/>
      <c r="N654" s="49"/>
    </row>
    <row r="655" ht="15.75" customHeight="1">
      <c r="G655" s="49"/>
      <c r="H655" s="49"/>
      <c r="I655" s="49"/>
      <c r="J655" s="49"/>
      <c r="K655" s="49"/>
      <c r="L655" s="49"/>
      <c r="M655" s="49"/>
      <c r="N655" s="49"/>
    </row>
    <row r="656" ht="15.75" customHeight="1">
      <c r="G656" s="49"/>
      <c r="H656" s="49"/>
      <c r="I656" s="49"/>
      <c r="J656" s="49"/>
      <c r="K656" s="49"/>
      <c r="L656" s="49"/>
      <c r="M656" s="49"/>
      <c r="N656" s="49"/>
    </row>
    <row r="657" ht="15.75" customHeight="1">
      <c r="G657" s="49"/>
      <c r="H657" s="49"/>
      <c r="I657" s="49"/>
      <c r="J657" s="49"/>
      <c r="K657" s="49"/>
      <c r="L657" s="49"/>
      <c r="M657" s="49"/>
      <c r="N657" s="49"/>
    </row>
    <row r="658" ht="15.75" customHeight="1">
      <c r="G658" s="49"/>
      <c r="H658" s="49"/>
      <c r="I658" s="49"/>
      <c r="J658" s="49"/>
      <c r="K658" s="49"/>
      <c r="L658" s="49"/>
      <c r="M658" s="49"/>
      <c r="N658" s="49"/>
    </row>
    <row r="659" ht="15.75" customHeight="1">
      <c r="G659" s="49"/>
      <c r="H659" s="49"/>
      <c r="I659" s="49"/>
      <c r="J659" s="49"/>
      <c r="K659" s="49"/>
      <c r="L659" s="49"/>
      <c r="M659" s="49"/>
      <c r="N659" s="49"/>
    </row>
    <row r="660" ht="15.75" customHeight="1">
      <c r="G660" s="49"/>
      <c r="H660" s="49"/>
      <c r="I660" s="49"/>
      <c r="J660" s="49"/>
      <c r="K660" s="49"/>
      <c r="L660" s="49"/>
      <c r="M660" s="49"/>
      <c r="N660" s="49"/>
    </row>
    <row r="661" ht="15.75" customHeight="1">
      <c r="G661" s="49"/>
      <c r="H661" s="49"/>
      <c r="I661" s="49"/>
      <c r="J661" s="49"/>
      <c r="K661" s="49"/>
      <c r="L661" s="49"/>
      <c r="M661" s="49"/>
      <c r="N661" s="49"/>
    </row>
    <row r="662" ht="15.75" customHeight="1">
      <c r="G662" s="49"/>
      <c r="H662" s="49"/>
      <c r="I662" s="49"/>
      <c r="J662" s="49"/>
      <c r="K662" s="49"/>
      <c r="L662" s="49"/>
      <c r="M662" s="49"/>
      <c r="N662" s="49"/>
    </row>
    <row r="663" ht="15.75" customHeight="1">
      <c r="G663" s="49"/>
      <c r="H663" s="49"/>
      <c r="I663" s="49"/>
      <c r="J663" s="49"/>
      <c r="K663" s="49"/>
      <c r="L663" s="49"/>
      <c r="M663" s="49"/>
      <c r="N663" s="49"/>
    </row>
    <row r="664" ht="15.75" customHeight="1">
      <c r="G664" s="49"/>
      <c r="H664" s="49"/>
      <c r="I664" s="49"/>
      <c r="J664" s="49"/>
      <c r="K664" s="49"/>
      <c r="L664" s="49"/>
      <c r="M664" s="49"/>
      <c r="N664" s="49"/>
    </row>
    <row r="665" ht="15.75" customHeight="1">
      <c r="G665" s="49"/>
      <c r="H665" s="49"/>
      <c r="I665" s="49"/>
      <c r="J665" s="49"/>
      <c r="K665" s="49"/>
      <c r="L665" s="49"/>
      <c r="M665" s="49"/>
      <c r="N665" s="49"/>
    </row>
    <row r="666" ht="15.75" customHeight="1">
      <c r="G666" s="49"/>
      <c r="H666" s="49"/>
      <c r="I666" s="49"/>
      <c r="J666" s="49"/>
      <c r="K666" s="49"/>
      <c r="L666" s="49"/>
      <c r="M666" s="49"/>
      <c r="N666" s="49"/>
    </row>
    <row r="667" ht="15.75" customHeight="1">
      <c r="G667" s="49"/>
      <c r="H667" s="49"/>
      <c r="I667" s="49"/>
      <c r="J667" s="49"/>
      <c r="K667" s="49"/>
      <c r="L667" s="49"/>
      <c r="M667" s="49"/>
      <c r="N667" s="49"/>
    </row>
    <row r="668" ht="15.75" customHeight="1">
      <c r="G668" s="49"/>
      <c r="H668" s="49"/>
      <c r="I668" s="49"/>
      <c r="J668" s="49"/>
      <c r="K668" s="49"/>
      <c r="L668" s="49"/>
      <c r="M668" s="49"/>
      <c r="N668" s="49"/>
    </row>
    <row r="669" ht="15.75" customHeight="1">
      <c r="G669" s="49"/>
      <c r="H669" s="49"/>
      <c r="I669" s="49"/>
      <c r="J669" s="49"/>
      <c r="K669" s="49"/>
      <c r="L669" s="49"/>
      <c r="M669" s="49"/>
      <c r="N669" s="49"/>
    </row>
    <row r="670" ht="15.75" customHeight="1">
      <c r="G670" s="49"/>
      <c r="H670" s="49"/>
      <c r="I670" s="49"/>
      <c r="J670" s="49"/>
      <c r="K670" s="49"/>
      <c r="L670" s="49"/>
      <c r="M670" s="49"/>
      <c r="N670" s="49"/>
    </row>
    <row r="671" ht="15.75" customHeight="1">
      <c r="G671" s="49"/>
      <c r="H671" s="49"/>
      <c r="I671" s="49"/>
      <c r="J671" s="49"/>
      <c r="K671" s="49"/>
      <c r="L671" s="49"/>
      <c r="M671" s="49"/>
      <c r="N671" s="49"/>
    </row>
    <row r="672" ht="15.75" customHeight="1">
      <c r="G672" s="49"/>
      <c r="H672" s="49"/>
      <c r="I672" s="49"/>
      <c r="J672" s="49"/>
      <c r="K672" s="49"/>
      <c r="L672" s="49"/>
      <c r="M672" s="49"/>
      <c r="N672" s="49"/>
    </row>
    <row r="673" ht="15.75" customHeight="1">
      <c r="G673" s="49"/>
      <c r="H673" s="49"/>
      <c r="I673" s="49"/>
      <c r="J673" s="49"/>
      <c r="K673" s="49"/>
      <c r="L673" s="49"/>
      <c r="M673" s="49"/>
      <c r="N673" s="49"/>
    </row>
    <row r="674" ht="15.75" customHeight="1">
      <c r="G674" s="49"/>
      <c r="H674" s="49"/>
      <c r="I674" s="49"/>
      <c r="J674" s="49"/>
      <c r="K674" s="49"/>
      <c r="L674" s="49"/>
      <c r="M674" s="49"/>
      <c r="N674" s="49"/>
    </row>
    <row r="675" ht="15.75" customHeight="1">
      <c r="G675" s="49"/>
      <c r="H675" s="49"/>
      <c r="I675" s="49"/>
      <c r="J675" s="49"/>
      <c r="K675" s="49"/>
      <c r="L675" s="49"/>
      <c r="M675" s="49"/>
      <c r="N675" s="49"/>
    </row>
    <row r="676" ht="15.75" customHeight="1">
      <c r="G676" s="49"/>
      <c r="H676" s="49"/>
      <c r="I676" s="49"/>
      <c r="J676" s="49"/>
      <c r="K676" s="49"/>
      <c r="L676" s="49"/>
      <c r="M676" s="49"/>
      <c r="N676" s="49"/>
    </row>
    <row r="677" ht="15.75" customHeight="1">
      <c r="G677" s="49"/>
      <c r="H677" s="49"/>
      <c r="I677" s="49"/>
      <c r="J677" s="49"/>
      <c r="K677" s="49"/>
      <c r="L677" s="49"/>
      <c r="M677" s="49"/>
      <c r="N677" s="49"/>
    </row>
    <row r="678" ht="15.75" customHeight="1">
      <c r="G678" s="49"/>
      <c r="H678" s="49"/>
      <c r="I678" s="49"/>
      <c r="J678" s="49"/>
      <c r="K678" s="49"/>
      <c r="L678" s="49"/>
      <c r="M678" s="49"/>
      <c r="N678" s="49"/>
    </row>
    <row r="679" ht="15.75" customHeight="1">
      <c r="G679" s="49"/>
      <c r="H679" s="49"/>
      <c r="I679" s="49"/>
      <c r="J679" s="49"/>
      <c r="K679" s="49"/>
      <c r="L679" s="49"/>
      <c r="M679" s="49"/>
      <c r="N679" s="49"/>
    </row>
    <row r="680" ht="15.75" customHeight="1">
      <c r="G680" s="49"/>
      <c r="H680" s="49"/>
      <c r="I680" s="49"/>
      <c r="J680" s="49"/>
      <c r="K680" s="49"/>
      <c r="L680" s="49"/>
      <c r="M680" s="49"/>
      <c r="N680" s="49"/>
    </row>
    <row r="681" ht="15.75" customHeight="1">
      <c r="G681" s="49"/>
      <c r="H681" s="49"/>
      <c r="I681" s="49"/>
      <c r="J681" s="49"/>
      <c r="K681" s="49"/>
      <c r="L681" s="49"/>
      <c r="M681" s="49"/>
      <c r="N681" s="49"/>
    </row>
    <row r="682" ht="15.75" customHeight="1">
      <c r="G682" s="49"/>
      <c r="H682" s="49"/>
      <c r="I682" s="49"/>
      <c r="J682" s="49"/>
      <c r="K682" s="49"/>
      <c r="L682" s="49"/>
      <c r="M682" s="49"/>
      <c r="N682" s="49"/>
    </row>
    <row r="683" ht="15.75" customHeight="1">
      <c r="G683" s="49"/>
      <c r="H683" s="49"/>
      <c r="I683" s="49"/>
      <c r="J683" s="49"/>
      <c r="K683" s="49"/>
      <c r="L683" s="49"/>
      <c r="M683" s="49"/>
      <c r="N683" s="49"/>
    </row>
    <row r="684" ht="15.75" customHeight="1">
      <c r="G684" s="49"/>
      <c r="H684" s="49"/>
      <c r="I684" s="49"/>
      <c r="J684" s="49"/>
      <c r="K684" s="49"/>
      <c r="L684" s="49"/>
      <c r="M684" s="49"/>
      <c r="N684" s="49"/>
    </row>
    <row r="685" ht="15.75" customHeight="1">
      <c r="G685" s="49"/>
      <c r="H685" s="49"/>
      <c r="I685" s="49"/>
      <c r="J685" s="49"/>
      <c r="K685" s="49"/>
      <c r="L685" s="49"/>
      <c r="M685" s="49"/>
      <c r="N685" s="49"/>
    </row>
    <row r="686" ht="15.75" customHeight="1">
      <c r="G686" s="49"/>
      <c r="H686" s="49"/>
      <c r="I686" s="49"/>
      <c r="J686" s="49"/>
      <c r="K686" s="49"/>
      <c r="L686" s="49"/>
      <c r="M686" s="49"/>
      <c r="N686" s="49"/>
    </row>
    <row r="687" ht="15.75" customHeight="1">
      <c r="G687" s="49"/>
      <c r="H687" s="49"/>
      <c r="I687" s="49"/>
      <c r="J687" s="49"/>
      <c r="K687" s="49"/>
      <c r="L687" s="49"/>
      <c r="M687" s="49"/>
      <c r="N687" s="49"/>
    </row>
    <row r="688" ht="15.75" customHeight="1">
      <c r="G688" s="49"/>
      <c r="H688" s="49"/>
      <c r="I688" s="49"/>
      <c r="J688" s="49"/>
      <c r="K688" s="49"/>
      <c r="L688" s="49"/>
      <c r="M688" s="49"/>
      <c r="N688" s="49"/>
    </row>
    <row r="689" ht="15.75" customHeight="1">
      <c r="G689" s="49"/>
      <c r="H689" s="49"/>
      <c r="I689" s="49"/>
      <c r="J689" s="49"/>
      <c r="K689" s="49"/>
      <c r="L689" s="49"/>
      <c r="M689" s="49"/>
      <c r="N689" s="49"/>
    </row>
    <row r="690" ht="15.75" customHeight="1">
      <c r="G690" s="49"/>
      <c r="H690" s="49"/>
      <c r="I690" s="49"/>
      <c r="J690" s="49"/>
      <c r="K690" s="49"/>
      <c r="L690" s="49"/>
      <c r="M690" s="49"/>
      <c r="N690" s="49"/>
    </row>
    <row r="691" ht="15.75" customHeight="1">
      <c r="G691" s="49"/>
      <c r="H691" s="49"/>
      <c r="I691" s="49"/>
      <c r="J691" s="49"/>
      <c r="K691" s="49"/>
      <c r="L691" s="49"/>
      <c r="M691" s="49"/>
      <c r="N691" s="49"/>
    </row>
    <row r="692" ht="15.75" customHeight="1">
      <c r="G692" s="49"/>
      <c r="H692" s="49"/>
      <c r="I692" s="49"/>
      <c r="J692" s="49"/>
      <c r="K692" s="49"/>
      <c r="L692" s="49"/>
      <c r="M692" s="49"/>
      <c r="N692" s="49"/>
    </row>
    <row r="693" ht="15.75" customHeight="1">
      <c r="G693" s="49"/>
      <c r="H693" s="49"/>
      <c r="I693" s="49"/>
      <c r="J693" s="49"/>
      <c r="K693" s="49"/>
      <c r="L693" s="49"/>
      <c r="M693" s="49"/>
      <c r="N693" s="49"/>
    </row>
    <row r="694" ht="15.75" customHeight="1">
      <c r="G694" s="49"/>
      <c r="H694" s="49"/>
      <c r="I694" s="49"/>
      <c r="J694" s="49"/>
      <c r="K694" s="49"/>
      <c r="L694" s="49"/>
      <c r="M694" s="49"/>
      <c r="N694" s="49"/>
    </row>
    <row r="695" ht="15.75" customHeight="1">
      <c r="G695" s="49"/>
      <c r="H695" s="49"/>
      <c r="I695" s="49"/>
      <c r="J695" s="49"/>
      <c r="K695" s="49"/>
      <c r="L695" s="49"/>
      <c r="M695" s="49"/>
      <c r="N695" s="49"/>
    </row>
    <row r="696" ht="15.75" customHeight="1">
      <c r="G696" s="49"/>
      <c r="H696" s="49"/>
      <c r="I696" s="49"/>
      <c r="J696" s="49"/>
      <c r="K696" s="49"/>
      <c r="L696" s="49"/>
      <c r="M696" s="49"/>
      <c r="N696" s="49"/>
    </row>
    <row r="697" ht="15.75" customHeight="1">
      <c r="G697" s="49"/>
      <c r="H697" s="49"/>
      <c r="I697" s="49"/>
      <c r="J697" s="49"/>
      <c r="K697" s="49"/>
      <c r="L697" s="49"/>
      <c r="M697" s="49"/>
      <c r="N697" s="49"/>
    </row>
    <row r="698" ht="15.75" customHeight="1">
      <c r="G698" s="49"/>
      <c r="H698" s="49"/>
      <c r="I698" s="49"/>
      <c r="J698" s="49"/>
      <c r="K698" s="49"/>
      <c r="L698" s="49"/>
      <c r="M698" s="49"/>
      <c r="N698" s="49"/>
    </row>
    <row r="699" ht="15.75" customHeight="1">
      <c r="G699" s="49"/>
      <c r="H699" s="49"/>
      <c r="I699" s="49"/>
      <c r="J699" s="49"/>
      <c r="K699" s="49"/>
      <c r="L699" s="49"/>
      <c r="M699" s="49"/>
      <c r="N699" s="49"/>
    </row>
    <row r="700" ht="15.75" customHeight="1">
      <c r="G700" s="49"/>
      <c r="H700" s="49"/>
      <c r="I700" s="49"/>
      <c r="J700" s="49"/>
      <c r="K700" s="49"/>
      <c r="L700" s="49"/>
      <c r="M700" s="49"/>
      <c r="N700" s="49"/>
    </row>
    <row r="701" ht="15.75" customHeight="1">
      <c r="G701" s="49"/>
      <c r="H701" s="49"/>
      <c r="I701" s="49"/>
      <c r="J701" s="49"/>
      <c r="K701" s="49"/>
      <c r="L701" s="49"/>
      <c r="M701" s="49"/>
      <c r="N701" s="49"/>
    </row>
    <row r="702" ht="15.75" customHeight="1">
      <c r="G702" s="49"/>
      <c r="H702" s="49"/>
      <c r="I702" s="49"/>
      <c r="J702" s="49"/>
      <c r="K702" s="49"/>
      <c r="L702" s="49"/>
      <c r="M702" s="49"/>
      <c r="N702" s="49"/>
    </row>
    <row r="703" ht="15.75" customHeight="1">
      <c r="G703" s="49"/>
      <c r="H703" s="49"/>
      <c r="I703" s="49"/>
      <c r="J703" s="49"/>
      <c r="K703" s="49"/>
      <c r="L703" s="49"/>
      <c r="M703" s="49"/>
      <c r="N703" s="49"/>
    </row>
    <row r="704" ht="15.75" customHeight="1">
      <c r="G704" s="49"/>
      <c r="H704" s="49"/>
      <c r="I704" s="49"/>
      <c r="J704" s="49"/>
      <c r="K704" s="49"/>
      <c r="L704" s="49"/>
      <c r="M704" s="49"/>
      <c r="N704" s="49"/>
    </row>
    <row r="705" ht="15.75" customHeight="1">
      <c r="G705" s="49"/>
      <c r="H705" s="49"/>
      <c r="I705" s="49"/>
      <c r="J705" s="49"/>
      <c r="K705" s="49"/>
      <c r="L705" s="49"/>
      <c r="M705" s="49"/>
      <c r="N705" s="49"/>
    </row>
    <row r="706" ht="15.75" customHeight="1">
      <c r="G706" s="49"/>
      <c r="H706" s="49"/>
      <c r="I706" s="49"/>
      <c r="J706" s="49"/>
      <c r="K706" s="49"/>
      <c r="L706" s="49"/>
      <c r="M706" s="49"/>
      <c r="N706" s="49"/>
    </row>
    <row r="707" ht="15.75" customHeight="1">
      <c r="G707" s="49"/>
      <c r="H707" s="49"/>
      <c r="I707" s="49"/>
      <c r="J707" s="49"/>
      <c r="K707" s="49"/>
      <c r="L707" s="49"/>
      <c r="M707" s="49"/>
      <c r="N707" s="49"/>
    </row>
    <row r="708" ht="15.75" customHeight="1">
      <c r="G708" s="49"/>
      <c r="H708" s="49"/>
      <c r="I708" s="49"/>
      <c r="J708" s="49"/>
      <c r="K708" s="49"/>
      <c r="L708" s="49"/>
      <c r="M708" s="49"/>
      <c r="N708" s="49"/>
    </row>
    <row r="709" ht="15.75" customHeight="1">
      <c r="G709" s="49"/>
      <c r="H709" s="49"/>
      <c r="I709" s="49"/>
      <c r="J709" s="49"/>
      <c r="K709" s="49"/>
      <c r="L709" s="49"/>
      <c r="M709" s="49"/>
      <c r="N709" s="49"/>
    </row>
    <row r="710" ht="15.75" customHeight="1">
      <c r="G710" s="49"/>
      <c r="H710" s="49"/>
      <c r="I710" s="49"/>
      <c r="J710" s="49"/>
      <c r="K710" s="49"/>
      <c r="L710" s="49"/>
      <c r="M710" s="49"/>
      <c r="N710" s="49"/>
    </row>
    <row r="711" ht="15.75" customHeight="1">
      <c r="G711" s="49"/>
      <c r="H711" s="49"/>
      <c r="I711" s="49"/>
      <c r="J711" s="49"/>
      <c r="K711" s="49"/>
      <c r="L711" s="49"/>
      <c r="M711" s="49"/>
      <c r="N711" s="49"/>
    </row>
    <row r="712" ht="15.75" customHeight="1">
      <c r="G712" s="49"/>
      <c r="H712" s="49"/>
      <c r="I712" s="49"/>
      <c r="J712" s="49"/>
      <c r="K712" s="49"/>
      <c r="L712" s="49"/>
      <c r="M712" s="49"/>
      <c r="N712" s="49"/>
    </row>
    <row r="713" ht="15.75" customHeight="1">
      <c r="G713" s="49"/>
      <c r="H713" s="49"/>
      <c r="I713" s="49"/>
      <c r="J713" s="49"/>
      <c r="K713" s="49"/>
      <c r="L713" s="49"/>
      <c r="M713" s="49"/>
      <c r="N713" s="49"/>
    </row>
    <row r="714" ht="15.75" customHeight="1">
      <c r="G714" s="49"/>
      <c r="H714" s="49"/>
      <c r="I714" s="49"/>
      <c r="J714" s="49"/>
      <c r="K714" s="49"/>
      <c r="L714" s="49"/>
      <c r="M714" s="49"/>
      <c r="N714" s="49"/>
    </row>
    <row r="715" ht="15.75" customHeight="1">
      <c r="G715" s="49"/>
      <c r="H715" s="49"/>
      <c r="I715" s="49"/>
      <c r="J715" s="49"/>
      <c r="K715" s="49"/>
      <c r="L715" s="49"/>
      <c r="M715" s="49"/>
      <c r="N715" s="49"/>
    </row>
    <row r="716" ht="15.75" customHeight="1">
      <c r="G716" s="49"/>
      <c r="H716" s="49"/>
      <c r="I716" s="49"/>
      <c r="J716" s="49"/>
      <c r="K716" s="49"/>
      <c r="L716" s="49"/>
      <c r="M716" s="49"/>
      <c r="N716" s="49"/>
    </row>
    <row r="717" ht="15.75" customHeight="1">
      <c r="G717" s="49"/>
      <c r="H717" s="49"/>
      <c r="I717" s="49"/>
      <c r="J717" s="49"/>
      <c r="K717" s="49"/>
      <c r="L717" s="49"/>
      <c r="M717" s="49"/>
      <c r="N717" s="49"/>
    </row>
    <row r="718" ht="15.75" customHeight="1">
      <c r="G718" s="49"/>
      <c r="H718" s="49"/>
      <c r="I718" s="49"/>
      <c r="J718" s="49"/>
      <c r="K718" s="49"/>
      <c r="L718" s="49"/>
      <c r="M718" s="49"/>
      <c r="N718" s="49"/>
    </row>
    <row r="719" ht="15.75" customHeight="1">
      <c r="G719" s="49"/>
      <c r="H719" s="49"/>
      <c r="I719" s="49"/>
      <c r="J719" s="49"/>
      <c r="K719" s="49"/>
      <c r="L719" s="49"/>
      <c r="M719" s="49"/>
      <c r="N719" s="49"/>
    </row>
    <row r="720" ht="15.75" customHeight="1">
      <c r="G720" s="49"/>
      <c r="H720" s="49"/>
      <c r="I720" s="49"/>
      <c r="J720" s="49"/>
      <c r="K720" s="49"/>
      <c r="L720" s="49"/>
      <c r="M720" s="49"/>
      <c r="N720" s="49"/>
    </row>
    <row r="721" ht="15.75" customHeight="1">
      <c r="G721" s="49"/>
      <c r="H721" s="49"/>
      <c r="I721" s="49"/>
      <c r="J721" s="49"/>
      <c r="K721" s="49"/>
      <c r="L721" s="49"/>
      <c r="M721" s="49"/>
      <c r="N721" s="49"/>
    </row>
    <row r="722" ht="15.75" customHeight="1">
      <c r="G722" s="49"/>
      <c r="H722" s="49"/>
      <c r="I722" s="49"/>
      <c r="J722" s="49"/>
      <c r="K722" s="49"/>
      <c r="L722" s="49"/>
      <c r="M722" s="49"/>
      <c r="N722" s="49"/>
    </row>
    <row r="723" ht="15.75" customHeight="1">
      <c r="G723" s="49"/>
      <c r="H723" s="49"/>
      <c r="I723" s="49"/>
      <c r="J723" s="49"/>
      <c r="K723" s="49"/>
      <c r="L723" s="49"/>
      <c r="M723" s="49"/>
      <c r="N723" s="49"/>
    </row>
    <row r="724" ht="15.75" customHeight="1">
      <c r="G724" s="49"/>
      <c r="H724" s="49"/>
      <c r="I724" s="49"/>
      <c r="J724" s="49"/>
      <c r="K724" s="49"/>
      <c r="L724" s="49"/>
      <c r="M724" s="49"/>
      <c r="N724" s="49"/>
    </row>
    <row r="725" ht="15.75" customHeight="1">
      <c r="G725" s="49"/>
      <c r="H725" s="49"/>
      <c r="I725" s="49"/>
      <c r="J725" s="49"/>
      <c r="K725" s="49"/>
      <c r="L725" s="49"/>
      <c r="M725" s="49"/>
      <c r="N725" s="49"/>
    </row>
    <row r="726" ht="15.75" customHeight="1">
      <c r="G726" s="49"/>
      <c r="H726" s="49"/>
      <c r="I726" s="49"/>
      <c r="J726" s="49"/>
      <c r="K726" s="49"/>
      <c r="L726" s="49"/>
      <c r="M726" s="49"/>
      <c r="N726" s="49"/>
    </row>
    <row r="727" ht="15.75" customHeight="1">
      <c r="G727" s="49"/>
      <c r="H727" s="49"/>
      <c r="I727" s="49"/>
      <c r="J727" s="49"/>
      <c r="K727" s="49"/>
      <c r="L727" s="49"/>
      <c r="M727" s="49"/>
      <c r="N727" s="49"/>
    </row>
    <row r="728" ht="15.75" customHeight="1">
      <c r="G728" s="49"/>
      <c r="H728" s="49"/>
      <c r="I728" s="49"/>
      <c r="J728" s="49"/>
      <c r="K728" s="49"/>
      <c r="L728" s="49"/>
      <c r="M728" s="49"/>
      <c r="N728" s="49"/>
    </row>
    <row r="729" ht="15.75" customHeight="1">
      <c r="G729" s="49"/>
      <c r="H729" s="49"/>
      <c r="I729" s="49"/>
      <c r="J729" s="49"/>
      <c r="K729" s="49"/>
      <c r="L729" s="49"/>
      <c r="M729" s="49"/>
      <c r="N729" s="49"/>
    </row>
    <row r="730" ht="15.75" customHeight="1">
      <c r="G730" s="49"/>
      <c r="H730" s="49"/>
      <c r="I730" s="49"/>
      <c r="J730" s="49"/>
      <c r="K730" s="49"/>
      <c r="L730" s="49"/>
      <c r="M730" s="49"/>
      <c r="N730" s="49"/>
    </row>
    <row r="731" ht="15.75" customHeight="1">
      <c r="G731" s="49"/>
      <c r="H731" s="49"/>
      <c r="I731" s="49"/>
      <c r="J731" s="49"/>
      <c r="K731" s="49"/>
      <c r="L731" s="49"/>
      <c r="M731" s="49"/>
      <c r="N731" s="49"/>
    </row>
    <row r="732" ht="15.75" customHeight="1">
      <c r="G732" s="49"/>
      <c r="H732" s="49"/>
      <c r="I732" s="49"/>
      <c r="J732" s="49"/>
      <c r="K732" s="49"/>
      <c r="L732" s="49"/>
      <c r="M732" s="49"/>
      <c r="N732" s="49"/>
    </row>
    <row r="733" ht="15.75" customHeight="1">
      <c r="G733" s="49"/>
      <c r="H733" s="49"/>
      <c r="I733" s="49"/>
      <c r="J733" s="49"/>
      <c r="K733" s="49"/>
      <c r="L733" s="49"/>
      <c r="M733" s="49"/>
      <c r="N733" s="49"/>
    </row>
    <row r="734" ht="15.75" customHeight="1">
      <c r="G734" s="49"/>
      <c r="H734" s="49"/>
      <c r="I734" s="49"/>
      <c r="J734" s="49"/>
      <c r="K734" s="49"/>
      <c r="L734" s="49"/>
      <c r="M734" s="49"/>
      <c r="N734" s="49"/>
    </row>
    <row r="735" ht="15.75" customHeight="1">
      <c r="G735" s="49"/>
      <c r="H735" s="49"/>
      <c r="I735" s="49"/>
      <c r="J735" s="49"/>
      <c r="K735" s="49"/>
      <c r="L735" s="49"/>
      <c r="M735" s="49"/>
      <c r="N735" s="49"/>
    </row>
    <row r="736" ht="15.75" customHeight="1">
      <c r="G736" s="49"/>
      <c r="H736" s="49"/>
      <c r="I736" s="49"/>
      <c r="J736" s="49"/>
      <c r="K736" s="49"/>
      <c r="L736" s="49"/>
      <c r="M736" s="49"/>
      <c r="N736" s="49"/>
    </row>
    <row r="737" ht="15.75" customHeight="1">
      <c r="G737" s="49"/>
      <c r="H737" s="49"/>
      <c r="I737" s="49"/>
      <c r="J737" s="49"/>
      <c r="K737" s="49"/>
      <c r="L737" s="49"/>
      <c r="M737" s="49"/>
      <c r="N737" s="49"/>
    </row>
    <row r="738" ht="15.75" customHeight="1">
      <c r="G738" s="49"/>
      <c r="H738" s="49"/>
      <c r="I738" s="49"/>
      <c r="J738" s="49"/>
      <c r="K738" s="49"/>
      <c r="L738" s="49"/>
      <c r="M738" s="49"/>
      <c r="N738" s="49"/>
    </row>
    <row r="739" ht="15.75" customHeight="1">
      <c r="G739" s="49"/>
      <c r="H739" s="49"/>
      <c r="I739" s="49"/>
      <c r="J739" s="49"/>
      <c r="K739" s="49"/>
      <c r="L739" s="49"/>
      <c r="M739" s="49"/>
      <c r="N739" s="49"/>
    </row>
    <row r="740" ht="15.75" customHeight="1">
      <c r="G740" s="49"/>
      <c r="H740" s="49"/>
      <c r="I740" s="49"/>
      <c r="J740" s="49"/>
      <c r="K740" s="49"/>
      <c r="L740" s="49"/>
      <c r="M740" s="49"/>
      <c r="N740" s="49"/>
    </row>
    <row r="741" ht="15.75" customHeight="1">
      <c r="G741" s="49"/>
      <c r="H741" s="49"/>
      <c r="I741" s="49"/>
      <c r="J741" s="49"/>
      <c r="K741" s="49"/>
      <c r="L741" s="49"/>
      <c r="M741" s="49"/>
      <c r="N741" s="49"/>
    </row>
    <row r="742" ht="15.75" customHeight="1">
      <c r="G742" s="49"/>
      <c r="H742" s="49"/>
      <c r="I742" s="49"/>
      <c r="J742" s="49"/>
      <c r="K742" s="49"/>
      <c r="L742" s="49"/>
      <c r="M742" s="49"/>
      <c r="N742" s="49"/>
    </row>
    <row r="743" ht="15.75" customHeight="1">
      <c r="G743" s="49"/>
      <c r="H743" s="49"/>
      <c r="I743" s="49"/>
      <c r="J743" s="49"/>
      <c r="K743" s="49"/>
      <c r="L743" s="49"/>
      <c r="M743" s="49"/>
      <c r="N743" s="49"/>
    </row>
    <row r="744" ht="15.75" customHeight="1">
      <c r="G744" s="49"/>
      <c r="H744" s="49"/>
      <c r="I744" s="49"/>
      <c r="J744" s="49"/>
      <c r="K744" s="49"/>
      <c r="L744" s="49"/>
      <c r="M744" s="49"/>
      <c r="N744" s="49"/>
    </row>
    <row r="745" ht="15.75" customHeight="1">
      <c r="G745" s="49"/>
      <c r="H745" s="49"/>
      <c r="I745" s="49"/>
      <c r="J745" s="49"/>
      <c r="K745" s="49"/>
      <c r="L745" s="49"/>
      <c r="M745" s="49"/>
      <c r="N745" s="49"/>
    </row>
    <row r="746" ht="15.75" customHeight="1">
      <c r="G746" s="49"/>
      <c r="H746" s="49"/>
      <c r="I746" s="49"/>
      <c r="J746" s="49"/>
      <c r="K746" s="49"/>
      <c r="L746" s="49"/>
      <c r="M746" s="49"/>
      <c r="N746" s="49"/>
    </row>
    <row r="747" ht="15.75" customHeight="1">
      <c r="G747" s="49"/>
      <c r="H747" s="49"/>
      <c r="I747" s="49"/>
      <c r="J747" s="49"/>
      <c r="K747" s="49"/>
      <c r="L747" s="49"/>
      <c r="M747" s="49"/>
      <c r="N747" s="49"/>
    </row>
    <row r="748" ht="15.75" customHeight="1">
      <c r="G748" s="49"/>
      <c r="H748" s="49"/>
      <c r="I748" s="49"/>
      <c r="J748" s="49"/>
      <c r="K748" s="49"/>
      <c r="L748" s="49"/>
      <c r="M748" s="49"/>
      <c r="N748" s="49"/>
    </row>
    <row r="749" ht="15.75" customHeight="1">
      <c r="G749" s="49"/>
      <c r="H749" s="49"/>
      <c r="I749" s="49"/>
      <c r="J749" s="49"/>
      <c r="K749" s="49"/>
      <c r="L749" s="49"/>
      <c r="M749" s="49"/>
      <c r="N749" s="49"/>
    </row>
    <row r="750" ht="15.75" customHeight="1">
      <c r="G750" s="49"/>
      <c r="H750" s="49"/>
      <c r="I750" s="49"/>
      <c r="J750" s="49"/>
      <c r="K750" s="49"/>
      <c r="L750" s="49"/>
      <c r="M750" s="49"/>
      <c r="N750" s="49"/>
    </row>
    <row r="751" ht="15.75" customHeight="1">
      <c r="G751" s="49"/>
      <c r="H751" s="49"/>
      <c r="I751" s="49"/>
      <c r="J751" s="49"/>
      <c r="K751" s="49"/>
      <c r="L751" s="49"/>
      <c r="M751" s="49"/>
      <c r="N751" s="49"/>
    </row>
    <row r="752" ht="15.75" customHeight="1">
      <c r="G752" s="49"/>
      <c r="H752" s="49"/>
      <c r="I752" s="49"/>
      <c r="J752" s="49"/>
      <c r="K752" s="49"/>
      <c r="L752" s="49"/>
      <c r="M752" s="49"/>
      <c r="N752" s="49"/>
    </row>
    <row r="753" ht="15.75" customHeight="1">
      <c r="G753" s="49"/>
      <c r="H753" s="49"/>
      <c r="I753" s="49"/>
      <c r="J753" s="49"/>
      <c r="K753" s="49"/>
      <c r="L753" s="49"/>
      <c r="M753" s="49"/>
      <c r="N753" s="49"/>
    </row>
    <row r="754" ht="15.75" customHeight="1">
      <c r="G754" s="49"/>
      <c r="H754" s="49"/>
      <c r="I754" s="49"/>
      <c r="J754" s="49"/>
      <c r="K754" s="49"/>
      <c r="L754" s="49"/>
      <c r="M754" s="49"/>
      <c r="N754" s="49"/>
    </row>
    <row r="755" ht="15.75" customHeight="1">
      <c r="G755" s="49"/>
      <c r="H755" s="49"/>
      <c r="I755" s="49"/>
      <c r="J755" s="49"/>
      <c r="K755" s="49"/>
      <c r="L755" s="49"/>
      <c r="M755" s="49"/>
      <c r="N755" s="49"/>
    </row>
    <row r="756" ht="15.75" customHeight="1">
      <c r="G756" s="49"/>
      <c r="H756" s="49"/>
      <c r="I756" s="49"/>
      <c r="J756" s="49"/>
      <c r="K756" s="49"/>
      <c r="L756" s="49"/>
      <c r="M756" s="49"/>
      <c r="N756" s="49"/>
    </row>
    <row r="757" ht="15.75" customHeight="1">
      <c r="G757" s="49"/>
      <c r="H757" s="49"/>
      <c r="I757" s="49"/>
      <c r="J757" s="49"/>
      <c r="K757" s="49"/>
      <c r="L757" s="49"/>
      <c r="M757" s="49"/>
      <c r="N757" s="49"/>
    </row>
    <row r="758" ht="15.75" customHeight="1">
      <c r="G758" s="49"/>
      <c r="H758" s="49"/>
      <c r="I758" s="49"/>
      <c r="J758" s="49"/>
      <c r="K758" s="49"/>
      <c r="L758" s="49"/>
      <c r="M758" s="49"/>
      <c r="N758" s="49"/>
    </row>
    <row r="759" ht="15.75" customHeight="1">
      <c r="G759" s="49"/>
      <c r="H759" s="49"/>
      <c r="I759" s="49"/>
      <c r="J759" s="49"/>
      <c r="K759" s="49"/>
      <c r="L759" s="49"/>
      <c r="M759" s="49"/>
      <c r="N759" s="49"/>
    </row>
    <row r="760" ht="15.75" customHeight="1">
      <c r="G760" s="49"/>
      <c r="H760" s="49"/>
      <c r="I760" s="49"/>
      <c r="J760" s="49"/>
      <c r="K760" s="49"/>
      <c r="L760" s="49"/>
      <c r="M760" s="49"/>
      <c r="N760" s="49"/>
    </row>
    <row r="761" ht="15.75" customHeight="1">
      <c r="G761" s="49"/>
      <c r="H761" s="49"/>
      <c r="I761" s="49"/>
      <c r="J761" s="49"/>
      <c r="K761" s="49"/>
      <c r="L761" s="49"/>
      <c r="M761" s="49"/>
      <c r="N761" s="49"/>
    </row>
    <row r="762" ht="15.75" customHeight="1">
      <c r="G762" s="49"/>
      <c r="H762" s="49"/>
      <c r="I762" s="49"/>
      <c r="J762" s="49"/>
      <c r="K762" s="49"/>
      <c r="L762" s="49"/>
      <c r="M762" s="49"/>
      <c r="N762" s="49"/>
    </row>
    <row r="763" ht="15.75" customHeight="1">
      <c r="G763" s="49"/>
      <c r="H763" s="49"/>
      <c r="I763" s="49"/>
      <c r="J763" s="49"/>
      <c r="K763" s="49"/>
      <c r="L763" s="49"/>
      <c r="M763" s="49"/>
      <c r="N763" s="49"/>
    </row>
    <row r="764" ht="15.75" customHeight="1">
      <c r="G764" s="49"/>
      <c r="H764" s="49"/>
      <c r="I764" s="49"/>
      <c r="J764" s="49"/>
      <c r="K764" s="49"/>
      <c r="L764" s="49"/>
      <c r="M764" s="49"/>
      <c r="N764" s="49"/>
    </row>
    <row r="765" ht="15.75" customHeight="1">
      <c r="G765" s="49"/>
      <c r="H765" s="49"/>
      <c r="I765" s="49"/>
      <c r="J765" s="49"/>
      <c r="K765" s="49"/>
      <c r="L765" s="49"/>
      <c r="M765" s="49"/>
      <c r="N765" s="49"/>
    </row>
    <row r="766" ht="15.75" customHeight="1">
      <c r="G766" s="49"/>
      <c r="H766" s="49"/>
      <c r="I766" s="49"/>
      <c r="J766" s="49"/>
      <c r="K766" s="49"/>
      <c r="L766" s="49"/>
      <c r="M766" s="49"/>
      <c r="N766" s="49"/>
    </row>
    <row r="767" ht="15.75" customHeight="1">
      <c r="G767" s="49"/>
      <c r="H767" s="49"/>
      <c r="I767" s="49"/>
      <c r="J767" s="49"/>
      <c r="K767" s="49"/>
      <c r="L767" s="49"/>
      <c r="M767" s="49"/>
      <c r="N767" s="49"/>
    </row>
    <row r="768" ht="15.75" customHeight="1">
      <c r="G768" s="49"/>
      <c r="H768" s="49"/>
      <c r="I768" s="49"/>
      <c r="J768" s="49"/>
      <c r="K768" s="49"/>
      <c r="L768" s="49"/>
      <c r="M768" s="49"/>
      <c r="N768" s="49"/>
    </row>
    <row r="769" ht="15.75" customHeight="1">
      <c r="G769" s="49"/>
      <c r="H769" s="49"/>
      <c r="I769" s="49"/>
      <c r="J769" s="49"/>
      <c r="K769" s="49"/>
      <c r="L769" s="49"/>
      <c r="M769" s="49"/>
      <c r="N769" s="49"/>
    </row>
    <row r="770" ht="15.75" customHeight="1">
      <c r="G770" s="49"/>
      <c r="H770" s="49"/>
      <c r="I770" s="49"/>
      <c r="J770" s="49"/>
      <c r="K770" s="49"/>
      <c r="L770" s="49"/>
      <c r="M770" s="49"/>
      <c r="N770" s="49"/>
    </row>
    <row r="771" ht="15.75" customHeight="1">
      <c r="G771" s="49"/>
      <c r="H771" s="49"/>
      <c r="I771" s="49"/>
      <c r="J771" s="49"/>
      <c r="K771" s="49"/>
      <c r="L771" s="49"/>
      <c r="M771" s="49"/>
      <c r="N771" s="49"/>
    </row>
    <row r="772" ht="15.75" customHeight="1">
      <c r="G772" s="49"/>
      <c r="H772" s="49"/>
      <c r="I772" s="49"/>
      <c r="J772" s="49"/>
      <c r="K772" s="49"/>
      <c r="L772" s="49"/>
      <c r="M772" s="49"/>
      <c r="N772" s="49"/>
    </row>
    <row r="773" ht="15.75" customHeight="1">
      <c r="G773" s="49"/>
      <c r="H773" s="49"/>
      <c r="I773" s="49"/>
      <c r="J773" s="49"/>
      <c r="K773" s="49"/>
      <c r="L773" s="49"/>
      <c r="M773" s="49"/>
      <c r="N773" s="49"/>
    </row>
    <row r="774" ht="15.75" customHeight="1">
      <c r="G774" s="49"/>
      <c r="H774" s="49"/>
      <c r="I774" s="49"/>
      <c r="J774" s="49"/>
      <c r="K774" s="49"/>
      <c r="L774" s="49"/>
      <c r="M774" s="49"/>
      <c r="N774" s="49"/>
    </row>
    <row r="775" ht="15.75" customHeight="1">
      <c r="G775" s="49"/>
      <c r="H775" s="49"/>
      <c r="I775" s="49"/>
      <c r="J775" s="49"/>
      <c r="K775" s="49"/>
      <c r="L775" s="49"/>
      <c r="M775" s="49"/>
      <c r="N775" s="49"/>
    </row>
    <row r="776" ht="15.75" customHeight="1">
      <c r="G776" s="49"/>
      <c r="H776" s="49"/>
      <c r="I776" s="49"/>
      <c r="J776" s="49"/>
      <c r="K776" s="49"/>
      <c r="L776" s="49"/>
      <c r="M776" s="49"/>
      <c r="N776" s="49"/>
    </row>
    <row r="777" ht="15.75" customHeight="1">
      <c r="G777" s="49"/>
      <c r="H777" s="49"/>
      <c r="I777" s="49"/>
      <c r="J777" s="49"/>
      <c r="K777" s="49"/>
      <c r="L777" s="49"/>
      <c r="M777" s="49"/>
      <c r="N777" s="49"/>
    </row>
    <row r="778" ht="15.75" customHeight="1">
      <c r="G778" s="49"/>
      <c r="H778" s="49"/>
      <c r="I778" s="49"/>
      <c r="J778" s="49"/>
      <c r="K778" s="49"/>
      <c r="L778" s="49"/>
      <c r="M778" s="49"/>
      <c r="N778" s="49"/>
    </row>
    <row r="779" ht="15.75" customHeight="1">
      <c r="G779" s="49"/>
      <c r="H779" s="49"/>
      <c r="I779" s="49"/>
      <c r="J779" s="49"/>
      <c r="K779" s="49"/>
      <c r="L779" s="49"/>
      <c r="M779" s="49"/>
      <c r="N779" s="49"/>
    </row>
    <row r="780" ht="15.75" customHeight="1">
      <c r="G780" s="49"/>
      <c r="H780" s="49"/>
      <c r="I780" s="49"/>
      <c r="J780" s="49"/>
      <c r="K780" s="49"/>
      <c r="L780" s="49"/>
      <c r="M780" s="49"/>
      <c r="N780" s="49"/>
    </row>
    <row r="781" ht="15.75" customHeight="1">
      <c r="G781" s="49"/>
      <c r="H781" s="49"/>
      <c r="I781" s="49"/>
      <c r="J781" s="49"/>
      <c r="K781" s="49"/>
      <c r="L781" s="49"/>
      <c r="M781" s="49"/>
      <c r="N781" s="49"/>
    </row>
    <row r="782" ht="15.75" customHeight="1">
      <c r="G782" s="49"/>
      <c r="H782" s="49"/>
      <c r="I782" s="49"/>
      <c r="J782" s="49"/>
      <c r="K782" s="49"/>
      <c r="L782" s="49"/>
      <c r="M782" s="49"/>
      <c r="N782" s="49"/>
    </row>
    <row r="783" ht="15.75" customHeight="1">
      <c r="G783" s="49"/>
      <c r="H783" s="49"/>
      <c r="I783" s="49"/>
      <c r="J783" s="49"/>
      <c r="K783" s="49"/>
      <c r="L783" s="49"/>
      <c r="M783" s="49"/>
      <c r="N783" s="49"/>
    </row>
    <row r="784" ht="15.75" customHeight="1">
      <c r="G784" s="49"/>
      <c r="H784" s="49"/>
      <c r="I784" s="49"/>
      <c r="J784" s="49"/>
      <c r="K784" s="49"/>
      <c r="L784" s="49"/>
      <c r="M784" s="49"/>
      <c r="N784" s="49"/>
    </row>
    <row r="785" ht="15.75" customHeight="1">
      <c r="G785" s="49"/>
      <c r="H785" s="49"/>
      <c r="I785" s="49"/>
      <c r="J785" s="49"/>
      <c r="K785" s="49"/>
      <c r="L785" s="49"/>
      <c r="M785" s="49"/>
      <c r="N785" s="49"/>
    </row>
    <row r="786" ht="15.75" customHeight="1">
      <c r="G786" s="49"/>
      <c r="H786" s="49"/>
      <c r="I786" s="49"/>
      <c r="J786" s="49"/>
      <c r="K786" s="49"/>
      <c r="L786" s="49"/>
      <c r="M786" s="49"/>
      <c r="N786" s="49"/>
    </row>
    <row r="787" ht="15.75" customHeight="1">
      <c r="G787" s="49"/>
      <c r="H787" s="49"/>
      <c r="I787" s="49"/>
      <c r="J787" s="49"/>
      <c r="K787" s="49"/>
      <c r="L787" s="49"/>
      <c r="M787" s="49"/>
      <c r="N787" s="49"/>
    </row>
    <row r="788" ht="15.75" customHeight="1">
      <c r="G788" s="49"/>
      <c r="H788" s="49"/>
      <c r="I788" s="49"/>
      <c r="J788" s="49"/>
      <c r="K788" s="49"/>
      <c r="L788" s="49"/>
      <c r="M788" s="49"/>
      <c r="N788" s="49"/>
    </row>
    <row r="789" ht="15.75" customHeight="1">
      <c r="G789" s="49"/>
      <c r="H789" s="49"/>
      <c r="I789" s="49"/>
      <c r="J789" s="49"/>
      <c r="K789" s="49"/>
      <c r="L789" s="49"/>
      <c r="M789" s="49"/>
      <c r="N789" s="49"/>
    </row>
    <row r="790" ht="15.75" customHeight="1">
      <c r="G790" s="49"/>
      <c r="H790" s="49"/>
      <c r="I790" s="49"/>
      <c r="J790" s="49"/>
      <c r="K790" s="49"/>
      <c r="L790" s="49"/>
      <c r="M790" s="49"/>
      <c r="N790" s="49"/>
    </row>
    <row r="791" ht="15.75" customHeight="1">
      <c r="G791" s="49"/>
      <c r="H791" s="49"/>
      <c r="I791" s="49"/>
      <c r="J791" s="49"/>
      <c r="K791" s="49"/>
      <c r="L791" s="49"/>
      <c r="M791" s="49"/>
      <c r="N791" s="49"/>
    </row>
    <row r="792" ht="15.75" customHeight="1">
      <c r="G792" s="49"/>
      <c r="H792" s="49"/>
      <c r="I792" s="49"/>
      <c r="J792" s="49"/>
      <c r="K792" s="49"/>
      <c r="L792" s="49"/>
      <c r="M792" s="49"/>
      <c r="N792" s="49"/>
    </row>
    <row r="793" ht="15.75" customHeight="1">
      <c r="G793" s="49"/>
      <c r="H793" s="49"/>
      <c r="I793" s="49"/>
      <c r="J793" s="49"/>
      <c r="K793" s="49"/>
      <c r="L793" s="49"/>
      <c r="M793" s="49"/>
      <c r="N793" s="49"/>
    </row>
    <row r="794" ht="15.75" customHeight="1">
      <c r="G794" s="49"/>
      <c r="H794" s="49"/>
      <c r="I794" s="49"/>
      <c r="J794" s="49"/>
      <c r="K794" s="49"/>
      <c r="L794" s="49"/>
      <c r="M794" s="49"/>
      <c r="N794" s="49"/>
    </row>
    <row r="795" ht="15.75" customHeight="1">
      <c r="G795" s="49"/>
      <c r="H795" s="49"/>
      <c r="I795" s="49"/>
      <c r="J795" s="49"/>
      <c r="K795" s="49"/>
      <c r="L795" s="49"/>
      <c r="M795" s="49"/>
      <c r="N795" s="49"/>
    </row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</sheetData>
  <mergeCells count="4">
    <mergeCell ref="A2:A8"/>
    <mergeCell ref="A9:A11"/>
    <mergeCell ref="A14:A16"/>
    <mergeCell ref="A19:A2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5" width="8.71"/>
    <col customWidth="1" hidden="1" min="16" max="20" width="8.71"/>
    <col customWidth="1" min="21" max="21" width="30.57"/>
    <col customWidth="1" hidden="1" min="22" max="22" width="8.71"/>
    <col customWidth="1" min="23" max="23" width="8.57"/>
    <col customWidth="1" min="24" max="24" width="7.43"/>
  </cols>
  <sheetData>
    <row r="1">
      <c r="A1" s="1"/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27" t="s">
        <v>2</v>
      </c>
      <c r="H1" s="27" t="s">
        <v>6</v>
      </c>
      <c r="I1" s="41" t="s">
        <v>22</v>
      </c>
      <c r="J1" s="41" t="s">
        <v>23</v>
      </c>
      <c r="K1" s="42" t="s">
        <v>9</v>
      </c>
      <c r="L1" s="42" t="s">
        <v>10</v>
      </c>
      <c r="M1" s="42" t="s">
        <v>11</v>
      </c>
      <c r="N1" s="42" t="s">
        <v>12</v>
      </c>
      <c r="O1" s="29" t="s">
        <v>13</v>
      </c>
      <c r="P1" s="29" t="s">
        <v>9</v>
      </c>
      <c r="Q1" s="29" t="s">
        <v>10</v>
      </c>
      <c r="R1" s="29" t="s">
        <v>11</v>
      </c>
      <c r="S1" s="29" t="s">
        <v>12</v>
      </c>
      <c r="T1" s="29" t="s">
        <v>13</v>
      </c>
      <c r="Y1" s="8" t="s">
        <v>15</v>
      </c>
      <c r="Z1" s="1">
        <v>42.0</v>
      </c>
    </row>
    <row r="2">
      <c r="A2" s="50"/>
      <c r="B2" s="44">
        <v>0.0</v>
      </c>
      <c r="C2" s="44">
        <v>0.0</v>
      </c>
      <c r="D2" s="45">
        <v>208.0</v>
      </c>
      <c r="E2" s="46">
        <f t="shared" ref="E2:E11" si="2">H2*SIN(G2)</f>
        <v>0</v>
      </c>
      <c r="F2" s="51">
        <v>0.0</v>
      </c>
      <c r="G2" s="47">
        <v>0.0</v>
      </c>
      <c r="H2" s="47">
        <f t="shared" ref="H2:H3" si="3">D2-$Z$5-Z5</f>
        <v>28</v>
      </c>
      <c r="I2" s="27">
        <f t="shared" ref="I2:I106" si="4">SQRT(H2^2+F2^2)</f>
        <v>28</v>
      </c>
      <c r="J2" s="27">
        <f t="shared" ref="J2:J104" si="5">ATAN(F2/H2)</f>
        <v>0</v>
      </c>
      <c r="K2" s="47">
        <f t="shared" ref="K2:K8" si="6">ATAN2(D2,E2)</f>
        <v>0</v>
      </c>
      <c r="L2" s="47">
        <f t="shared" ref="L2:L9" si="7">PI()/2-ACOS(SQRT(H2^2+F2^2)/(2*$Z$4))-ATAN(F2/H2)</f>
        <v>0.1350253039</v>
      </c>
      <c r="M2" s="27">
        <f t="shared" ref="M2:M9" si="8">2*(PI()/2-L2-J2)</f>
        <v>2.871542046</v>
      </c>
      <c r="N2" s="47">
        <f t="shared" ref="N2:N9" si="9">PI()/2-L2-M2</f>
        <v>-1.435771023</v>
      </c>
      <c r="O2" s="36">
        <v>1.2</v>
      </c>
      <c r="P2" s="45">
        <f t="shared" ref="P2:S2" si="1">DEGREES(K2)</f>
        <v>0</v>
      </c>
      <c r="Q2" s="28">
        <f t="shared" si="1"/>
        <v>7.73638004</v>
      </c>
      <c r="R2" s="45">
        <f t="shared" si="1"/>
        <v>164.5272399</v>
      </c>
      <c r="S2" s="45">
        <f t="shared" si="1"/>
        <v>-82.26361996</v>
      </c>
      <c r="T2" s="45">
        <f t="shared" ref="T2:T106" si="11">O2</f>
        <v>1.2</v>
      </c>
      <c r="U2" s="32" t="str">
        <f t="shared" ref="U2:U106" si="12">CONCATENATE("[",ROUND(K2,3),",",ROUND(L2,3),",",ROUND(M2,3),",",ROUND(N2,3),",",ROUND(O2,3),"],")</f>
        <v>[0,0.135,2.872,-1.436,1.2],</v>
      </c>
      <c r="V2" s="14"/>
      <c r="W2" s="14"/>
      <c r="Y2" s="8"/>
      <c r="Z2" s="1"/>
    </row>
    <row r="3">
      <c r="A3" s="50" t="s">
        <v>24</v>
      </c>
      <c r="B3" s="44">
        <v>0.0</v>
      </c>
      <c r="C3" s="44">
        <v>0.0</v>
      </c>
      <c r="D3" s="45">
        <v>208.0</v>
      </c>
      <c r="E3" s="46">
        <f t="shared" si="2"/>
        <v>0</v>
      </c>
      <c r="F3" s="51">
        <v>-10.0</v>
      </c>
      <c r="G3" s="47">
        <v>0.0</v>
      </c>
      <c r="H3" s="47">
        <f t="shared" si="3"/>
        <v>98</v>
      </c>
      <c r="I3" s="27">
        <f t="shared" si="4"/>
        <v>98.50888285</v>
      </c>
      <c r="J3" s="27">
        <f t="shared" si="5"/>
        <v>-0.1016888518</v>
      </c>
      <c r="K3" s="47">
        <f t="shared" si="6"/>
        <v>0</v>
      </c>
      <c r="L3" s="47">
        <f t="shared" si="7"/>
        <v>0.5950630828</v>
      </c>
      <c r="M3" s="27">
        <f t="shared" si="8"/>
        <v>2.154844191</v>
      </c>
      <c r="N3" s="47">
        <f t="shared" si="9"/>
        <v>-1.179110948</v>
      </c>
      <c r="O3" s="36">
        <v>1.2</v>
      </c>
      <c r="P3" s="45">
        <f t="shared" ref="P3:S3" si="10">DEGREES(K3)</f>
        <v>0</v>
      </c>
      <c r="Q3" s="28">
        <f t="shared" si="10"/>
        <v>34.09460319</v>
      </c>
      <c r="R3" s="45">
        <f t="shared" si="10"/>
        <v>123.4634777</v>
      </c>
      <c r="S3" s="45">
        <f t="shared" si="10"/>
        <v>-67.55808087</v>
      </c>
      <c r="T3" s="45">
        <f t="shared" si="11"/>
        <v>1.2</v>
      </c>
      <c r="U3" s="32" t="str">
        <f t="shared" si="12"/>
        <v>[0,0.595,2.155,-1.179,1.2],</v>
      </c>
      <c r="V3" s="14">
        <v>1.0</v>
      </c>
      <c r="W3" s="14">
        <v>1.0</v>
      </c>
      <c r="Y3" s="8" t="s">
        <v>16</v>
      </c>
      <c r="Z3" s="1">
        <v>104.0</v>
      </c>
    </row>
    <row r="4">
      <c r="B4" s="15">
        <v>0.0</v>
      </c>
      <c r="C4" s="15">
        <v>0.0</v>
      </c>
      <c r="D4" s="28">
        <f t="shared" ref="D4:D9" si="14">H4*COS(G4)</f>
        <v>98</v>
      </c>
      <c r="E4" s="18">
        <f t="shared" si="2"/>
        <v>0</v>
      </c>
      <c r="F4" s="16">
        <v>-40.0</v>
      </c>
      <c r="G4" s="17">
        <v>0.0</v>
      </c>
      <c r="H4" s="27">
        <f>208-$Z$5-Z6</f>
        <v>98</v>
      </c>
      <c r="I4" s="23">
        <f t="shared" si="4"/>
        <v>105.848949</v>
      </c>
      <c r="J4" s="23">
        <f t="shared" si="5"/>
        <v>-0.3875238058</v>
      </c>
      <c r="K4" s="17">
        <f t="shared" si="6"/>
        <v>0</v>
      </c>
      <c r="L4" s="17">
        <f t="shared" si="7"/>
        <v>0.9214176979</v>
      </c>
      <c r="M4" s="23">
        <f t="shared" si="8"/>
        <v>2.073804869</v>
      </c>
      <c r="N4" s="17">
        <f t="shared" si="9"/>
        <v>-1.424426241</v>
      </c>
      <c r="O4" s="22">
        <v>1.2</v>
      </c>
      <c r="P4" s="20">
        <f t="shared" ref="P4:S4" si="13">DEGREES(K4)</f>
        <v>0</v>
      </c>
      <c r="Q4" s="25">
        <f t="shared" si="13"/>
        <v>52.79334526</v>
      </c>
      <c r="R4" s="20">
        <f t="shared" si="13"/>
        <v>118.8202666</v>
      </c>
      <c r="S4" s="20">
        <f t="shared" si="13"/>
        <v>-81.61361181</v>
      </c>
      <c r="T4" s="20">
        <f t="shared" si="11"/>
        <v>1.2</v>
      </c>
      <c r="U4" s="32" t="str">
        <f t="shared" si="12"/>
        <v>[0,0.921,2.074,-1.424,1.2],</v>
      </c>
      <c r="V4" s="14">
        <v>2.0</v>
      </c>
      <c r="W4" s="14">
        <v>2.0</v>
      </c>
      <c r="Y4" s="8" t="s">
        <v>17</v>
      </c>
      <c r="Z4" s="1">
        <v>104.0</v>
      </c>
    </row>
    <row r="5">
      <c r="B5" s="1">
        <v>0.0</v>
      </c>
      <c r="C5" s="1">
        <v>0.0</v>
      </c>
      <c r="D5" s="28">
        <f t="shared" si="14"/>
        <v>128.2835639</v>
      </c>
      <c r="E5" s="2">
        <f t="shared" si="2"/>
        <v>9.420556058</v>
      </c>
      <c r="F5" s="36">
        <v>-40.0</v>
      </c>
      <c r="G5" s="27">
        <f>RADIANS(4.2)</f>
        <v>0.07330382858</v>
      </c>
      <c r="H5" s="27">
        <f>238.629-$Z$5-Z6</f>
        <v>128.629</v>
      </c>
      <c r="I5" s="27">
        <f t="shared" si="4"/>
        <v>134.7049355</v>
      </c>
      <c r="J5" s="27">
        <f t="shared" si="5"/>
        <v>-0.3014920832</v>
      </c>
      <c r="K5" s="27">
        <f t="shared" si="6"/>
        <v>0.07330382858</v>
      </c>
      <c r="L5" s="27">
        <f t="shared" si="7"/>
        <v>1.005948694</v>
      </c>
      <c r="M5" s="27">
        <f t="shared" si="8"/>
        <v>1.732679433</v>
      </c>
      <c r="N5" s="27">
        <f t="shared" si="9"/>
        <v>-1.1678318</v>
      </c>
      <c r="O5" s="36">
        <v>1.2</v>
      </c>
      <c r="P5" s="28">
        <f t="shared" ref="P5:S5" si="15">DEGREES(K5)</f>
        <v>4.2</v>
      </c>
      <c r="Q5" s="28">
        <f t="shared" si="15"/>
        <v>57.63661455</v>
      </c>
      <c r="R5" s="28">
        <f t="shared" si="15"/>
        <v>99.27521875</v>
      </c>
      <c r="S5" s="28">
        <f t="shared" si="15"/>
        <v>-66.9118333</v>
      </c>
      <c r="T5" s="28">
        <f t="shared" si="11"/>
        <v>1.2</v>
      </c>
      <c r="U5" s="32" t="str">
        <f t="shared" si="12"/>
        <v>[0.073,1.006,1.733,-1.168,1.2],</v>
      </c>
      <c r="V5" s="14">
        <v>3.0</v>
      </c>
      <c r="W5" s="14">
        <v>3.0</v>
      </c>
      <c r="Y5" s="8" t="s">
        <v>18</v>
      </c>
      <c r="Z5" s="1">
        <v>90.0</v>
      </c>
    </row>
    <row r="6">
      <c r="B6" s="1">
        <v>0.0</v>
      </c>
      <c r="C6" s="1">
        <v>0.0</v>
      </c>
      <c r="D6" s="28">
        <f t="shared" si="14"/>
        <v>158.9098389</v>
      </c>
      <c r="E6" s="2">
        <f t="shared" si="2"/>
        <v>20.52598345</v>
      </c>
      <c r="F6" s="16">
        <v>-40.0</v>
      </c>
      <c r="G6" s="27">
        <f>RADIANS(7.36)</f>
        <v>0.1284562329</v>
      </c>
      <c r="H6" s="27">
        <f>270.23-$Z$5-Z6</f>
        <v>160.23</v>
      </c>
      <c r="I6" s="27">
        <f t="shared" si="4"/>
        <v>165.1473672</v>
      </c>
      <c r="J6" s="27">
        <f t="shared" si="5"/>
        <v>-0.2446408848</v>
      </c>
      <c r="K6" s="27">
        <f t="shared" si="6"/>
        <v>0.1284562329</v>
      </c>
      <c r="L6" s="27">
        <f t="shared" si="7"/>
        <v>1.161965096</v>
      </c>
      <c r="M6" s="27">
        <f t="shared" si="8"/>
        <v>1.306944231</v>
      </c>
      <c r="N6" s="27">
        <f t="shared" si="9"/>
        <v>-0.8981130004</v>
      </c>
      <c r="O6" s="22">
        <v>1.2</v>
      </c>
      <c r="P6" s="28">
        <f t="shared" ref="P6:S6" si="16">DEGREES(K6)</f>
        <v>7.36</v>
      </c>
      <c r="Q6" s="28">
        <f t="shared" si="16"/>
        <v>66.57569595</v>
      </c>
      <c r="R6" s="28">
        <f t="shared" si="16"/>
        <v>74.8823885</v>
      </c>
      <c r="S6" s="28">
        <f t="shared" si="16"/>
        <v>-51.45808445</v>
      </c>
      <c r="T6" s="28">
        <f t="shared" si="11"/>
        <v>1.2</v>
      </c>
      <c r="U6" s="32" t="str">
        <f t="shared" si="12"/>
        <v>[0.128,1.162,1.307,-0.898,1.2],</v>
      </c>
      <c r="V6" s="14">
        <v>4.0</v>
      </c>
      <c r="W6" s="14">
        <v>4.0</v>
      </c>
      <c r="Y6" s="14" t="s">
        <v>25</v>
      </c>
      <c r="Z6" s="14">
        <v>20.0</v>
      </c>
    </row>
    <row r="7">
      <c r="B7" s="1">
        <v>0.0</v>
      </c>
      <c r="C7" s="1">
        <v>0.0</v>
      </c>
      <c r="D7" s="28">
        <f t="shared" si="14"/>
        <v>160.23</v>
      </c>
      <c r="E7" s="2">
        <f t="shared" si="2"/>
        <v>0</v>
      </c>
      <c r="F7" s="36">
        <v>-30.0</v>
      </c>
      <c r="G7" s="27">
        <v>0.0</v>
      </c>
      <c r="H7" s="27">
        <f>270.23-$Z$5-Z6</f>
        <v>160.23</v>
      </c>
      <c r="I7" s="27">
        <f t="shared" si="4"/>
        <v>163.0142721</v>
      </c>
      <c r="J7" s="27">
        <f t="shared" si="5"/>
        <v>-0.1850879337</v>
      </c>
      <c r="K7" s="27">
        <f t="shared" si="6"/>
        <v>0</v>
      </c>
      <c r="L7" s="27">
        <f t="shared" si="7"/>
        <v>1.085724524</v>
      </c>
      <c r="M7" s="27">
        <f t="shared" si="8"/>
        <v>1.340319473</v>
      </c>
      <c r="N7" s="27">
        <f t="shared" si="9"/>
        <v>-0.85524767</v>
      </c>
      <c r="O7" s="36">
        <v>1.2</v>
      </c>
      <c r="P7" s="28">
        <f t="shared" ref="P7:S7" si="17">DEGREES(K7)</f>
        <v>0</v>
      </c>
      <c r="Q7" s="28">
        <f t="shared" si="17"/>
        <v>62.20743295</v>
      </c>
      <c r="R7" s="28">
        <f t="shared" si="17"/>
        <v>76.79464898</v>
      </c>
      <c r="S7" s="28">
        <f t="shared" si="17"/>
        <v>-49.00208193</v>
      </c>
      <c r="T7" s="28">
        <f t="shared" si="11"/>
        <v>1.2</v>
      </c>
      <c r="U7" s="56" t="str">
        <f t="shared" si="12"/>
        <v>[0,1.086,1.34,-0.855,1.2],</v>
      </c>
      <c r="V7" s="14">
        <v>5.0</v>
      </c>
      <c r="W7" s="14">
        <v>5.0</v>
      </c>
    </row>
    <row r="8">
      <c r="B8" s="1">
        <v>0.0</v>
      </c>
      <c r="C8" s="1">
        <v>0.0</v>
      </c>
      <c r="D8" s="28">
        <f t="shared" si="14"/>
        <v>158.9098389</v>
      </c>
      <c r="E8" s="2">
        <f t="shared" si="2"/>
        <v>-20.52598345</v>
      </c>
      <c r="F8" s="16">
        <v>-30.0</v>
      </c>
      <c r="G8" s="27">
        <f t="shared" ref="G8:G9" si="19">-RADIANS(7.36)</f>
        <v>-0.1284562329</v>
      </c>
      <c r="H8" s="27">
        <f>270.23-$Z$5-Z6</f>
        <v>160.23</v>
      </c>
      <c r="I8" s="27">
        <f t="shared" si="4"/>
        <v>163.0142721</v>
      </c>
      <c r="J8" s="27">
        <f t="shared" si="5"/>
        <v>-0.1850879337</v>
      </c>
      <c r="K8" s="27">
        <f t="shared" si="6"/>
        <v>-0.1284562329</v>
      </c>
      <c r="L8" s="27">
        <f t="shared" si="7"/>
        <v>1.085724524</v>
      </c>
      <c r="M8" s="27">
        <f t="shared" si="8"/>
        <v>1.340319473</v>
      </c>
      <c r="N8" s="27">
        <f t="shared" si="9"/>
        <v>-0.85524767</v>
      </c>
      <c r="O8" s="22">
        <v>1.2</v>
      </c>
      <c r="P8" s="28">
        <f t="shared" ref="P8:S8" si="18">DEGREES(K8)</f>
        <v>-7.36</v>
      </c>
      <c r="Q8" s="28">
        <f t="shared" si="18"/>
        <v>62.20743295</v>
      </c>
      <c r="R8" s="28">
        <f t="shared" si="18"/>
        <v>76.79464898</v>
      </c>
      <c r="S8" s="28">
        <f t="shared" si="18"/>
        <v>-49.00208193</v>
      </c>
      <c r="T8" s="28">
        <f t="shared" si="11"/>
        <v>1.2</v>
      </c>
      <c r="U8" s="32" t="str">
        <f t="shared" si="12"/>
        <v>[-0.128,1.086,1.34,-0.855,1.2],</v>
      </c>
      <c r="V8" s="14">
        <v>6.0</v>
      </c>
      <c r="W8" s="14">
        <v>6.0</v>
      </c>
    </row>
    <row r="9">
      <c r="B9" s="1">
        <v>0.0</v>
      </c>
      <c r="C9" s="1">
        <v>0.0</v>
      </c>
      <c r="D9" s="28">
        <f t="shared" si="14"/>
        <v>127.5692047</v>
      </c>
      <c r="E9" s="2">
        <f t="shared" si="2"/>
        <v>-16.47779271</v>
      </c>
      <c r="F9" s="36">
        <v>-30.0</v>
      </c>
      <c r="G9" s="27">
        <f t="shared" si="19"/>
        <v>-0.1284562329</v>
      </c>
      <c r="H9" s="27">
        <f>238.629-$Z$5-Z6</f>
        <v>128.629</v>
      </c>
      <c r="I9" s="27">
        <f t="shared" si="4"/>
        <v>132.0811101</v>
      </c>
      <c r="J9" s="27">
        <f t="shared" si="5"/>
        <v>-0.2291328886</v>
      </c>
      <c r="K9" s="43">
        <v>-0.0733038285837618</v>
      </c>
      <c r="L9" s="27">
        <f t="shared" si="7"/>
        <v>0.9171483172</v>
      </c>
      <c r="M9" s="27">
        <f t="shared" si="8"/>
        <v>1.765561796</v>
      </c>
      <c r="N9" s="27">
        <f t="shared" si="9"/>
        <v>-1.111913787</v>
      </c>
      <c r="O9" s="36">
        <v>1.2</v>
      </c>
      <c r="P9" s="28">
        <f t="shared" ref="P9:S9" si="20">DEGREES(K9)</f>
        <v>-4.2</v>
      </c>
      <c r="Q9" s="28">
        <f t="shared" si="20"/>
        <v>52.54872776</v>
      </c>
      <c r="R9" s="28">
        <f t="shared" si="20"/>
        <v>101.1592394</v>
      </c>
      <c r="S9" s="28">
        <f t="shared" si="20"/>
        <v>-63.70796716</v>
      </c>
      <c r="T9" s="28">
        <f t="shared" si="11"/>
        <v>1.2</v>
      </c>
      <c r="U9" s="32" t="str">
        <f t="shared" si="12"/>
        <v>[-0.073,0.917,1.766,-1.112,1.2],</v>
      </c>
      <c r="V9" s="14">
        <v>7.0</v>
      </c>
      <c r="W9" s="14">
        <v>7.0</v>
      </c>
    </row>
    <row r="10">
      <c r="A10" s="52"/>
      <c r="B10" s="1">
        <v>0.0</v>
      </c>
      <c r="C10" s="1">
        <v>0.0</v>
      </c>
      <c r="D10" s="28">
        <v>208.0</v>
      </c>
      <c r="E10" s="2">
        <f t="shared" si="2"/>
        <v>0</v>
      </c>
      <c r="F10" s="36">
        <v>-10.0</v>
      </c>
      <c r="G10" s="27">
        <v>0.0</v>
      </c>
      <c r="H10" s="27">
        <f t="shared" ref="H10:H11" si="22">D10-$Z$5-Z5</f>
        <v>28</v>
      </c>
      <c r="I10" s="27">
        <f t="shared" si="4"/>
        <v>29.73213749</v>
      </c>
      <c r="J10" s="27">
        <f t="shared" si="5"/>
        <v>-0.3430239404</v>
      </c>
      <c r="K10" s="27">
        <f t="shared" ref="K10:K30" si="23">ATAN2(D10,E10)</f>
        <v>0</v>
      </c>
      <c r="L10" s="27">
        <v>0.8122950030120664</v>
      </c>
      <c r="M10" s="27">
        <v>2.111131072247746</v>
      </c>
      <c r="N10" s="27">
        <v>-1.3526297484649157</v>
      </c>
      <c r="O10" s="22">
        <v>1.2</v>
      </c>
      <c r="P10" s="28">
        <f t="shared" ref="P10:S10" si="21">DEGREES(K10)</f>
        <v>0</v>
      </c>
      <c r="Q10" s="28">
        <f t="shared" si="21"/>
        <v>46.54107539</v>
      </c>
      <c r="R10" s="28">
        <f t="shared" si="21"/>
        <v>120.9589004</v>
      </c>
      <c r="S10" s="28">
        <f t="shared" si="21"/>
        <v>-77.49997583</v>
      </c>
      <c r="T10" s="28">
        <f t="shared" si="11"/>
        <v>1.2</v>
      </c>
      <c r="U10" s="32" t="str">
        <f t="shared" si="12"/>
        <v>[0,0.812,2.111,-1.353,1.2],</v>
      </c>
      <c r="V10" s="14"/>
      <c r="W10" s="14">
        <v>8.0</v>
      </c>
    </row>
    <row r="11">
      <c r="A11" s="52" t="s">
        <v>26</v>
      </c>
      <c r="B11" s="1">
        <v>0.0</v>
      </c>
      <c r="C11" s="1">
        <v>0.0</v>
      </c>
      <c r="D11" s="28">
        <v>208.0</v>
      </c>
      <c r="E11" s="2">
        <f t="shared" si="2"/>
        <v>0</v>
      </c>
      <c r="F11" s="16">
        <v>-40.0</v>
      </c>
      <c r="G11" s="27">
        <v>0.0</v>
      </c>
      <c r="H11" s="27">
        <f t="shared" si="22"/>
        <v>98</v>
      </c>
      <c r="I11" s="27">
        <f t="shared" si="4"/>
        <v>105.848949</v>
      </c>
      <c r="J11" s="27">
        <f t="shared" si="5"/>
        <v>-0.3875238058</v>
      </c>
      <c r="K11" s="27">
        <f t="shared" si="23"/>
        <v>0</v>
      </c>
      <c r="L11" s="27">
        <f t="shared" ref="L11:L104" si="25">PI()/2-ACOS(SQRT(H11^2+F11^2)/(2*$Z$4))-ATAN(F11/H11)</f>
        <v>0.9214176979</v>
      </c>
      <c r="M11" s="27">
        <f t="shared" ref="M11:M29" si="26">2*(PI()/2-L11-J11)</f>
        <v>2.073804869</v>
      </c>
      <c r="N11" s="27">
        <f t="shared" ref="N11:N104" si="27">PI()/2-L11-M11</f>
        <v>-1.424426241</v>
      </c>
      <c r="O11" s="22">
        <v>1.2</v>
      </c>
      <c r="P11" s="28">
        <f t="shared" ref="P11:S11" si="24">DEGREES(K11)</f>
        <v>0</v>
      </c>
      <c r="Q11" s="28">
        <f t="shared" si="24"/>
        <v>52.79334526</v>
      </c>
      <c r="R11" s="28">
        <f t="shared" si="24"/>
        <v>118.8202666</v>
      </c>
      <c r="S11" s="28">
        <f t="shared" si="24"/>
        <v>-81.61361181</v>
      </c>
      <c r="T11" s="28">
        <f t="shared" si="11"/>
        <v>1.2</v>
      </c>
      <c r="U11" s="32" t="str">
        <f t="shared" si="12"/>
        <v>[0,0.921,2.074,-1.424,1.2],</v>
      </c>
      <c r="V11" s="14">
        <v>8.0</v>
      </c>
      <c r="W11" s="14">
        <v>9.0</v>
      </c>
    </row>
    <row r="12">
      <c r="B12" s="1">
        <v>0.0</v>
      </c>
      <c r="C12" s="1">
        <v>0.0</v>
      </c>
      <c r="D12" s="28">
        <v>248.0</v>
      </c>
      <c r="E12" s="2">
        <v>0.0</v>
      </c>
      <c r="F12" s="36">
        <v>-40.0</v>
      </c>
      <c r="G12" s="27">
        <v>0.0</v>
      </c>
      <c r="H12" s="27">
        <f t="shared" ref="H12:H104" si="29">SQRT(D12^2+E12^2)-$Z$5-$Z$6</f>
        <v>138</v>
      </c>
      <c r="I12" s="27">
        <f t="shared" si="4"/>
        <v>143.6802004</v>
      </c>
      <c r="J12" s="27">
        <f t="shared" si="5"/>
        <v>-0.2821237321</v>
      </c>
      <c r="K12" s="27">
        <f t="shared" si="23"/>
        <v>0</v>
      </c>
      <c r="L12" s="27">
        <f t="shared" si="25"/>
        <v>1.04467741</v>
      </c>
      <c r="M12" s="27">
        <f t="shared" si="26"/>
        <v>1.616485298</v>
      </c>
      <c r="N12" s="27">
        <f t="shared" si="27"/>
        <v>-1.090366381</v>
      </c>
      <c r="O12" s="36">
        <v>1.2</v>
      </c>
      <c r="P12" s="28">
        <f t="shared" ref="P12:S12" si="28">DEGREES(K12)</f>
        <v>0</v>
      </c>
      <c r="Q12" s="28">
        <f t="shared" si="28"/>
        <v>59.85560655</v>
      </c>
      <c r="R12" s="28">
        <f t="shared" si="28"/>
        <v>92.61778521</v>
      </c>
      <c r="S12" s="28">
        <f t="shared" si="28"/>
        <v>-62.47339176</v>
      </c>
      <c r="T12" s="28">
        <f t="shared" si="11"/>
        <v>1.2</v>
      </c>
      <c r="U12" s="32" t="str">
        <f t="shared" si="12"/>
        <v>[0,1.045,1.616,-1.09,1.2],</v>
      </c>
      <c r="V12" s="14">
        <v>9.0</v>
      </c>
      <c r="W12" s="14">
        <v>10.0</v>
      </c>
    </row>
    <row r="13">
      <c r="B13" s="1">
        <v>0.0</v>
      </c>
      <c r="C13" s="1">
        <v>0.0</v>
      </c>
      <c r="D13" s="28">
        <v>288.0</v>
      </c>
      <c r="E13" s="2">
        <v>0.0</v>
      </c>
      <c r="F13" s="36">
        <v>-40.0</v>
      </c>
      <c r="G13" s="27">
        <v>0.0</v>
      </c>
      <c r="H13" s="27">
        <f t="shared" si="29"/>
        <v>178</v>
      </c>
      <c r="I13" s="27">
        <f t="shared" si="4"/>
        <v>182.4390309</v>
      </c>
      <c r="J13" s="27">
        <f t="shared" si="5"/>
        <v>-0.2210470627</v>
      </c>
      <c r="K13" s="27">
        <f t="shared" si="23"/>
        <v>0</v>
      </c>
      <c r="L13" s="27">
        <f t="shared" si="25"/>
        <v>1.290860104</v>
      </c>
      <c r="M13" s="27">
        <f t="shared" si="26"/>
        <v>1.001966571</v>
      </c>
      <c r="N13" s="27">
        <f t="shared" si="27"/>
        <v>-0.7220303482</v>
      </c>
      <c r="O13" s="22">
        <v>1.2</v>
      </c>
      <c r="P13" s="28">
        <f t="shared" ref="P13:S13" si="30">DEGREES(K13)</f>
        <v>0</v>
      </c>
      <c r="Q13" s="28">
        <f t="shared" si="30"/>
        <v>73.9608359</v>
      </c>
      <c r="R13" s="28">
        <f t="shared" si="30"/>
        <v>57.40845573</v>
      </c>
      <c r="S13" s="28">
        <f t="shared" si="30"/>
        <v>-41.36929163</v>
      </c>
      <c r="T13" s="28">
        <f t="shared" si="11"/>
        <v>1.2</v>
      </c>
      <c r="U13" s="32" t="str">
        <f t="shared" si="12"/>
        <v>[0,1.291,1.002,-0.722,1.2],</v>
      </c>
      <c r="V13" s="14">
        <v>10.0</v>
      </c>
      <c r="W13" s="14">
        <v>11.0</v>
      </c>
    </row>
    <row r="14">
      <c r="A14" s="52"/>
      <c r="B14" s="1">
        <v>0.0</v>
      </c>
      <c r="C14" s="1">
        <v>0.0</v>
      </c>
      <c r="D14" s="28">
        <v>288.0</v>
      </c>
      <c r="E14" s="2">
        <v>0.0</v>
      </c>
      <c r="F14" s="36">
        <v>-10.0</v>
      </c>
      <c r="G14" s="27">
        <v>0.0</v>
      </c>
      <c r="H14" s="27">
        <f t="shared" si="29"/>
        <v>178</v>
      </c>
      <c r="I14" s="27">
        <f t="shared" si="4"/>
        <v>178.2806776</v>
      </c>
      <c r="J14" s="27">
        <f t="shared" si="5"/>
        <v>-0.0561207827</v>
      </c>
      <c r="K14" s="27">
        <f t="shared" si="23"/>
        <v>0</v>
      </c>
      <c r="L14" s="27">
        <f t="shared" si="25"/>
        <v>1.085770573</v>
      </c>
      <c r="M14" s="27">
        <f t="shared" si="26"/>
        <v>1.082293072</v>
      </c>
      <c r="N14" s="27">
        <f t="shared" si="27"/>
        <v>-0.5972673189</v>
      </c>
      <c r="O14" s="22">
        <v>1.2</v>
      </c>
      <c r="P14" s="28">
        <f t="shared" ref="P14:S14" si="31">DEGREES(K14)</f>
        <v>0</v>
      </c>
      <c r="Q14" s="28">
        <f t="shared" si="31"/>
        <v>62.21007137</v>
      </c>
      <c r="R14" s="28">
        <f t="shared" si="31"/>
        <v>62.01082524</v>
      </c>
      <c r="S14" s="28">
        <f t="shared" si="31"/>
        <v>-34.22089661</v>
      </c>
      <c r="T14" s="28">
        <f t="shared" si="11"/>
        <v>1.2</v>
      </c>
      <c r="U14" s="32" t="str">
        <f t="shared" si="12"/>
        <v>[0,1.086,1.082,-0.597,1.2],</v>
      </c>
      <c r="V14" s="14"/>
      <c r="W14" s="14">
        <v>12.0</v>
      </c>
    </row>
    <row r="15">
      <c r="A15" s="54"/>
      <c r="B15" s="9">
        <v>0.0</v>
      </c>
      <c r="C15" s="9">
        <v>0.0</v>
      </c>
      <c r="D15" s="13">
        <v>288.0</v>
      </c>
      <c r="E15" s="10">
        <v>0.0</v>
      </c>
      <c r="F15" s="31">
        <v>10.0</v>
      </c>
      <c r="G15" s="33">
        <v>0.0</v>
      </c>
      <c r="H15" s="27">
        <f t="shared" si="29"/>
        <v>178</v>
      </c>
      <c r="I15" s="27">
        <f t="shared" si="4"/>
        <v>178.2806776</v>
      </c>
      <c r="J15" s="27">
        <f t="shared" si="5"/>
        <v>0.0561207827</v>
      </c>
      <c r="K15" s="33">
        <f t="shared" si="23"/>
        <v>0</v>
      </c>
      <c r="L15" s="33">
        <f t="shared" si="25"/>
        <v>0.9735290079</v>
      </c>
      <c r="M15" s="27">
        <f t="shared" si="26"/>
        <v>1.082293072</v>
      </c>
      <c r="N15" s="33">
        <f t="shared" si="27"/>
        <v>-0.4850257535</v>
      </c>
      <c r="O15" s="36">
        <v>1.2</v>
      </c>
      <c r="P15" s="13">
        <f t="shared" ref="P15:S15" si="32">DEGREES(K15)</f>
        <v>0</v>
      </c>
      <c r="Q15" s="28">
        <f t="shared" si="32"/>
        <v>55.77910339</v>
      </c>
      <c r="R15" s="13">
        <f t="shared" si="32"/>
        <v>62.01082524</v>
      </c>
      <c r="S15" s="13">
        <f t="shared" si="32"/>
        <v>-27.78992863</v>
      </c>
      <c r="T15" s="13">
        <f t="shared" si="11"/>
        <v>1.2</v>
      </c>
      <c r="U15" s="32" t="str">
        <f t="shared" si="12"/>
        <v>[0,0.974,1.082,-0.485,1.2],</v>
      </c>
      <c r="V15" s="14">
        <v>11.0</v>
      </c>
      <c r="W15" s="14">
        <v>13.0</v>
      </c>
    </row>
    <row r="16">
      <c r="A16" s="54"/>
      <c r="B16" s="9">
        <v>0.0</v>
      </c>
      <c r="C16" s="9">
        <v>0.0</v>
      </c>
      <c r="D16" s="13">
        <v>288.0</v>
      </c>
      <c r="E16" s="10">
        <v>50.0</v>
      </c>
      <c r="F16" s="31">
        <v>10.0</v>
      </c>
      <c r="G16" s="33">
        <v>0.0</v>
      </c>
      <c r="H16" s="27">
        <f t="shared" si="29"/>
        <v>182.3080567</v>
      </c>
      <c r="I16" s="27">
        <f t="shared" si="4"/>
        <v>182.5821117</v>
      </c>
      <c r="J16" s="27">
        <f t="shared" si="5"/>
        <v>0.05479729767</v>
      </c>
      <c r="K16" s="33">
        <f t="shared" si="23"/>
        <v>0.1718977313</v>
      </c>
      <c r="L16" s="33">
        <f t="shared" si="25"/>
        <v>1.016449863</v>
      </c>
      <c r="M16" s="27">
        <f t="shared" si="26"/>
        <v>0.9990983314</v>
      </c>
      <c r="N16" s="33">
        <f t="shared" si="27"/>
        <v>-0.444751868</v>
      </c>
      <c r="O16" s="22">
        <v>1.2</v>
      </c>
      <c r="P16" s="13">
        <f t="shared" ref="P16:S16" si="33">DEGREES(K16)</f>
        <v>9.849014511</v>
      </c>
      <c r="Q16" s="28">
        <f t="shared" si="33"/>
        <v>58.23828726</v>
      </c>
      <c r="R16" s="13">
        <f t="shared" si="33"/>
        <v>57.24411771</v>
      </c>
      <c r="S16" s="13">
        <f t="shared" si="33"/>
        <v>-25.48240497</v>
      </c>
      <c r="T16" s="13">
        <f t="shared" si="11"/>
        <v>1.2</v>
      </c>
      <c r="U16" s="32" t="str">
        <f t="shared" si="12"/>
        <v>[0.172,1.016,0.999,-0.445,1.2],</v>
      </c>
      <c r="V16" s="14">
        <v>12.0</v>
      </c>
      <c r="W16" s="14">
        <v>14.0</v>
      </c>
    </row>
    <row r="17">
      <c r="A17" s="52"/>
      <c r="B17" s="1">
        <v>0.0</v>
      </c>
      <c r="C17" s="1">
        <v>0.0</v>
      </c>
      <c r="D17" s="28">
        <v>288.0</v>
      </c>
      <c r="E17" s="2">
        <v>50.0</v>
      </c>
      <c r="F17" s="36">
        <v>0.0</v>
      </c>
      <c r="G17" s="27">
        <f t="shared" ref="G17:G29" si="35">ATAN(E17/D17)</f>
        <v>0.1718977313</v>
      </c>
      <c r="H17" s="27">
        <f t="shared" si="29"/>
        <v>182.3080567</v>
      </c>
      <c r="I17" s="27">
        <f t="shared" si="4"/>
        <v>182.3080567</v>
      </c>
      <c r="J17" s="27">
        <f t="shared" si="5"/>
        <v>0</v>
      </c>
      <c r="K17" s="27">
        <f t="shared" si="23"/>
        <v>0.1718977313</v>
      </c>
      <c r="L17" s="27">
        <f t="shared" si="25"/>
        <v>1.068503553</v>
      </c>
      <c r="M17" s="27">
        <f t="shared" si="26"/>
        <v>1.004585548</v>
      </c>
      <c r="N17" s="27">
        <f t="shared" si="27"/>
        <v>-0.5022927741</v>
      </c>
      <c r="O17" s="36">
        <v>1.2</v>
      </c>
      <c r="P17" s="28">
        <f t="shared" ref="P17:S17" si="34">DEGREES(K17)</f>
        <v>9.849014511</v>
      </c>
      <c r="Q17" s="28">
        <f t="shared" si="34"/>
        <v>61.22074396</v>
      </c>
      <c r="R17" s="28">
        <f t="shared" si="34"/>
        <v>57.55851208</v>
      </c>
      <c r="S17" s="28">
        <f t="shared" si="34"/>
        <v>-28.77925604</v>
      </c>
      <c r="T17" s="28">
        <f t="shared" si="11"/>
        <v>1.2</v>
      </c>
      <c r="U17" s="32" t="str">
        <f t="shared" si="12"/>
        <v>[0.172,1.069,1.005,-0.502,1.2],</v>
      </c>
      <c r="V17" s="14"/>
      <c r="W17" s="14">
        <v>15.0</v>
      </c>
    </row>
    <row r="18">
      <c r="A18" s="52" t="s">
        <v>26</v>
      </c>
      <c r="B18" s="1">
        <v>0.0</v>
      </c>
      <c r="C18" s="1">
        <v>0.0</v>
      </c>
      <c r="D18" s="28">
        <v>288.0</v>
      </c>
      <c r="E18" s="2">
        <v>50.0</v>
      </c>
      <c r="F18" s="36">
        <v>-40.0</v>
      </c>
      <c r="G18" s="27">
        <f t="shared" si="35"/>
        <v>0.1718977313</v>
      </c>
      <c r="H18" s="27">
        <f t="shared" si="29"/>
        <v>182.3080567</v>
      </c>
      <c r="I18" s="27">
        <f t="shared" si="4"/>
        <v>186.6446558</v>
      </c>
      <c r="J18" s="27">
        <f t="shared" si="5"/>
        <v>-0.2159863703</v>
      </c>
      <c r="K18" s="27">
        <f t="shared" si="23"/>
        <v>0.1718977313</v>
      </c>
      <c r="L18" s="27">
        <f t="shared" si="25"/>
        <v>1.329668873</v>
      </c>
      <c r="M18" s="27">
        <f t="shared" si="26"/>
        <v>0.9142276489</v>
      </c>
      <c r="N18" s="27">
        <f t="shared" si="27"/>
        <v>-0.6731001948</v>
      </c>
      <c r="O18" s="36">
        <v>1.2</v>
      </c>
      <c r="P18" s="28">
        <f t="shared" ref="P18:S18" si="36">DEGREES(K18)</f>
        <v>9.849014511</v>
      </c>
      <c r="Q18" s="28">
        <f t="shared" si="36"/>
        <v>76.18441455</v>
      </c>
      <c r="R18" s="28">
        <f t="shared" si="36"/>
        <v>52.3813858</v>
      </c>
      <c r="S18" s="28">
        <f t="shared" si="36"/>
        <v>-38.56580035</v>
      </c>
      <c r="T18" s="28">
        <f t="shared" si="11"/>
        <v>1.2</v>
      </c>
      <c r="U18" s="32" t="str">
        <f t="shared" si="12"/>
        <v>[0.172,1.33,0.914,-0.673,1.2],</v>
      </c>
      <c r="V18" s="14">
        <v>13.0</v>
      </c>
      <c r="W18" s="14">
        <v>16.0</v>
      </c>
    </row>
    <row r="19">
      <c r="B19" s="1">
        <v>0.0</v>
      </c>
      <c r="C19" s="1">
        <v>0.0</v>
      </c>
      <c r="D19" s="28">
        <v>248.0</v>
      </c>
      <c r="E19" s="2">
        <v>50.0</v>
      </c>
      <c r="F19" s="16">
        <v>-40.0</v>
      </c>
      <c r="G19" s="27">
        <f t="shared" si="35"/>
        <v>0.1989459462</v>
      </c>
      <c r="H19" s="27">
        <f t="shared" si="29"/>
        <v>142.9901184</v>
      </c>
      <c r="I19" s="27">
        <f t="shared" si="4"/>
        <v>148.4795405</v>
      </c>
      <c r="J19" s="27">
        <f t="shared" si="5"/>
        <v>-0.2727672275</v>
      </c>
      <c r="K19" s="27">
        <f t="shared" si="23"/>
        <v>0.1989459462</v>
      </c>
      <c r="L19" s="27">
        <f t="shared" si="25"/>
        <v>1.067739153</v>
      </c>
      <c r="M19" s="27">
        <f t="shared" si="26"/>
        <v>1.551648802</v>
      </c>
      <c r="N19" s="27">
        <f t="shared" si="27"/>
        <v>-1.048591628</v>
      </c>
      <c r="O19" s="22">
        <v>1.2</v>
      </c>
      <c r="P19" s="28">
        <f t="shared" ref="P19:S19" si="37">DEGREES(K19)</f>
        <v>11.39876307</v>
      </c>
      <c r="Q19" s="28">
        <f t="shared" si="37"/>
        <v>61.17694712</v>
      </c>
      <c r="R19" s="28">
        <f t="shared" si="37"/>
        <v>88.90292762</v>
      </c>
      <c r="S19" s="28">
        <f t="shared" si="37"/>
        <v>-60.07987474</v>
      </c>
      <c r="T19" s="28">
        <f t="shared" si="11"/>
        <v>1.2</v>
      </c>
      <c r="U19" s="32" t="str">
        <f t="shared" si="12"/>
        <v>[0.199,1.068,1.552,-1.049,1.2],</v>
      </c>
      <c r="V19" s="14">
        <v>14.0</v>
      </c>
      <c r="W19" s="14">
        <v>17.0</v>
      </c>
    </row>
    <row r="20">
      <c r="B20" s="1">
        <v>0.0</v>
      </c>
      <c r="C20" s="1">
        <v>0.0</v>
      </c>
      <c r="D20" s="28">
        <v>208.0</v>
      </c>
      <c r="E20" s="2">
        <v>50.0</v>
      </c>
      <c r="F20" s="36">
        <v>-40.0</v>
      </c>
      <c r="G20" s="27">
        <f t="shared" si="35"/>
        <v>0.2359086171</v>
      </c>
      <c r="H20" s="27">
        <f t="shared" si="29"/>
        <v>103.9252206</v>
      </c>
      <c r="I20" s="27">
        <f t="shared" si="4"/>
        <v>111.3573144</v>
      </c>
      <c r="J20" s="27">
        <f t="shared" si="5"/>
        <v>-0.3674148979</v>
      </c>
      <c r="K20" s="27">
        <f t="shared" si="23"/>
        <v>0.2359086171</v>
      </c>
      <c r="L20" s="27">
        <f t="shared" si="25"/>
        <v>0.9323626696</v>
      </c>
      <c r="M20" s="27">
        <f t="shared" si="26"/>
        <v>2.01169711</v>
      </c>
      <c r="N20" s="27">
        <f t="shared" si="27"/>
        <v>-1.373263453</v>
      </c>
      <c r="O20" s="36">
        <v>1.2</v>
      </c>
      <c r="P20" s="28">
        <f t="shared" ref="P20:S20" si="38">DEGREES(K20)</f>
        <v>13.51656811</v>
      </c>
      <c r="Q20" s="28">
        <f t="shared" si="38"/>
        <v>53.42044595</v>
      </c>
      <c r="R20" s="28">
        <f t="shared" si="38"/>
        <v>115.2617541</v>
      </c>
      <c r="S20" s="28">
        <f t="shared" si="38"/>
        <v>-78.68220001</v>
      </c>
      <c r="T20" s="28">
        <f t="shared" si="11"/>
        <v>1.2</v>
      </c>
      <c r="U20" s="32" t="str">
        <f t="shared" si="12"/>
        <v>[0.236,0.932,2.012,-1.373,1.2],</v>
      </c>
      <c r="V20" s="14">
        <v>15.0</v>
      </c>
      <c r="W20" s="14">
        <v>18.0</v>
      </c>
    </row>
    <row r="21">
      <c r="A21" s="52"/>
      <c r="B21" s="1">
        <v>0.0</v>
      </c>
      <c r="C21" s="1">
        <v>0.0</v>
      </c>
      <c r="D21" s="28">
        <v>208.0</v>
      </c>
      <c r="E21" s="2">
        <v>50.0</v>
      </c>
      <c r="F21" s="36">
        <v>0.0</v>
      </c>
      <c r="G21" s="27">
        <f t="shared" si="35"/>
        <v>0.2359086171</v>
      </c>
      <c r="H21" s="27">
        <f t="shared" si="29"/>
        <v>103.9252206</v>
      </c>
      <c r="I21" s="27">
        <f t="shared" si="4"/>
        <v>103.9252206</v>
      </c>
      <c r="J21" s="27">
        <f t="shared" si="5"/>
        <v>0</v>
      </c>
      <c r="K21" s="27">
        <f t="shared" si="23"/>
        <v>0.2359086171</v>
      </c>
      <c r="L21" s="27">
        <f t="shared" si="25"/>
        <v>0.5231836915</v>
      </c>
      <c r="M21" s="27">
        <f t="shared" si="26"/>
        <v>2.095225271</v>
      </c>
      <c r="N21" s="27">
        <f t="shared" si="27"/>
        <v>-1.047612635</v>
      </c>
      <c r="O21" s="36">
        <v>1.2</v>
      </c>
      <c r="P21" s="28">
        <f t="shared" ref="P21:S21" si="39">DEGREES(K21)</f>
        <v>13.51656811</v>
      </c>
      <c r="Q21" s="28">
        <f t="shared" si="39"/>
        <v>29.97621743</v>
      </c>
      <c r="R21" s="28">
        <f t="shared" si="39"/>
        <v>120.0475651</v>
      </c>
      <c r="S21" s="28">
        <f t="shared" si="39"/>
        <v>-60.02378257</v>
      </c>
      <c r="T21" s="28">
        <f t="shared" si="11"/>
        <v>1.2</v>
      </c>
      <c r="U21" s="32" t="str">
        <f t="shared" si="12"/>
        <v>[0.236,0.523,2.095,-1.048,1.2],</v>
      </c>
      <c r="V21" s="14"/>
      <c r="W21" s="14">
        <v>19.0</v>
      </c>
    </row>
    <row r="22">
      <c r="A22" s="54"/>
      <c r="B22" s="9">
        <v>0.0</v>
      </c>
      <c r="C22" s="9">
        <v>0.0</v>
      </c>
      <c r="D22" s="13">
        <v>208.0</v>
      </c>
      <c r="E22" s="10">
        <v>50.0</v>
      </c>
      <c r="F22" s="31">
        <v>10.0</v>
      </c>
      <c r="G22" s="33">
        <f t="shared" si="35"/>
        <v>0.2359086171</v>
      </c>
      <c r="H22" s="27">
        <f t="shared" si="29"/>
        <v>103.9252206</v>
      </c>
      <c r="I22" s="27">
        <f t="shared" si="4"/>
        <v>104.4052272</v>
      </c>
      <c r="J22" s="27">
        <f t="shared" si="5"/>
        <v>0.09592770037</v>
      </c>
      <c r="K22" s="33">
        <f t="shared" si="23"/>
        <v>0.2359086171</v>
      </c>
      <c r="L22" s="33">
        <f t="shared" si="25"/>
        <v>0.4299221366</v>
      </c>
      <c r="M22" s="27">
        <f t="shared" si="26"/>
        <v>2.08989298</v>
      </c>
      <c r="N22" s="33">
        <f t="shared" si="27"/>
        <v>-0.9490187895</v>
      </c>
      <c r="O22" s="22">
        <v>1.2</v>
      </c>
      <c r="P22" s="13">
        <f t="shared" ref="P22:S22" si="40">DEGREES(K22)</f>
        <v>13.51656811</v>
      </c>
      <c r="Q22" s="28">
        <f t="shared" si="40"/>
        <v>24.63272394</v>
      </c>
      <c r="R22" s="13">
        <f t="shared" si="40"/>
        <v>119.7420474</v>
      </c>
      <c r="S22" s="13">
        <f t="shared" si="40"/>
        <v>-54.37477132</v>
      </c>
      <c r="T22" s="13">
        <f t="shared" si="11"/>
        <v>1.2</v>
      </c>
      <c r="U22" s="32" t="str">
        <f t="shared" si="12"/>
        <v>[0.236,0.43,2.09,-0.949,1.2],</v>
      </c>
      <c r="V22" s="14">
        <v>16.0</v>
      </c>
      <c r="W22" s="14">
        <v>20.0</v>
      </c>
    </row>
    <row r="23">
      <c r="A23" s="54"/>
      <c r="B23" s="9">
        <v>0.0</v>
      </c>
      <c r="C23" s="9">
        <v>0.0</v>
      </c>
      <c r="D23" s="13">
        <v>208.0</v>
      </c>
      <c r="E23" s="10">
        <v>-50.0</v>
      </c>
      <c r="F23" s="31">
        <v>10.0</v>
      </c>
      <c r="G23" s="33">
        <f t="shared" si="35"/>
        <v>-0.2359086171</v>
      </c>
      <c r="H23" s="27">
        <f t="shared" si="29"/>
        <v>103.9252206</v>
      </c>
      <c r="I23" s="27">
        <f t="shared" si="4"/>
        <v>104.4052272</v>
      </c>
      <c r="J23" s="27">
        <f t="shared" si="5"/>
        <v>0.09592770037</v>
      </c>
      <c r="K23" s="33">
        <f t="shared" si="23"/>
        <v>-0.2359086171</v>
      </c>
      <c r="L23" s="33">
        <f t="shared" si="25"/>
        <v>0.4299221366</v>
      </c>
      <c r="M23" s="27">
        <f t="shared" si="26"/>
        <v>2.08989298</v>
      </c>
      <c r="N23" s="33">
        <f t="shared" si="27"/>
        <v>-0.9490187895</v>
      </c>
      <c r="O23" s="36">
        <v>1.2</v>
      </c>
      <c r="P23" s="13">
        <f t="shared" ref="P23:S23" si="41">DEGREES(K23)</f>
        <v>-13.51656811</v>
      </c>
      <c r="Q23" s="28">
        <f t="shared" si="41"/>
        <v>24.63272394</v>
      </c>
      <c r="R23" s="13">
        <f t="shared" si="41"/>
        <v>119.7420474</v>
      </c>
      <c r="S23" s="13">
        <f t="shared" si="41"/>
        <v>-54.37477132</v>
      </c>
      <c r="T23" s="13">
        <f t="shared" si="11"/>
        <v>1.2</v>
      </c>
      <c r="U23" s="32" t="str">
        <f t="shared" si="12"/>
        <v>[-0.236,0.43,2.09,-0.949,1.2],</v>
      </c>
      <c r="V23" s="14">
        <v>17.0</v>
      </c>
      <c r="W23" s="14">
        <v>21.0</v>
      </c>
    </row>
    <row r="24">
      <c r="A24" s="52"/>
      <c r="B24" s="1">
        <v>0.0</v>
      </c>
      <c r="C24" s="1">
        <v>0.0</v>
      </c>
      <c r="D24" s="28">
        <v>208.0</v>
      </c>
      <c r="E24" s="2">
        <v>-50.0</v>
      </c>
      <c r="F24" s="36">
        <v>0.0</v>
      </c>
      <c r="G24" s="27">
        <f t="shared" si="35"/>
        <v>-0.2359086171</v>
      </c>
      <c r="H24" s="27">
        <f t="shared" si="29"/>
        <v>103.9252206</v>
      </c>
      <c r="I24" s="27">
        <f t="shared" si="4"/>
        <v>103.9252206</v>
      </c>
      <c r="J24" s="27">
        <f t="shared" si="5"/>
        <v>0</v>
      </c>
      <c r="K24" s="27">
        <f t="shared" si="23"/>
        <v>-0.2359086171</v>
      </c>
      <c r="L24" s="27">
        <f t="shared" si="25"/>
        <v>0.5231836915</v>
      </c>
      <c r="M24" s="27">
        <f t="shared" si="26"/>
        <v>2.095225271</v>
      </c>
      <c r="N24" s="27">
        <f t="shared" si="27"/>
        <v>-1.047612635</v>
      </c>
      <c r="O24" s="22">
        <v>1.2</v>
      </c>
      <c r="P24" s="28">
        <f t="shared" ref="P24:S24" si="42">DEGREES(K24)</f>
        <v>-13.51656811</v>
      </c>
      <c r="Q24" s="28">
        <f t="shared" si="42"/>
        <v>29.97621743</v>
      </c>
      <c r="R24" s="28">
        <f t="shared" si="42"/>
        <v>120.0475651</v>
      </c>
      <c r="S24" s="28">
        <f t="shared" si="42"/>
        <v>-60.02378257</v>
      </c>
      <c r="T24" s="28">
        <f t="shared" si="11"/>
        <v>1.2</v>
      </c>
      <c r="U24" s="32" t="str">
        <f t="shared" si="12"/>
        <v>[-0.236,0.523,2.095,-1.048,1.2],</v>
      </c>
      <c r="V24" s="14">
        <v>18.0</v>
      </c>
      <c r="W24" s="14">
        <v>22.0</v>
      </c>
    </row>
    <row r="25">
      <c r="A25" s="52" t="s">
        <v>26</v>
      </c>
      <c r="B25" s="1">
        <v>0.0</v>
      </c>
      <c r="C25" s="1">
        <v>0.0</v>
      </c>
      <c r="D25" s="28">
        <v>208.0</v>
      </c>
      <c r="E25" s="2">
        <v>-50.0</v>
      </c>
      <c r="F25" s="36">
        <v>-40.0</v>
      </c>
      <c r="G25" s="27">
        <f t="shared" si="35"/>
        <v>-0.2359086171</v>
      </c>
      <c r="H25" s="27">
        <f t="shared" si="29"/>
        <v>103.9252206</v>
      </c>
      <c r="I25" s="27">
        <f t="shared" si="4"/>
        <v>111.3573144</v>
      </c>
      <c r="J25" s="27">
        <f t="shared" si="5"/>
        <v>-0.3674148979</v>
      </c>
      <c r="K25" s="27">
        <f t="shared" si="23"/>
        <v>-0.2359086171</v>
      </c>
      <c r="L25" s="27">
        <f t="shared" si="25"/>
        <v>0.9323626696</v>
      </c>
      <c r="M25" s="27">
        <f t="shared" si="26"/>
        <v>2.01169711</v>
      </c>
      <c r="N25" s="27">
        <f t="shared" si="27"/>
        <v>-1.373263453</v>
      </c>
      <c r="O25" s="22">
        <v>1.2</v>
      </c>
      <c r="P25" s="28">
        <f t="shared" ref="P25:S25" si="43">DEGREES(K25)</f>
        <v>-13.51656811</v>
      </c>
      <c r="Q25" s="28">
        <f t="shared" si="43"/>
        <v>53.42044595</v>
      </c>
      <c r="R25" s="28">
        <f t="shared" si="43"/>
        <v>115.2617541</v>
      </c>
      <c r="S25" s="28">
        <f t="shared" si="43"/>
        <v>-78.68220001</v>
      </c>
      <c r="T25" s="28">
        <f t="shared" si="11"/>
        <v>1.2</v>
      </c>
      <c r="U25" s="32" t="str">
        <f t="shared" si="12"/>
        <v>[-0.236,0.932,2.012,-1.373,1.2],</v>
      </c>
      <c r="V25" s="14">
        <v>18.0</v>
      </c>
      <c r="W25" s="14">
        <v>23.0</v>
      </c>
    </row>
    <row r="26">
      <c r="B26" s="1">
        <v>0.0</v>
      </c>
      <c r="C26" s="1">
        <v>0.0</v>
      </c>
      <c r="D26" s="28">
        <v>248.0</v>
      </c>
      <c r="E26" s="2">
        <v>-50.0</v>
      </c>
      <c r="F26" s="16">
        <v>-40.0</v>
      </c>
      <c r="G26" s="27">
        <f t="shared" si="35"/>
        <v>-0.1989459462</v>
      </c>
      <c r="H26" s="27">
        <f t="shared" si="29"/>
        <v>142.9901184</v>
      </c>
      <c r="I26" s="27">
        <f t="shared" si="4"/>
        <v>148.4795405</v>
      </c>
      <c r="J26" s="27">
        <f t="shared" si="5"/>
        <v>-0.2727672275</v>
      </c>
      <c r="K26" s="27">
        <f t="shared" si="23"/>
        <v>-0.1989459462</v>
      </c>
      <c r="L26" s="27">
        <f t="shared" si="25"/>
        <v>1.067739153</v>
      </c>
      <c r="M26" s="27">
        <f t="shared" si="26"/>
        <v>1.551648802</v>
      </c>
      <c r="N26" s="27">
        <f t="shared" si="27"/>
        <v>-1.048591628</v>
      </c>
      <c r="O26" s="36">
        <v>1.2</v>
      </c>
      <c r="P26" s="28">
        <f t="shared" ref="P26:S26" si="44">DEGREES(K26)</f>
        <v>-11.39876307</v>
      </c>
      <c r="Q26" s="28">
        <f t="shared" si="44"/>
        <v>61.17694712</v>
      </c>
      <c r="R26" s="28">
        <f t="shared" si="44"/>
        <v>88.90292762</v>
      </c>
      <c r="S26" s="28">
        <f t="shared" si="44"/>
        <v>-60.07987474</v>
      </c>
      <c r="T26" s="28">
        <f t="shared" si="11"/>
        <v>1.2</v>
      </c>
      <c r="U26" s="32" t="str">
        <f t="shared" si="12"/>
        <v>[-0.199,1.068,1.552,-1.049,1.2],</v>
      </c>
      <c r="V26" s="14">
        <v>19.0</v>
      </c>
      <c r="W26" s="14">
        <v>24.0</v>
      </c>
    </row>
    <row r="27" ht="15.75" customHeight="1">
      <c r="B27" s="1">
        <v>0.0</v>
      </c>
      <c r="C27" s="1">
        <v>0.0</v>
      </c>
      <c r="D27" s="28">
        <v>288.0</v>
      </c>
      <c r="E27" s="2">
        <v>-50.0</v>
      </c>
      <c r="F27" s="36">
        <v>-40.0</v>
      </c>
      <c r="G27" s="27">
        <f t="shared" si="35"/>
        <v>-0.1718977313</v>
      </c>
      <c r="H27" s="27">
        <f t="shared" si="29"/>
        <v>182.3080567</v>
      </c>
      <c r="I27" s="27">
        <f t="shared" si="4"/>
        <v>186.6446558</v>
      </c>
      <c r="J27" s="27">
        <f t="shared" si="5"/>
        <v>-0.2159863703</v>
      </c>
      <c r="K27" s="27">
        <f t="shared" si="23"/>
        <v>-0.1718977313</v>
      </c>
      <c r="L27" s="27">
        <f t="shared" si="25"/>
        <v>1.329668873</v>
      </c>
      <c r="M27" s="27">
        <f t="shared" si="26"/>
        <v>0.9142276489</v>
      </c>
      <c r="N27" s="27">
        <f t="shared" si="27"/>
        <v>-0.6731001948</v>
      </c>
      <c r="O27" s="22">
        <v>1.2</v>
      </c>
      <c r="P27" s="28">
        <f t="shared" ref="P27:S27" si="45">DEGREES(K27)</f>
        <v>-9.849014511</v>
      </c>
      <c r="Q27" s="28">
        <f t="shared" si="45"/>
        <v>76.18441455</v>
      </c>
      <c r="R27" s="28">
        <f t="shared" si="45"/>
        <v>52.3813858</v>
      </c>
      <c r="S27" s="28">
        <f t="shared" si="45"/>
        <v>-38.56580035</v>
      </c>
      <c r="T27" s="28">
        <f t="shared" si="11"/>
        <v>1.2</v>
      </c>
      <c r="U27" s="32" t="str">
        <f t="shared" si="12"/>
        <v>[-0.172,1.33,0.914,-0.673,1.2],</v>
      </c>
      <c r="V27" s="14">
        <v>20.0</v>
      </c>
      <c r="W27" s="14">
        <v>25.0</v>
      </c>
    </row>
    <row r="28" ht="15.75" customHeight="1">
      <c r="A28" s="52"/>
      <c r="B28" s="1">
        <v>0.0</v>
      </c>
      <c r="C28" s="1">
        <v>0.0</v>
      </c>
      <c r="D28" s="28">
        <v>288.0</v>
      </c>
      <c r="E28" s="2">
        <v>-50.0</v>
      </c>
      <c r="F28" s="36">
        <v>0.0</v>
      </c>
      <c r="G28" s="27">
        <f t="shared" si="35"/>
        <v>-0.1718977313</v>
      </c>
      <c r="H28" s="27">
        <f t="shared" si="29"/>
        <v>182.3080567</v>
      </c>
      <c r="I28" s="27">
        <f t="shared" si="4"/>
        <v>182.3080567</v>
      </c>
      <c r="J28" s="27">
        <f t="shared" si="5"/>
        <v>0</v>
      </c>
      <c r="K28" s="27">
        <f t="shared" si="23"/>
        <v>-0.1718977313</v>
      </c>
      <c r="L28" s="27">
        <f t="shared" si="25"/>
        <v>1.068503553</v>
      </c>
      <c r="M28" s="27">
        <f t="shared" si="26"/>
        <v>1.004585548</v>
      </c>
      <c r="N28" s="27">
        <f t="shared" si="27"/>
        <v>-0.5022927741</v>
      </c>
      <c r="O28" s="22">
        <v>1.2</v>
      </c>
      <c r="P28" s="28">
        <f t="shared" ref="P28:S28" si="46">DEGREES(K28)</f>
        <v>-9.849014511</v>
      </c>
      <c r="Q28" s="28">
        <f t="shared" si="46"/>
        <v>61.22074396</v>
      </c>
      <c r="R28" s="28">
        <f t="shared" si="46"/>
        <v>57.55851208</v>
      </c>
      <c r="S28" s="28">
        <f t="shared" si="46"/>
        <v>-28.77925604</v>
      </c>
      <c r="T28" s="28">
        <f t="shared" si="11"/>
        <v>1.2</v>
      </c>
      <c r="U28" s="32" t="str">
        <f t="shared" si="12"/>
        <v>[-0.172,1.069,1.005,-0.502,1.2],</v>
      </c>
      <c r="V28" s="14">
        <v>20.0</v>
      </c>
      <c r="W28" s="14">
        <v>26.0</v>
      </c>
    </row>
    <row r="29" ht="15.75" customHeight="1">
      <c r="A29" s="54"/>
      <c r="B29" s="9">
        <v>0.0</v>
      </c>
      <c r="C29" s="9">
        <v>0.0</v>
      </c>
      <c r="D29" s="13">
        <v>288.0</v>
      </c>
      <c r="E29" s="10">
        <v>-50.0</v>
      </c>
      <c r="F29" s="31">
        <v>10.0</v>
      </c>
      <c r="G29" s="33">
        <f t="shared" si="35"/>
        <v>-0.1718977313</v>
      </c>
      <c r="H29" s="27">
        <f t="shared" si="29"/>
        <v>182.3080567</v>
      </c>
      <c r="I29" s="27">
        <f t="shared" si="4"/>
        <v>182.5821117</v>
      </c>
      <c r="J29" s="27">
        <f t="shared" si="5"/>
        <v>0.05479729767</v>
      </c>
      <c r="K29" s="33">
        <f t="shared" si="23"/>
        <v>-0.1718977313</v>
      </c>
      <c r="L29" s="33">
        <f t="shared" si="25"/>
        <v>1.016449863</v>
      </c>
      <c r="M29" s="27">
        <f t="shared" si="26"/>
        <v>0.9990983314</v>
      </c>
      <c r="N29" s="33">
        <f t="shared" si="27"/>
        <v>-0.444751868</v>
      </c>
      <c r="O29" s="36">
        <v>1.2</v>
      </c>
      <c r="P29" s="13">
        <f t="shared" ref="P29:S29" si="47">DEGREES(K29)</f>
        <v>-9.849014511</v>
      </c>
      <c r="Q29" s="28">
        <f t="shared" si="47"/>
        <v>58.23828726</v>
      </c>
      <c r="R29" s="13">
        <f t="shared" si="47"/>
        <v>57.24411771</v>
      </c>
      <c r="S29" s="13">
        <f t="shared" si="47"/>
        <v>-25.48240497</v>
      </c>
      <c r="T29" s="13">
        <f t="shared" si="11"/>
        <v>1.2</v>
      </c>
      <c r="U29" s="32" t="str">
        <f t="shared" si="12"/>
        <v>[-0.172,1.016,0.999,-0.445,1.2],</v>
      </c>
      <c r="V29" s="14">
        <v>21.0</v>
      </c>
      <c r="W29" s="14">
        <v>27.0</v>
      </c>
    </row>
    <row r="30" ht="15.75" customHeight="1">
      <c r="A30" s="54"/>
      <c r="B30" s="9">
        <v>0.0</v>
      </c>
      <c r="C30" s="9">
        <v>0.0</v>
      </c>
      <c r="D30" s="13">
        <v>208.0</v>
      </c>
      <c r="E30" s="9">
        <v>0.0</v>
      </c>
      <c r="F30" s="31">
        <v>10.0</v>
      </c>
      <c r="G30" s="33">
        <f t="shared" ref="G30:G104" si="49">ATAN2(D30,E30)</f>
        <v>0</v>
      </c>
      <c r="H30" s="27">
        <f t="shared" si="29"/>
        <v>98</v>
      </c>
      <c r="I30" s="27">
        <f t="shared" si="4"/>
        <v>98.50888285</v>
      </c>
      <c r="J30" s="27">
        <f t="shared" si="5"/>
        <v>0.1016888518</v>
      </c>
      <c r="K30" s="33">
        <f t="shared" si="23"/>
        <v>0</v>
      </c>
      <c r="L30" s="33">
        <f t="shared" si="25"/>
        <v>0.3916853793</v>
      </c>
      <c r="M30" s="33">
        <f>2*(PI()/2-L30-ATAN(F30/H30))</f>
        <v>2.154844191</v>
      </c>
      <c r="N30" s="33">
        <f t="shared" si="27"/>
        <v>-0.975733244</v>
      </c>
      <c r="O30" s="22">
        <v>1.2</v>
      </c>
      <c r="P30" s="13">
        <f t="shared" ref="P30:S30" si="48">DEGREES(K30)</f>
        <v>0</v>
      </c>
      <c r="Q30" s="13">
        <f t="shared" si="48"/>
        <v>22.44191913</v>
      </c>
      <c r="R30" s="13">
        <f t="shared" si="48"/>
        <v>123.4634777</v>
      </c>
      <c r="S30" s="13">
        <f t="shared" si="48"/>
        <v>-55.90539681</v>
      </c>
      <c r="T30" s="13">
        <f t="shared" si="11"/>
        <v>1.2</v>
      </c>
      <c r="U30" s="32" t="str">
        <f t="shared" si="12"/>
        <v>[0,0.392,2.155,-0.976,1.2],</v>
      </c>
      <c r="V30" s="14">
        <v>22.0</v>
      </c>
      <c r="W30" s="14">
        <v>28.0</v>
      </c>
    </row>
    <row r="31" ht="15.75" customHeight="1">
      <c r="A31" s="36" t="s">
        <v>27</v>
      </c>
      <c r="B31" s="1">
        <v>40.0</v>
      </c>
      <c r="C31" s="1">
        <v>0.0</v>
      </c>
      <c r="D31" s="28">
        <f t="shared" ref="D31:D104" si="51">248-B31*COS(RADIANS(C31))</f>
        <v>208</v>
      </c>
      <c r="E31" s="2">
        <f t="shared" ref="E31:E76" si="52">SQRT(B31^2-(D31-248)^2)</f>
        <v>0</v>
      </c>
      <c r="F31" s="36">
        <v>-30.0</v>
      </c>
      <c r="G31" s="27">
        <f t="shared" si="49"/>
        <v>0</v>
      </c>
      <c r="H31" s="27">
        <f t="shared" si="29"/>
        <v>98</v>
      </c>
      <c r="I31" s="27">
        <f t="shared" si="4"/>
        <v>102.4890238</v>
      </c>
      <c r="J31" s="27">
        <f t="shared" si="5"/>
        <v>-0.2970642123</v>
      </c>
      <c r="K31" s="27">
        <f t="shared" ref="K31:K66" si="53">ATAN2(D31,E31)*-1</f>
        <v>0</v>
      </c>
      <c r="L31" s="27">
        <f t="shared" si="25"/>
        <v>0.812295003</v>
      </c>
      <c r="M31" s="27">
        <f t="shared" ref="M31:M104" si="54">2*(PI()/2-L31-J31)</f>
        <v>2.111131072</v>
      </c>
      <c r="N31" s="27">
        <f t="shared" si="27"/>
        <v>-1.352629748</v>
      </c>
      <c r="O31" s="36">
        <v>1.2</v>
      </c>
      <c r="P31" s="28">
        <f t="shared" ref="P31:S31" si="50">DEGREES(K31)</f>
        <v>0</v>
      </c>
      <c r="Q31" s="28">
        <f t="shared" si="50"/>
        <v>46.54107539</v>
      </c>
      <c r="R31" s="28">
        <f t="shared" si="50"/>
        <v>120.9589004</v>
      </c>
      <c r="S31" s="28">
        <f t="shared" si="50"/>
        <v>-77.49997583</v>
      </c>
      <c r="T31" s="28">
        <f t="shared" si="11"/>
        <v>1.2</v>
      </c>
      <c r="U31" s="32" t="str">
        <f t="shared" si="12"/>
        <v>[0,0.812,2.111,-1.353,1.2],</v>
      </c>
      <c r="V31" s="14">
        <v>23.0</v>
      </c>
      <c r="W31" s="14">
        <v>29.0</v>
      </c>
    </row>
    <row r="32" ht="15.75" customHeight="1">
      <c r="A32" s="1"/>
      <c r="B32" s="1">
        <v>40.0</v>
      </c>
      <c r="C32" s="36">
        <v>5.0</v>
      </c>
      <c r="D32" s="28">
        <f t="shared" si="51"/>
        <v>208.1522121</v>
      </c>
      <c r="E32" s="2">
        <f t="shared" si="52"/>
        <v>3.48622971</v>
      </c>
      <c r="F32" s="16">
        <v>-30.0</v>
      </c>
      <c r="G32" s="27">
        <f t="shared" si="49"/>
        <v>0.01674689764</v>
      </c>
      <c r="H32" s="27">
        <f t="shared" si="29"/>
        <v>98.18140452</v>
      </c>
      <c r="I32" s="27">
        <f t="shared" si="4"/>
        <v>102.6624965</v>
      </c>
      <c r="J32" s="27">
        <f t="shared" si="5"/>
        <v>-0.2965469865</v>
      </c>
      <c r="K32" s="27">
        <f t="shared" si="53"/>
        <v>-0.01674689764</v>
      </c>
      <c r="L32" s="27">
        <f t="shared" si="25"/>
        <v>0.812736465</v>
      </c>
      <c r="M32" s="27">
        <f t="shared" si="54"/>
        <v>2.109213697</v>
      </c>
      <c r="N32" s="27">
        <f t="shared" si="27"/>
        <v>-1.351153835</v>
      </c>
      <c r="O32" s="22">
        <v>1.2</v>
      </c>
      <c r="P32" s="28">
        <f t="shared" ref="P32:S32" si="55">DEGREES(K32)</f>
        <v>-0.9595265548</v>
      </c>
      <c r="Q32" s="28">
        <f t="shared" si="55"/>
        <v>46.5663693</v>
      </c>
      <c r="R32" s="28">
        <f t="shared" si="55"/>
        <v>120.8490429</v>
      </c>
      <c r="S32" s="28">
        <f t="shared" si="55"/>
        <v>-77.4154122</v>
      </c>
      <c r="T32" s="28">
        <f t="shared" si="11"/>
        <v>1.2</v>
      </c>
      <c r="U32" s="32" t="str">
        <f t="shared" si="12"/>
        <v>[-0.017,0.813,2.109,-1.351,1.2],</v>
      </c>
      <c r="V32" s="14">
        <v>24.0</v>
      </c>
      <c r="W32" s="14">
        <v>30.0</v>
      </c>
    </row>
    <row r="33" ht="15.75" customHeight="1">
      <c r="A33" s="1"/>
      <c r="B33" s="1">
        <v>40.0</v>
      </c>
      <c r="C33" s="36">
        <v>10.0</v>
      </c>
      <c r="D33" s="28">
        <f t="shared" si="51"/>
        <v>208.6076899</v>
      </c>
      <c r="E33" s="2">
        <f t="shared" si="52"/>
        <v>6.945927107</v>
      </c>
      <c r="F33" s="36">
        <v>-30.0</v>
      </c>
      <c r="G33" s="27">
        <f t="shared" si="49"/>
        <v>0.03328430471</v>
      </c>
      <c r="H33" s="27">
        <f t="shared" si="29"/>
        <v>98.72329573</v>
      </c>
      <c r="I33" s="27">
        <f t="shared" si="4"/>
        <v>103.1808564</v>
      </c>
      <c r="J33" s="27">
        <f t="shared" si="5"/>
        <v>-0.2950122897</v>
      </c>
      <c r="K33" s="27">
        <f t="shared" si="53"/>
        <v>-0.03328430471</v>
      </c>
      <c r="L33" s="27">
        <f t="shared" si="25"/>
        <v>0.8140695729</v>
      </c>
      <c r="M33" s="27">
        <f t="shared" si="54"/>
        <v>2.103478087</v>
      </c>
      <c r="N33" s="27">
        <f t="shared" si="27"/>
        <v>-1.346751333</v>
      </c>
      <c r="O33" s="36">
        <v>1.2</v>
      </c>
      <c r="P33" s="28">
        <f t="shared" ref="P33:S33" si="56">DEGREES(K33)</f>
        <v>-1.907050184</v>
      </c>
      <c r="Q33" s="28">
        <f t="shared" si="56"/>
        <v>46.64275076</v>
      </c>
      <c r="R33" s="28">
        <f t="shared" si="56"/>
        <v>120.5204167</v>
      </c>
      <c r="S33" s="28">
        <f t="shared" si="56"/>
        <v>-77.16316745</v>
      </c>
      <c r="T33" s="28">
        <f t="shared" si="11"/>
        <v>1.2</v>
      </c>
      <c r="U33" s="32" t="str">
        <f t="shared" si="12"/>
        <v>[-0.033,0.814,2.103,-1.347,1.2],</v>
      </c>
      <c r="V33" s="14">
        <v>25.0</v>
      </c>
      <c r="W33" s="14">
        <v>31.0</v>
      </c>
    </row>
    <row r="34" ht="15.75" customHeight="1">
      <c r="A34" s="1"/>
      <c r="B34" s="1">
        <v>40.0</v>
      </c>
      <c r="C34" s="36">
        <v>15.0</v>
      </c>
      <c r="D34" s="28">
        <f t="shared" si="51"/>
        <v>209.3629669</v>
      </c>
      <c r="E34" s="2">
        <f t="shared" si="52"/>
        <v>10.3527618</v>
      </c>
      <c r="F34" s="36">
        <v>-30.0</v>
      </c>
      <c r="G34" s="27">
        <f t="shared" si="49"/>
        <v>0.04940862348</v>
      </c>
      <c r="H34" s="27">
        <f t="shared" si="29"/>
        <v>99.61877685</v>
      </c>
      <c r="I34" s="27">
        <f t="shared" si="4"/>
        <v>104.0379772</v>
      </c>
      <c r="J34" s="27">
        <f t="shared" si="5"/>
        <v>-0.2925097147</v>
      </c>
      <c r="K34" s="27">
        <f t="shared" si="53"/>
        <v>-0.04940862348</v>
      </c>
      <c r="L34" s="27">
        <f t="shared" si="25"/>
        <v>0.8163193315</v>
      </c>
      <c r="M34" s="27">
        <f t="shared" si="54"/>
        <v>2.09397342</v>
      </c>
      <c r="N34" s="27">
        <f t="shared" si="27"/>
        <v>-1.339496425</v>
      </c>
      <c r="O34" s="22">
        <v>1.2</v>
      </c>
      <c r="P34" s="28">
        <f t="shared" ref="P34:S34" si="57">DEGREES(K34)</f>
        <v>-2.830905597</v>
      </c>
      <c r="Q34" s="28">
        <f t="shared" si="57"/>
        <v>46.77165243</v>
      </c>
      <c r="R34" s="28">
        <f t="shared" si="57"/>
        <v>119.9758394</v>
      </c>
      <c r="S34" s="28">
        <f t="shared" si="57"/>
        <v>-76.74749181</v>
      </c>
      <c r="T34" s="28">
        <f t="shared" si="11"/>
        <v>1.2</v>
      </c>
      <c r="U34" s="32" t="str">
        <f t="shared" si="12"/>
        <v>[-0.049,0.816,2.094,-1.339,1.2],</v>
      </c>
      <c r="V34" s="14">
        <v>26.0</v>
      </c>
      <c r="W34" s="14">
        <v>32.0</v>
      </c>
    </row>
    <row r="35" ht="15.75" customHeight="1">
      <c r="A35" s="1"/>
      <c r="B35" s="1">
        <v>40.0</v>
      </c>
      <c r="C35" s="36">
        <v>20.0</v>
      </c>
      <c r="D35" s="28">
        <f t="shared" si="51"/>
        <v>210.4122952</v>
      </c>
      <c r="E35" s="2">
        <f t="shared" si="52"/>
        <v>13.68080573</v>
      </c>
      <c r="F35" s="16">
        <v>-30.0</v>
      </c>
      <c r="G35" s="27">
        <f t="shared" si="49"/>
        <v>0.06492765097</v>
      </c>
      <c r="H35" s="27">
        <f t="shared" si="29"/>
        <v>100.8565825</v>
      </c>
      <c r="I35" s="27">
        <f t="shared" si="4"/>
        <v>105.2238102</v>
      </c>
      <c r="J35" s="27">
        <f t="shared" si="5"/>
        <v>-0.2891176147</v>
      </c>
      <c r="K35" s="27">
        <f t="shared" si="53"/>
        <v>-0.06492765097</v>
      </c>
      <c r="L35" s="27">
        <f t="shared" si="25"/>
        <v>0.8195237352</v>
      </c>
      <c r="M35" s="27">
        <f t="shared" si="54"/>
        <v>2.080780413</v>
      </c>
      <c r="N35" s="27">
        <f t="shared" si="27"/>
        <v>-1.329507821</v>
      </c>
      <c r="O35" s="36">
        <v>1.2</v>
      </c>
      <c r="P35" s="28">
        <f t="shared" ref="P35:S35" si="58">DEGREES(K35)</f>
        <v>-3.720080374</v>
      </c>
      <c r="Q35" s="28">
        <f t="shared" si="58"/>
        <v>46.95525124</v>
      </c>
      <c r="R35" s="28">
        <f t="shared" si="58"/>
        <v>119.2199357</v>
      </c>
      <c r="S35" s="28">
        <f t="shared" si="58"/>
        <v>-76.17518697</v>
      </c>
      <c r="T35" s="28">
        <f t="shared" si="11"/>
        <v>1.2</v>
      </c>
      <c r="U35" s="32" t="str">
        <f t="shared" si="12"/>
        <v>[-0.065,0.82,2.081,-1.33,1.2],</v>
      </c>
      <c r="V35" s="14">
        <v>27.0</v>
      </c>
      <c r="W35" s="14">
        <v>33.0</v>
      </c>
    </row>
    <row r="36" ht="15.75" customHeight="1">
      <c r="A36" s="1"/>
      <c r="B36" s="1">
        <v>40.0</v>
      </c>
      <c r="C36" s="36">
        <v>25.0</v>
      </c>
      <c r="D36" s="28">
        <f t="shared" si="51"/>
        <v>211.7476885</v>
      </c>
      <c r="E36" s="2">
        <f t="shared" si="52"/>
        <v>16.90473047</v>
      </c>
      <c r="F36" s="36">
        <v>-30.0</v>
      </c>
      <c r="G36" s="27">
        <f t="shared" si="49"/>
        <v>0.07966534657</v>
      </c>
      <c r="H36" s="27">
        <f t="shared" si="29"/>
        <v>102.4214055</v>
      </c>
      <c r="I36" s="27">
        <f t="shared" si="4"/>
        <v>106.724619</v>
      </c>
      <c r="J36" s="27">
        <f t="shared" si="5"/>
        <v>-0.284937299</v>
      </c>
      <c r="K36" s="27">
        <f t="shared" si="53"/>
        <v>-0.07966534657</v>
      </c>
      <c r="L36" s="27">
        <f t="shared" si="25"/>
        <v>0.8237288622</v>
      </c>
      <c r="M36" s="27">
        <f t="shared" si="54"/>
        <v>2.064009527</v>
      </c>
      <c r="N36" s="27">
        <f t="shared" si="27"/>
        <v>-1.316942063</v>
      </c>
      <c r="O36" s="22">
        <v>1.2</v>
      </c>
      <c r="P36" s="28">
        <f t="shared" ref="P36:S36" si="59">DEGREES(K36)</f>
        <v>-4.564488132</v>
      </c>
      <c r="Q36" s="28">
        <f t="shared" si="59"/>
        <v>47.19618727</v>
      </c>
      <c r="R36" s="28">
        <f t="shared" si="59"/>
        <v>118.2590348</v>
      </c>
      <c r="S36" s="28">
        <f t="shared" si="59"/>
        <v>-75.45522205</v>
      </c>
      <c r="T36" s="28">
        <f t="shared" si="11"/>
        <v>1.2</v>
      </c>
      <c r="U36" s="32" t="str">
        <f t="shared" si="12"/>
        <v>[-0.08,0.824,2.064,-1.317,1.2],</v>
      </c>
      <c r="V36" s="14">
        <v>28.0</v>
      </c>
      <c r="W36" s="14">
        <v>34.0</v>
      </c>
    </row>
    <row r="37" ht="15.75" customHeight="1">
      <c r="A37" s="1"/>
      <c r="B37" s="1">
        <v>40.0</v>
      </c>
      <c r="C37" s="36">
        <v>30.0</v>
      </c>
      <c r="D37" s="28">
        <f t="shared" si="51"/>
        <v>213.3589838</v>
      </c>
      <c r="E37" s="2">
        <f t="shared" si="52"/>
        <v>20</v>
      </c>
      <c r="F37" s="36">
        <v>-30.0</v>
      </c>
      <c r="G37" s="27">
        <f t="shared" si="49"/>
        <v>0.0934656085</v>
      </c>
      <c r="H37" s="27">
        <f t="shared" si="29"/>
        <v>104.2943209</v>
      </c>
      <c r="I37" s="27">
        <f t="shared" si="4"/>
        <v>108.5232942</v>
      </c>
      <c r="J37" s="27">
        <f t="shared" si="5"/>
        <v>-0.2800860501</v>
      </c>
      <c r="K37" s="27">
        <f t="shared" si="53"/>
        <v>-0.0934656085</v>
      </c>
      <c r="L37" s="27">
        <f t="shared" si="25"/>
        <v>0.8289830853</v>
      </c>
      <c r="M37" s="27">
        <f t="shared" si="54"/>
        <v>2.043798583</v>
      </c>
      <c r="N37" s="27">
        <f t="shared" si="27"/>
        <v>-1.301985342</v>
      </c>
      <c r="O37" s="36">
        <v>1.2</v>
      </c>
      <c r="P37" s="28">
        <f t="shared" ref="P37:S37" si="60">DEGREES(K37)</f>
        <v>-5.355184897</v>
      </c>
      <c r="Q37" s="28">
        <f t="shared" si="60"/>
        <v>47.49723208</v>
      </c>
      <c r="R37" s="28">
        <f t="shared" si="60"/>
        <v>117.101033</v>
      </c>
      <c r="S37" s="28">
        <f t="shared" si="60"/>
        <v>-74.59826507</v>
      </c>
      <c r="T37" s="28">
        <f t="shared" si="11"/>
        <v>1.2</v>
      </c>
      <c r="U37" s="32" t="str">
        <f t="shared" si="12"/>
        <v>[-0.093,0.829,2.044,-1.302,1.2],</v>
      </c>
      <c r="V37" s="14">
        <v>29.0</v>
      </c>
      <c r="W37" s="14">
        <v>35.0</v>
      </c>
    </row>
    <row r="38" ht="15.75" customHeight="1">
      <c r="A38" s="1"/>
      <c r="B38" s="1">
        <v>40.0</v>
      </c>
      <c r="C38" s="36">
        <v>35.0</v>
      </c>
      <c r="D38" s="28">
        <f t="shared" si="51"/>
        <v>215.2339182</v>
      </c>
      <c r="E38" s="2">
        <f t="shared" si="52"/>
        <v>22.94305745</v>
      </c>
      <c r="F38" s="16">
        <v>-30.0</v>
      </c>
      <c r="G38" s="27">
        <f t="shared" si="49"/>
        <v>0.1061949112</v>
      </c>
      <c r="H38" s="27">
        <f t="shared" si="29"/>
        <v>106.4532824</v>
      </c>
      <c r="I38" s="27">
        <f t="shared" si="4"/>
        <v>110.5997347</v>
      </c>
      <c r="J38" s="27">
        <f t="shared" si="5"/>
        <v>-0.274689811</v>
      </c>
      <c r="K38" s="27">
        <f t="shared" si="53"/>
        <v>-0.1061949112</v>
      </c>
      <c r="L38" s="27">
        <f t="shared" si="25"/>
        <v>0.8353311825</v>
      </c>
      <c r="M38" s="27">
        <f t="shared" si="54"/>
        <v>2.020309911</v>
      </c>
      <c r="N38" s="27">
        <f t="shared" si="27"/>
        <v>-1.284844766</v>
      </c>
      <c r="O38" s="22">
        <v>1.2</v>
      </c>
      <c r="P38" s="28">
        <f t="shared" ref="P38:S38" si="61">DEGREES(K38)</f>
        <v>-6.08452022</v>
      </c>
      <c r="Q38" s="28">
        <f t="shared" si="61"/>
        <v>47.86095125</v>
      </c>
      <c r="R38" s="28">
        <f t="shared" si="61"/>
        <v>115.7552312</v>
      </c>
      <c r="S38" s="28">
        <f t="shared" si="61"/>
        <v>-73.61618244</v>
      </c>
      <c r="T38" s="28">
        <f t="shared" si="11"/>
        <v>1.2</v>
      </c>
      <c r="U38" s="32" t="str">
        <f t="shared" si="12"/>
        <v>[-0.106,0.835,2.02,-1.285,1.2],</v>
      </c>
      <c r="V38" s="14">
        <v>30.0</v>
      </c>
      <c r="W38" s="14">
        <v>36.0</v>
      </c>
    </row>
    <row r="39" ht="15.75" customHeight="1">
      <c r="A39" s="1"/>
      <c r="B39" s="1">
        <v>40.0</v>
      </c>
      <c r="C39" s="36">
        <v>40.0</v>
      </c>
      <c r="D39" s="28">
        <f t="shared" si="51"/>
        <v>217.3582223</v>
      </c>
      <c r="E39" s="2">
        <f t="shared" si="52"/>
        <v>25.71150439</v>
      </c>
      <c r="F39" s="36">
        <v>-30.0</v>
      </c>
      <c r="G39" s="27">
        <f t="shared" si="49"/>
        <v>0.1177437697</v>
      </c>
      <c r="H39" s="27">
        <f t="shared" si="29"/>
        <v>108.8736582</v>
      </c>
      <c r="I39" s="27">
        <f t="shared" si="4"/>
        <v>112.9312775</v>
      </c>
      <c r="J39" s="27">
        <f t="shared" si="5"/>
        <v>-0.2688763042</v>
      </c>
      <c r="K39" s="27">
        <f t="shared" si="53"/>
        <v>-0.1177437697</v>
      </c>
      <c r="L39" s="27">
        <f t="shared" si="25"/>
        <v>0.8428090318</v>
      </c>
      <c r="M39" s="27">
        <f t="shared" si="54"/>
        <v>1.993727198</v>
      </c>
      <c r="N39" s="27">
        <f t="shared" si="27"/>
        <v>-1.265739903</v>
      </c>
      <c r="O39" s="36">
        <v>1.2</v>
      </c>
      <c r="P39" s="28">
        <f t="shared" ref="P39:S39" si="62">DEGREES(K39)</f>
        <v>-6.746221067</v>
      </c>
      <c r="Q39" s="28">
        <f t="shared" si="62"/>
        <v>48.28940046</v>
      </c>
      <c r="R39" s="28">
        <f t="shared" si="62"/>
        <v>114.232154</v>
      </c>
      <c r="S39" s="28">
        <f t="shared" si="62"/>
        <v>-72.52155443</v>
      </c>
      <c r="T39" s="28">
        <f t="shared" si="11"/>
        <v>1.2</v>
      </c>
      <c r="U39" s="32" t="str">
        <f t="shared" si="12"/>
        <v>[-0.118,0.843,1.994,-1.266,1.2],</v>
      </c>
      <c r="V39" s="14">
        <v>31.0</v>
      </c>
      <c r="W39" s="14">
        <v>37.0</v>
      </c>
    </row>
    <row r="40" ht="15.75" customHeight="1">
      <c r="A40" s="1"/>
      <c r="B40" s="1">
        <v>40.0</v>
      </c>
      <c r="C40" s="36">
        <v>45.0</v>
      </c>
      <c r="D40" s="28">
        <f t="shared" si="51"/>
        <v>219.7157288</v>
      </c>
      <c r="E40" s="2">
        <f t="shared" si="52"/>
        <v>28.28427125</v>
      </c>
      <c r="F40" s="36">
        <v>-30.0</v>
      </c>
      <c r="G40" s="27">
        <f t="shared" si="49"/>
        <v>0.1280270968</v>
      </c>
      <c r="H40" s="27">
        <f t="shared" si="29"/>
        <v>111.5287825</v>
      </c>
      <c r="I40" s="27">
        <f t="shared" si="4"/>
        <v>115.493157</v>
      </c>
      <c r="J40" s="27">
        <f t="shared" si="5"/>
        <v>-0.262769158</v>
      </c>
      <c r="K40" s="27">
        <f t="shared" si="53"/>
        <v>-0.1280270968</v>
      </c>
      <c r="L40" s="27">
        <f t="shared" si="25"/>
        <v>0.8514393775</v>
      </c>
      <c r="M40" s="27">
        <f t="shared" si="54"/>
        <v>1.964252215</v>
      </c>
      <c r="N40" s="27">
        <f t="shared" si="27"/>
        <v>-1.244895265</v>
      </c>
      <c r="O40" s="22">
        <v>1.2</v>
      </c>
      <c r="P40" s="28">
        <f t="shared" ref="P40:S40" si="63">DEGREES(K40)</f>
        <v>-7.335412311</v>
      </c>
      <c r="Q40" s="28">
        <f t="shared" si="63"/>
        <v>48.78388284</v>
      </c>
      <c r="R40" s="28">
        <f t="shared" si="63"/>
        <v>112.5433618</v>
      </c>
      <c r="S40" s="28">
        <f t="shared" si="63"/>
        <v>-71.32724464</v>
      </c>
      <c r="T40" s="28">
        <f t="shared" si="11"/>
        <v>1.2</v>
      </c>
      <c r="U40" s="32" t="str">
        <f t="shared" si="12"/>
        <v>[-0.128,0.851,1.964,-1.245,1.2],</v>
      </c>
      <c r="V40" s="14">
        <v>32.0</v>
      </c>
      <c r="W40" s="14">
        <v>38.0</v>
      </c>
    </row>
    <row r="41" ht="15.75" customHeight="1">
      <c r="A41" s="1"/>
      <c r="B41" s="1">
        <v>40.0</v>
      </c>
      <c r="C41" s="36">
        <v>50.0</v>
      </c>
      <c r="D41" s="28">
        <f t="shared" si="51"/>
        <v>222.2884956</v>
      </c>
      <c r="E41" s="2">
        <f t="shared" si="52"/>
        <v>30.64177772</v>
      </c>
      <c r="F41" s="16">
        <v>-30.0</v>
      </c>
      <c r="G41" s="27">
        <f t="shared" si="49"/>
        <v>0.1369835995</v>
      </c>
      <c r="H41" s="27">
        <f t="shared" si="29"/>
        <v>114.3904941</v>
      </c>
      <c r="I41" s="27">
        <f t="shared" si="4"/>
        <v>118.2589748</v>
      </c>
      <c r="J41" s="27">
        <f t="shared" si="5"/>
        <v>-0.2564833717</v>
      </c>
      <c r="K41" s="27">
        <f t="shared" si="53"/>
        <v>-0.1369835995</v>
      </c>
      <c r="L41" s="27">
        <f t="shared" si="25"/>
        <v>0.8612289113</v>
      </c>
      <c r="M41" s="27">
        <f t="shared" si="54"/>
        <v>1.932101574</v>
      </c>
      <c r="N41" s="27">
        <f t="shared" si="27"/>
        <v>-1.222534159</v>
      </c>
      <c r="O41" s="36">
        <v>1.2</v>
      </c>
      <c r="P41" s="28">
        <f t="shared" ref="P41:S41" si="64">DEGREES(K41)</f>
        <v>-7.848582114</v>
      </c>
      <c r="Q41" s="28">
        <f t="shared" si="64"/>
        <v>49.34478181</v>
      </c>
      <c r="R41" s="28">
        <f t="shared" si="64"/>
        <v>110.7012658</v>
      </c>
      <c r="S41" s="28">
        <f t="shared" si="64"/>
        <v>-70.04604761</v>
      </c>
      <c r="T41" s="28">
        <f t="shared" si="11"/>
        <v>1.2</v>
      </c>
      <c r="U41" s="32" t="str">
        <f t="shared" si="12"/>
        <v>[-0.137,0.861,1.932,-1.223,1.2],</v>
      </c>
      <c r="V41" s="14">
        <v>33.0</v>
      </c>
      <c r="W41" s="14">
        <v>39.0</v>
      </c>
    </row>
    <row r="42" ht="15.75" customHeight="1">
      <c r="A42" s="1"/>
      <c r="B42" s="1">
        <v>40.0</v>
      </c>
      <c r="C42" s="36">
        <v>55.0</v>
      </c>
      <c r="D42" s="28">
        <f t="shared" si="51"/>
        <v>225.0569425</v>
      </c>
      <c r="E42" s="2">
        <f t="shared" si="52"/>
        <v>32.76608177</v>
      </c>
      <c r="F42" s="36">
        <v>-30.0</v>
      </c>
      <c r="G42" s="27">
        <f t="shared" si="49"/>
        <v>0.1445744045</v>
      </c>
      <c r="H42" s="27">
        <f t="shared" si="29"/>
        <v>117.4296452</v>
      </c>
      <c r="I42" s="27">
        <f t="shared" si="4"/>
        <v>121.2011616</v>
      </c>
      <c r="J42" s="27">
        <f t="shared" si="5"/>
        <v>-0.2501222224</v>
      </c>
      <c r="K42" s="27">
        <f t="shared" si="53"/>
        <v>-0.1445744045</v>
      </c>
      <c r="L42" s="27">
        <f t="shared" si="25"/>
        <v>0.8721666888</v>
      </c>
      <c r="M42" s="27">
        <f t="shared" si="54"/>
        <v>1.897503721</v>
      </c>
      <c r="N42" s="27">
        <f t="shared" si="27"/>
        <v>-1.198874083</v>
      </c>
      <c r="O42" s="22">
        <v>1.2</v>
      </c>
      <c r="P42" s="28">
        <f t="shared" ref="P42:S42" si="65">DEGREES(K42)</f>
        <v>-8.283503205</v>
      </c>
      <c r="Q42" s="28">
        <f t="shared" si="65"/>
        <v>49.9714703</v>
      </c>
      <c r="R42" s="28">
        <f t="shared" si="65"/>
        <v>108.7189548</v>
      </c>
      <c r="S42" s="28">
        <f t="shared" si="65"/>
        <v>-68.69042512</v>
      </c>
      <c r="T42" s="28">
        <f t="shared" si="11"/>
        <v>1.2</v>
      </c>
      <c r="U42" s="32" t="str">
        <f t="shared" si="12"/>
        <v>[-0.145,0.872,1.898,-1.199,1.2],</v>
      </c>
      <c r="V42" s="14">
        <v>34.0</v>
      </c>
      <c r="W42" s="14">
        <v>40.0</v>
      </c>
    </row>
    <row r="43" ht="15.75" customHeight="1">
      <c r="A43" s="1"/>
      <c r="B43" s="1">
        <v>40.0</v>
      </c>
      <c r="C43" s="36">
        <v>60.0</v>
      </c>
      <c r="D43" s="28">
        <f t="shared" si="51"/>
        <v>228</v>
      </c>
      <c r="E43" s="2">
        <f t="shared" si="52"/>
        <v>34.64101615</v>
      </c>
      <c r="F43" s="36">
        <v>-30.0</v>
      </c>
      <c r="G43" s="27">
        <f t="shared" si="49"/>
        <v>0.1507811264</v>
      </c>
      <c r="H43" s="27">
        <f t="shared" si="29"/>
        <v>120.6165649</v>
      </c>
      <c r="I43" s="27">
        <f t="shared" si="4"/>
        <v>124.2914145</v>
      </c>
      <c r="J43" s="27">
        <f t="shared" si="5"/>
        <v>-0.2437755311</v>
      </c>
      <c r="K43" s="27">
        <f t="shared" si="53"/>
        <v>-0.1507811264</v>
      </c>
      <c r="L43" s="27">
        <f t="shared" si="25"/>
        <v>0.8842237271</v>
      </c>
      <c r="M43" s="27">
        <f t="shared" si="54"/>
        <v>1.860696261</v>
      </c>
      <c r="N43" s="27">
        <f t="shared" si="27"/>
        <v>-1.174123662</v>
      </c>
      <c r="O43" s="36">
        <v>1.2</v>
      </c>
      <c r="P43" s="28">
        <f t="shared" ref="P43:S43" si="66">DEGREES(K43)</f>
        <v>-8.639122175</v>
      </c>
      <c r="Q43" s="28">
        <f t="shared" si="66"/>
        <v>50.66228771</v>
      </c>
      <c r="R43" s="28">
        <f t="shared" si="66"/>
        <v>106.6100427</v>
      </c>
      <c r="S43" s="28">
        <f t="shared" si="66"/>
        <v>-67.27233045</v>
      </c>
      <c r="T43" s="28">
        <f t="shared" si="11"/>
        <v>1.2</v>
      </c>
      <c r="U43" s="32" t="str">
        <f t="shared" si="12"/>
        <v>[-0.151,0.884,1.861,-1.174,1.2],</v>
      </c>
      <c r="V43" s="14">
        <v>35.0</v>
      </c>
      <c r="W43" s="14">
        <v>41.0</v>
      </c>
    </row>
    <row r="44" ht="15.75" customHeight="1">
      <c r="A44" s="1"/>
      <c r="B44" s="1">
        <v>40.0</v>
      </c>
      <c r="C44" s="36">
        <v>65.0</v>
      </c>
      <c r="D44" s="28">
        <f t="shared" si="51"/>
        <v>231.0952695</v>
      </c>
      <c r="E44" s="2">
        <f t="shared" si="52"/>
        <v>36.25231148</v>
      </c>
      <c r="F44" s="16">
        <v>-30.0</v>
      </c>
      <c r="G44" s="27">
        <f t="shared" si="49"/>
        <v>0.1556035834</v>
      </c>
      <c r="H44" s="27">
        <f t="shared" si="29"/>
        <v>123.9214691</v>
      </c>
      <c r="I44" s="27">
        <f t="shared" si="4"/>
        <v>127.5011</v>
      </c>
      <c r="J44" s="27">
        <f t="shared" si="5"/>
        <v>-0.2375190822</v>
      </c>
      <c r="K44" s="27">
        <f t="shared" si="53"/>
        <v>-0.1556035834</v>
      </c>
      <c r="L44" s="27">
        <f t="shared" si="25"/>
        <v>0.8973535287</v>
      </c>
      <c r="M44" s="27">
        <f t="shared" si="54"/>
        <v>1.821923761</v>
      </c>
      <c r="N44" s="27">
        <f t="shared" si="27"/>
        <v>-1.148480963</v>
      </c>
      <c r="O44" s="22">
        <v>1.2</v>
      </c>
      <c r="P44" s="28">
        <f t="shared" ref="P44:S44" si="67">DEGREES(K44)</f>
        <v>-8.915428605</v>
      </c>
      <c r="Q44" s="28">
        <f t="shared" si="67"/>
        <v>51.41456992</v>
      </c>
      <c r="R44" s="28">
        <f t="shared" si="67"/>
        <v>104.3885421</v>
      </c>
      <c r="S44" s="28">
        <f t="shared" si="67"/>
        <v>-65.80311201</v>
      </c>
      <c r="T44" s="28">
        <f t="shared" si="11"/>
        <v>1.2</v>
      </c>
      <c r="U44" s="32" t="str">
        <f t="shared" si="12"/>
        <v>[-0.156,0.897,1.822,-1.148,1.2],</v>
      </c>
      <c r="V44" s="14">
        <v>36.0</v>
      </c>
      <c r="W44" s="14">
        <v>42.0</v>
      </c>
    </row>
    <row r="45" ht="15.75" customHeight="1">
      <c r="A45" s="1"/>
      <c r="B45" s="1">
        <v>40.0</v>
      </c>
      <c r="C45" s="36">
        <v>70.0</v>
      </c>
      <c r="D45" s="28">
        <f t="shared" si="51"/>
        <v>234.3191943</v>
      </c>
      <c r="E45" s="2">
        <f t="shared" si="52"/>
        <v>37.58770483</v>
      </c>
      <c r="F45" s="36">
        <v>-30.0</v>
      </c>
      <c r="G45" s="27">
        <f t="shared" si="49"/>
        <v>0.1590573445</v>
      </c>
      <c r="H45" s="27">
        <f t="shared" si="29"/>
        <v>127.3148128</v>
      </c>
      <c r="I45" s="27">
        <f t="shared" si="4"/>
        <v>130.8016114</v>
      </c>
      <c r="J45" s="27">
        <f t="shared" si="5"/>
        <v>-0.2314149381</v>
      </c>
      <c r="K45" s="27">
        <f t="shared" si="53"/>
        <v>-0.1590573445</v>
      </c>
      <c r="L45" s="27">
        <f t="shared" si="25"/>
        <v>0.9114932317</v>
      </c>
      <c r="M45" s="27">
        <f t="shared" si="54"/>
        <v>1.781436066</v>
      </c>
      <c r="N45" s="27">
        <f t="shared" si="27"/>
        <v>-1.122132971</v>
      </c>
      <c r="O45" s="36">
        <v>1.2</v>
      </c>
      <c r="P45" s="28">
        <f t="shared" ref="P45:S45" si="68">DEGREES(K45)</f>
        <v>-9.113314541</v>
      </c>
      <c r="Q45" s="28">
        <f t="shared" si="68"/>
        <v>52.22471523</v>
      </c>
      <c r="R45" s="28">
        <f t="shared" si="68"/>
        <v>102.0687681</v>
      </c>
      <c r="S45" s="28">
        <f t="shared" si="68"/>
        <v>-64.29348331</v>
      </c>
      <c r="T45" s="28">
        <f t="shared" si="11"/>
        <v>1.2</v>
      </c>
      <c r="U45" s="32" t="str">
        <f t="shared" si="12"/>
        <v>[-0.159,0.911,1.781,-1.122,1.2],</v>
      </c>
      <c r="V45" s="14">
        <v>37.0</v>
      </c>
      <c r="W45" s="14">
        <v>43.0</v>
      </c>
    </row>
    <row r="46" ht="15.75" customHeight="1">
      <c r="A46" s="1"/>
      <c r="B46" s="1">
        <v>40.0</v>
      </c>
      <c r="C46" s="36">
        <v>75.0</v>
      </c>
      <c r="D46" s="28">
        <f t="shared" si="51"/>
        <v>237.6472382</v>
      </c>
      <c r="E46" s="2">
        <f t="shared" si="52"/>
        <v>38.63703305</v>
      </c>
      <c r="F46" s="36">
        <v>-30.0</v>
      </c>
      <c r="G46" s="27">
        <f t="shared" si="49"/>
        <v>0.16117126</v>
      </c>
      <c r="H46" s="27">
        <f t="shared" si="29"/>
        <v>130.7675853</v>
      </c>
      <c r="I46" s="27">
        <f t="shared" si="4"/>
        <v>134.16468</v>
      </c>
      <c r="J46" s="27">
        <f t="shared" si="5"/>
        <v>-0.2255123775</v>
      </c>
      <c r="K46" s="27">
        <f t="shared" si="53"/>
        <v>-0.16117126</v>
      </c>
      <c r="L46" s="27">
        <f t="shared" si="25"/>
        <v>0.9265651047</v>
      </c>
      <c r="M46" s="27">
        <f t="shared" si="54"/>
        <v>1.739487199</v>
      </c>
      <c r="N46" s="27">
        <f t="shared" si="27"/>
        <v>-1.095255977</v>
      </c>
      <c r="O46" s="22">
        <v>1.2</v>
      </c>
      <c r="P46" s="28">
        <f t="shared" ref="P46:S46" si="69">DEGREES(K46)</f>
        <v>-9.234432978</v>
      </c>
      <c r="Q46" s="28">
        <f t="shared" si="69"/>
        <v>53.08826994</v>
      </c>
      <c r="R46" s="28">
        <f t="shared" si="69"/>
        <v>99.66527504</v>
      </c>
      <c r="S46" s="28">
        <f t="shared" si="69"/>
        <v>-62.75354498</v>
      </c>
      <c r="T46" s="28">
        <f t="shared" si="11"/>
        <v>1.2</v>
      </c>
      <c r="U46" s="32" t="str">
        <f t="shared" si="12"/>
        <v>[-0.161,0.927,1.739,-1.095,1.2],</v>
      </c>
      <c r="V46" s="14">
        <v>38.0</v>
      </c>
      <c r="W46" s="14">
        <v>44.0</v>
      </c>
    </row>
    <row r="47" ht="15.75" customHeight="1">
      <c r="A47" s="1"/>
      <c r="B47" s="1">
        <v>40.0</v>
      </c>
      <c r="C47" s="36">
        <v>80.0</v>
      </c>
      <c r="D47" s="28">
        <f t="shared" si="51"/>
        <v>241.0540729</v>
      </c>
      <c r="E47" s="2">
        <f t="shared" si="52"/>
        <v>39.39231012</v>
      </c>
      <c r="F47" s="16">
        <v>-30.0</v>
      </c>
      <c r="G47" s="27">
        <f t="shared" si="49"/>
        <v>0.1619850889</v>
      </c>
      <c r="H47" s="27">
        <f t="shared" si="29"/>
        <v>134.251551</v>
      </c>
      <c r="I47" s="27">
        <f t="shared" si="4"/>
        <v>137.5626364</v>
      </c>
      <c r="J47" s="27">
        <f t="shared" si="5"/>
        <v>-0.2198492186</v>
      </c>
      <c r="K47" s="27">
        <f t="shared" si="53"/>
        <v>-0.1619850889</v>
      </c>
      <c r="L47" s="27">
        <f t="shared" si="25"/>
        <v>0.9424781396</v>
      </c>
      <c r="M47" s="27">
        <f t="shared" si="54"/>
        <v>1.696334812</v>
      </c>
      <c r="N47" s="27">
        <f t="shared" si="27"/>
        <v>-1.068016624</v>
      </c>
      <c r="O47" s="36">
        <v>1.2</v>
      </c>
      <c r="P47" s="28">
        <f t="shared" ref="P47:S47" si="70">DEGREES(K47)</f>
        <v>-9.281061936</v>
      </c>
      <c r="Q47" s="28">
        <f t="shared" si="70"/>
        <v>54.00001968</v>
      </c>
      <c r="R47" s="28">
        <f t="shared" si="70"/>
        <v>97.19282535</v>
      </c>
      <c r="S47" s="28">
        <f t="shared" si="70"/>
        <v>-61.19284503</v>
      </c>
      <c r="T47" s="28">
        <f t="shared" si="11"/>
        <v>1.2</v>
      </c>
      <c r="U47" s="32" t="str">
        <f t="shared" si="12"/>
        <v>[-0.162,0.942,1.696,-1.068,1.2],</v>
      </c>
      <c r="V47" s="14">
        <v>39.0</v>
      </c>
      <c r="W47" s="14">
        <v>45.0</v>
      </c>
    </row>
    <row r="48" ht="15.75" customHeight="1">
      <c r="A48" s="1"/>
      <c r="B48" s="1">
        <v>40.0</v>
      </c>
      <c r="C48" s="36">
        <v>85.0</v>
      </c>
      <c r="D48" s="28">
        <f t="shared" si="51"/>
        <v>244.5137703</v>
      </c>
      <c r="E48" s="2">
        <f t="shared" si="52"/>
        <v>39.84778792</v>
      </c>
      <c r="F48" s="36">
        <v>-30.0</v>
      </c>
      <c r="G48" s="27">
        <f t="shared" si="49"/>
        <v>0.1615473039</v>
      </c>
      <c r="H48" s="27">
        <f t="shared" si="29"/>
        <v>137.7394399</v>
      </c>
      <c r="I48" s="27">
        <f t="shared" si="4"/>
        <v>140.9686252</v>
      </c>
      <c r="J48" s="27">
        <f t="shared" si="5"/>
        <v>-0.2144533291</v>
      </c>
      <c r="K48" s="27">
        <f t="shared" si="53"/>
        <v>-0.1615473039</v>
      </c>
      <c r="L48" s="27">
        <f t="shared" si="25"/>
        <v>0.9591295585</v>
      </c>
      <c r="M48" s="27">
        <f t="shared" si="54"/>
        <v>1.652240195</v>
      </c>
      <c r="N48" s="27">
        <f t="shared" si="27"/>
        <v>-1.040573427</v>
      </c>
      <c r="O48" s="22">
        <v>1.2</v>
      </c>
      <c r="P48" s="28">
        <f t="shared" ref="P48:S48" si="71">DEGREES(K48)</f>
        <v>-9.255978704</v>
      </c>
      <c r="Q48" s="28">
        <f t="shared" si="71"/>
        <v>54.95407571</v>
      </c>
      <c r="R48" s="28">
        <f t="shared" si="71"/>
        <v>94.66638991</v>
      </c>
      <c r="S48" s="28">
        <f t="shared" si="71"/>
        <v>-59.62046561</v>
      </c>
      <c r="T48" s="28">
        <f t="shared" si="11"/>
        <v>1.2</v>
      </c>
      <c r="U48" s="32" t="str">
        <f t="shared" si="12"/>
        <v>[-0.162,0.959,1.652,-1.041,1.2],</v>
      </c>
      <c r="V48" s="14">
        <v>40.0</v>
      </c>
      <c r="W48" s="14">
        <v>46.0</v>
      </c>
    </row>
    <row r="49" ht="15.75" customHeight="1">
      <c r="A49" s="1"/>
      <c r="B49" s="1">
        <v>40.0</v>
      </c>
      <c r="C49" s="36">
        <v>90.0</v>
      </c>
      <c r="D49" s="28">
        <f t="shared" si="51"/>
        <v>248</v>
      </c>
      <c r="E49" s="2">
        <f t="shared" si="52"/>
        <v>40</v>
      </c>
      <c r="F49" s="36">
        <v>-30.0</v>
      </c>
      <c r="G49" s="27">
        <f t="shared" si="49"/>
        <v>0.1599131232</v>
      </c>
      <c r="H49" s="27">
        <f t="shared" si="29"/>
        <v>141.2050955</v>
      </c>
      <c r="I49" s="27">
        <f t="shared" si="4"/>
        <v>144.3567767</v>
      </c>
      <c r="J49" s="27">
        <f t="shared" si="5"/>
        <v>-0.2093441761</v>
      </c>
      <c r="K49" s="27">
        <f t="shared" si="53"/>
        <v>-0.1599131232</v>
      </c>
      <c r="L49" s="27">
        <f t="shared" si="25"/>
        <v>0.9764061059</v>
      </c>
      <c r="M49" s="27">
        <f t="shared" si="54"/>
        <v>1.607468794</v>
      </c>
      <c r="N49" s="27">
        <f t="shared" si="27"/>
        <v>-1.013078573</v>
      </c>
      <c r="O49" s="36">
        <v>1.2</v>
      </c>
      <c r="P49" s="28">
        <f t="shared" ref="P49:S49" si="72">DEGREES(K49)</f>
        <v>-9.162347046</v>
      </c>
      <c r="Q49" s="28">
        <f t="shared" si="72"/>
        <v>55.94394896</v>
      </c>
      <c r="R49" s="28">
        <f t="shared" si="72"/>
        <v>92.10117759</v>
      </c>
      <c r="S49" s="28">
        <f t="shared" si="72"/>
        <v>-58.04512655</v>
      </c>
      <c r="T49" s="28">
        <f t="shared" si="11"/>
        <v>1.2</v>
      </c>
      <c r="U49" s="32" t="str">
        <f t="shared" si="12"/>
        <v>[-0.16,0.976,1.607,-1.013,1.2],</v>
      </c>
      <c r="V49" s="14">
        <v>41.0</v>
      </c>
      <c r="W49" s="14">
        <v>47.0</v>
      </c>
    </row>
    <row r="50" ht="15.75" customHeight="1">
      <c r="A50" s="1"/>
      <c r="B50" s="1">
        <v>40.0</v>
      </c>
      <c r="C50" s="36">
        <v>95.0</v>
      </c>
      <c r="D50" s="28">
        <f t="shared" si="51"/>
        <v>251.4862297</v>
      </c>
      <c r="E50" s="2">
        <f t="shared" si="52"/>
        <v>39.84778792</v>
      </c>
      <c r="F50" s="16">
        <v>-30.0</v>
      </c>
      <c r="G50" s="27">
        <f t="shared" si="49"/>
        <v>0.1571427915</v>
      </c>
      <c r="H50" s="27">
        <f t="shared" si="29"/>
        <v>144.6235848</v>
      </c>
      <c r="I50" s="27">
        <f t="shared" si="4"/>
        <v>147.7023401</v>
      </c>
      <c r="J50" s="27">
        <f t="shared" si="5"/>
        <v>-0.2045343142</v>
      </c>
      <c r="K50" s="27">
        <f t="shared" si="53"/>
        <v>-0.1571427915</v>
      </c>
      <c r="L50" s="27">
        <f t="shared" si="25"/>
        <v>0.9941850548</v>
      </c>
      <c r="M50" s="27">
        <f t="shared" si="54"/>
        <v>1.562291172</v>
      </c>
      <c r="N50" s="27">
        <f t="shared" si="27"/>
        <v>-0.9856799005</v>
      </c>
      <c r="O50" s="22">
        <v>1.2</v>
      </c>
      <c r="P50" s="28">
        <f t="shared" ref="P50:S50" si="73">DEGREES(K50)</f>
        <v>-9.003618733</v>
      </c>
      <c r="Q50" s="28">
        <f t="shared" si="73"/>
        <v>56.96260769</v>
      </c>
      <c r="R50" s="28">
        <f t="shared" si="73"/>
        <v>89.51269055</v>
      </c>
      <c r="S50" s="28">
        <f t="shared" si="73"/>
        <v>-56.47529825</v>
      </c>
      <c r="T50" s="28">
        <f t="shared" si="11"/>
        <v>1.2</v>
      </c>
      <c r="U50" s="32" t="str">
        <f t="shared" si="12"/>
        <v>[-0.157,0.994,1.562,-0.986,1.2],</v>
      </c>
      <c r="V50" s="14">
        <v>42.0</v>
      </c>
      <c r="W50" s="14">
        <v>48.0</v>
      </c>
    </row>
    <row r="51" ht="15.75" customHeight="1">
      <c r="A51" s="1"/>
      <c r="B51" s="1">
        <v>40.0</v>
      </c>
      <c r="C51" s="36">
        <v>100.0</v>
      </c>
      <c r="D51" s="28">
        <f t="shared" si="51"/>
        <v>254.9459271</v>
      </c>
      <c r="E51" s="2">
        <f t="shared" si="52"/>
        <v>39.39231012</v>
      </c>
      <c r="F51" s="36">
        <v>-30.0</v>
      </c>
      <c r="G51" s="27">
        <f t="shared" si="49"/>
        <v>0.1533001165</v>
      </c>
      <c r="H51" s="27">
        <f t="shared" si="29"/>
        <v>147.9712772</v>
      </c>
      <c r="I51" s="27">
        <f t="shared" si="4"/>
        <v>150.9817832</v>
      </c>
      <c r="J51" s="27">
        <f t="shared" si="5"/>
        <v>-0.2000307502</v>
      </c>
      <c r="K51" s="27">
        <f t="shared" si="53"/>
        <v>-0.1533001165</v>
      </c>
      <c r="L51" s="27">
        <f t="shared" si="25"/>
        <v>1.0123349</v>
      </c>
      <c r="M51" s="27">
        <f t="shared" si="54"/>
        <v>1.516984354</v>
      </c>
      <c r="N51" s="27">
        <f t="shared" si="27"/>
        <v>-0.9585229274</v>
      </c>
      <c r="O51" s="36">
        <v>1.2</v>
      </c>
      <c r="P51" s="28">
        <f t="shared" ref="P51:S51" si="74">DEGREES(K51)</f>
        <v>-8.783449672</v>
      </c>
      <c r="Q51" s="28">
        <f t="shared" si="74"/>
        <v>58.00251721</v>
      </c>
      <c r="R51" s="28">
        <f t="shared" si="74"/>
        <v>86.9168011</v>
      </c>
      <c r="S51" s="28">
        <f t="shared" si="74"/>
        <v>-54.91931831</v>
      </c>
      <c r="T51" s="28">
        <f t="shared" si="11"/>
        <v>1.2</v>
      </c>
      <c r="U51" s="32" t="str">
        <f t="shared" si="12"/>
        <v>[-0.153,1.012,1.517,-0.959,1.2],</v>
      </c>
      <c r="V51" s="14">
        <v>43.0</v>
      </c>
      <c r="W51" s="14">
        <v>49.0</v>
      </c>
    </row>
    <row r="52" ht="15.75" customHeight="1">
      <c r="A52" s="1"/>
      <c r="B52" s="1">
        <v>40.0</v>
      </c>
      <c r="C52" s="36">
        <v>105.0</v>
      </c>
      <c r="D52" s="28">
        <f t="shared" si="51"/>
        <v>258.3527618</v>
      </c>
      <c r="E52" s="2">
        <f t="shared" si="52"/>
        <v>38.63703305</v>
      </c>
      <c r="F52" s="36">
        <v>-30.0</v>
      </c>
      <c r="G52" s="27">
        <f t="shared" si="49"/>
        <v>0.1484512501</v>
      </c>
      <c r="H52" s="27">
        <f t="shared" si="29"/>
        <v>151.2258981</v>
      </c>
      <c r="I52" s="27">
        <f t="shared" si="4"/>
        <v>154.1728649</v>
      </c>
      <c r="J52" s="27">
        <f t="shared" si="5"/>
        <v>-0.1958361512</v>
      </c>
      <c r="K52" s="27">
        <f t="shared" si="53"/>
        <v>-0.1484512501</v>
      </c>
      <c r="L52" s="27">
        <f t="shared" si="25"/>
        <v>1.030715751</v>
      </c>
      <c r="M52" s="27">
        <f t="shared" si="54"/>
        <v>1.471833454</v>
      </c>
      <c r="N52" s="27">
        <f t="shared" si="27"/>
        <v>-0.931752878</v>
      </c>
      <c r="O52" s="22">
        <v>1.2</v>
      </c>
      <c r="P52" s="28">
        <f t="shared" ref="P52:S52" si="75">DEGREES(K52)</f>
        <v>-8.505630094</v>
      </c>
      <c r="Q52" s="28">
        <f t="shared" si="75"/>
        <v>59.05566242</v>
      </c>
      <c r="R52" s="28">
        <f t="shared" si="75"/>
        <v>84.32984504</v>
      </c>
      <c r="S52" s="28">
        <f t="shared" si="75"/>
        <v>-53.38550746</v>
      </c>
      <c r="T52" s="28">
        <f t="shared" si="11"/>
        <v>1.2</v>
      </c>
      <c r="U52" s="32" t="str">
        <f t="shared" si="12"/>
        <v>[-0.148,1.031,1.472,-0.932,1.2],</v>
      </c>
      <c r="V52" s="14">
        <v>44.0</v>
      </c>
      <c r="W52" s="14">
        <v>50.0</v>
      </c>
    </row>
    <row r="53" ht="15.75" customHeight="1">
      <c r="A53" s="1"/>
      <c r="B53" s="1">
        <v>40.0</v>
      </c>
      <c r="C53" s="36">
        <v>110.0</v>
      </c>
      <c r="D53" s="28">
        <f t="shared" si="51"/>
        <v>261.6808057</v>
      </c>
      <c r="E53" s="2">
        <f t="shared" si="52"/>
        <v>37.58770483</v>
      </c>
      <c r="F53" s="16">
        <v>-30.0</v>
      </c>
      <c r="G53" s="27">
        <f t="shared" si="49"/>
        <v>0.1426636982</v>
      </c>
      <c r="H53" s="27">
        <f t="shared" si="29"/>
        <v>154.366563</v>
      </c>
      <c r="I53" s="27">
        <f t="shared" si="4"/>
        <v>157.2546844</v>
      </c>
      <c r="J53" s="27">
        <f t="shared" si="5"/>
        <v>-0.1919498862</v>
      </c>
      <c r="K53" s="27">
        <f t="shared" si="53"/>
        <v>-0.1426636982</v>
      </c>
      <c r="L53" s="27">
        <f t="shared" si="25"/>
        <v>1.049179475</v>
      </c>
      <c r="M53" s="27">
        <f t="shared" si="54"/>
        <v>1.427133476</v>
      </c>
      <c r="N53" s="27">
        <f t="shared" si="27"/>
        <v>-0.9055166243</v>
      </c>
      <c r="O53" s="36">
        <v>1.2</v>
      </c>
      <c r="P53" s="28">
        <f t="shared" ref="P53:S53" si="76">DEGREES(K53)</f>
        <v>-8.174027798</v>
      </c>
      <c r="Q53" s="28">
        <f t="shared" si="76"/>
        <v>60.11355586</v>
      </c>
      <c r="R53" s="28">
        <f t="shared" si="76"/>
        <v>81.768725</v>
      </c>
      <c r="S53" s="28">
        <f t="shared" si="76"/>
        <v>-51.88228085</v>
      </c>
      <c r="T53" s="28">
        <f t="shared" si="11"/>
        <v>1.2</v>
      </c>
      <c r="U53" s="32" t="str">
        <f t="shared" si="12"/>
        <v>[-0.143,1.049,1.427,-0.906,1.2],</v>
      </c>
      <c r="V53" s="14">
        <v>45.0</v>
      </c>
      <c r="W53" s="14">
        <v>51.0</v>
      </c>
    </row>
    <row r="54" ht="15.75" customHeight="1">
      <c r="A54" s="1"/>
      <c r="B54" s="1">
        <v>40.0</v>
      </c>
      <c r="C54" s="36">
        <v>115.0</v>
      </c>
      <c r="D54" s="28">
        <f t="shared" si="51"/>
        <v>264.9047305</v>
      </c>
      <c r="E54" s="2">
        <f t="shared" si="52"/>
        <v>36.25231148</v>
      </c>
      <c r="F54" s="36">
        <v>-30.0</v>
      </c>
      <c r="G54" s="27">
        <f t="shared" si="49"/>
        <v>0.1360055349</v>
      </c>
      <c r="H54" s="27">
        <f t="shared" si="29"/>
        <v>157.3737951</v>
      </c>
      <c r="I54" s="27">
        <f t="shared" si="4"/>
        <v>160.2077133</v>
      </c>
      <c r="J54" s="27">
        <f t="shared" si="5"/>
        <v>-0.1883689043</v>
      </c>
      <c r="K54" s="27">
        <f t="shared" si="53"/>
        <v>-0.1360055349</v>
      </c>
      <c r="L54" s="27">
        <f t="shared" si="25"/>
        <v>1.067569656</v>
      </c>
      <c r="M54" s="27">
        <f t="shared" si="54"/>
        <v>1.383191151</v>
      </c>
      <c r="N54" s="27">
        <f t="shared" si="27"/>
        <v>-0.8799644796</v>
      </c>
      <c r="O54" s="22">
        <v>1.2</v>
      </c>
      <c r="P54" s="28">
        <f t="shared" ref="P54:S54" si="77">DEGREES(K54)</f>
        <v>-7.792543142</v>
      </c>
      <c r="Q54" s="28">
        <f t="shared" si="77"/>
        <v>61.16723562</v>
      </c>
      <c r="R54" s="28">
        <f t="shared" si="77"/>
        <v>79.25101519</v>
      </c>
      <c r="S54" s="28">
        <f t="shared" si="77"/>
        <v>-50.41825081</v>
      </c>
      <c r="T54" s="28">
        <f t="shared" si="11"/>
        <v>1.2</v>
      </c>
      <c r="U54" s="32" t="str">
        <f t="shared" si="12"/>
        <v>[-0.136,1.068,1.383,-0.88,1.2],</v>
      </c>
      <c r="V54" s="14">
        <v>46.0</v>
      </c>
      <c r="W54" s="14">
        <v>52.0</v>
      </c>
    </row>
    <row r="55" ht="15.75" customHeight="1">
      <c r="A55" s="1"/>
      <c r="B55" s="1">
        <v>40.0</v>
      </c>
      <c r="C55" s="36">
        <v>120.0</v>
      </c>
      <c r="D55" s="28">
        <f t="shared" si="51"/>
        <v>268</v>
      </c>
      <c r="E55" s="2">
        <f t="shared" si="52"/>
        <v>34.64101615</v>
      </c>
      <c r="F55" s="36">
        <v>-30.0</v>
      </c>
      <c r="G55" s="27">
        <f t="shared" si="49"/>
        <v>0.1285447971</v>
      </c>
      <c r="H55" s="27">
        <f t="shared" si="29"/>
        <v>160.2295321</v>
      </c>
      <c r="I55" s="27">
        <f t="shared" si="4"/>
        <v>163.0138121</v>
      </c>
      <c r="J55" s="27">
        <f t="shared" si="5"/>
        <v>-0.185088462</v>
      </c>
      <c r="K55" s="27">
        <f t="shared" si="53"/>
        <v>-0.1285447971</v>
      </c>
      <c r="L55" s="27">
        <f t="shared" si="25"/>
        <v>1.085721492</v>
      </c>
      <c r="M55" s="27">
        <f t="shared" si="54"/>
        <v>1.340326593</v>
      </c>
      <c r="N55" s="27">
        <f t="shared" si="27"/>
        <v>-0.8552517584</v>
      </c>
      <c r="O55" s="36">
        <v>1.2</v>
      </c>
      <c r="P55" s="28">
        <f t="shared" ref="P55:S55" si="78">DEGREES(K55)</f>
        <v>-7.365074355</v>
      </c>
      <c r="Q55" s="28">
        <f t="shared" si="78"/>
        <v>62.20725924</v>
      </c>
      <c r="R55" s="28">
        <f t="shared" si="78"/>
        <v>76.79505694</v>
      </c>
      <c r="S55" s="28">
        <f t="shared" si="78"/>
        <v>-49.00231618</v>
      </c>
      <c r="T55" s="28">
        <f t="shared" si="11"/>
        <v>1.2</v>
      </c>
      <c r="U55" s="32" t="str">
        <f t="shared" si="12"/>
        <v>[-0.129,1.086,1.34,-0.855,1.2],</v>
      </c>
      <c r="V55" s="14">
        <v>47.0</v>
      </c>
      <c r="W55" s="14">
        <v>53.0</v>
      </c>
    </row>
    <row r="56" ht="15.75" customHeight="1">
      <c r="A56" s="1"/>
      <c r="B56" s="1">
        <v>40.0</v>
      </c>
      <c r="C56" s="36">
        <v>125.0</v>
      </c>
      <c r="D56" s="28">
        <f t="shared" si="51"/>
        <v>270.9430575</v>
      </c>
      <c r="E56" s="2">
        <f t="shared" si="52"/>
        <v>32.76608177</v>
      </c>
      <c r="F56" s="16">
        <v>-30.0</v>
      </c>
      <c r="G56" s="27">
        <f t="shared" si="49"/>
        <v>0.1203490345</v>
      </c>
      <c r="H56" s="27">
        <f t="shared" si="29"/>
        <v>162.9171239</v>
      </c>
      <c r="I56" s="27">
        <f t="shared" si="4"/>
        <v>165.6562382</v>
      </c>
      <c r="J56" s="27">
        <f t="shared" si="5"/>
        <v>-0.182102715</v>
      </c>
      <c r="K56" s="27">
        <f t="shared" si="53"/>
        <v>-0.1203490345</v>
      </c>
      <c r="L56" s="27">
        <f t="shared" si="25"/>
        <v>1.10346176</v>
      </c>
      <c r="M56" s="27">
        <f t="shared" si="54"/>
        <v>1.298874563</v>
      </c>
      <c r="N56" s="27">
        <f t="shared" si="27"/>
        <v>-0.8315399966</v>
      </c>
      <c r="O56" s="22">
        <v>1.2</v>
      </c>
      <c r="P56" s="28">
        <f t="shared" ref="P56:S56" si="79">DEGREES(K56)</f>
        <v>-6.895491745</v>
      </c>
      <c r="Q56" s="28">
        <f t="shared" si="79"/>
        <v>63.22370171</v>
      </c>
      <c r="R56" s="28">
        <f t="shared" si="79"/>
        <v>74.42003059</v>
      </c>
      <c r="S56" s="28">
        <f t="shared" si="79"/>
        <v>-47.6437323</v>
      </c>
      <c r="T56" s="28">
        <f t="shared" si="11"/>
        <v>1.2</v>
      </c>
      <c r="U56" s="32" t="str">
        <f t="shared" si="12"/>
        <v>[-0.12,1.103,1.299,-0.832,1.2],</v>
      </c>
      <c r="V56" s="14">
        <v>48.0</v>
      </c>
      <c r="W56" s="14">
        <v>54.0</v>
      </c>
    </row>
    <row r="57" ht="15.75" customHeight="1">
      <c r="A57" s="1"/>
      <c r="B57" s="1">
        <v>40.0</v>
      </c>
      <c r="C57" s="36">
        <v>130.0</v>
      </c>
      <c r="D57" s="28">
        <f t="shared" si="51"/>
        <v>273.7115044</v>
      </c>
      <c r="E57" s="2">
        <f t="shared" si="52"/>
        <v>30.64177772</v>
      </c>
      <c r="F57" s="36">
        <v>-30.0</v>
      </c>
      <c r="G57" s="27">
        <f t="shared" si="49"/>
        <v>0.1114849907</v>
      </c>
      <c r="H57" s="27">
        <f t="shared" si="29"/>
        <v>165.4213248</v>
      </c>
      <c r="I57" s="27">
        <f t="shared" si="4"/>
        <v>168.119644</v>
      </c>
      <c r="J57" s="27">
        <f t="shared" si="5"/>
        <v>-0.1794051948</v>
      </c>
      <c r="K57" s="27">
        <f t="shared" si="53"/>
        <v>-0.1114849907</v>
      </c>
      <c r="L57" s="27">
        <f t="shared" si="25"/>
        <v>1.120609024</v>
      </c>
      <c r="M57" s="27">
        <f t="shared" si="54"/>
        <v>1.259184994</v>
      </c>
      <c r="N57" s="27">
        <f t="shared" si="27"/>
        <v>-0.8089976919</v>
      </c>
      <c r="O57" s="36">
        <v>1.2</v>
      </c>
      <c r="P57" s="28">
        <f t="shared" ref="P57:S57" si="80">DEGREES(K57)</f>
        <v>-6.387619445</v>
      </c>
      <c r="Q57" s="28">
        <f t="shared" si="80"/>
        <v>64.20616759</v>
      </c>
      <c r="R57" s="28">
        <f t="shared" si="80"/>
        <v>72.14598579</v>
      </c>
      <c r="S57" s="28">
        <f t="shared" si="80"/>
        <v>-46.35215338</v>
      </c>
      <c r="T57" s="28">
        <f t="shared" si="11"/>
        <v>1.2</v>
      </c>
      <c r="U57" s="32" t="str">
        <f t="shared" si="12"/>
        <v>[-0.111,1.121,1.259,-0.809,1.2],</v>
      </c>
      <c r="V57" s="14">
        <v>49.0</v>
      </c>
      <c r="W57" s="14">
        <v>55.0</v>
      </c>
    </row>
    <row r="58" ht="15.75" customHeight="1">
      <c r="A58" s="1"/>
      <c r="B58" s="1">
        <v>40.0</v>
      </c>
      <c r="C58" s="36">
        <v>135.0</v>
      </c>
      <c r="D58" s="28">
        <f t="shared" si="51"/>
        <v>276.2842712</v>
      </c>
      <c r="E58" s="2">
        <f t="shared" si="52"/>
        <v>28.28427125</v>
      </c>
      <c r="F58" s="36">
        <v>-30.0</v>
      </c>
      <c r="G58" s="27">
        <f t="shared" si="49"/>
        <v>0.1020183948</v>
      </c>
      <c r="H58" s="27">
        <f t="shared" si="29"/>
        <v>167.7282818</v>
      </c>
      <c r="I58" s="27">
        <f t="shared" si="4"/>
        <v>170.3900717</v>
      </c>
      <c r="J58" s="27">
        <f t="shared" si="5"/>
        <v>-0.1769891864</v>
      </c>
      <c r="K58" s="27">
        <f t="shared" si="53"/>
        <v>-0.1020183948</v>
      </c>
      <c r="L58" s="27">
        <f t="shared" si="25"/>
        <v>1.136974311</v>
      </c>
      <c r="M58" s="27">
        <f t="shared" si="54"/>
        <v>1.221622404</v>
      </c>
      <c r="N58" s="27">
        <f t="shared" si="27"/>
        <v>-0.7878003884</v>
      </c>
      <c r="O58" s="22">
        <v>1.2</v>
      </c>
      <c r="P58" s="28">
        <f t="shared" ref="P58:S58" si="81">DEGREES(K58)</f>
        <v>-5.845223455</v>
      </c>
      <c r="Q58" s="28">
        <f t="shared" si="81"/>
        <v>65.14382945</v>
      </c>
      <c r="R58" s="28">
        <f t="shared" si="81"/>
        <v>69.99380791</v>
      </c>
      <c r="S58" s="28">
        <f t="shared" si="81"/>
        <v>-45.13763735</v>
      </c>
      <c r="T58" s="28">
        <f t="shared" si="11"/>
        <v>1.2</v>
      </c>
      <c r="U58" s="32" t="str">
        <f t="shared" si="12"/>
        <v>[-0.102,1.137,1.222,-0.788,1.2],</v>
      </c>
      <c r="V58" s="14">
        <v>50.0</v>
      </c>
      <c r="W58" s="14">
        <v>56.0</v>
      </c>
    </row>
    <row r="59" ht="15.75" customHeight="1">
      <c r="A59" s="1"/>
      <c r="B59" s="1">
        <v>40.0</v>
      </c>
      <c r="C59" s="36">
        <v>140.0</v>
      </c>
      <c r="D59" s="28">
        <f t="shared" si="51"/>
        <v>278.6417777</v>
      </c>
      <c r="E59" s="2">
        <f t="shared" si="52"/>
        <v>25.71150439</v>
      </c>
      <c r="F59" s="16">
        <v>-30.0</v>
      </c>
      <c r="G59" s="27">
        <f t="shared" si="49"/>
        <v>0.09201384319</v>
      </c>
      <c r="H59" s="27">
        <f t="shared" si="29"/>
        <v>169.8255202</v>
      </c>
      <c r="I59" s="27">
        <f t="shared" si="4"/>
        <v>172.4549428</v>
      </c>
      <c r="J59" s="27">
        <f t="shared" si="5"/>
        <v>-0.1748480248</v>
      </c>
      <c r="K59" s="27">
        <f t="shared" si="53"/>
        <v>-0.09201384319</v>
      </c>
      <c r="L59" s="27">
        <f t="shared" si="25"/>
        <v>1.15236248</v>
      </c>
      <c r="M59" s="27">
        <f t="shared" si="54"/>
        <v>1.186563743</v>
      </c>
      <c r="N59" s="27">
        <f t="shared" si="27"/>
        <v>-0.7681298963</v>
      </c>
      <c r="O59" s="36">
        <v>1.2</v>
      </c>
      <c r="P59" s="28">
        <f t="shared" ref="P59:S59" si="82">DEGREES(K59)</f>
        <v>-5.272004871</v>
      </c>
      <c r="Q59" s="28">
        <f t="shared" si="82"/>
        <v>66.02550658</v>
      </c>
      <c r="R59" s="28">
        <f t="shared" si="82"/>
        <v>67.9850946</v>
      </c>
      <c r="S59" s="28">
        <f t="shared" si="82"/>
        <v>-44.01060118</v>
      </c>
      <c r="T59" s="28">
        <f t="shared" si="11"/>
        <v>1.2</v>
      </c>
      <c r="U59" s="32" t="str">
        <f t="shared" si="12"/>
        <v>[-0.092,1.152,1.187,-0.768,1.2],</v>
      </c>
      <c r="V59" s="14">
        <v>51.0</v>
      </c>
      <c r="W59" s="14">
        <v>57.0</v>
      </c>
    </row>
    <row r="60" ht="15.75" customHeight="1">
      <c r="A60" s="1"/>
      <c r="B60" s="1">
        <v>40.0</v>
      </c>
      <c r="C60" s="36">
        <v>145.0</v>
      </c>
      <c r="D60" s="28">
        <f t="shared" si="51"/>
        <v>280.7660818</v>
      </c>
      <c r="E60" s="2">
        <f t="shared" si="52"/>
        <v>22.94305745</v>
      </c>
      <c r="F60" s="36">
        <v>-30.0</v>
      </c>
      <c r="G60" s="27">
        <f t="shared" si="49"/>
        <v>0.08153475515</v>
      </c>
      <c r="H60" s="27">
        <f t="shared" si="29"/>
        <v>171.7019286</v>
      </c>
      <c r="I60" s="27">
        <f t="shared" si="4"/>
        <v>174.3030472</v>
      </c>
      <c r="J60" s="27">
        <f t="shared" si="5"/>
        <v>-0.1729753247</v>
      </c>
      <c r="K60" s="27">
        <f t="shared" si="53"/>
        <v>-0.08153475515</v>
      </c>
      <c r="L60" s="27">
        <f t="shared" si="25"/>
        <v>1.166574553</v>
      </c>
      <c r="M60" s="27">
        <f t="shared" si="54"/>
        <v>1.154394197</v>
      </c>
      <c r="N60" s="27">
        <f t="shared" si="27"/>
        <v>-0.750172423</v>
      </c>
      <c r="O60" s="22">
        <v>1.2</v>
      </c>
      <c r="P60" s="28">
        <f t="shared" ref="P60:S60" si="83">DEGREES(K60)</f>
        <v>-4.671597354</v>
      </c>
      <c r="Q60" s="28">
        <f t="shared" si="83"/>
        <v>66.83979838</v>
      </c>
      <c r="R60" s="28">
        <f t="shared" si="83"/>
        <v>66.14191536</v>
      </c>
      <c r="S60" s="28">
        <f t="shared" si="83"/>
        <v>-42.98171375</v>
      </c>
      <c r="T60" s="28">
        <f t="shared" si="11"/>
        <v>1.2</v>
      </c>
      <c r="U60" s="32" t="str">
        <f t="shared" si="12"/>
        <v>[-0.082,1.167,1.154,-0.75,1.2],</v>
      </c>
      <c r="V60" s="14">
        <v>52.0</v>
      </c>
      <c r="W60" s="14">
        <v>58.0</v>
      </c>
    </row>
    <row r="61" ht="15.75" customHeight="1">
      <c r="A61" s="1"/>
      <c r="B61" s="1">
        <v>40.0</v>
      </c>
      <c r="C61" s="36">
        <v>150.0</v>
      </c>
      <c r="D61" s="28">
        <f t="shared" si="51"/>
        <v>282.6410162</v>
      </c>
      <c r="E61" s="2">
        <f t="shared" si="52"/>
        <v>20</v>
      </c>
      <c r="F61" s="36">
        <v>-30.0</v>
      </c>
      <c r="G61" s="27">
        <f t="shared" si="49"/>
        <v>0.07064338812</v>
      </c>
      <c r="H61" s="27">
        <f t="shared" si="29"/>
        <v>173.347744</v>
      </c>
      <c r="I61" s="27">
        <f t="shared" si="4"/>
        <v>175.9245302</v>
      </c>
      <c r="J61" s="27">
        <f t="shared" si="5"/>
        <v>-0.1713651567</v>
      </c>
      <c r="K61" s="27">
        <f t="shared" si="53"/>
        <v>-0.07064338812</v>
      </c>
      <c r="L61" s="27">
        <f t="shared" si="25"/>
        <v>1.179411228</v>
      </c>
      <c r="M61" s="27">
        <f t="shared" si="54"/>
        <v>1.125500511</v>
      </c>
      <c r="N61" s="27">
        <f t="shared" si="27"/>
        <v>-0.7341154123</v>
      </c>
      <c r="O61" s="36">
        <v>1.2</v>
      </c>
      <c r="P61" s="28">
        <f t="shared" ref="P61:S61" si="84">DEGREES(K61)</f>
        <v>-4.04756799</v>
      </c>
      <c r="Q61" s="28">
        <f t="shared" si="84"/>
        <v>67.57528567</v>
      </c>
      <c r="R61" s="28">
        <f t="shared" si="84"/>
        <v>64.48642914</v>
      </c>
      <c r="S61" s="28">
        <f t="shared" si="84"/>
        <v>-42.0617148</v>
      </c>
      <c r="T61" s="28">
        <f t="shared" si="11"/>
        <v>1.2</v>
      </c>
      <c r="U61" s="32" t="str">
        <f t="shared" si="12"/>
        <v>[-0.071,1.179,1.126,-0.734,1.2],</v>
      </c>
      <c r="V61" s="14">
        <v>53.0</v>
      </c>
      <c r="W61" s="14">
        <v>59.0</v>
      </c>
    </row>
    <row r="62" ht="15.75" customHeight="1">
      <c r="A62" s="1"/>
      <c r="B62" s="1">
        <v>40.0</v>
      </c>
      <c r="C62" s="36">
        <v>155.0</v>
      </c>
      <c r="D62" s="28">
        <f t="shared" si="51"/>
        <v>284.2523115</v>
      </c>
      <c r="E62" s="2">
        <f t="shared" si="52"/>
        <v>16.90473047</v>
      </c>
      <c r="F62" s="16">
        <v>-30.0</v>
      </c>
      <c r="G62" s="27">
        <f t="shared" si="49"/>
        <v>0.05940090024</v>
      </c>
      <c r="H62" s="27">
        <f t="shared" si="29"/>
        <v>174.7545373</v>
      </c>
      <c r="I62" s="27">
        <f t="shared" si="4"/>
        <v>177.3108804</v>
      </c>
      <c r="J62" s="27">
        <f t="shared" si="5"/>
        <v>-0.1700121813</v>
      </c>
      <c r="K62" s="27">
        <f t="shared" si="53"/>
        <v>-0.05940090024</v>
      </c>
      <c r="L62" s="27">
        <f t="shared" si="25"/>
        <v>1.190677724</v>
      </c>
      <c r="M62" s="27">
        <f t="shared" si="54"/>
        <v>1.100261568</v>
      </c>
      <c r="N62" s="27">
        <f t="shared" si="27"/>
        <v>-0.7201429654</v>
      </c>
      <c r="O62" s="22">
        <v>1.2</v>
      </c>
      <c r="P62" s="28">
        <f t="shared" ref="P62:S62" si="85">DEGREES(K62)</f>
        <v>-3.403420883</v>
      </c>
      <c r="Q62" s="28">
        <f t="shared" si="85"/>
        <v>68.22080835</v>
      </c>
      <c r="R62" s="28">
        <f t="shared" si="85"/>
        <v>63.04034422</v>
      </c>
      <c r="S62" s="28">
        <f t="shared" si="85"/>
        <v>-41.26115256</v>
      </c>
      <c r="T62" s="28">
        <f t="shared" si="11"/>
        <v>1.2</v>
      </c>
      <c r="U62" s="32" t="str">
        <f t="shared" si="12"/>
        <v>[-0.059,1.191,1.1,-0.72,1.2],</v>
      </c>
      <c r="V62" s="14">
        <v>54.0</v>
      </c>
      <c r="W62" s="14">
        <v>60.0</v>
      </c>
    </row>
    <row r="63" ht="15.75" customHeight="1">
      <c r="A63" s="1"/>
      <c r="B63" s="1">
        <v>40.0</v>
      </c>
      <c r="C63" s="36">
        <v>160.0</v>
      </c>
      <c r="D63" s="28">
        <f t="shared" si="51"/>
        <v>285.5877048</v>
      </c>
      <c r="E63" s="2">
        <f t="shared" si="52"/>
        <v>13.68080573</v>
      </c>
      <c r="F63" s="36">
        <v>-30.0</v>
      </c>
      <c r="G63" s="27">
        <f t="shared" si="49"/>
        <v>0.04786745016</v>
      </c>
      <c r="H63" s="27">
        <f t="shared" si="29"/>
        <v>175.9152</v>
      </c>
      <c r="I63" s="27">
        <f t="shared" si="4"/>
        <v>178.4549175</v>
      </c>
      <c r="J63" s="27">
        <f t="shared" si="5"/>
        <v>-0.1689117486</v>
      </c>
      <c r="K63" s="27">
        <f t="shared" si="53"/>
        <v>-0.04786745016</v>
      </c>
      <c r="L63" s="27">
        <f t="shared" si="25"/>
        <v>1.200189957</v>
      </c>
      <c r="M63" s="27">
        <f t="shared" si="54"/>
        <v>1.079036237</v>
      </c>
      <c r="N63" s="27">
        <f t="shared" si="27"/>
        <v>-0.7084298673</v>
      </c>
      <c r="O63" s="36">
        <v>1.2</v>
      </c>
      <c r="P63" s="28">
        <f t="shared" ref="P63:S63" si="86">DEGREES(K63)</f>
        <v>-2.74260287</v>
      </c>
      <c r="Q63" s="28">
        <f t="shared" si="86"/>
        <v>68.76581914</v>
      </c>
      <c r="R63" s="28">
        <f t="shared" si="86"/>
        <v>61.82422234</v>
      </c>
      <c r="S63" s="28">
        <f t="shared" si="86"/>
        <v>-40.59004148</v>
      </c>
      <c r="T63" s="28">
        <f t="shared" si="11"/>
        <v>1.2</v>
      </c>
      <c r="U63" s="32" t="str">
        <f t="shared" si="12"/>
        <v>[-0.048,1.2,1.079,-0.708,1.2],</v>
      </c>
      <c r="V63" s="14">
        <v>55.0</v>
      </c>
      <c r="W63" s="14">
        <v>61.0</v>
      </c>
    </row>
    <row r="64" ht="15.75" customHeight="1">
      <c r="A64" s="1"/>
      <c r="B64" s="1">
        <v>40.0</v>
      </c>
      <c r="C64" s="36">
        <v>165.0</v>
      </c>
      <c r="D64" s="28">
        <f t="shared" si="51"/>
        <v>286.6370331</v>
      </c>
      <c r="E64" s="2">
        <f t="shared" si="52"/>
        <v>10.3527618</v>
      </c>
      <c r="F64" s="36">
        <v>-30.0</v>
      </c>
      <c r="G64" s="27">
        <f t="shared" si="49"/>
        <v>0.03610232582</v>
      </c>
      <c r="H64" s="27">
        <f t="shared" si="29"/>
        <v>176.8239327</v>
      </c>
      <c r="I64" s="27">
        <f t="shared" si="4"/>
        <v>179.3507825</v>
      </c>
      <c r="J64" s="27">
        <f t="shared" si="5"/>
        <v>-0.1680599721</v>
      </c>
      <c r="K64" s="27">
        <f t="shared" si="53"/>
        <v>-0.03610232582</v>
      </c>
      <c r="L64" s="27">
        <f t="shared" si="25"/>
        <v>1.2077818</v>
      </c>
      <c r="M64" s="27">
        <f t="shared" si="54"/>
        <v>1.062148998</v>
      </c>
      <c r="N64" s="27">
        <f t="shared" si="27"/>
        <v>-0.699134471</v>
      </c>
      <c r="O64" s="22">
        <v>1.2</v>
      </c>
      <c r="P64" s="28">
        <f t="shared" ref="P64:S64" si="87">DEGREES(K64)</f>
        <v>-2.0685109</v>
      </c>
      <c r="Q64" s="28">
        <f t="shared" si="87"/>
        <v>69.20079971</v>
      </c>
      <c r="R64" s="28">
        <f t="shared" si="87"/>
        <v>60.85665479</v>
      </c>
      <c r="S64" s="28">
        <f t="shared" si="87"/>
        <v>-40.0574545</v>
      </c>
      <c r="T64" s="28">
        <f t="shared" si="11"/>
        <v>1.2</v>
      </c>
      <c r="U64" s="32" t="str">
        <f t="shared" si="12"/>
        <v>[-0.036,1.208,1.062,-0.699,1.2],</v>
      </c>
      <c r="V64" s="14">
        <v>56.0</v>
      </c>
      <c r="W64" s="14">
        <v>62.0</v>
      </c>
    </row>
    <row r="65" ht="15.75" customHeight="1">
      <c r="A65" s="1"/>
      <c r="B65" s="1">
        <v>40.0</v>
      </c>
      <c r="C65" s="36">
        <v>170.0</v>
      </c>
      <c r="D65" s="28">
        <f t="shared" si="51"/>
        <v>287.3923101</v>
      </c>
      <c r="E65" s="2">
        <f t="shared" si="52"/>
        <v>6.945927107</v>
      </c>
      <c r="F65" s="16">
        <v>-30.0</v>
      </c>
      <c r="G65" s="27">
        <f t="shared" si="49"/>
        <v>0.02416409518</v>
      </c>
      <c r="H65" s="27">
        <f t="shared" si="29"/>
        <v>177.4762352</v>
      </c>
      <c r="I65" s="27">
        <f t="shared" si="4"/>
        <v>179.9939279</v>
      </c>
      <c r="J65" s="27">
        <f t="shared" si="5"/>
        <v>-0.1674537815</v>
      </c>
      <c r="K65" s="27">
        <f t="shared" si="53"/>
        <v>-0.02416409518</v>
      </c>
      <c r="L65" s="27">
        <f t="shared" si="25"/>
        <v>1.213312921</v>
      </c>
      <c r="M65" s="27">
        <f t="shared" si="54"/>
        <v>1.049874375</v>
      </c>
      <c r="N65" s="27">
        <f t="shared" si="27"/>
        <v>-0.6923909688</v>
      </c>
      <c r="O65" s="36">
        <v>1.2</v>
      </c>
      <c r="P65" s="28">
        <f t="shared" ref="P65:S65" si="88">DEGREES(K65)</f>
        <v>-1.38450067</v>
      </c>
      <c r="Q65" s="28">
        <f t="shared" si="88"/>
        <v>69.5177096</v>
      </c>
      <c r="R65" s="28">
        <f t="shared" si="88"/>
        <v>60.15337069</v>
      </c>
      <c r="S65" s="28">
        <f t="shared" si="88"/>
        <v>-39.67108029</v>
      </c>
      <c r="T65" s="28">
        <f t="shared" si="11"/>
        <v>1.2</v>
      </c>
      <c r="U65" s="32" t="str">
        <f t="shared" si="12"/>
        <v>[-0.024,1.213,1.05,-0.692,1.2],</v>
      </c>
      <c r="V65" s="14">
        <v>57.0</v>
      </c>
      <c r="W65" s="14">
        <v>63.0</v>
      </c>
    </row>
    <row r="66" ht="15.75" customHeight="1">
      <c r="A66" s="1"/>
      <c r="B66" s="1">
        <v>40.0</v>
      </c>
      <c r="C66" s="36">
        <v>175.0</v>
      </c>
      <c r="D66" s="28">
        <f t="shared" si="51"/>
        <v>287.8477879</v>
      </c>
      <c r="E66" s="2">
        <f t="shared" si="52"/>
        <v>3.48622971</v>
      </c>
      <c r="F66" s="36">
        <v>-30.0</v>
      </c>
      <c r="G66" s="27">
        <f t="shared" si="49"/>
        <v>0.01211077316</v>
      </c>
      <c r="H66" s="27">
        <f t="shared" si="29"/>
        <v>177.8688987</v>
      </c>
      <c r="I66" s="27">
        <f t="shared" si="4"/>
        <v>180.3811107</v>
      </c>
      <c r="J66" s="27">
        <f t="shared" si="5"/>
        <v>-0.1670909602</v>
      </c>
      <c r="K66" s="27">
        <f t="shared" si="53"/>
        <v>-0.01211077316</v>
      </c>
      <c r="L66" s="27">
        <f t="shared" si="25"/>
        <v>1.216676401</v>
      </c>
      <c r="M66" s="27">
        <f t="shared" si="54"/>
        <v>1.042421772</v>
      </c>
      <c r="N66" s="27">
        <f t="shared" si="27"/>
        <v>-0.688301846</v>
      </c>
      <c r="O66" s="22">
        <v>1.2</v>
      </c>
      <c r="P66" s="28">
        <f t="shared" ref="P66:S66" si="89">DEGREES(K66)</f>
        <v>-0.693896189</v>
      </c>
      <c r="Q66" s="28">
        <f t="shared" si="89"/>
        <v>69.71042282</v>
      </c>
      <c r="R66" s="28">
        <f t="shared" si="89"/>
        <v>59.72636799</v>
      </c>
      <c r="S66" s="28">
        <f t="shared" si="89"/>
        <v>-39.43679081</v>
      </c>
      <c r="T66" s="28">
        <f t="shared" si="11"/>
        <v>1.2</v>
      </c>
      <c r="U66" s="32" t="str">
        <f t="shared" si="12"/>
        <v>[-0.012,1.217,1.042,-0.688,1.2],</v>
      </c>
      <c r="V66" s="14">
        <v>58.0</v>
      </c>
      <c r="W66" s="14">
        <v>64.0</v>
      </c>
    </row>
    <row r="67" ht="15.75" customHeight="1">
      <c r="A67" s="1"/>
      <c r="B67" s="1">
        <v>40.0</v>
      </c>
      <c r="C67" s="36">
        <v>180.0</v>
      </c>
      <c r="D67" s="28">
        <f t="shared" si="51"/>
        <v>288</v>
      </c>
      <c r="E67" s="2">
        <f t="shared" si="52"/>
        <v>0</v>
      </c>
      <c r="F67" s="36">
        <v>-30.0</v>
      </c>
      <c r="G67" s="27">
        <f t="shared" si="49"/>
        <v>0</v>
      </c>
      <c r="H67" s="27">
        <f t="shared" si="29"/>
        <v>178</v>
      </c>
      <c r="I67" s="27">
        <f t="shared" si="4"/>
        <v>180.5103875</v>
      </c>
      <c r="J67" s="27">
        <f t="shared" si="5"/>
        <v>-0.166970169</v>
      </c>
      <c r="K67" s="27">
        <f t="shared" ref="K67:K76" si="91">ATAN2(D67,E67)</f>
        <v>0</v>
      </c>
      <c r="L67" s="27">
        <f t="shared" si="25"/>
        <v>1.217805182</v>
      </c>
      <c r="M67" s="27">
        <f t="shared" si="54"/>
        <v>1.039922627</v>
      </c>
      <c r="N67" s="27">
        <f t="shared" si="27"/>
        <v>-0.6869314827</v>
      </c>
      <c r="O67" s="36">
        <v>1.2</v>
      </c>
      <c r="P67" s="28">
        <f t="shared" ref="P67:S67" si="90">DEGREES(K67)</f>
        <v>0</v>
      </c>
      <c r="Q67" s="28">
        <f t="shared" si="90"/>
        <v>69.77509721</v>
      </c>
      <c r="R67" s="28">
        <f t="shared" si="90"/>
        <v>59.58317757</v>
      </c>
      <c r="S67" s="28">
        <f t="shared" si="90"/>
        <v>-39.35827477</v>
      </c>
      <c r="T67" s="28">
        <f t="shared" si="11"/>
        <v>1.2</v>
      </c>
      <c r="U67" s="32" t="str">
        <f t="shared" si="12"/>
        <v>[0,1.218,1.04,-0.687,1.2],</v>
      </c>
      <c r="V67" s="14">
        <v>59.0</v>
      </c>
      <c r="W67" s="14">
        <v>65.0</v>
      </c>
    </row>
    <row r="68" ht="15.75" customHeight="1">
      <c r="A68" s="1"/>
      <c r="B68" s="1">
        <v>40.0</v>
      </c>
      <c r="C68" s="36">
        <v>185.0</v>
      </c>
      <c r="D68" s="28">
        <f t="shared" si="51"/>
        <v>287.8477879</v>
      </c>
      <c r="E68" s="2">
        <f t="shared" si="52"/>
        <v>3.48622971</v>
      </c>
      <c r="F68" s="16">
        <v>-30.0</v>
      </c>
      <c r="G68" s="27">
        <f t="shared" si="49"/>
        <v>0.01211077316</v>
      </c>
      <c r="H68" s="27">
        <f t="shared" si="29"/>
        <v>177.8688987</v>
      </c>
      <c r="I68" s="27">
        <f t="shared" si="4"/>
        <v>180.3811107</v>
      </c>
      <c r="J68" s="27">
        <f t="shared" si="5"/>
        <v>-0.1670909602</v>
      </c>
      <c r="K68" s="27">
        <f t="shared" si="91"/>
        <v>0.01211077316</v>
      </c>
      <c r="L68" s="27">
        <f t="shared" si="25"/>
        <v>1.216676401</v>
      </c>
      <c r="M68" s="27">
        <f t="shared" si="54"/>
        <v>1.042421772</v>
      </c>
      <c r="N68" s="27">
        <f t="shared" si="27"/>
        <v>-0.688301846</v>
      </c>
      <c r="O68" s="22">
        <v>1.2</v>
      </c>
      <c r="P68" s="28">
        <f t="shared" ref="P68:S68" si="92">DEGREES(K68)</f>
        <v>0.693896189</v>
      </c>
      <c r="Q68" s="28">
        <f t="shared" si="92"/>
        <v>69.71042282</v>
      </c>
      <c r="R68" s="28">
        <f t="shared" si="92"/>
        <v>59.72636799</v>
      </c>
      <c r="S68" s="28">
        <f t="shared" si="92"/>
        <v>-39.43679081</v>
      </c>
      <c r="T68" s="28">
        <f t="shared" si="11"/>
        <v>1.2</v>
      </c>
      <c r="U68" s="32" t="str">
        <f t="shared" si="12"/>
        <v>[0.012,1.217,1.042,-0.688,1.2],</v>
      </c>
      <c r="V68" s="14">
        <v>60.0</v>
      </c>
      <c r="W68" s="14">
        <v>66.0</v>
      </c>
    </row>
    <row r="69" ht="15.75" customHeight="1">
      <c r="A69" s="1"/>
      <c r="B69" s="1">
        <v>40.0</v>
      </c>
      <c r="C69" s="36">
        <v>190.0</v>
      </c>
      <c r="D69" s="28">
        <f t="shared" si="51"/>
        <v>287.3923101</v>
      </c>
      <c r="E69" s="2">
        <f t="shared" si="52"/>
        <v>6.945927107</v>
      </c>
      <c r="F69" s="36">
        <v>-30.0</v>
      </c>
      <c r="G69" s="27">
        <f t="shared" si="49"/>
        <v>0.02416409518</v>
      </c>
      <c r="H69" s="27">
        <f t="shared" si="29"/>
        <v>177.4762352</v>
      </c>
      <c r="I69" s="27">
        <f t="shared" si="4"/>
        <v>179.9939279</v>
      </c>
      <c r="J69" s="27">
        <f t="shared" si="5"/>
        <v>-0.1674537815</v>
      </c>
      <c r="K69" s="27">
        <f t="shared" si="91"/>
        <v>0.02416409518</v>
      </c>
      <c r="L69" s="27">
        <f t="shared" si="25"/>
        <v>1.213312921</v>
      </c>
      <c r="M69" s="27">
        <f t="shared" si="54"/>
        <v>1.049874375</v>
      </c>
      <c r="N69" s="27">
        <f t="shared" si="27"/>
        <v>-0.6923909688</v>
      </c>
      <c r="O69" s="36">
        <v>1.2</v>
      </c>
      <c r="P69" s="28">
        <f t="shared" ref="P69:S69" si="93">DEGREES(K69)</f>
        <v>1.38450067</v>
      </c>
      <c r="Q69" s="28">
        <f t="shared" si="93"/>
        <v>69.5177096</v>
      </c>
      <c r="R69" s="28">
        <f t="shared" si="93"/>
        <v>60.15337069</v>
      </c>
      <c r="S69" s="28">
        <f t="shared" si="93"/>
        <v>-39.67108029</v>
      </c>
      <c r="T69" s="28">
        <f t="shared" si="11"/>
        <v>1.2</v>
      </c>
      <c r="U69" s="32" t="str">
        <f t="shared" si="12"/>
        <v>[0.024,1.213,1.05,-0.692,1.2],</v>
      </c>
      <c r="V69" s="14">
        <v>61.0</v>
      </c>
      <c r="W69" s="14">
        <v>67.0</v>
      </c>
    </row>
    <row r="70" ht="15.75" customHeight="1">
      <c r="A70" s="1"/>
      <c r="B70" s="1">
        <v>40.0</v>
      </c>
      <c r="C70" s="36">
        <v>195.0</v>
      </c>
      <c r="D70" s="28">
        <f t="shared" si="51"/>
        <v>286.6370331</v>
      </c>
      <c r="E70" s="2">
        <f t="shared" si="52"/>
        <v>10.3527618</v>
      </c>
      <c r="F70" s="36">
        <v>-30.0</v>
      </c>
      <c r="G70" s="27">
        <f t="shared" si="49"/>
        <v>0.03610232582</v>
      </c>
      <c r="H70" s="27">
        <f t="shared" si="29"/>
        <v>176.8239327</v>
      </c>
      <c r="I70" s="27">
        <f t="shared" si="4"/>
        <v>179.3507825</v>
      </c>
      <c r="J70" s="27">
        <f t="shared" si="5"/>
        <v>-0.1680599721</v>
      </c>
      <c r="K70" s="27">
        <f t="shared" si="91"/>
        <v>0.03610232582</v>
      </c>
      <c r="L70" s="27">
        <f t="shared" si="25"/>
        <v>1.2077818</v>
      </c>
      <c r="M70" s="27">
        <f t="shared" si="54"/>
        <v>1.062148998</v>
      </c>
      <c r="N70" s="27">
        <f t="shared" si="27"/>
        <v>-0.699134471</v>
      </c>
      <c r="O70" s="22">
        <v>1.2</v>
      </c>
      <c r="P70" s="28">
        <f t="shared" ref="P70:S70" si="94">DEGREES(K70)</f>
        <v>2.0685109</v>
      </c>
      <c r="Q70" s="28">
        <f t="shared" si="94"/>
        <v>69.20079971</v>
      </c>
      <c r="R70" s="28">
        <f t="shared" si="94"/>
        <v>60.85665479</v>
      </c>
      <c r="S70" s="28">
        <f t="shared" si="94"/>
        <v>-40.0574545</v>
      </c>
      <c r="T70" s="28">
        <f t="shared" si="11"/>
        <v>1.2</v>
      </c>
      <c r="U70" s="32" t="str">
        <f t="shared" si="12"/>
        <v>[0.036,1.208,1.062,-0.699,1.2],</v>
      </c>
      <c r="V70" s="14">
        <v>62.0</v>
      </c>
      <c r="W70" s="14">
        <v>68.0</v>
      </c>
    </row>
    <row r="71" ht="15.75" customHeight="1">
      <c r="A71" s="1"/>
      <c r="B71" s="1">
        <v>40.0</v>
      </c>
      <c r="C71" s="36">
        <v>200.0</v>
      </c>
      <c r="D71" s="28">
        <f t="shared" si="51"/>
        <v>285.5877048</v>
      </c>
      <c r="E71" s="2">
        <f t="shared" si="52"/>
        <v>13.68080573</v>
      </c>
      <c r="F71" s="16">
        <v>-30.0</v>
      </c>
      <c r="G71" s="27">
        <f t="shared" si="49"/>
        <v>0.04786745016</v>
      </c>
      <c r="H71" s="27">
        <f t="shared" si="29"/>
        <v>175.9152</v>
      </c>
      <c r="I71" s="27">
        <f t="shared" si="4"/>
        <v>178.4549175</v>
      </c>
      <c r="J71" s="27">
        <f t="shared" si="5"/>
        <v>-0.1689117486</v>
      </c>
      <c r="K71" s="27">
        <f t="shared" si="91"/>
        <v>0.04786745016</v>
      </c>
      <c r="L71" s="27">
        <f t="shared" si="25"/>
        <v>1.200189957</v>
      </c>
      <c r="M71" s="27">
        <f t="shared" si="54"/>
        <v>1.079036237</v>
      </c>
      <c r="N71" s="27">
        <f t="shared" si="27"/>
        <v>-0.7084298673</v>
      </c>
      <c r="O71" s="36">
        <v>1.2</v>
      </c>
      <c r="P71" s="28">
        <f t="shared" ref="P71:S71" si="95">DEGREES(K71)</f>
        <v>2.74260287</v>
      </c>
      <c r="Q71" s="28">
        <f t="shared" si="95"/>
        <v>68.76581914</v>
      </c>
      <c r="R71" s="28">
        <f t="shared" si="95"/>
        <v>61.82422234</v>
      </c>
      <c r="S71" s="28">
        <f t="shared" si="95"/>
        <v>-40.59004148</v>
      </c>
      <c r="T71" s="28">
        <f t="shared" si="11"/>
        <v>1.2</v>
      </c>
      <c r="U71" s="32" t="str">
        <f t="shared" si="12"/>
        <v>[0.048,1.2,1.079,-0.708,1.2],</v>
      </c>
      <c r="V71" s="14">
        <v>63.0</v>
      </c>
      <c r="W71" s="14">
        <v>69.0</v>
      </c>
    </row>
    <row r="72" ht="15.75" customHeight="1">
      <c r="A72" s="1"/>
      <c r="B72" s="1">
        <v>40.0</v>
      </c>
      <c r="C72" s="36">
        <v>205.0</v>
      </c>
      <c r="D72" s="28">
        <f t="shared" si="51"/>
        <v>284.2523115</v>
      </c>
      <c r="E72" s="2">
        <f t="shared" si="52"/>
        <v>16.90473047</v>
      </c>
      <c r="F72" s="36">
        <v>-30.0</v>
      </c>
      <c r="G72" s="27">
        <f t="shared" si="49"/>
        <v>0.05940090024</v>
      </c>
      <c r="H72" s="27">
        <f t="shared" si="29"/>
        <v>174.7545373</v>
      </c>
      <c r="I72" s="27">
        <f t="shared" si="4"/>
        <v>177.3108804</v>
      </c>
      <c r="J72" s="27">
        <f t="shared" si="5"/>
        <v>-0.1700121813</v>
      </c>
      <c r="K72" s="27">
        <f t="shared" si="91"/>
        <v>0.05940090024</v>
      </c>
      <c r="L72" s="27">
        <f t="shared" si="25"/>
        <v>1.190677724</v>
      </c>
      <c r="M72" s="27">
        <f t="shared" si="54"/>
        <v>1.100261568</v>
      </c>
      <c r="N72" s="27">
        <f t="shared" si="27"/>
        <v>-0.7201429654</v>
      </c>
      <c r="O72" s="22">
        <v>1.2</v>
      </c>
      <c r="P72" s="28">
        <f t="shared" ref="P72:S72" si="96">DEGREES(K72)</f>
        <v>3.403420883</v>
      </c>
      <c r="Q72" s="28">
        <f t="shared" si="96"/>
        <v>68.22080835</v>
      </c>
      <c r="R72" s="28">
        <f t="shared" si="96"/>
        <v>63.04034422</v>
      </c>
      <c r="S72" s="28">
        <f t="shared" si="96"/>
        <v>-41.26115256</v>
      </c>
      <c r="T72" s="28">
        <f t="shared" si="11"/>
        <v>1.2</v>
      </c>
      <c r="U72" s="32" t="str">
        <f t="shared" si="12"/>
        <v>[0.059,1.191,1.1,-0.72,1.2],</v>
      </c>
      <c r="V72" s="14">
        <v>64.0</v>
      </c>
      <c r="W72" s="14">
        <v>70.0</v>
      </c>
    </row>
    <row r="73" ht="15.75" customHeight="1">
      <c r="A73" s="1"/>
      <c r="B73" s="1">
        <v>40.0</v>
      </c>
      <c r="C73" s="36">
        <v>210.0</v>
      </c>
      <c r="D73" s="28">
        <f t="shared" si="51"/>
        <v>282.6410162</v>
      </c>
      <c r="E73" s="2">
        <f t="shared" si="52"/>
        <v>20</v>
      </c>
      <c r="F73" s="36">
        <v>-30.0</v>
      </c>
      <c r="G73" s="27">
        <f t="shared" si="49"/>
        <v>0.07064338812</v>
      </c>
      <c r="H73" s="27">
        <f t="shared" si="29"/>
        <v>173.347744</v>
      </c>
      <c r="I73" s="27">
        <f t="shared" si="4"/>
        <v>175.9245302</v>
      </c>
      <c r="J73" s="27">
        <f t="shared" si="5"/>
        <v>-0.1713651567</v>
      </c>
      <c r="K73" s="27">
        <f t="shared" si="91"/>
        <v>0.07064338812</v>
      </c>
      <c r="L73" s="27">
        <f t="shared" si="25"/>
        <v>1.179411228</v>
      </c>
      <c r="M73" s="27">
        <f t="shared" si="54"/>
        <v>1.125500511</v>
      </c>
      <c r="N73" s="27">
        <f t="shared" si="27"/>
        <v>-0.7341154123</v>
      </c>
      <c r="O73" s="36">
        <v>1.2</v>
      </c>
      <c r="P73" s="28">
        <f t="shared" ref="P73:S73" si="97">DEGREES(K73)</f>
        <v>4.04756799</v>
      </c>
      <c r="Q73" s="28">
        <f t="shared" si="97"/>
        <v>67.57528567</v>
      </c>
      <c r="R73" s="28">
        <f t="shared" si="97"/>
        <v>64.48642914</v>
      </c>
      <c r="S73" s="28">
        <f t="shared" si="97"/>
        <v>-42.0617148</v>
      </c>
      <c r="T73" s="28">
        <f t="shared" si="11"/>
        <v>1.2</v>
      </c>
      <c r="U73" s="32" t="str">
        <f t="shared" si="12"/>
        <v>[0.071,1.179,1.126,-0.734,1.2],</v>
      </c>
      <c r="V73" s="14">
        <v>65.0</v>
      </c>
      <c r="W73" s="14">
        <v>71.0</v>
      </c>
    </row>
    <row r="74" ht="15.75" customHeight="1">
      <c r="A74" s="1"/>
      <c r="B74" s="1">
        <v>40.0</v>
      </c>
      <c r="C74" s="36">
        <v>215.0</v>
      </c>
      <c r="D74" s="28">
        <f t="shared" si="51"/>
        <v>280.7660818</v>
      </c>
      <c r="E74" s="2">
        <f t="shared" si="52"/>
        <v>22.94305745</v>
      </c>
      <c r="F74" s="16">
        <v>-30.0</v>
      </c>
      <c r="G74" s="27">
        <f t="shared" si="49"/>
        <v>0.08153475515</v>
      </c>
      <c r="H74" s="27">
        <f t="shared" si="29"/>
        <v>171.7019286</v>
      </c>
      <c r="I74" s="27">
        <f t="shared" si="4"/>
        <v>174.3030472</v>
      </c>
      <c r="J74" s="27">
        <f t="shared" si="5"/>
        <v>-0.1729753247</v>
      </c>
      <c r="K74" s="27">
        <f t="shared" si="91"/>
        <v>0.08153475515</v>
      </c>
      <c r="L74" s="27">
        <f t="shared" si="25"/>
        <v>1.166574553</v>
      </c>
      <c r="M74" s="27">
        <f t="shared" si="54"/>
        <v>1.154394197</v>
      </c>
      <c r="N74" s="27">
        <f t="shared" si="27"/>
        <v>-0.750172423</v>
      </c>
      <c r="O74" s="22">
        <v>1.2</v>
      </c>
      <c r="P74" s="28">
        <f t="shared" ref="P74:S74" si="98">DEGREES(K74)</f>
        <v>4.671597354</v>
      </c>
      <c r="Q74" s="28">
        <f t="shared" si="98"/>
        <v>66.83979838</v>
      </c>
      <c r="R74" s="28">
        <f t="shared" si="98"/>
        <v>66.14191536</v>
      </c>
      <c r="S74" s="28">
        <f t="shared" si="98"/>
        <v>-42.98171375</v>
      </c>
      <c r="T74" s="28">
        <f t="shared" si="11"/>
        <v>1.2</v>
      </c>
      <c r="U74" s="32" t="str">
        <f t="shared" si="12"/>
        <v>[0.082,1.167,1.154,-0.75,1.2],</v>
      </c>
      <c r="V74" s="14">
        <v>66.0</v>
      </c>
      <c r="W74" s="14">
        <v>72.0</v>
      </c>
    </row>
    <row r="75" ht="15.75" customHeight="1">
      <c r="A75" s="1"/>
      <c r="B75" s="1">
        <v>40.0</v>
      </c>
      <c r="C75" s="36">
        <v>220.0</v>
      </c>
      <c r="D75" s="28">
        <f t="shared" si="51"/>
        <v>278.6417777</v>
      </c>
      <c r="E75" s="2">
        <f t="shared" si="52"/>
        <v>25.71150439</v>
      </c>
      <c r="F75" s="36">
        <v>-30.0</v>
      </c>
      <c r="G75" s="27">
        <f t="shared" si="49"/>
        <v>0.09201384319</v>
      </c>
      <c r="H75" s="27">
        <f t="shared" si="29"/>
        <v>169.8255202</v>
      </c>
      <c r="I75" s="27">
        <f t="shared" si="4"/>
        <v>172.4549428</v>
      </c>
      <c r="J75" s="27">
        <f t="shared" si="5"/>
        <v>-0.1748480248</v>
      </c>
      <c r="K75" s="27">
        <f t="shared" si="91"/>
        <v>0.09201384319</v>
      </c>
      <c r="L75" s="27">
        <f t="shared" si="25"/>
        <v>1.15236248</v>
      </c>
      <c r="M75" s="27">
        <f t="shared" si="54"/>
        <v>1.186563743</v>
      </c>
      <c r="N75" s="27">
        <f t="shared" si="27"/>
        <v>-0.7681298963</v>
      </c>
      <c r="O75" s="36">
        <v>1.2</v>
      </c>
      <c r="P75" s="28">
        <f t="shared" ref="P75:S75" si="99">DEGREES(K75)</f>
        <v>5.272004871</v>
      </c>
      <c r="Q75" s="28">
        <f t="shared" si="99"/>
        <v>66.02550658</v>
      </c>
      <c r="R75" s="28">
        <f t="shared" si="99"/>
        <v>67.9850946</v>
      </c>
      <c r="S75" s="28">
        <f t="shared" si="99"/>
        <v>-44.01060118</v>
      </c>
      <c r="T75" s="28">
        <f t="shared" si="11"/>
        <v>1.2</v>
      </c>
      <c r="U75" s="32" t="str">
        <f t="shared" si="12"/>
        <v>[0.092,1.152,1.187,-0.768,1.2],</v>
      </c>
      <c r="V75" s="14">
        <v>67.0</v>
      </c>
      <c r="W75" s="14">
        <v>73.0</v>
      </c>
    </row>
    <row r="76" ht="15.75" customHeight="1">
      <c r="A76" s="1"/>
      <c r="B76" s="1">
        <v>40.0</v>
      </c>
      <c r="C76" s="36">
        <v>225.0</v>
      </c>
      <c r="D76" s="28">
        <f t="shared" si="51"/>
        <v>276.2842712</v>
      </c>
      <c r="E76" s="2">
        <f t="shared" si="52"/>
        <v>28.28427125</v>
      </c>
      <c r="F76" s="36">
        <v>-30.0</v>
      </c>
      <c r="G76" s="27">
        <f t="shared" si="49"/>
        <v>0.1020183948</v>
      </c>
      <c r="H76" s="27">
        <f t="shared" si="29"/>
        <v>167.7282818</v>
      </c>
      <c r="I76" s="27">
        <f t="shared" si="4"/>
        <v>170.3900717</v>
      </c>
      <c r="J76" s="27">
        <f t="shared" si="5"/>
        <v>-0.1769891864</v>
      </c>
      <c r="K76" s="27">
        <f t="shared" si="91"/>
        <v>0.1020183948</v>
      </c>
      <c r="L76" s="27">
        <f t="shared" si="25"/>
        <v>1.136974311</v>
      </c>
      <c r="M76" s="27">
        <f t="shared" si="54"/>
        <v>1.221622404</v>
      </c>
      <c r="N76" s="27">
        <f t="shared" si="27"/>
        <v>-0.7878003884</v>
      </c>
      <c r="O76" s="22">
        <v>1.2</v>
      </c>
      <c r="P76" s="28">
        <f t="shared" ref="P76:S76" si="100">DEGREES(K76)</f>
        <v>5.845223455</v>
      </c>
      <c r="Q76" s="28">
        <f t="shared" si="100"/>
        <v>65.14382945</v>
      </c>
      <c r="R76" s="28">
        <f t="shared" si="100"/>
        <v>69.99380791</v>
      </c>
      <c r="S76" s="28">
        <f t="shared" si="100"/>
        <v>-45.13763735</v>
      </c>
      <c r="T76" s="28">
        <f t="shared" si="11"/>
        <v>1.2</v>
      </c>
      <c r="U76" s="32" t="str">
        <f t="shared" si="12"/>
        <v>[0.102,1.137,1.222,-0.788,1.2],</v>
      </c>
      <c r="V76" s="14">
        <v>68.0</v>
      </c>
      <c r="W76" s="14">
        <v>74.0</v>
      </c>
    </row>
    <row r="77" ht="15.75" customHeight="1">
      <c r="A77" s="1"/>
      <c r="B77" s="1">
        <v>40.0</v>
      </c>
      <c r="C77" s="36">
        <v>230.0</v>
      </c>
      <c r="D77" s="28">
        <f t="shared" si="51"/>
        <v>273.7115044</v>
      </c>
      <c r="E77" s="2">
        <f t="shared" ref="E77:E103" si="102">-SQRT(B77^2-(D77-248)^2)</f>
        <v>-30.64177772</v>
      </c>
      <c r="F77" s="16">
        <v>-30.0</v>
      </c>
      <c r="G77" s="27">
        <f t="shared" si="49"/>
        <v>-0.1114849907</v>
      </c>
      <c r="H77" s="27">
        <f t="shared" si="29"/>
        <v>165.4213248</v>
      </c>
      <c r="I77" s="27">
        <f t="shared" si="4"/>
        <v>168.119644</v>
      </c>
      <c r="J77" s="27">
        <f t="shared" si="5"/>
        <v>-0.1794051948</v>
      </c>
      <c r="K77" s="27">
        <f t="shared" ref="K77:K102" si="103">ATAN2(D77,E77)*-1</f>
        <v>0.1114849907</v>
      </c>
      <c r="L77" s="27">
        <f t="shared" si="25"/>
        <v>1.120609024</v>
      </c>
      <c r="M77" s="27">
        <f t="shared" si="54"/>
        <v>1.259184994</v>
      </c>
      <c r="N77" s="27">
        <f t="shared" si="27"/>
        <v>-0.8089976919</v>
      </c>
      <c r="O77" s="36">
        <v>1.2</v>
      </c>
      <c r="P77" s="28">
        <f t="shared" ref="P77:S77" si="101">DEGREES(K77)</f>
        <v>6.387619445</v>
      </c>
      <c r="Q77" s="28">
        <f t="shared" si="101"/>
        <v>64.20616759</v>
      </c>
      <c r="R77" s="28">
        <f t="shared" si="101"/>
        <v>72.14598579</v>
      </c>
      <c r="S77" s="28">
        <f t="shared" si="101"/>
        <v>-46.35215338</v>
      </c>
      <c r="T77" s="28">
        <f t="shared" si="11"/>
        <v>1.2</v>
      </c>
      <c r="U77" s="32" t="str">
        <f t="shared" si="12"/>
        <v>[0.111,1.121,1.259,-0.809,1.2],</v>
      </c>
      <c r="V77" s="14">
        <v>69.0</v>
      </c>
      <c r="W77" s="14">
        <v>75.0</v>
      </c>
    </row>
    <row r="78" ht="15.75" customHeight="1">
      <c r="A78" s="1"/>
      <c r="B78" s="1">
        <v>40.0</v>
      </c>
      <c r="C78" s="36">
        <v>235.0</v>
      </c>
      <c r="D78" s="28">
        <f t="shared" si="51"/>
        <v>270.9430575</v>
      </c>
      <c r="E78" s="2">
        <f t="shared" si="102"/>
        <v>-32.76608177</v>
      </c>
      <c r="F78" s="36">
        <v>-30.0</v>
      </c>
      <c r="G78" s="27">
        <f t="shared" si="49"/>
        <v>-0.1203490345</v>
      </c>
      <c r="H78" s="27">
        <f t="shared" si="29"/>
        <v>162.9171239</v>
      </c>
      <c r="I78" s="27">
        <f t="shared" si="4"/>
        <v>165.6562382</v>
      </c>
      <c r="J78" s="27">
        <f t="shared" si="5"/>
        <v>-0.182102715</v>
      </c>
      <c r="K78" s="27">
        <f t="shared" si="103"/>
        <v>0.1203490345</v>
      </c>
      <c r="L78" s="27">
        <f t="shared" si="25"/>
        <v>1.10346176</v>
      </c>
      <c r="M78" s="27">
        <f t="shared" si="54"/>
        <v>1.298874563</v>
      </c>
      <c r="N78" s="27">
        <f t="shared" si="27"/>
        <v>-0.8315399966</v>
      </c>
      <c r="O78" s="22">
        <v>1.2</v>
      </c>
      <c r="P78" s="28">
        <f t="shared" ref="P78:S78" si="104">DEGREES(K78)</f>
        <v>6.895491745</v>
      </c>
      <c r="Q78" s="28">
        <f t="shared" si="104"/>
        <v>63.22370171</v>
      </c>
      <c r="R78" s="28">
        <f t="shared" si="104"/>
        <v>74.42003059</v>
      </c>
      <c r="S78" s="28">
        <f t="shared" si="104"/>
        <v>-47.6437323</v>
      </c>
      <c r="T78" s="28">
        <f t="shared" si="11"/>
        <v>1.2</v>
      </c>
      <c r="U78" s="32" t="str">
        <f t="shared" si="12"/>
        <v>[0.12,1.103,1.299,-0.832,1.2],</v>
      </c>
      <c r="V78" s="14">
        <v>70.0</v>
      </c>
      <c r="W78" s="14">
        <v>76.0</v>
      </c>
    </row>
    <row r="79" ht="15.75" customHeight="1">
      <c r="A79" s="1"/>
      <c r="B79" s="1">
        <v>40.0</v>
      </c>
      <c r="C79" s="36">
        <v>240.0</v>
      </c>
      <c r="D79" s="28">
        <f t="shared" si="51"/>
        <v>268</v>
      </c>
      <c r="E79" s="2">
        <f t="shared" si="102"/>
        <v>-34.64101615</v>
      </c>
      <c r="F79" s="36">
        <v>-30.0</v>
      </c>
      <c r="G79" s="27">
        <f t="shared" si="49"/>
        <v>-0.1285447971</v>
      </c>
      <c r="H79" s="27">
        <f t="shared" si="29"/>
        <v>160.2295321</v>
      </c>
      <c r="I79" s="27">
        <f t="shared" si="4"/>
        <v>163.0138121</v>
      </c>
      <c r="J79" s="27">
        <f t="shared" si="5"/>
        <v>-0.185088462</v>
      </c>
      <c r="K79" s="27">
        <f t="shared" si="103"/>
        <v>0.1285447971</v>
      </c>
      <c r="L79" s="27">
        <f t="shared" si="25"/>
        <v>1.085721492</v>
      </c>
      <c r="M79" s="27">
        <f t="shared" si="54"/>
        <v>1.340326593</v>
      </c>
      <c r="N79" s="27">
        <f t="shared" si="27"/>
        <v>-0.8552517584</v>
      </c>
      <c r="O79" s="36">
        <v>1.2</v>
      </c>
      <c r="P79" s="28">
        <f t="shared" ref="P79:S79" si="105">DEGREES(K79)</f>
        <v>7.365074355</v>
      </c>
      <c r="Q79" s="28">
        <f t="shared" si="105"/>
        <v>62.20725924</v>
      </c>
      <c r="R79" s="28">
        <f t="shared" si="105"/>
        <v>76.79505694</v>
      </c>
      <c r="S79" s="28">
        <f t="shared" si="105"/>
        <v>-49.00231618</v>
      </c>
      <c r="T79" s="28">
        <f t="shared" si="11"/>
        <v>1.2</v>
      </c>
      <c r="U79" s="32" t="str">
        <f t="shared" si="12"/>
        <v>[0.129,1.086,1.34,-0.855,1.2],</v>
      </c>
      <c r="V79" s="14">
        <v>71.0</v>
      </c>
      <c r="W79" s="14">
        <v>77.0</v>
      </c>
    </row>
    <row r="80" ht="15.75" customHeight="1">
      <c r="A80" s="1"/>
      <c r="B80" s="1">
        <v>40.0</v>
      </c>
      <c r="C80" s="36">
        <v>245.0</v>
      </c>
      <c r="D80" s="28">
        <f t="shared" si="51"/>
        <v>264.9047305</v>
      </c>
      <c r="E80" s="2">
        <f t="shared" si="102"/>
        <v>-36.25231148</v>
      </c>
      <c r="F80" s="16">
        <v>-30.0</v>
      </c>
      <c r="G80" s="27">
        <f t="shared" si="49"/>
        <v>-0.1360055349</v>
      </c>
      <c r="H80" s="27">
        <f t="shared" si="29"/>
        <v>157.3737951</v>
      </c>
      <c r="I80" s="27">
        <f t="shared" si="4"/>
        <v>160.2077133</v>
      </c>
      <c r="J80" s="27">
        <f t="shared" si="5"/>
        <v>-0.1883689043</v>
      </c>
      <c r="K80" s="27">
        <f t="shared" si="103"/>
        <v>0.1360055349</v>
      </c>
      <c r="L80" s="27">
        <f t="shared" si="25"/>
        <v>1.067569656</v>
      </c>
      <c r="M80" s="27">
        <f t="shared" si="54"/>
        <v>1.383191151</v>
      </c>
      <c r="N80" s="27">
        <f t="shared" si="27"/>
        <v>-0.8799644796</v>
      </c>
      <c r="O80" s="22">
        <v>1.2</v>
      </c>
      <c r="P80" s="28">
        <f t="shared" ref="P80:S80" si="106">DEGREES(K80)</f>
        <v>7.792543142</v>
      </c>
      <c r="Q80" s="28">
        <f t="shared" si="106"/>
        <v>61.16723562</v>
      </c>
      <c r="R80" s="28">
        <f t="shared" si="106"/>
        <v>79.25101519</v>
      </c>
      <c r="S80" s="28">
        <f t="shared" si="106"/>
        <v>-50.41825081</v>
      </c>
      <c r="T80" s="28">
        <f t="shared" si="11"/>
        <v>1.2</v>
      </c>
      <c r="U80" s="32" t="str">
        <f t="shared" si="12"/>
        <v>[0.136,1.068,1.383,-0.88,1.2],</v>
      </c>
      <c r="V80" s="14">
        <v>72.0</v>
      </c>
      <c r="W80" s="14">
        <v>78.0</v>
      </c>
    </row>
    <row r="81" ht="15.75" customHeight="1">
      <c r="A81" s="1"/>
      <c r="B81" s="1">
        <v>40.0</v>
      </c>
      <c r="C81" s="36">
        <v>250.0</v>
      </c>
      <c r="D81" s="28">
        <f t="shared" si="51"/>
        <v>261.6808057</v>
      </c>
      <c r="E81" s="2">
        <f t="shared" si="102"/>
        <v>-37.58770483</v>
      </c>
      <c r="F81" s="36">
        <v>-30.0</v>
      </c>
      <c r="G81" s="27">
        <f t="shared" si="49"/>
        <v>-0.1426636982</v>
      </c>
      <c r="H81" s="27">
        <f t="shared" si="29"/>
        <v>154.366563</v>
      </c>
      <c r="I81" s="27">
        <f t="shared" si="4"/>
        <v>157.2546844</v>
      </c>
      <c r="J81" s="27">
        <f t="shared" si="5"/>
        <v>-0.1919498862</v>
      </c>
      <c r="K81" s="27">
        <f t="shared" si="103"/>
        <v>0.1426636982</v>
      </c>
      <c r="L81" s="27">
        <f t="shared" si="25"/>
        <v>1.049179475</v>
      </c>
      <c r="M81" s="27">
        <f t="shared" si="54"/>
        <v>1.427133476</v>
      </c>
      <c r="N81" s="27">
        <f t="shared" si="27"/>
        <v>-0.9055166243</v>
      </c>
      <c r="O81" s="36">
        <v>1.2</v>
      </c>
      <c r="P81" s="28">
        <f t="shared" ref="P81:S81" si="107">DEGREES(K81)</f>
        <v>8.174027798</v>
      </c>
      <c r="Q81" s="28">
        <f t="shared" si="107"/>
        <v>60.11355586</v>
      </c>
      <c r="R81" s="28">
        <f t="shared" si="107"/>
        <v>81.768725</v>
      </c>
      <c r="S81" s="28">
        <f t="shared" si="107"/>
        <v>-51.88228085</v>
      </c>
      <c r="T81" s="28">
        <f t="shared" si="11"/>
        <v>1.2</v>
      </c>
      <c r="U81" s="32" t="str">
        <f t="shared" si="12"/>
        <v>[0.143,1.049,1.427,-0.906,1.2],</v>
      </c>
      <c r="V81" s="14">
        <v>73.0</v>
      </c>
      <c r="W81" s="14">
        <v>79.0</v>
      </c>
    </row>
    <row r="82" ht="15.75" customHeight="1">
      <c r="A82" s="1"/>
      <c r="B82" s="1">
        <v>40.0</v>
      </c>
      <c r="C82" s="36">
        <v>255.0</v>
      </c>
      <c r="D82" s="28">
        <f t="shared" si="51"/>
        <v>258.3527618</v>
      </c>
      <c r="E82" s="2">
        <f t="shared" si="102"/>
        <v>-38.63703305</v>
      </c>
      <c r="F82" s="36">
        <v>-30.0</v>
      </c>
      <c r="G82" s="27">
        <f t="shared" si="49"/>
        <v>-0.1484512501</v>
      </c>
      <c r="H82" s="27">
        <f t="shared" si="29"/>
        <v>151.2258981</v>
      </c>
      <c r="I82" s="27">
        <f t="shared" si="4"/>
        <v>154.1728649</v>
      </c>
      <c r="J82" s="27">
        <f t="shared" si="5"/>
        <v>-0.1958361512</v>
      </c>
      <c r="K82" s="27">
        <f t="shared" si="103"/>
        <v>0.1484512501</v>
      </c>
      <c r="L82" s="27">
        <f t="shared" si="25"/>
        <v>1.030715751</v>
      </c>
      <c r="M82" s="27">
        <f t="shared" si="54"/>
        <v>1.471833454</v>
      </c>
      <c r="N82" s="27">
        <f t="shared" si="27"/>
        <v>-0.931752878</v>
      </c>
      <c r="O82" s="22">
        <v>1.2</v>
      </c>
      <c r="P82" s="28">
        <f t="shared" ref="P82:S82" si="108">DEGREES(K82)</f>
        <v>8.505630094</v>
      </c>
      <c r="Q82" s="28">
        <f t="shared" si="108"/>
        <v>59.05566242</v>
      </c>
      <c r="R82" s="28">
        <f t="shared" si="108"/>
        <v>84.32984504</v>
      </c>
      <c r="S82" s="28">
        <f t="shared" si="108"/>
        <v>-53.38550746</v>
      </c>
      <c r="T82" s="28">
        <f t="shared" si="11"/>
        <v>1.2</v>
      </c>
      <c r="U82" s="32" t="str">
        <f t="shared" si="12"/>
        <v>[0.148,1.031,1.472,-0.932,1.2],</v>
      </c>
      <c r="V82" s="14">
        <v>74.0</v>
      </c>
      <c r="W82" s="14">
        <v>80.0</v>
      </c>
    </row>
    <row r="83" ht="15.75" customHeight="1">
      <c r="A83" s="1"/>
      <c r="B83" s="1">
        <v>40.0</v>
      </c>
      <c r="C83" s="36">
        <v>260.0</v>
      </c>
      <c r="D83" s="28">
        <f t="shared" si="51"/>
        <v>254.9459271</v>
      </c>
      <c r="E83" s="2">
        <f t="shared" si="102"/>
        <v>-39.39231012</v>
      </c>
      <c r="F83" s="16">
        <v>-30.0</v>
      </c>
      <c r="G83" s="27">
        <f t="shared" si="49"/>
        <v>-0.1533001165</v>
      </c>
      <c r="H83" s="27">
        <f t="shared" si="29"/>
        <v>147.9712772</v>
      </c>
      <c r="I83" s="27">
        <f t="shared" si="4"/>
        <v>150.9817832</v>
      </c>
      <c r="J83" s="27">
        <f t="shared" si="5"/>
        <v>-0.2000307502</v>
      </c>
      <c r="K83" s="27">
        <f t="shared" si="103"/>
        <v>0.1533001165</v>
      </c>
      <c r="L83" s="27">
        <f t="shared" si="25"/>
        <v>1.0123349</v>
      </c>
      <c r="M83" s="27">
        <f t="shared" si="54"/>
        <v>1.516984354</v>
      </c>
      <c r="N83" s="27">
        <f t="shared" si="27"/>
        <v>-0.9585229274</v>
      </c>
      <c r="O83" s="36">
        <v>1.2</v>
      </c>
      <c r="P83" s="28">
        <f t="shared" ref="P83:S83" si="109">DEGREES(K83)</f>
        <v>8.783449672</v>
      </c>
      <c r="Q83" s="28">
        <f t="shared" si="109"/>
        <v>58.00251721</v>
      </c>
      <c r="R83" s="28">
        <f t="shared" si="109"/>
        <v>86.9168011</v>
      </c>
      <c r="S83" s="28">
        <f t="shared" si="109"/>
        <v>-54.91931831</v>
      </c>
      <c r="T83" s="28">
        <f t="shared" si="11"/>
        <v>1.2</v>
      </c>
      <c r="U83" s="32" t="str">
        <f t="shared" si="12"/>
        <v>[0.153,1.012,1.517,-0.959,1.2],</v>
      </c>
      <c r="V83" s="14">
        <v>75.0</v>
      </c>
      <c r="W83" s="14">
        <v>81.0</v>
      </c>
    </row>
    <row r="84" ht="15.75" customHeight="1">
      <c r="A84" s="1"/>
      <c r="B84" s="1">
        <v>40.0</v>
      </c>
      <c r="C84" s="36">
        <v>265.0</v>
      </c>
      <c r="D84" s="28">
        <f t="shared" si="51"/>
        <v>251.4862297</v>
      </c>
      <c r="E84" s="2">
        <f t="shared" si="102"/>
        <v>-39.84778792</v>
      </c>
      <c r="F84" s="36">
        <v>-30.0</v>
      </c>
      <c r="G84" s="27">
        <f t="shared" si="49"/>
        <v>-0.1571427915</v>
      </c>
      <c r="H84" s="27">
        <f t="shared" si="29"/>
        <v>144.6235848</v>
      </c>
      <c r="I84" s="27">
        <f t="shared" si="4"/>
        <v>147.7023401</v>
      </c>
      <c r="J84" s="27">
        <f t="shared" si="5"/>
        <v>-0.2045343142</v>
      </c>
      <c r="K84" s="27">
        <f t="shared" si="103"/>
        <v>0.1571427915</v>
      </c>
      <c r="L84" s="27">
        <f t="shared" si="25"/>
        <v>0.9941850548</v>
      </c>
      <c r="M84" s="27">
        <f t="shared" si="54"/>
        <v>1.562291172</v>
      </c>
      <c r="N84" s="27">
        <f t="shared" si="27"/>
        <v>-0.9856799005</v>
      </c>
      <c r="O84" s="22">
        <v>1.2</v>
      </c>
      <c r="P84" s="28">
        <f t="shared" ref="P84:S84" si="110">DEGREES(K84)</f>
        <v>9.003618733</v>
      </c>
      <c r="Q84" s="28">
        <f t="shared" si="110"/>
        <v>56.96260769</v>
      </c>
      <c r="R84" s="28">
        <f t="shared" si="110"/>
        <v>89.51269055</v>
      </c>
      <c r="S84" s="28">
        <f t="shared" si="110"/>
        <v>-56.47529825</v>
      </c>
      <c r="T84" s="28">
        <f t="shared" si="11"/>
        <v>1.2</v>
      </c>
      <c r="U84" s="32" t="str">
        <f t="shared" si="12"/>
        <v>[0.157,0.994,1.562,-0.986,1.2],</v>
      </c>
      <c r="V84" s="14">
        <v>76.0</v>
      </c>
      <c r="W84" s="14">
        <v>82.0</v>
      </c>
    </row>
    <row r="85" ht="15.75" customHeight="1">
      <c r="A85" s="1"/>
      <c r="B85" s="1">
        <v>40.0</v>
      </c>
      <c r="C85" s="36">
        <v>270.0</v>
      </c>
      <c r="D85" s="28">
        <f t="shared" si="51"/>
        <v>248</v>
      </c>
      <c r="E85" s="2">
        <f t="shared" si="102"/>
        <v>-40</v>
      </c>
      <c r="F85" s="36">
        <v>-30.0</v>
      </c>
      <c r="G85" s="27">
        <f t="shared" si="49"/>
        <v>-0.1599131232</v>
      </c>
      <c r="H85" s="27">
        <f t="shared" si="29"/>
        <v>141.2050955</v>
      </c>
      <c r="I85" s="27">
        <f t="shared" si="4"/>
        <v>144.3567767</v>
      </c>
      <c r="J85" s="27">
        <f t="shared" si="5"/>
        <v>-0.2093441761</v>
      </c>
      <c r="K85" s="27">
        <f t="shared" si="103"/>
        <v>0.1599131232</v>
      </c>
      <c r="L85" s="27">
        <f t="shared" si="25"/>
        <v>0.9764061059</v>
      </c>
      <c r="M85" s="27">
        <f t="shared" si="54"/>
        <v>1.607468794</v>
      </c>
      <c r="N85" s="27">
        <f t="shared" si="27"/>
        <v>-1.013078573</v>
      </c>
      <c r="O85" s="36">
        <v>1.2</v>
      </c>
      <c r="P85" s="28">
        <f t="shared" ref="P85:S85" si="111">DEGREES(K85)</f>
        <v>9.162347046</v>
      </c>
      <c r="Q85" s="28">
        <f t="shared" si="111"/>
        <v>55.94394896</v>
      </c>
      <c r="R85" s="28">
        <f t="shared" si="111"/>
        <v>92.10117759</v>
      </c>
      <c r="S85" s="28">
        <f t="shared" si="111"/>
        <v>-58.04512655</v>
      </c>
      <c r="T85" s="28">
        <f t="shared" si="11"/>
        <v>1.2</v>
      </c>
      <c r="U85" s="32" t="str">
        <f t="shared" si="12"/>
        <v>[0.16,0.976,1.607,-1.013,1.2],</v>
      </c>
      <c r="V85" s="14">
        <v>77.0</v>
      </c>
      <c r="W85" s="14">
        <v>83.0</v>
      </c>
    </row>
    <row r="86" ht="15.75" customHeight="1">
      <c r="A86" s="1"/>
      <c r="B86" s="1">
        <v>40.0</v>
      </c>
      <c r="C86" s="36">
        <v>275.0</v>
      </c>
      <c r="D86" s="28">
        <f t="shared" si="51"/>
        <v>244.5137703</v>
      </c>
      <c r="E86" s="2">
        <f t="shared" si="102"/>
        <v>-39.84778792</v>
      </c>
      <c r="F86" s="16">
        <v>-30.0</v>
      </c>
      <c r="G86" s="27">
        <f t="shared" si="49"/>
        <v>-0.1615473039</v>
      </c>
      <c r="H86" s="27">
        <f t="shared" si="29"/>
        <v>137.7394399</v>
      </c>
      <c r="I86" s="27">
        <f t="shared" si="4"/>
        <v>140.9686252</v>
      </c>
      <c r="J86" s="27">
        <f t="shared" si="5"/>
        <v>-0.2144533291</v>
      </c>
      <c r="K86" s="27">
        <f t="shared" si="103"/>
        <v>0.1615473039</v>
      </c>
      <c r="L86" s="27">
        <f t="shared" si="25"/>
        <v>0.9591295585</v>
      </c>
      <c r="M86" s="27">
        <f t="shared" si="54"/>
        <v>1.652240195</v>
      </c>
      <c r="N86" s="27">
        <f t="shared" si="27"/>
        <v>-1.040573427</v>
      </c>
      <c r="O86" s="22">
        <v>1.2</v>
      </c>
      <c r="P86" s="28">
        <f t="shared" ref="P86:S86" si="112">DEGREES(K86)</f>
        <v>9.255978704</v>
      </c>
      <c r="Q86" s="28">
        <f t="shared" si="112"/>
        <v>54.95407571</v>
      </c>
      <c r="R86" s="28">
        <f t="shared" si="112"/>
        <v>94.66638991</v>
      </c>
      <c r="S86" s="28">
        <f t="shared" si="112"/>
        <v>-59.62046561</v>
      </c>
      <c r="T86" s="28">
        <f t="shared" si="11"/>
        <v>1.2</v>
      </c>
      <c r="U86" s="32" t="str">
        <f t="shared" si="12"/>
        <v>[0.162,0.959,1.652,-1.041,1.2],</v>
      </c>
      <c r="V86" s="14">
        <v>78.0</v>
      </c>
      <c r="W86" s="14">
        <v>84.0</v>
      </c>
    </row>
    <row r="87" ht="15.75" customHeight="1">
      <c r="A87" s="1"/>
      <c r="B87" s="1">
        <v>40.0</v>
      </c>
      <c r="C87" s="36">
        <v>280.0</v>
      </c>
      <c r="D87" s="28">
        <f t="shared" si="51"/>
        <v>241.0540729</v>
      </c>
      <c r="E87" s="2">
        <f t="shared" si="102"/>
        <v>-39.39231012</v>
      </c>
      <c r="F87" s="36">
        <v>-30.0</v>
      </c>
      <c r="G87" s="27">
        <f t="shared" si="49"/>
        <v>-0.1619850889</v>
      </c>
      <c r="H87" s="27">
        <f t="shared" si="29"/>
        <v>134.251551</v>
      </c>
      <c r="I87" s="27">
        <f t="shared" si="4"/>
        <v>137.5626364</v>
      </c>
      <c r="J87" s="27">
        <f t="shared" si="5"/>
        <v>-0.2198492186</v>
      </c>
      <c r="K87" s="27">
        <f t="shared" si="103"/>
        <v>0.1619850889</v>
      </c>
      <c r="L87" s="27">
        <f t="shared" si="25"/>
        <v>0.9424781396</v>
      </c>
      <c r="M87" s="27">
        <f t="shared" si="54"/>
        <v>1.696334812</v>
      </c>
      <c r="N87" s="27">
        <f t="shared" si="27"/>
        <v>-1.068016624</v>
      </c>
      <c r="O87" s="36">
        <v>1.2</v>
      </c>
      <c r="P87" s="28">
        <f t="shared" ref="P87:S87" si="113">DEGREES(K87)</f>
        <v>9.281061936</v>
      </c>
      <c r="Q87" s="28">
        <f t="shared" si="113"/>
        <v>54.00001968</v>
      </c>
      <c r="R87" s="28">
        <f t="shared" si="113"/>
        <v>97.19282535</v>
      </c>
      <c r="S87" s="28">
        <f t="shared" si="113"/>
        <v>-61.19284503</v>
      </c>
      <c r="T87" s="28">
        <f t="shared" si="11"/>
        <v>1.2</v>
      </c>
      <c r="U87" s="32" t="str">
        <f t="shared" si="12"/>
        <v>[0.162,0.942,1.696,-1.068,1.2],</v>
      </c>
      <c r="V87" s="14">
        <v>79.0</v>
      </c>
      <c r="W87" s="14">
        <v>85.0</v>
      </c>
    </row>
    <row r="88" ht="15.75" customHeight="1">
      <c r="A88" s="1"/>
      <c r="B88" s="1">
        <v>40.0</v>
      </c>
      <c r="C88" s="36">
        <v>285.0</v>
      </c>
      <c r="D88" s="28">
        <f t="shared" si="51"/>
        <v>237.6472382</v>
      </c>
      <c r="E88" s="2">
        <f t="shared" si="102"/>
        <v>-38.63703305</v>
      </c>
      <c r="F88" s="36">
        <v>-30.0</v>
      </c>
      <c r="G88" s="27">
        <f t="shared" si="49"/>
        <v>-0.16117126</v>
      </c>
      <c r="H88" s="27">
        <f t="shared" si="29"/>
        <v>130.7675853</v>
      </c>
      <c r="I88" s="27">
        <f t="shared" si="4"/>
        <v>134.16468</v>
      </c>
      <c r="J88" s="27">
        <f t="shared" si="5"/>
        <v>-0.2255123775</v>
      </c>
      <c r="K88" s="27">
        <f t="shared" si="103"/>
        <v>0.16117126</v>
      </c>
      <c r="L88" s="27">
        <f t="shared" si="25"/>
        <v>0.9265651047</v>
      </c>
      <c r="M88" s="27">
        <f t="shared" si="54"/>
        <v>1.739487199</v>
      </c>
      <c r="N88" s="27">
        <f t="shared" si="27"/>
        <v>-1.095255977</v>
      </c>
      <c r="O88" s="22">
        <v>1.2</v>
      </c>
      <c r="P88" s="28">
        <f t="shared" ref="P88:S88" si="114">DEGREES(K88)</f>
        <v>9.234432978</v>
      </c>
      <c r="Q88" s="28">
        <f t="shared" si="114"/>
        <v>53.08826994</v>
      </c>
      <c r="R88" s="28">
        <f t="shared" si="114"/>
        <v>99.66527504</v>
      </c>
      <c r="S88" s="28">
        <f t="shared" si="114"/>
        <v>-62.75354498</v>
      </c>
      <c r="T88" s="28">
        <f t="shared" si="11"/>
        <v>1.2</v>
      </c>
      <c r="U88" s="32" t="str">
        <f t="shared" si="12"/>
        <v>[0.161,0.927,1.739,-1.095,1.2],</v>
      </c>
      <c r="V88" s="14">
        <v>80.0</v>
      </c>
      <c r="W88" s="14">
        <v>86.0</v>
      </c>
    </row>
    <row r="89" ht="15.75" customHeight="1">
      <c r="A89" s="1"/>
      <c r="B89" s="1">
        <v>40.0</v>
      </c>
      <c r="C89" s="36">
        <v>290.0</v>
      </c>
      <c r="D89" s="28">
        <f t="shared" si="51"/>
        <v>234.3191943</v>
      </c>
      <c r="E89" s="2">
        <f t="shared" si="102"/>
        <v>-37.58770483</v>
      </c>
      <c r="F89" s="16">
        <v>-30.0</v>
      </c>
      <c r="G89" s="27">
        <f t="shared" si="49"/>
        <v>-0.1590573445</v>
      </c>
      <c r="H89" s="27">
        <f t="shared" si="29"/>
        <v>127.3148128</v>
      </c>
      <c r="I89" s="27">
        <f t="shared" si="4"/>
        <v>130.8016114</v>
      </c>
      <c r="J89" s="27">
        <f t="shared" si="5"/>
        <v>-0.2314149381</v>
      </c>
      <c r="K89" s="27">
        <f t="shared" si="103"/>
        <v>0.1590573445</v>
      </c>
      <c r="L89" s="27">
        <f t="shared" si="25"/>
        <v>0.9114932317</v>
      </c>
      <c r="M89" s="27">
        <f t="shared" si="54"/>
        <v>1.781436066</v>
      </c>
      <c r="N89" s="27">
        <f t="shared" si="27"/>
        <v>-1.122132971</v>
      </c>
      <c r="O89" s="36">
        <v>1.2</v>
      </c>
      <c r="P89" s="28">
        <f t="shared" ref="P89:S89" si="115">DEGREES(K89)</f>
        <v>9.113314541</v>
      </c>
      <c r="Q89" s="28">
        <f t="shared" si="115"/>
        <v>52.22471523</v>
      </c>
      <c r="R89" s="28">
        <f t="shared" si="115"/>
        <v>102.0687681</v>
      </c>
      <c r="S89" s="28">
        <f t="shared" si="115"/>
        <v>-64.29348331</v>
      </c>
      <c r="T89" s="28">
        <f t="shared" si="11"/>
        <v>1.2</v>
      </c>
      <c r="U89" s="32" t="str">
        <f t="shared" si="12"/>
        <v>[0.159,0.911,1.781,-1.122,1.2],</v>
      </c>
      <c r="V89" s="14">
        <v>81.0</v>
      </c>
      <c r="W89" s="14">
        <v>87.0</v>
      </c>
    </row>
    <row r="90" ht="15.75" customHeight="1">
      <c r="A90" s="1"/>
      <c r="B90" s="1">
        <v>40.0</v>
      </c>
      <c r="C90" s="36">
        <v>295.0</v>
      </c>
      <c r="D90" s="28">
        <f t="shared" si="51"/>
        <v>231.0952695</v>
      </c>
      <c r="E90" s="2">
        <f t="shared" si="102"/>
        <v>-36.25231148</v>
      </c>
      <c r="F90" s="36">
        <v>-30.0</v>
      </c>
      <c r="G90" s="27">
        <f t="shared" si="49"/>
        <v>-0.1556035834</v>
      </c>
      <c r="H90" s="27">
        <f t="shared" si="29"/>
        <v>123.9214691</v>
      </c>
      <c r="I90" s="27">
        <f t="shared" si="4"/>
        <v>127.5011</v>
      </c>
      <c r="J90" s="27">
        <f t="shared" si="5"/>
        <v>-0.2375190822</v>
      </c>
      <c r="K90" s="27">
        <f t="shared" si="103"/>
        <v>0.1556035834</v>
      </c>
      <c r="L90" s="27">
        <f t="shared" si="25"/>
        <v>0.8973535287</v>
      </c>
      <c r="M90" s="27">
        <f t="shared" si="54"/>
        <v>1.821923761</v>
      </c>
      <c r="N90" s="27">
        <f t="shared" si="27"/>
        <v>-1.148480963</v>
      </c>
      <c r="O90" s="22">
        <v>1.2</v>
      </c>
      <c r="P90" s="28">
        <f t="shared" ref="P90:S90" si="116">DEGREES(K90)</f>
        <v>8.915428605</v>
      </c>
      <c r="Q90" s="28">
        <f t="shared" si="116"/>
        <v>51.41456992</v>
      </c>
      <c r="R90" s="28">
        <f t="shared" si="116"/>
        <v>104.3885421</v>
      </c>
      <c r="S90" s="28">
        <f t="shared" si="116"/>
        <v>-65.80311201</v>
      </c>
      <c r="T90" s="28">
        <f t="shared" si="11"/>
        <v>1.2</v>
      </c>
      <c r="U90" s="32" t="str">
        <f t="shared" si="12"/>
        <v>[0.156,0.897,1.822,-1.148,1.2],</v>
      </c>
      <c r="V90" s="14">
        <v>82.0</v>
      </c>
      <c r="W90" s="14">
        <v>88.0</v>
      </c>
    </row>
    <row r="91" ht="15.75" customHeight="1">
      <c r="A91" s="1"/>
      <c r="B91" s="1">
        <v>40.0</v>
      </c>
      <c r="C91" s="36">
        <v>300.0</v>
      </c>
      <c r="D91" s="28">
        <f t="shared" si="51"/>
        <v>228</v>
      </c>
      <c r="E91" s="2">
        <f t="shared" si="102"/>
        <v>-34.64101615</v>
      </c>
      <c r="F91" s="36">
        <v>-30.0</v>
      </c>
      <c r="G91" s="27">
        <f t="shared" si="49"/>
        <v>-0.1507811264</v>
      </c>
      <c r="H91" s="27">
        <f t="shared" si="29"/>
        <v>120.6165649</v>
      </c>
      <c r="I91" s="27">
        <f t="shared" si="4"/>
        <v>124.2914145</v>
      </c>
      <c r="J91" s="27">
        <f t="shared" si="5"/>
        <v>-0.2437755311</v>
      </c>
      <c r="K91" s="27">
        <f t="shared" si="103"/>
        <v>0.1507811264</v>
      </c>
      <c r="L91" s="27">
        <f t="shared" si="25"/>
        <v>0.8842237271</v>
      </c>
      <c r="M91" s="27">
        <f t="shared" si="54"/>
        <v>1.860696261</v>
      </c>
      <c r="N91" s="27">
        <f t="shared" si="27"/>
        <v>-1.174123662</v>
      </c>
      <c r="O91" s="36">
        <v>1.2</v>
      </c>
      <c r="P91" s="28">
        <f t="shared" ref="P91:S91" si="117">DEGREES(K91)</f>
        <v>8.639122175</v>
      </c>
      <c r="Q91" s="28">
        <f t="shared" si="117"/>
        <v>50.66228771</v>
      </c>
      <c r="R91" s="28">
        <f t="shared" si="117"/>
        <v>106.6100427</v>
      </c>
      <c r="S91" s="28">
        <f t="shared" si="117"/>
        <v>-67.27233045</v>
      </c>
      <c r="T91" s="28">
        <f t="shared" si="11"/>
        <v>1.2</v>
      </c>
      <c r="U91" s="32" t="str">
        <f t="shared" si="12"/>
        <v>[0.151,0.884,1.861,-1.174,1.2],</v>
      </c>
      <c r="V91" s="14">
        <v>83.0</v>
      </c>
      <c r="W91" s="14">
        <v>89.0</v>
      </c>
    </row>
    <row r="92" ht="15.75" customHeight="1">
      <c r="A92" s="1"/>
      <c r="B92" s="1">
        <v>40.0</v>
      </c>
      <c r="C92" s="36">
        <v>305.0</v>
      </c>
      <c r="D92" s="28">
        <f t="shared" si="51"/>
        <v>225.0569425</v>
      </c>
      <c r="E92" s="2">
        <f t="shared" si="102"/>
        <v>-32.76608177</v>
      </c>
      <c r="F92" s="16">
        <v>-30.0</v>
      </c>
      <c r="G92" s="27">
        <f t="shared" si="49"/>
        <v>-0.1445744045</v>
      </c>
      <c r="H92" s="27">
        <f t="shared" si="29"/>
        <v>117.4296452</v>
      </c>
      <c r="I92" s="27">
        <f t="shared" si="4"/>
        <v>121.2011616</v>
      </c>
      <c r="J92" s="27">
        <f t="shared" si="5"/>
        <v>-0.2501222224</v>
      </c>
      <c r="K92" s="27">
        <f t="shared" si="103"/>
        <v>0.1445744045</v>
      </c>
      <c r="L92" s="27">
        <f t="shared" si="25"/>
        <v>0.8721666888</v>
      </c>
      <c r="M92" s="27">
        <f t="shared" si="54"/>
        <v>1.897503721</v>
      </c>
      <c r="N92" s="27">
        <f t="shared" si="27"/>
        <v>-1.198874083</v>
      </c>
      <c r="O92" s="22">
        <v>1.2</v>
      </c>
      <c r="P92" s="28">
        <f t="shared" ref="P92:S92" si="118">DEGREES(K92)</f>
        <v>8.283503205</v>
      </c>
      <c r="Q92" s="28">
        <f t="shared" si="118"/>
        <v>49.9714703</v>
      </c>
      <c r="R92" s="28">
        <f t="shared" si="118"/>
        <v>108.7189548</v>
      </c>
      <c r="S92" s="28">
        <f t="shared" si="118"/>
        <v>-68.69042512</v>
      </c>
      <c r="T92" s="28">
        <f t="shared" si="11"/>
        <v>1.2</v>
      </c>
      <c r="U92" s="32" t="str">
        <f t="shared" si="12"/>
        <v>[0.145,0.872,1.898,-1.199,1.2],</v>
      </c>
      <c r="V92" s="14">
        <v>84.0</v>
      </c>
      <c r="W92" s="14">
        <v>90.0</v>
      </c>
    </row>
    <row r="93" ht="15.75" customHeight="1">
      <c r="A93" s="1"/>
      <c r="B93" s="1">
        <v>40.0</v>
      </c>
      <c r="C93" s="36">
        <v>310.0</v>
      </c>
      <c r="D93" s="28">
        <f t="shared" si="51"/>
        <v>222.2884956</v>
      </c>
      <c r="E93" s="2">
        <f t="shared" si="102"/>
        <v>-30.64177772</v>
      </c>
      <c r="F93" s="36">
        <v>-30.0</v>
      </c>
      <c r="G93" s="27">
        <f t="shared" si="49"/>
        <v>-0.1369835995</v>
      </c>
      <c r="H93" s="27">
        <f t="shared" si="29"/>
        <v>114.3904941</v>
      </c>
      <c r="I93" s="27">
        <f t="shared" si="4"/>
        <v>118.2589748</v>
      </c>
      <c r="J93" s="27">
        <f t="shared" si="5"/>
        <v>-0.2564833717</v>
      </c>
      <c r="K93" s="27">
        <f t="shared" si="103"/>
        <v>0.1369835995</v>
      </c>
      <c r="L93" s="27">
        <f t="shared" si="25"/>
        <v>0.8612289113</v>
      </c>
      <c r="M93" s="27">
        <f t="shared" si="54"/>
        <v>1.932101574</v>
      </c>
      <c r="N93" s="27">
        <f t="shared" si="27"/>
        <v>-1.222534159</v>
      </c>
      <c r="O93" s="36">
        <v>1.2</v>
      </c>
      <c r="P93" s="28">
        <f t="shared" ref="P93:S93" si="119">DEGREES(K93)</f>
        <v>7.848582114</v>
      </c>
      <c r="Q93" s="28">
        <f t="shared" si="119"/>
        <v>49.34478181</v>
      </c>
      <c r="R93" s="28">
        <f t="shared" si="119"/>
        <v>110.7012658</v>
      </c>
      <c r="S93" s="28">
        <f t="shared" si="119"/>
        <v>-70.04604761</v>
      </c>
      <c r="T93" s="28">
        <f t="shared" si="11"/>
        <v>1.2</v>
      </c>
      <c r="U93" s="32" t="str">
        <f t="shared" si="12"/>
        <v>[0.137,0.861,1.932,-1.223,1.2],</v>
      </c>
      <c r="V93" s="14">
        <v>85.0</v>
      </c>
      <c r="W93" s="14">
        <v>91.0</v>
      </c>
    </row>
    <row r="94" ht="15.75" customHeight="1">
      <c r="A94" s="1"/>
      <c r="B94" s="1">
        <v>40.0</v>
      </c>
      <c r="C94" s="36">
        <v>315.0</v>
      </c>
      <c r="D94" s="28">
        <f t="shared" si="51"/>
        <v>219.7157288</v>
      </c>
      <c r="E94" s="2">
        <f t="shared" si="102"/>
        <v>-28.28427125</v>
      </c>
      <c r="F94" s="36">
        <v>-30.0</v>
      </c>
      <c r="G94" s="27">
        <f t="shared" si="49"/>
        <v>-0.1280270968</v>
      </c>
      <c r="H94" s="27">
        <f t="shared" si="29"/>
        <v>111.5287825</v>
      </c>
      <c r="I94" s="27">
        <f t="shared" si="4"/>
        <v>115.493157</v>
      </c>
      <c r="J94" s="27">
        <f t="shared" si="5"/>
        <v>-0.262769158</v>
      </c>
      <c r="K94" s="27">
        <f t="shared" si="103"/>
        <v>0.1280270968</v>
      </c>
      <c r="L94" s="27">
        <f t="shared" si="25"/>
        <v>0.8514393775</v>
      </c>
      <c r="M94" s="27">
        <f t="shared" si="54"/>
        <v>1.964252215</v>
      </c>
      <c r="N94" s="27">
        <f t="shared" si="27"/>
        <v>-1.244895265</v>
      </c>
      <c r="O94" s="22">
        <v>1.2</v>
      </c>
      <c r="P94" s="28">
        <f t="shared" ref="P94:S94" si="120">DEGREES(K94)</f>
        <v>7.335412311</v>
      </c>
      <c r="Q94" s="28">
        <f t="shared" si="120"/>
        <v>48.78388284</v>
      </c>
      <c r="R94" s="28">
        <f t="shared" si="120"/>
        <v>112.5433618</v>
      </c>
      <c r="S94" s="28">
        <f t="shared" si="120"/>
        <v>-71.32724464</v>
      </c>
      <c r="T94" s="28">
        <f t="shared" si="11"/>
        <v>1.2</v>
      </c>
      <c r="U94" s="32" t="str">
        <f t="shared" si="12"/>
        <v>[0.128,0.851,1.964,-1.245,1.2],</v>
      </c>
      <c r="V94" s="14">
        <v>86.0</v>
      </c>
      <c r="W94" s="14">
        <v>92.0</v>
      </c>
    </row>
    <row r="95" ht="15.75" customHeight="1">
      <c r="A95" s="1"/>
      <c r="B95" s="1">
        <v>40.0</v>
      </c>
      <c r="C95" s="36">
        <v>320.0</v>
      </c>
      <c r="D95" s="28">
        <f t="shared" si="51"/>
        <v>217.3582223</v>
      </c>
      <c r="E95" s="2">
        <f t="shared" si="102"/>
        <v>-25.71150439</v>
      </c>
      <c r="F95" s="16">
        <v>-30.0</v>
      </c>
      <c r="G95" s="27">
        <f t="shared" si="49"/>
        <v>-0.1177437697</v>
      </c>
      <c r="H95" s="27">
        <f t="shared" si="29"/>
        <v>108.8736582</v>
      </c>
      <c r="I95" s="27">
        <f t="shared" si="4"/>
        <v>112.9312775</v>
      </c>
      <c r="J95" s="27">
        <f t="shared" si="5"/>
        <v>-0.2688763042</v>
      </c>
      <c r="K95" s="27">
        <f t="shared" si="103"/>
        <v>0.1177437697</v>
      </c>
      <c r="L95" s="27">
        <f t="shared" si="25"/>
        <v>0.8428090318</v>
      </c>
      <c r="M95" s="27">
        <f t="shared" si="54"/>
        <v>1.993727198</v>
      </c>
      <c r="N95" s="27">
        <f t="shared" si="27"/>
        <v>-1.265739903</v>
      </c>
      <c r="O95" s="36">
        <v>1.2</v>
      </c>
      <c r="P95" s="28">
        <f t="shared" ref="P95:S95" si="121">DEGREES(K95)</f>
        <v>6.746221067</v>
      </c>
      <c r="Q95" s="28">
        <f t="shared" si="121"/>
        <v>48.28940046</v>
      </c>
      <c r="R95" s="28">
        <f t="shared" si="121"/>
        <v>114.232154</v>
      </c>
      <c r="S95" s="28">
        <f t="shared" si="121"/>
        <v>-72.52155443</v>
      </c>
      <c r="T95" s="28">
        <f t="shared" si="11"/>
        <v>1.2</v>
      </c>
      <c r="U95" s="32" t="str">
        <f t="shared" si="12"/>
        <v>[0.118,0.843,1.994,-1.266,1.2],</v>
      </c>
      <c r="V95" s="14">
        <v>87.0</v>
      </c>
      <c r="W95" s="14">
        <v>93.0</v>
      </c>
    </row>
    <row r="96" ht="15.75" customHeight="1">
      <c r="A96" s="1"/>
      <c r="B96" s="1">
        <v>40.0</v>
      </c>
      <c r="C96" s="36">
        <v>325.0</v>
      </c>
      <c r="D96" s="28">
        <f t="shared" si="51"/>
        <v>215.2339182</v>
      </c>
      <c r="E96" s="2">
        <f t="shared" si="102"/>
        <v>-22.94305745</v>
      </c>
      <c r="F96" s="36">
        <v>-30.0</v>
      </c>
      <c r="G96" s="27">
        <f t="shared" si="49"/>
        <v>-0.1061949112</v>
      </c>
      <c r="H96" s="27">
        <f t="shared" si="29"/>
        <v>106.4532824</v>
      </c>
      <c r="I96" s="27">
        <f t="shared" si="4"/>
        <v>110.5997347</v>
      </c>
      <c r="J96" s="27">
        <f t="shared" si="5"/>
        <v>-0.274689811</v>
      </c>
      <c r="K96" s="27">
        <f t="shared" si="103"/>
        <v>0.1061949112</v>
      </c>
      <c r="L96" s="27">
        <f t="shared" si="25"/>
        <v>0.8353311825</v>
      </c>
      <c r="M96" s="27">
        <f t="shared" si="54"/>
        <v>2.020309911</v>
      </c>
      <c r="N96" s="27">
        <f t="shared" si="27"/>
        <v>-1.284844766</v>
      </c>
      <c r="O96" s="22">
        <v>1.2</v>
      </c>
      <c r="P96" s="28">
        <f t="shared" ref="P96:S96" si="122">DEGREES(K96)</f>
        <v>6.08452022</v>
      </c>
      <c r="Q96" s="28">
        <f t="shared" si="122"/>
        <v>47.86095125</v>
      </c>
      <c r="R96" s="28">
        <f t="shared" si="122"/>
        <v>115.7552312</v>
      </c>
      <c r="S96" s="28">
        <f t="shared" si="122"/>
        <v>-73.61618244</v>
      </c>
      <c r="T96" s="28">
        <f t="shared" si="11"/>
        <v>1.2</v>
      </c>
      <c r="U96" s="32" t="str">
        <f t="shared" si="12"/>
        <v>[0.106,0.835,2.02,-1.285,1.2],</v>
      </c>
      <c r="V96" s="14">
        <v>88.0</v>
      </c>
      <c r="W96" s="14">
        <v>94.0</v>
      </c>
    </row>
    <row r="97" ht="15.75" customHeight="1">
      <c r="A97" s="1"/>
      <c r="B97" s="1">
        <v>40.0</v>
      </c>
      <c r="C97" s="36">
        <v>330.0</v>
      </c>
      <c r="D97" s="28">
        <f t="shared" si="51"/>
        <v>213.3589838</v>
      </c>
      <c r="E97" s="2">
        <f t="shared" si="102"/>
        <v>-20</v>
      </c>
      <c r="F97" s="36">
        <v>-30.0</v>
      </c>
      <c r="G97" s="27">
        <f t="shared" si="49"/>
        <v>-0.0934656085</v>
      </c>
      <c r="H97" s="27">
        <f t="shared" si="29"/>
        <v>104.2943209</v>
      </c>
      <c r="I97" s="27">
        <f t="shared" si="4"/>
        <v>108.5232942</v>
      </c>
      <c r="J97" s="27">
        <f t="shared" si="5"/>
        <v>-0.2800860501</v>
      </c>
      <c r="K97" s="27">
        <f t="shared" si="103"/>
        <v>0.0934656085</v>
      </c>
      <c r="L97" s="27">
        <f t="shared" si="25"/>
        <v>0.8289830853</v>
      </c>
      <c r="M97" s="27">
        <f t="shared" si="54"/>
        <v>2.043798583</v>
      </c>
      <c r="N97" s="27">
        <f t="shared" si="27"/>
        <v>-1.301985342</v>
      </c>
      <c r="O97" s="36">
        <v>1.2</v>
      </c>
      <c r="P97" s="28">
        <f t="shared" ref="P97:S97" si="123">DEGREES(K97)</f>
        <v>5.355184897</v>
      </c>
      <c r="Q97" s="28">
        <f t="shared" si="123"/>
        <v>47.49723208</v>
      </c>
      <c r="R97" s="28">
        <f t="shared" si="123"/>
        <v>117.101033</v>
      </c>
      <c r="S97" s="28">
        <f t="shared" si="123"/>
        <v>-74.59826507</v>
      </c>
      <c r="T97" s="28">
        <f t="shared" si="11"/>
        <v>1.2</v>
      </c>
      <c r="U97" s="32" t="str">
        <f t="shared" si="12"/>
        <v>[0.093,0.829,2.044,-1.302,1.2],</v>
      </c>
      <c r="V97" s="14">
        <v>89.0</v>
      </c>
      <c r="W97" s="14">
        <v>95.0</v>
      </c>
    </row>
    <row r="98" ht="15.75" customHeight="1">
      <c r="A98" s="1"/>
      <c r="B98" s="1">
        <v>40.0</v>
      </c>
      <c r="C98" s="36">
        <v>335.0</v>
      </c>
      <c r="D98" s="28">
        <f t="shared" si="51"/>
        <v>211.7476885</v>
      </c>
      <c r="E98" s="2">
        <f t="shared" si="102"/>
        <v>-16.90473047</v>
      </c>
      <c r="F98" s="16">
        <v>-30.0</v>
      </c>
      <c r="G98" s="27">
        <f t="shared" si="49"/>
        <v>-0.07966534657</v>
      </c>
      <c r="H98" s="27">
        <f t="shared" si="29"/>
        <v>102.4214055</v>
      </c>
      <c r="I98" s="27">
        <f t="shared" si="4"/>
        <v>106.724619</v>
      </c>
      <c r="J98" s="27">
        <f t="shared" si="5"/>
        <v>-0.284937299</v>
      </c>
      <c r="K98" s="27">
        <f t="shared" si="103"/>
        <v>0.07966534657</v>
      </c>
      <c r="L98" s="27">
        <f t="shared" si="25"/>
        <v>0.8237288622</v>
      </c>
      <c r="M98" s="27">
        <f t="shared" si="54"/>
        <v>2.064009527</v>
      </c>
      <c r="N98" s="27">
        <f t="shared" si="27"/>
        <v>-1.316942063</v>
      </c>
      <c r="O98" s="22">
        <v>1.2</v>
      </c>
      <c r="P98" s="28">
        <f t="shared" ref="P98:S98" si="124">DEGREES(K98)</f>
        <v>4.564488132</v>
      </c>
      <c r="Q98" s="28">
        <f t="shared" si="124"/>
        <v>47.19618727</v>
      </c>
      <c r="R98" s="28">
        <f t="shared" si="124"/>
        <v>118.2590348</v>
      </c>
      <c r="S98" s="28">
        <f t="shared" si="124"/>
        <v>-75.45522205</v>
      </c>
      <c r="T98" s="28">
        <f t="shared" si="11"/>
        <v>1.2</v>
      </c>
      <c r="U98" s="32" t="str">
        <f t="shared" si="12"/>
        <v>[0.08,0.824,2.064,-1.317,1.2],</v>
      </c>
      <c r="V98" s="14">
        <v>90.0</v>
      </c>
      <c r="W98" s="14">
        <v>96.0</v>
      </c>
    </row>
    <row r="99" ht="15.75" customHeight="1">
      <c r="A99" s="1"/>
      <c r="B99" s="1">
        <v>40.0</v>
      </c>
      <c r="C99" s="36">
        <v>340.0</v>
      </c>
      <c r="D99" s="28">
        <f t="shared" si="51"/>
        <v>210.4122952</v>
      </c>
      <c r="E99" s="2">
        <f t="shared" si="102"/>
        <v>-13.68080573</v>
      </c>
      <c r="F99" s="36">
        <v>-30.0</v>
      </c>
      <c r="G99" s="27">
        <f t="shared" si="49"/>
        <v>-0.06492765097</v>
      </c>
      <c r="H99" s="27">
        <f t="shared" si="29"/>
        <v>100.8565825</v>
      </c>
      <c r="I99" s="27">
        <f t="shared" si="4"/>
        <v>105.2238102</v>
      </c>
      <c r="J99" s="27">
        <f t="shared" si="5"/>
        <v>-0.2891176147</v>
      </c>
      <c r="K99" s="27">
        <f t="shared" si="103"/>
        <v>0.06492765097</v>
      </c>
      <c r="L99" s="27">
        <f t="shared" si="25"/>
        <v>0.8195237352</v>
      </c>
      <c r="M99" s="27">
        <f t="shared" si="54"/>
        <v>2.080780413</v>
      </c>
      <c r="N99" s="27">
        <f t="shared" si="27"/>
        <v>-1.329507821</v>
      </c>
      <c r="O99" s="36">
        <v>1.2</v>
      </c>
      <c r="P99" s="28">
        <f t="shared" ref="P99:S99" si="125">DEGREES(K99)</f>
        <v>3.720080374</v>
      </c>
      <c r="Q99" s="28">
        <f t="shared" si="125"/>
        <v>46.95525124</v>
      </c>
      <c r="R99" s="28">
        <f t="shared" si="125"/>
        <v>119.2199357</v>
      </c>
      <c r="S99" s="28">
        <f t="shared" si="125"/>
        <v>-76.17518697</v>
      </c>
      <c r="T99" s="28">
        <f t="shared" si="11"/>
        <v>1.2</v>
      </c>
      <c r="U99" s="32" t="str">
        <f t="shared" si="12"/>
        <v>[0.065,0.82,2.081,-1.33,1.2],</v>
      </c>
      <c r="V99" s="14">
        <v>91.0</v>
      </c>
      <c r="W99" s="14">
        <v>97.0</v>
      </c>
    </row>
    <row r="100" ht="15.75" customHeight="1">
      <c r="A100" s="1"/>
      <c r="B100" s="1">
        <v>40.0</v>
      </c>
      <c r="C100" s="36">
        <v>345.0</v>
      </c>
      <c r="D100" s="28">
        <f t="shared" si="51"/>
        <v>209.3629669</v>
      </c>
      <c r="E100" s="2">
        <f t="shared" si="102"/>
        <v>-10.3527618</v>
      </c>
      <c r="F100" s="36">
        <v>-30.0</v>
      </c>
      <c r="G100" s="27">
        <f t="shared" si="49"/>
        <v>-0.04940862348</v>
      </c>
      <c r="H100" s="27">
        <f t="shared" si="29"/>
        <v>99.61877685</v>
      </c>
      <c r="I100" s="27">
        <f t="shared" si="4"/>
        <v>104.0379772</v>
      </c>
      <c r="J100" s="27">
        <f t="shared" si="5"/>
        <v>-0.2925097147</v>
      </c>
      <c r="K100" s="27">
        <f t="shared" si="103"/>
        <v>0.04940862348</v>
      </c>
      <c r="L100" s="27">
        <f t="shared" si="25"/>
        <v>0.8163193315</v>
      </c>
      <c r="M100" s="27">
        <f t="shared" si="54"/>
        <v>2.09397342</v>
      </c>
      <c r="N100" s="27">
        <f t="shared" si="27"/>
        <v>-1.339496425</v>
      </c>
      <c r="O100" s="22">
        <v>1.2</v>
      </c>
      <c r="P100" s="28">
        <f t="shared" ref="P100:S100" si="126">DEGREES(K100)</f>
        <v>2.830905597</v>
      </c>
      <c r="Q100" s="28">
        <f t="shared" si="126"/>
        <v>46.77165243</v>
      </c>
      <c r="R100" s="28">
        <f t="shared" si="126"/>
        <v>119.9758394</v>
      </c>
      <c r="S100" s="28">
        <f t="shared" si="126"/>
        <v>-76.74749181</v>
      </c>
      <c r="T100" s="28">
        <f t="shared" si="11"/>
        <v>1.2</v>
      </c>
      <c r="U100" s="32" t="str">
        <f t="shared" si="12"/>
        <v>[0.049,0.816,2.094,-1.339,1.2],</v>
      </c>
      <c r="V100" s="14">
        <v>92.0</v>
      </c>
      <c r="W100" s="14">
        <v>98.0</v>
      </c>
    </row>
    <row r="101" ht="15.75" customHeight="1">
      <c r="A101" s="1"/>
      <c r="B101" s="1">
        <v>40.0</v>
      </c>
      <c r="C101" s="36">
        <v>350.0</v>
      </c>
      <c r="D101" s="28">
        <f t="shared" si="51"/>
        <v>208.6076899</v>
      </c>
      <c r="E101" s="2">
        <f t="shared" si="102"/>
        <v>-6.945927107</v>
      </c>
      <c r="F101" s="16">
        <v>-30.0</v>
      </c>
      <c r="G101" s="27">
        <f t="shared" si="49"/>
        <v>-0.03328430471</v>
      </c>
      <c r="H101" s="27">
        <f t="shared" si="29"/>
        <v>98.72329573</v>
      </c>
      <c r="I101" s="27">
        <f t="shared" si="4"/>
        <v>103.1808564</v>
      </c>
      <c r="J101" s="27">
        <f t="shared" si="5"/>
        <v>-0.2950122897</v>
      </c>
      <c r="K101" s="27">
        <f t="shared" si="103"/>
        <v>0.03328430471</v>
      </c>
      <c r="L101" s="27">
        <f t="shared" si="25"/>
        <v>0.8140695729</v>
      </c>
      <c r="M101" s="27">
        <f t="shared" si="54"/>
        <v>2.103478087</v>
      </c>
      <c r="N101" s="27">
        <f t="shared" si="27"/>
        <v>-1.346751333</v>
      </c>
      <c r="O101" s="36">
        <v>1.2</v>
      </c>
      <c r="P101" s="28">
        <f t="shared" ref="P101:S101" si="127">DEGREES(K101)</f>
        <v>1.907050184</v>
      </c>
      <c r="Q101" s="28">
        <f t="shared" si="127"/>
        <v>46.64275076</v>
      </c>
      <c r="R101" s="28">
        <f t="shared" si="127"/>
        <v>120.5204167</v>
      </c>
      <c r="S101" s="28">
        <f t="shared" si="127"/>
        <v>-77.16316745</v>
      </c>
      <c r="T101" s="28">
        <f t="shared" si="11"/>
        <v>1.2</v>
      </c>
      <c r="U101" s="32" t="str">
        <f t="shared" si="12"/>
        <v>[0.033,0.814,2.103,-1.347,1.2],</v>
      </c>
      <c r="V101" s="14">
        <v>93.0</v>
      </c>
      <c r="W101" s="14">
        <v>99.0</v>
      </c>
    </row>
    <row r="102" ht="15.75" customHeight="1">
      <c r="A102" s="1"/>
      <c r="B102" s="1">
        <v>40.0</v>
      </c>
      <c r="C102" s="36">
        <v>355.0</v>
      </c>
      <c r="D102" s="28">
        <f t="shared" si="51"/>
        <v>208.1522121</v>
      </c>
      <c r="E102" s="2">
        <f t="shared" si="102"/>
        <v>-3.48622971</v>
      </c>
      <c r="F102" s="36">
        <v>-30.0</v>
      </c>
      <c r="G102" s="27">
        <f t="shared" si="49"/>
        <v>-0.01674689764</v>
      </c>
      <c r="H102" s="27">
        <f t="shared" si="29"/>
        <v>98.18140452</v>
      </c>
      <c r="I102" s="27">
        <f t="shared" si="4"/>
        <v>102.6624965</v>
      </c>
      <c r="J102" s="27">
        <f t="shared" si="5"/>
        <v>-0.2965469865</v>
      </c>
      <c r="K102" s="27">
        <f t="shared" si="103"/>
        <v>0.01674689764</v>
      </c>
      <c r="L102" s="27">
        <f t="shared" si="25"/>
        <v>0.812736465</v>
      </c>
      <c r="M102" s="27">
        <f t="shared" si="54"/>
        <v>2.109213697</v>
      </c>
      <c r="N102" s="27">
        <f t="shared" si="27"/>
        <v>-1.351153835</v>
      </c>
      <c r="O102" s="22">
        <v>1.2</v>
      </c>
      <c r="P102" s="28">
        <f t="shared" ref="P102:S102" si="128">DEGREES(K102)</f>
        <v>0.9595265548</v>
      </c>
      <c r="Q102" s="28">
        <f t="shared" si="128"/>
        <v>46.5663693</v>
      </c>
      <c r="R102" s="28">
        <f t="shared" si="128"/>
        <v>120.8490429</v>
      </c>
      <c r="S102" s="28">
        <f t="shared" si="128"/>
        <v>-77.4154122</v>
      </c>
      <c r="T102" s="28">
        <f t="shared" si="11"/>
        <v>1.2</v>
      </c>
      <c r="U102" s="32" t="str">
        <f t="shared" si="12"/>
        <v>[0.017,0.813,2.109,-1.351,1.2],</v>
      </c>
      <c r="V102" s="14">
        <v>94.0</v>
      </c>
      <c r="W102" s="14">
        <v>100.0</v>
      </c>
    </row>
    <row r="103" ht="15.75" customHeight="1">
      <c r="A103" s="1"/>
      <c r="B103" s="1">
        <v>40.0</v>
      </c>
      <c r="C103" s="36">
        <v>360.0</v>
      </c>
      <c r="D103" s="28">
        <f t="shared" si="51"/>
        <v>208</v>
      </c>
      <c r="E103" s="2">
        <f t="shared" si="102"/>
        <v>0</v>
      </c>
      <c r="F103" s="36">
        <v>-30.0</v>
      </c>
      <c r="G103" s="27">
        <f t="shared" si="49"/>
        <v>0</v>
      </c>
      <c r="H103" s="27">
        <f t="shared" si="29"/>
        <v>98</v>
      </c>
      <c r="I103" s="27">
        <f t="shared" si="4"/>
        <v>102.4890238</v>
      </c>
      <c r="J103" s="27">
        <f t="shared" si="5"/>
        <v>-0.2970642123</v>
      </c>
      <c r="K103" s="27">
        <f t="shared" ref="K103:K104" si="130">ATAN2(D103,E103)</f>
        <v>0</v>
      </c>
      <c r="L103" s="27">
        <f t="shared" si="25"/>
        <v>0.812295003</v>
      </c>
      <c r="M103" s="27">
        <f t="shared" si="54"/>
        <v>2.111131072</v>
      </c>
      <c r="N103" s="27">
        <f t="shared" si="27"/>
        <v>-1.352629748</v>
      </c>
      <c r="O103" s="36">
        <v>1.2</v>
      </c>
      <c r="P103" s="28">
        <f t="shared" ref="P103:S103" si="129">DEGREES(K103)</f>
        <v>0</v>
      </c>
      <c r="Q103" s="28">
        <f t="shared" si="129"/>
        <v>46.54107539</v>
      </c>
      <c r="R103" s="28">
        <f t="shared" si="129"/>
        <v>120.9589004</v>
      </c>
      <c r="S103" s="28">
        <f t="shared" si="129"/>
        <v>-77.49997583</v>
      </c>
      <c r="T103" s="28">
        <f t="shared" si="11"/>
        <v>1.2</v>
      </c>
      <c r="U103" s="32" t="str">
        <f t="shared" si="12"/>
        <v>[0,0.812,2.111,-1.353,1.2],</v>
      </c>
      <c r="V103" s="14">
        <v>95.0</v>
      </c>
      <c r="W103" s="14">
        <v>101.0</v>
      </c>
    </row>
    <row r="104" ht="15.75" customHeight="1">
      <c r="A104" s="55"/>
      <c r="B104" s="44">
        <v>40.0</v>
      </c>
      <c r="C104" s="44">
        <v>360.0</v>
      </c>
      <c r="D104" s="45">
        <f t="shared" si="51"/>
        <v>208</v>
      </c>
      <c r="E104" s="46">
        <f>-SQRT(B104^2-(D104-248)^2)</f>
        <v>0</v>
      </c>
      <c r="F104" s="44">
        <v>30.0</v>
      </c>
      <c r="G104" s="47">
        <f t="shared" si="49"/>
        <v>0</v>
      </c>
      <c r="H104" s="27">
        <f t="shared" si="29"/>
        <v>98</v>
      </c>
      <c r="I104" s="27">
        <f t="shared" si="4"/>
        <v>102.4890238</v>
      </c>
      <c r="J104" s="27">
        <f t="shared" si="5"/>
        <v>0.2970642123</v>
      </c>
      <c r="K104" s="47">
        <f t="shared" si="130"/>
        <v>0</v>
      </c>
      <c r="L104" s="47">
        <f t="shared" si="25"/>
        <v>0.2181665783</v>
      </c>
      <c r="M104" s="27">
        <f t="shared" si="54"/>
        <v>2.111131072</v>
      </c>
      <c r="N104" s="47">
        <f t="shared" si="27"/>
        <v>-0.7585013238</v>
      </c>
      <c r="O104" s="22">
        <v>1.2</v>
      </c>
      <c r="P104" s="45">
        <f t="shared" ref="P104:S104" si="131">DEGREES(K104)</f>
        <v>0</v>
      </c>
      <c r="Q104" s="28">
        <f t="shared" si="131"/>
        <v>12.50002417</v>
      </c>
      <c r="R104" s="45">
        <f t="shared" si="131"/>
        <v>120.9589004</v>
      </c>
      <c r="S104" s="45">
        <f t="shared" si="131"/>
        <v>-43.45892461</v>
      </c>
      <c r="T104" s="45">
        <f t="shared" si="11"/>
        <v>1.2</v>
      </c>
      <c r="U104" s="32" t="str">
        <f t="shared" si="12"/>
        <v>[0,0.218,2.111,-0.759,1.2],</v>
      </c>
      <c r="V104" s="14">
        <v>96.0</v>
      </c>
      <c r="W104" s="14">
        <v>102.0</v>
      </c>
    </row>
    <row r="105" ht="15.75" customHeight="1">
      <c r="A105" s="54"/>
      <c r="B105" s="9">
        <v>0.0</v>
      </c>
      <c r="C105" s="9">
        <v>0.0</v>
      </c>
      <c r="D105" s="9">
        <v>0.0</v>
      </c>
      <c r="E105" s="9">
        <v>0.0</v>
      </c>
      <c r="F105" s="9">
        <v>298.0</v>
      </c>
      <c r="G105" s="33">
        <v>0.0</v>
      </c>
      <c r="H105" s="33">
        <v>0.0</v>
      </c>
      <c r="I105" s="27">
        <f t="shared" si="4"/>
        <v>298</v>
      </c>
      <c r="J105" s="43">
        <v>0.0</v>
      </c>
      <c r="K105" s="33">
        <v>0.0</v>
      </c>
      <c r="L105" s="33">
        <v>0.0</v>
      </c>
      <c r="M105" s="33">
        <v>0.0</v>
      </c>
      <c r="N105" s="33">
        <v>0.0</v>
      </c>
      <c r="O105" s="36">
        <v>1.2</v>
      </c>
      <c r="P105" s="13">
        <f t="shared" ref="P105:S105" si="132">DEGREES(K105)</f>
        <v>0</v>
      </c>
      <c r="Q105" s="13">
        <f t="shared" si="132"/>
        <v>0</v>
      </c>
      <c r="R105" s="13">
        <f t="shared" si="132"/>
        <v>0</v>
      </c>
      <c r="S105" s="13">
        <f t="shared" si="132"/>
        <v>0</v>
      </c>
      <c r="T105" s="13">
        <f t="shared" si="11"/>
        <v>1.2</v>
      </c>
      <c r="U105" s="32" t="str">
        <f t="shared" si="12"/>
        <v>[0,0,0,0,1.2],</v>
      </c>
      <c r="V105" s="14">
        <v>97.0</v>
      </c>
      <c r="W105" s="14">
        <v>103.0</v>
      </c>
    </row>
    <row r="106" ht="15.75" customHeight="1">
      <c r="A106" s="54"/>
      <c r="B106" s="9">
        <v>0.0</v>
      </c>
      <c r="C106" s="9">
        <v>0.0</v>
      </c>
      <c r="D106" s="9">
        <v>0.0</v>
      </c>
      <c r="E106" s="9">
        <v>0.0</v>
      </c>
      <c r="F106" s="9">
        <v>298.0</v>
      </c>
      <c r="G106" s="33">
        <v>0.0</v>
      </c>
      <c r="H106" s="33">
        <v>0.0</v>
      </c>
      <c r="I106" s="27">
        <f t="shared" si="4"/>
        <v>298</v>
      </c>
      <c r="J106" s="43">
        <v>0.0</v>
      </c>
      <c r="K106" s="33">
        <v>0.0</v>
      </c>
      <c r="L106" s="33">
        <v>0.0</v>
      </c>
      <c r="M106" s="33">
        <v>0.0</v>
      </c>
      <c r="N106" s="33">
        <v>0.0</v>
      </c>
      <c r="O106" s="36">
        <v>1.2</v>
      </c>
      <c r="P106" s="13">
        <f t="shared" ref="P106:S106" si="133">DEGREES(K106)</f>
        <v>0</v>
      </c>
      <c r="Q106" s="13">
        <f t="shared" si="133"/>
        <v>0</v>
      </c>
      <c r="R106" s="13">
        <f t="shared" si="133"/>
        <v>0</v>
      </c>
      <c r="S106" s="13">
        <f t="shared" si="133"/>
        <v>0</v>
      </c>
      <c r="T106" s="13">
        <f t="shared" si="11"/>
        <v>1.2</v>
      </c>
      <c r="U106" s="32" t="str">
        <f t="shared" si="12"/>
        <v>[0,0,0,0,1.2],</v>
      </c>
      <c r="V106" s="14">
        <v>97.0</v>
      </c>
      <c r="W106" s="14">
        <v>104.0</v>
      </c>
    </row>
    <row r="107" ht="15.75" customHeight="1">
      <c r="G107" s="49"/>
      <c r="H107" s="49"/>
      <c r="I107" s="49"/>
      <c r="J107" s="49"/>
      <c r="K107" s="49"/>
      <c r="L107" s="49"/>
      <c r="M107" s="49"/>
      <c r="N107" s="49"/>
    </row>
    <row r="108" ht="15.75" customHeight="1">
      <c r="G108" s="49"/>
      <c r="H108" s="49"/>
      <c r="I108" s="49"/>
      <c r="J108" s="49"/>
      <c r="K108" s="49"/>
      <c r="L108" s="49"/>
      <c r="M108" s="49"/>
      <c r="N108" s="49"/>
    </row>
    <row r="109" ht="15.75" customHeight="1">
      <c r="G109" s="49"/>
      <c r="H109" s="49"/>
      <c r="I109" s="49"/>
      <c r="J109" s="49"/>
      <c r="K109" s="49"/>
      <c r="L109" s="49"/>
      <c r="M109" s="49"/>
      <c r="N109" s="49"/>
    </row>
    <row r="110" ht="15.75" customHeight="1">
      <c r="G110" s="49"/>
      <c r="H110" s="49"/>
      <c r="I110" s="49"/>
      <c r="J110" s="49"/>
      <c r="K110" s="49"/>
      <c r="L110" s="49"/>
      <c r="M110" s="49"/>
      <c r="N110" s="49"/>
    </row>
    <row r="111" ht="15.75" customHeight="1">
      <c r="G111" s="49"/>
      <c r="H111" s="49"/>
      <c r="I111" s="49"/>
      <c r="J111" s="49"/>
      <c r="K111" s="49"/>
      <c r="L111" s="49"/>
      <c r="M111" s="49"/>
      <c r="N111" s="49"/>
    </row>
    <row r="112" ht="15.75" customHeight="1">
      <c r="G112" s="49"/>
      <c r="H112" s="49"/>
      <c r="I112" s="49"/>
      <c r="J112" s="49"/>
      <c r="K112" s="49"/>
      <c r="L112" s="49"/>
      <c r="M112" s="49"/>
      <c r="N112" s="49"/>
    </row>
    <row r="113" ht="15.75" customHeight="1">
      <c r="G113" s="49"/>
      <c r="H113" s="49"/>
      <c r="I113" s="49"/>
      <c r="J113" s="49"/>
      <c r="K113" s="49"/>
      <c r="L113" s="49"/>
      <c r="M113" s="49"/>
      <c r="N113" s="49"/>
    </row>
    <row r="114" ht="15.75" customHeight="1">
      <c r="G114" s="49"/>
      <c r="H114" s="49"/>
      <c r="I114" s="49"/>
      <c r="J114" s="49"/>
      <c r="K114" s="49"/>
      <c r="L114" s="49"/>
      <c r="M114" s="49"/>
      <c r="N114" s="49"/>
    </row>
    <row r="115" ht="15.75" customHeight="1">
      <c r="G115" s="49"/>
      <c r="H115" s="49"/>
      <c r="I115" s="49"/>
      <c r="J115" s="49"/>
      <c r="K115" s="49"/>
      <c r="L115" s="49"/>
      <c r="M115" s="49"/>
      <c r="N115" s="49"/>
    </row>
    <row r="116" ht="15.75" customHeight="1">
      <c r="G116" s="49"/>
      <c r="H116" s="49"/>
      <c r="I116" s="49"/>
      <c r="J116" s="49"/>
      <c r="K116" s="49"/>
      <c r="L116" s="49"/>
      <c r="M116" s="49"/>
      <c r="N116" s="49"/>
    </row>
    <row r="117" ht="15.75" customHeight="1">
      <c r="G117" s="49"/>
      <c r="H117" s="49"/>
      <c r="I117" s="49"/>
      <c r="J117" s="49"/>
      <c r="K117" s="49"/>
      <c r="L117" s="49"/>
      <c r="M117" s="49"/>
      <c r="N117" s="49"/>
    </row>
    <row r="118" ht="15.75" customHeight="1">
      <c r="G118" s="49"/>
      <c r="H118" s="49"/>
      <c r="I118" s="49"/>
      <c r="J118" s="49"/>
      <c r="K118" s="49"/>
      <c r="L118" s="49"/>
      <c r="M118" s="49"/>
      <c r="N118" s="49"/>
    </row>
    <row r="119" ht="15.75" customHeight="1">
      <c r="G119" s="49"/>
      <c r="H119" s="49"/>
      <c r="I119" s="49"/>
      <c r="J119" s="49"/>
      <c r="K119" s="49"/>
      <c r="L119" s="49"/>
      <c r="M119" s="49"/>
      <c r="N119" s="49"/>
    </row>
    <row r="120" ht="15.75" customHeight="1">
      <c r="G120" s="49"/>
      <c r="H120" s="49"/>
      <c r="I120" s="49"/>
      <c r="J120" s="49"/>
      <c r="K120" s="49"/>
      <c r="L120" s="49"/>
      <c r="M120" s="49"/>
      <c r="N120" s="49"/>
    </row>
    <row r="121" ht="15.75" customHeight="1">
      <c r="G121" s="49"/>
      <c r="H121" s="49"/>
      <c r="I121" s="49"/>
      <c r="J121" s="49"/>
      <c r="K121" s="49"/>
      <c r="L121" s="49"/>
      <c r="M121" s="49"/>
      <c r="N121" s="49"/>
    </row>
    <row r="122" ht="15.75" customHeight="1">
      <c r="G122" s="49"/>
      <c r="H122" s="49"/>
      <c r="I122" s="49"/>
      <c r="J122" s="49"/>
      <c r="K122" s="49"/>
      <c r="L122" s="49"/>
      <c r="M122" s="49"/>
      <c r="N122" s="49"/>
    </row>
    <row r="123" ht="15.75" customHeight="1">
      <c r="G123" s="49"/>
      <c r="H123" s="49"/>
      <c r="I123" s="49"/>
      <c r="J123" s="49"/>
      <c r="K123" s="49"/>
      <c r="L123" s="49"/>
      <c r="M123" s="49"/>
      <c r="N123" s="49"/>
    </row>
    <row r="124" ht="15.75" customHeight="1">
      <c r="G124" s="49"/>
      <c r="H124" s="49"/>
      <c r="I124" s="49"/>
      <c r="J124" s="49"/>
      <c r="K124" s="49"/>
      <c r="L124" s="49"/>
      <c r="M124" s="49"/>
      <c r="N124" s="49"/>
    </row>
    <row r="125" ht="15.75" customHeight="1">
      <c r="G125" s="49"/>
      <c r="H125" s="49"/>
      <c r="I125" s="49"/>
      <c r="J125" s="49"/>
      <c r="K125" s="49"/>
      <c r="L125" s="49"/>
      <c r="M125" s="49"/>
      <c r="N125" s="49"/>
    </row>
    <row r="126" ht="15.75" customHeight="1">
      <c r="G126" s="49"/>
      <c r="H126" s="49"/>
      <c r="I126" s="49"/>
      <c r="J126" s="49"/>
      <c r="K126" s="49"/>
      <c r="L126" s="49"/>
      <c r="M126" s="49"/>
      <c r="N126" s="49"/>
    </row>
    <row r="127" ht="15.75" customHeight="1">
      <c r="G127" s="49"/>
      <c r="H127" s="49"/>
      <c r="I127" s="49"/>
      <c r="J127" s="49"/>
      <c r="K127" s="49"/>
      <c r="L127" s="49"/>
      <c r="M127" s="49"/>
      <c r="N127" s="49"/>
    </row>
    <row r="128" ht="15.75" customHeight="1">
      <c r="G128" s="49"/>
      <c r="H128" s="49"/>
      <c r="I128" s="49"/>
      <c r="J128" s="49"/>
      <c r="K128" s="49"/>
      <c r="L128" s="49"/>
      <c r="M128" s="49"/>
      <c r="N128" s="49"/>
    </row>
    <row r="129" ht="15.75" customHeight="1">
      <c r="G129" s="49"/>
      <c r="H129" s="49"/>
      <c r="I129" s="49"/>
      <c r="J129" s="49"/>
      <c r="K129" s="49"/>
      <c r="L129" s="49"/>
      <c r="M129" s="49"/>
      <c r="N129" s="49"/>
    </row>
    <row r="130" ht="15.75" customHeight="1">
      <c r="G130" s="49"/>
      <c r="H130" s="49"/>
      <c r="I130" s="49"/>
      <c r="J130" s="49"/>
      <c r="K130" s="49"/>
      <c r="L130" s="49"/>
      <c r="M130" s="49"/>
      <c r="N130" s="49"/>
    </row>
    <row r="131" ht="15.75" customHeight="1">
      <c r="G131" s="49"/>
      <c r="H131" s="49"/>
      <c r="I131" s="49"/>
      <c r="J131" s="49"/>
      <c r="K131" s="49"/>
      <c r="L131" s="49"/>
      <c r="M131" s="49"/>
      <c r="N131" s="49"/>
    </row>
    <row r="132" ht="15.75" customHeight="1">
      <c r="G132" s="49"/>
      <c r="H132" s="49"/>
      <c r="I132" s="49"/>
      <c r="J132" s="49"/>
      <c r="K132" s="49"/>
      <c r="L132" s="49"/>
      <c r="M132" s="49"/>
      <c r="N132" s="49"/>
    </row>
    <row r="133" ht="15.75" customHeight="1">
      <c r="G133" s="49"/>
      <c r="H133" s="49"/>
      <c r="I133" s="49"/>
      <c r="J133" s="49"/>
      <c r="K133" s="49"/>
      <c r="L133" s="49"/>
      <c r="M133" s="49"/>
      <c r="N133" s="49"/>
    </row>
    <row r="134" ht="15.75" customHeight="1">
      <c r="G134" s="49"/>
      <c r="H134" s="49"/>
      <c r="I134" s="49"/>
      <c r="J134" s="49"/>
      <c r="K134" s="49"/>
      <c r="L134" s="49"/>
      <c r="M134" s="49"/>
      <c r="N134" s="49"/>
    </row>
    <row r="135" ht="15.75" customHeight="1">
      <c r="G135" s="49"/>
      <c r="H135" s="49"/>
      <c r="I135" s="49"/>
      <c r="J135" s="49"/>
      <c r="K135" s="49"/>
      <c r="L135" s="49"/>
      <c r="M135" s="49"/>
      <c r="N135" s="49"/>
    </row>
    <row r="136" ht="15.75" customHeight="1">
      <c r="G136" s="49"/>
      <c r="H136" s="49"/>
      <c r="I136" s="49"/>
      <c r="J136" s="49"/>
      <c r="K136" s="49"/>
      <c r="L136" s="49"/>
      <c r="M136" s="49"/>
      <c r="N136" s="49"/>
    </row>
    <row r="137" ht="15.75" customHeight="1">
      <c r="G137" s="49"/>
      <c r="H137" s="49"/>
      <c r="I137" s="49"/>
      <c r="J137" s="49"/>
      <c r="K137" s="49"/>
      <c r="L137" s="49"/>
      <c r="M137" s="49"/>
      <c r="N137" s="49"/>
    </row>
    <row r="138" ht="15.75" customHeight="1">
      <c r="G138" s="49"/>
      <c r="H138" s="49"/>
      <c r="I138" s="49"/>
      <c r="J138" s="49"/>
      <c r="K138" s="49"/>
      <c r="L138" s="49"/>
      <c r="M138" s="49"/>
      <c r="N138" s="49"/>
    </row>
    <row r="139" ht="15.75" customHeight="1">
      <c r="G139" s="49"/>
      <c r="H139" s="49"/>
      <c r="I139" s="49"/>
      <c r="J139" s="49"/>
      <c r="K139" s="49"/>
      <c r="L139" s="49"/>
      <c r="M139" s="49"/>
      <c r="N139" s="49"/>
    </row>
    <row r="140" ht="15.75" customHeight="1">
      <c r="G140" s="49"/>
      <c r="H140" s="49"/>
      <c r="I140" s="49"/>
      <c r="J140" s="49"/>
      <c r="K140" s="49"/>
      <c r="L140" s="49"/>
      <c r="M140" s="49"/>
      <c r="N140" s="49"/>
    </row>
    <row r="141" ht="15.75" customHeight="1">
      <c r="G141" s="49"/>
      <c r="H141" s="49"/>
      <c r="I141" s="49"/>
      <c r="J141" s="49"/>
      <c r="K141" s="49"/>
      <c r="L141" s="49"/>
      <c r="M141" s="49"/>
      <c r="N141" s="49"/>
    </row>
    <row r="142" ht="15.75" customHeight="1">
      <c r="G142" s="49"/>
      <c r="H142" s="49"/>
      <c r="I142" s="49"/>
      <c r="J142" s="49"/>
      <c r="K142" s="49"/>
      <c r="L142" s="49"/>
      <c r="M142" s="49"/>
      <c r="N142" s="49"/>
    </row>
    <row r="143" ht="15.75" customHeight="1">
      <c r="G143" s="49"/>
      <c r="H143" s="49"/>
      <c r="I143" s="49"/>
      <c r="J143" s="49"/>
      <c r="K143" s="49"/>
      <c r="L143" s="49"/>
      <c r="M143" s="49"/>
      <c r="N143" s="49"/>
    </row>
    <row r="144" ht="15.75" customHeight="1">
      <c r="G144" s="49"/>
      <c r="H144" s="49"/>
      <c r="I144" s="49"/>
      <c r="J144" s="49"/>
      <c r="K144" s="49"/>
      <c r="L144" s="49"/>
      <c r="M144" s="49"/>
      <c r="N144" s="49"/>
    </row>
    <row r="145" ht="15.75" customHeight="1">
      <c r="G145" s="49"/>
      <c r="H145" s="49"/>
      <c r="I145" s="49"/>
      <c r="J145" s="49"/>
      <c r="K145" s="49"/>
      <c r="L145" s="49"/>
      <c r="M145" s="49"/>
      <c r="N145" s="49"/>
    </row>
    <row r="146" ht="15.75" customHeight="1">
      <c r="G146" s="49"/>
      <c r="H146" s="49"/>
      <c r="I146" s="49"/>
      <c r="J146" s="49"/>
      <c r="K146" s="49"/>
      <c r="L146" s="49"/>
      <c r="M146" s="49"/>
      <c r="N146" s="49"/>
    </row>
    <row r="147" ht="15.75" customHeight="1">
      <c r="G147" s="49"/>
      <c r="H147" s="49"/>
      <c r="I147" s="49"/>
      <c r="J147" s="49"/>
      <c r="K147" s="49"/>
      <c r="L147" s="49"/>
      <c r="M147" s="49"/>
      <c r="N147" s="49"/>
    </row>
    <row r="148" ht="15.75" customHeight="1">
      <c r="G148" s="49"/>
      <c r="H148" s="49"/>
      <c r="I148" s="49"/>
      <c r="J148" s="49"/>
      <c r="K148" s="49"/>
      <c r="L148" s="49"/>
      <c r="M148" s="49"/>
      <c r="N148" s="49"/>
    </row>
    <row r="149" ht="15.75" customHeight="1">
      <c r="G149" s="49"/>
      <c r="H149" s="49"/>
      <c r="I149" s="49"/>
      <c r="J149" s="49"/>
      <c r="K149" s="49"/>
      <c r="L149" s="49"/>
      <c r="M149" s="49"/>
      <c r="N149" s="49"/>
    </row>
    <row r="150" ht="15.75" customHeight="1">
      <c r="G150" s="49"/>
      <c r="H150" s="49"/>
      <c r="I150" s="49"/>
      <c r="J150" s="49"/>
      <c r="K150" s="49"/>
      <c r="L150" s="49"/>
      <c r="M150" s="49"/>
      <c r="N150" s="49"/>
    </row>
    <row r="151" ht="15.75" customHeight="1">
      <c r="G151" s="49"/>
      <c r="H151" s="49"/>
      <c r="I151" s="49"/>
      <c r="J151" s="49"/>
      <c r="K151" s="49"/>
      <c r="L151" s="49"/>
      <c r="M151" s="49"/>
      <c r="N151" s="49"/>
    </row>
    <row r="152" ht="15.75" customHeight="1">
      <c r="G152" s="49"/>
      <c r="H152" s="49"/>
      <c r="I152" s="49"/>
      <c r="J152" s="49"/>
      <c r="K152" s="49"/>
      <c r="L152" s="49"/>
      <c r="M152" s="49"/>
      <c r="N152" s="49"/>
    </row>
    <row r="153" ht="15.75" customHeight="1">
      <c r="G153" s="49"/>
      <c r="H153" s="49"/>
      <c r="I153" s="49"/>
      <c r="J153" s="49"/>
      <c r="K153" s="49"/>
      <c r="L153" s="49"/>
      <c r="M153" s="49"/>
      <c r="N153" s="49"/>
    </row>
    <row r="154" ht="15.75" customHeight="1">
      <c r="G154" s="49"/>
      <c r="H154" s="49"/>
      <c r="I154" s="49"/>
      <c r="J154" s="49"/>
      <c r="K154" s="49"/>
      <c r="L154" s="49"/>
      <c r="M154" s="49"/>
      <c r="N154" s="49"/>
    </row>
    <row r="155" ht="15.75" customHeight="1">
      <c r="G155" s="49"/>
      <c r="H155" s="49"/>
      <c r="I155" s="49"/>
      <c r="J155" s="49"/>
      <c r="K155" s="49"/>
      <c r="L155" s="49"/>
      <c r="M155" s="49"/>
      <c r="N155" s="49"/>
    </row>
    <row r="156" ht="15.75" customHeight="1">
      <c r="G156" s="49"/>
      <c r="H156" s="49"/>
      <c r="I156" s="49"/>
      <c r="J156" s="49"/>
      <c r="K156" s="49"/>
      <c r="L156" s="49"/>
      <c r="M156" s="49"/>
      <c r="N156" s="49"/>
    </row>
    <row r="157" ht="15.75" customHeight="1">
      <c r="G157" s="49"/>
      <c r="H157" s="49"/>
      <c r="I157" s="49"/>
      <c r="J157" s="49"/>
      <c r="K157" s="49"/>
      <c r="L157" s="49"/>
      <c r="M157" s="49"/>
      <c r="N157" s="49"/>
    </row>
    <row r="158" ht="15.75" customHeight="1">
      <c r="G158" s="49"/>
      <c r="H158" s="49"/>
      <c r="I158" s="49"/>
      <c r="J158" s="49"/>
      <c r="K158" s="49"/>
      <c r="L158" s="49"/>
      <c r="M158" s="49"/>
      <c r="N158" s="49"/>
    </row>
    <row r="159" ht="15.75" customHeight="1">
      <c r="G159" s="49"/>
      <c r="H159" s="49"/>
      <c r="I159" s="49"/>
      <c r="J159" s="49"/>
      <c r="K159" s="49"/>
      <c r="L159" s="49"/>
      <c r="M159" s="49"/>
      <c r="N159" s="49"/>
    </row>
    <row r="160" ht="15.75" customHeight="1">
      <c r="G160" s="49"/>
      <c r="H160" s="49"/>
      <c r="I160" s="49"/>
      <c r="J160" s="49"/>
      <c r="K160" s="49"/>
      <c r="L160" s="49"/>
      <c r="M160" s="49"/>
      <c r="N160" s="49"/>
    </row>
    <row r="161" ht="15.75" customHeight="1">
      <c r="G161" s="49"/>
      <c r="H161" s="49"/>
      <c r="I161" s="49"/>
      <c r="J161" s="49"/>
      <c r="K161" s="49"/>
      <c r="L161" s="49"/>
      <c r="M161" s="49"/>
      <c r="N161" s="49"/>
    </row>
    <row r="162" ht="15.75" customHeight="1">
      <c r="G162" s="49"/>
      <c r="H162" s="49"/>
      <c r="I162" s="49"/>
      <c r="J162" s="49"/>
      <c r="K162" s="49"/>
      <c r="L162" s="49"/>
      <c r="M162" s="49"/>
      <c r="N162" s="49"/>
    </row>
    <row r="163" ht="15.75" customHeight="1">
      <c r="G163" s="49"/>
      <c r="H163" s="49"/>
      <c r="I163" s="49"/>
      <c r="J163" s="49"/>
      <c r="K163" s="49"/>
      <c r="L163" s="49"/>
      <c r="M163" s="49"/>
      <c r="N163" s="49"/>
    </row>
    <row r="164" ht="15.75" customHeight="1">
      <c r="G164" s="49"/>
      <c r="H164" s="49"/>
      <c r="I164" s="49"/>
      <c r="J164" s="49"/>
      <c r="K164" s="49"/>
      <c r="L164" s="49"/>
      <c r="M164" s="49"/>
      <c r="N164" s="49"/>
    </row>
    <row r="165" ht="15.75" customHeight="1">
      <c r="G165" s="49"/>
      <c r="H165" s="49"/>
      <c r="I165" s="49"/>
      <c r="J165" s="49"/>
      <c r="K165" s="49"/>
      <c r="L165" s="49"/>
      <c r="M165" s="49"/>
      <c r="N165" s="49"/>
    </row>
    <row r="166" ht="15.75" customHeight="1">
      <c r="G166" s="49"/>
      <c r="H166" s="49"/>
      <c r="I166" s="49"/>
      <c r="J166" s="49"/>
      <c r="K166" s="49"/>
      <c r="L166" s="49"/>
      <c r="M166" s="49"/>
      <c r="N166" s="49"/>
    </row>
    <row r="167" ht="15.75" customHeight="1">
      <c r="G167" s="49"/>
      <c r="H167" s="49"/>
      <c r="I167" s="49"/>
      <c r="J167" s="49"/>
      <c r="K167" s="49"/>
      <c r="L167" s="49"/>
      <c r="M167" s="49"/>
      <c r="N167" s="49"/>
    </row>
    <row r="168" ht="15.75" customHeight="1">
      <c r="G168" s="49"/>
      <c r="H168" s="49"/>
      <c r="I168" s="49"/>
      <c r="J168" s="49"/>
      <c r="K168" s="49"/>
      <c r="L168" s="49"/>
      <c r="M168" s="49"/>
      <c r="N168" s="49"/>
    </row>
    <row r="169" ht="15.75" customHeight="1">
      <c r="G169" s="49"/>
      <c r="H169" s="49"/>
      <c r="I169" s="49"/>
      <c r="J169" s="49"/>
      <c r="K169" s="49"/>
      <c r="L169" s="49"/>
      <c r="M169" s="49"/>
      <c r="N169" s="49"/>
    </row>
    <row r="170" ht="15.75" customHeight="1">
      <c r="G170" s="49"/>
      <c r="H170" s="49"/>
      <c r="I170" s="49"/>
      <c r="J170" s="49"/>
      <c r="K170" s="49"/>
      <c r="L170" s="49"/>
      <c r="M170" s="49"/>
      <c r="N170" s="49"/>
    </row>
    <row r="171" ht="15.75" customHeight="1">
      <c r="G171" s="49"/>
      <c r="H171" s="49"/>
      <c r="I171" s="49"/>
      <c r="J171" s="49"/>
      <c r="K171" s="49"/>
      <c r="L171" s="49"/>
      <c r="M171" s="49"/>
      <c r="N171" s="49"/>
    </row>
    <row r="172" ht="15.75" customHeight="1">
      <c r="G172" s="49"/>
      <c r="H172" s="49"/>
      <c r="I172" s="49"/>
      <c r="J172" s="49"/>
      <c r="K172" s="49"/>
      <c r="L172" s="49"/>
      <c r="M172" s="49"/>
      <c r="N172" s="49"/>
    </row>
    <row r="173" ht="15.75" customHeight="1">
      <c r="G173" s="49"/>
      <c r="H173" s="49"/>
      <c r="I173" s="49"/>
      <c r="J173" s="49"/>
      <c r="K173" s="49"/>
      <c r="L173" s="49"/>
      <c r="M173" s="49"/>
      <c r="N173" s="49"/>
    </row>
    <row r="174" ht="15.75" customHeight="1">
      <c r="G174" s="49"/>
      <c r="H174" s="49"/>
      <c r="I174" s="49"/>
      <c r="J174" s="49"/>
      <c r="K174" s="49"/>
      <c r="L174" s="49"/>
      <c r="M174" s="49"/>
      <c r="N174" s="49"/>
    </row>
    <row r="175" ht="15.75" customHeight="1">
      <c r="G175" s="49"/>
      <c r="H175" s="49"/>
      <c r="I175" s="49"/>
      <c r="J175" s="49"/>
      <c r="K175" s="49"/>
      <c r="L175" s="49"/>
      <c r="M175" s="49"/>
      <c r="N175" s="49"/>
    </row>
    <row r="176" ht="15.75" customHeight="1">
      <c r="G176" s="49"/>
      <c r="H176" s="49"/>
      <c r="I176" s="49"/>
      <c r="J176" s="49"/>
      <c r="K176" s="49"/>
      <c r="L176" s="49"/>
      <c r="M176" s="49"/>
      <c r="N176" s="49"/>
    </row>
    <row r="177" ht="15.75" customHeight="1">
      <c r="G177" s="49"/>
      <c r="H177" s="49"/>
      <c r="I177" s="49"/>
      <c r="J177" s="49"/>
      <c r="K177" s="49"/>
      <c r="L177" s="49"/>
      <c r="M177" s="49"/>
      <c r="N177" s="49"/>
    </row>
    <row r="178" ht="15.75" customHeight="1">
      <c r="G178" s="49"/>
      <c r="H178" s="49"/>
      <c r="I178" s="49"/>
      <c r="J178" s="49"/>
      <c r="K178" s="49"/>
      <c r="L178" s="49"/>
      <c r="M178" s="49"/>
      <c r="N178" s="49"/>
    </row>
    <row r="179" ht="15.75" customHeight="1">
      <c r="G179" s="49"/>
      <c r="H179" s="49"/>
      <c r="I179" s="49"/>
      <c r="J179" s="49"/>
      <c r="K179" s="49"/>
      <c r="L179" s="49"/>
      <c r="M179" s="49"/>
      <c r="N179" s="49"/>
    </row>
    <row r="180" ht="15.75" customHeight="1">
      <c r="G180" s="49"/>
      <c r="H180" s="49"/>
      <c r="I180" s="49"/>
      <c r="J180" s="49"/>
      <c r="K180" s="49"/>
      <c r="L180" s="49"/>
      <c r="M180" s="49"/>
      <c r="N180" s="49"/>
    </row>
    <row r="181" ht="15.75" customHeight="1">
      <c r="G181" s="49"/>
      <c r="H181" s="49"/>
      <c r="I181" s="49"/>
      <c r="J181" s="49"/>
      <c r="K181" s="49"/>
      <c r="L181" s="49"/>
      <c r="M181" s="49"/>
      <c r="N181" s="49"/>
    </row>
    <row r="182" ht="15.75" customHeight="1">
      <c r="G182" s="49"/>
      <c r="H182" s="49"/>
      <c r="I182" s="49"/>
      <c r="J182" s="49"/>
      <c r="K182" s="49"/>
      <c r="L182" s="49"/>
      <c r="M182" s="49"/>
      <c r="N182" s="49"/>
    </row>
    <row r="183" ht="15.75" customHeight="1">
      <c r="G183" s="49"/>
      <c r="H183" s="49"/>
      <c r="I183" s="49"/>
      <c r="J183" s="49"/>
      <c r="K183" s="49"/>
      <c r="L183" s="49"/>
      <c r="M183" s="49"/>
      <c r="N183" s="49"/>
    </row>
    <row r="184" ht="15.75" customHeight="1">
      <c r="G184" s="49"/>
      <c r="H184" s="49"/>
      <c r="I184" s="49"/>
      <c r="J184" s="49"/>
      <c r="K184" s="49"/>
      <c r="L184" s="49"/>
      <c r="M184" s="49"/>
      <c r="N184" s="49"/>
    </row>
    <row r="185" ht="15.75" customHeight="1">
      <c r="G185" s="49"/>
      <c r="H185" s="49"/>
      <c r="I185" s="49"/>
      <c r="J185" s="49"/>
      <c r="K185" s="49"/>
      <c r="L185" s="49"/>
      <c r="M185" s="49"/>
      <c r="N185" s="49"/>
    </row>
    <row r="186" ht="15.75" customHeight="1">
      <c r="G186" s="49"/>
      <c r="H186" s="49"/>
      <c r="I186" s="49"/>
      <c r="J186" s="49"/>
      <c r="K186" s="49"/>
      <c r="L186" s="49"/>
      <c r="M186" s="49"/>
      <c r="N186" s="49"/>
    </row>
    <row r="187" ht="15.75" customHeight="1">
      <c r="G187" s="49"/>
      <c r="H187" s="49"/>
      <c r="I187" s="49"/>
      <c r="J187" s="49"/>
      <c r="K187" s="49"/>
      <c r="L187" s="49"/>
      <c r="M187" s="49"/>
      <c r="N187" s="49"/>
    </row>
    <row r="188" ht="15.75" customHeight="1">
      <c r="G188" s="49"/>
      <c r="H188" s="49"/>
      <c r="I188" s="49"/>
      <c r="J188" s="49"/>
      <c r="K188" s="49"/>
      <c r="L188" s="49"/>
      <c r="M188" s="49"/>
      <c r="N188" s="49"/>
    </row>
    <row r="189" ht="15.75" customHeight="1">
      <c r="G189" s="49"/>
      <c r="H189" s="49"/>
      <c r="I189" s="49"/>
      <c r="J189" s="49"/>
      <c r="K189" s="49"/>
      <c r="L189" s="49"/>
      <c r="M189" s="49"/>
      <c r="N189" s="49"/>
    </row>
    <row r="190" ht="15.75" customHeight="1">
      <c r="G190" s="49"/>
      <c r="H190" s="49"/>
      <c r="I190" s="49"/>
      <c r="J190" s="49"/>
      <c r="K190" s="49"/>
      <c r="L190" s="49"/>
      <c r="M190" s="49"/>
      <c r="N190" s="49"/>
    </row>
    <row r="191" ht="15.75" customHeight="1">
      <c r="G191" s="49"/>
      <c r="H191" s="49"/>
      <c r="I191" s="49"/>
      <c r="J191" s="49"/>
      <c r="K191" s="49"/>
      <c r="L191" s="49"/>
      <c r="M191" s="49"/>
      <c r="N191" s="49"/>
    </row>
    <row r="192" ht="15.75" customHeight="1">
      <c r="G192" s="49"/>
      <c r="H192" s="49"/>
      <c r="I192" s="49"/>
      <c r="J192" s="49"/>
      <c r="K192" s="49"/>
      <c r="L192" s="49"/>
      <c r="M192" s="49"/>
      <c r="N192" s="49"/>
    </row>
    <row r="193" ht="15.75" customHeight="1">
      <c r="G193" s="49"/>
      <c r="H193" s="49"/>
      <c r="I193" s="49"/>
      <c r="J193" s="49"/>
      <c r="K193" s="49"/>
      <c r="L193" s="49"/>
      <c r="M193" s="49"/>
      <c r="N193" s="49"/>
    </row>
    <row r="194" ht="15.75" customHeight="1">
      <c r="G194" s="49"/>
      <c r="H194" s="49"/>
      <c r="I194" s="49"/>
      <c r="J194" s="49"/>
      <c r="K194" s="49"/>
      <c r="L194" s="49"/>
      <c r="M194" s="49"/>
      <c r="N194" s="49"/>
    </row>
    <row r="195" ht="15.75" customHeight="1">
      <c r="G195" s="49"/>
      <c r="H195" s="49"/>
      <c r="I195" s="49"/>
      <c r="J195" s="49"/>
      <c r="K195" s="49"/>
      <c r="L195" s="49"/>
      <c r="M195" s="49"/>
      <c r="N195" s="49"/>
    </row>
    <row r="196" ht="15.75" customHeight="1">
      <c r="G196" s="49"/>
      <c r="H196" s="49"/>
      <c r="I196" s="49"/>
      <c r="J196" s="49"/>
      <c r="K196" s="49"/>
      <c r="L196" s="49"/>
      <c r="M196" s="49"/>
      <c r="N196" s="49"/>
    </row>
    <row r="197" ht="15.75" customHeight="1">
      <c r="G197" s="49"/>
      <c r="H197" s="49"/>
      <c r="I197" s="49"/>
      <c r="J197" s="49"/>
      <c r="K197" s="49"/>
      <c r="L197" s="49"/>
      <c r="M197" s="49"/>
      <c r="N197" s="49"/>
    </row>
    <row r="198" ht="15.75" customHeight="1">
      <c r="G198" s="49"/>
      <c r="H198" s="49"/>
      <c r="I198" s="49"/>
      <c r="J198" s="49"/>
      <c r="K198" s="49"/>
      <c r="L198" s="49"/>
      <c r="M198" s="49"/>
      <c r="N198" s="49"/>
    </row>
    <row r="199" ht="15.75" customHeight="1">
      <c r="G199" s="49"/>
      <c r="H199" s="49"/>
      <c r="I199" s="49"/>
      <c r="J199" s="49"/>
      <c r="K199" s="49"/>
      <c r="L199" s="49"/>
      <c r="M199" s="49"/>
      <c r="N199" s="49"/>
    </row>
    <row r="200" ht="15.75" customHeight="1">
      <c r="G200" s="49"/>
      <c r="H200" s="49"/>
      <c r="I200" s="49"/>
      <c r="J200" s="49"/>
      <c r="K200" s="49"/>
      <c r="L200" s="49"/>
      <c r="M200" s="49"/>
      <c r="N200" s="49"/>
    </row>
    <row r="201" ht="15.75" customHeight="1">
      <c r="G201" s="49"/>
      <c r="H201" s="49"/>
      <c r="I201" s="49"/>
      <c r="J201" s="49"/>
      <c r="K201" s="49"/>
      <c r="L201" s="49"/>
      <c r="M201" s="49"/>
      <c r="N201" s="49"/>
    </row>
    <row r="202" ht="15.75" customHeight="1">
      <c r="G202" s="49"/>
      <c r="H202" s="49"/>
      <c r="I202" s="49"/>
      <c r="J202" s="49"/>
      <c r="K202" s="49"/>
      <c r="L202" s="49"/>
      <c r="M202" s="49"/>
      <c r="N202" s="49"/>
    </row>
    <row r="203" ht="15.75" customHeight="1">
      <c r="G203" s="49"/>
      <c r="H203" s="49"/>
      <c r="I203" s="49"/>
      <c r="J203" s="49"/>
      <c r="K203" s="49"/>
      <c r="L203" s="49"/>
      <c r="M203" s="49"/>
      <c r="N203" s="49"/>
    </row>
    <row r="204" ht="15.75" customHeight="1">
      <c r="G204" s="49"/>
      <c r="H204" s="49"/>
      <c r="I204" s="49"/>
      <c r="J204" s="49"/>
      <c r="K204" s="49"/>
      <c r="L204" s="49"/>
      <c r="M204" s="49"/>
      <c r="N204" s="49"/>
    </row>
    <row r="205" ht="15.75" customHeight="1">
      <c r="G205" s="49"/>
      <c r="H205" s="49"/>
      <c r="I205" s="49"/>
      <c r="J205" s="49"/>
      <c r="K205" s="49"/>
      <c r="L205" s="49"/>
      <c r="M205" s="49"/>
      <c r="N205" s="49"/>
    </row>
    <row r="206" ht="15.75" customHeight="1">
      <c r="G206" s="49"/>
      <c r="H206" s="49"/>
      <c r="I206" s="49"/>
      <c r="J206" s="49"/>
      <c r="K206" s="49"/>
      <c r="L206" s="49"/>
      <c r="M206" s="49"/>
      <c r="N206" s="49"/>
    </row>
    <row r="207" ht="15.75" customHeight="1">
      <c r="G207" s="49"/>
      <c r="H207" s="49"/>
      <c r="I207" s="49"/>
      <c r="J207" s="49"/>
      <c r="K207" s="49"/>
      <c r="L207" s="49"/>
      <c r="M207" s="49"/>
      <c r="N207" s="49"/>
    </row>
    <row r="208" ht="15.75" customHeight="1">
      <c r="G208" s="49"/>
      <c r="H208" s="49"/>
      <c r="I208" s="49"/>
      <c r="J208" s="49"/>
      <c r="K208" s="49"/>
      <c r="L208" s="49"/>
      <c r="M208" s="49"/>
      <c r="N208" s="49"/>
    </row>
    <row r="209" ht="15.75" customHeight="1">
      <c r="G209" s="49"/>
      <c r="H209" s="49"/>
      <c r="I209" s="49"/>
      <c r="J209" s="49"/>
      <c r="K209" s="49"/>
      <c r="L209" s="49"/>
      <c r="M209" s="49"/>
      <c r="N209" s="49"/>
    </row>
    <row r="210" ht="15.75" customHeight="1">
      <c r="G210" s="49"/>
      <c r="H210" s="49"/>
      <c r="I210" s="49"/>
      <c r="J210" s="49"/>
      <c r="K210" s="49"/>
      <c r="L210" s="49"/>
      <c r="M210" s="49"/>
      <c r="N210" s="49"/>
    </row>
    <row r="211" ht="15.75" customHeight="1">
      <c r="G211" s="49"/>
      <c r="H211" s="49"/>
      <c r="I211" s="49"/>
      <c r="J211" s="49"/>
      <c r="K211" s="49"/>
      <c r="L211" s="49"/>
      <c r="M211" s="49"/>
      <c r="N211" s="49"/>
    </row>
    <row r="212" ht="15.75" customHeight="1">
      <c r="G212" s="49"/>
      <c r="H212" s="49"/>
      <c r="I212" s="49"/>
      <c r="J212" s="49"/>
      <c r="K212" s="49"/>
      <c r="L212" s="49"/>
      <c r="M212" s="49"/>
      <c r="N212" s="49"/>
    </row>
    <row r="213" ht="15.75" customHeight="1">
      <c r="G213" s="49"/>
      <c r="H213" s="49"/>
      <c r="I213" s="49"/>
      <c r="J213" s="49"/>
      <c r="K213" s="49"/>
      <c r="L213" s="49"/>
      <c r="M213" s="49"/>
      <c r="N213" s="49"/>
    </row>
    <row r="214" ht="15.75" customHeight="1">
      <c r="G214" s="49"/>
      <c r="H214" s="49"/>
      <c r="I214" s="49"/>
      <c r="J214" s="49"/>
      <c r="K214" s="49"/>
      <c r="L214" s="49"/>
      <c r="M214" s="49"/>
      <c r="N214" s="49"/>
    </row>
    <row r="215" ht="15.75" customHeight="1">
      <c r="G215" s="49"/>
      <c r="H215" s="49"/>
      <c r="I215" s="49"/>
      <c r="J215" s="49"/>
      <c r="K215" s="49"/>
      <c r="L215" s="49"/>
      <c r="M215" s="49"/>
      <c r="N215" s="49"/>
    </row>
    <row r="216" ht="15.75" customHeight="1">
      <c r="G216" s="49"/>
      <c r="H216" s="49"/>
      <c r="I216" s="49"/>
      <c r="J216" s="49"/>
      <c r="K216" s="49"/>
      <c r="L216" s="49"/>
      <c r="M216" s="49"/>
      <c r="N216" s="49"/>
    </row>
    <row r="217" ht="15.75" customHeight="1">
      <c r="G217" s="49"/>
      <c r="H217" s="49"/>
      <c r="I217" s="49"/>
      <c r="J217" s="49"/>
      <c r="K217" s="49"/>
      <c r="L217" s="49"/>
      <c r="M217" s="49"/>
      <c r="N217" s="49"/>
    </row>
    <row r="218" ht="15.75" customHeight="1">
      <c r="G218" s="49"/>
      <c r="H218" s="49"/>
      <c r="I218" s="49"/>
      <c r="J218" s="49"/>
      <c r="K218" s="49"/>
      <c r="L218" s="49"/>
      <c r="M218" s="49"/>
      <c r="N218" s="49"/>
    </row>
    <row r="219" ht="15.75" customHeight="1">
      <c r="G219" s="49"/>
      <c r="H219" s="49"/>
      <c r="I219" s="49"/>
      <c r="J219" s="49"/>
      <c r="K219" s="49"/>
      <c r="L219" s="49"/>
      <c r="M219" s="49"/>
      <c r="N219" s="49"/>
    </row>
    <row r="220" ht="15.75" customHeight="1">
      <c r="G220" s="49"/>
      <c r="H220" s="49"/>
      <c r="I220" s="49"/>
      <c r="J220" s="49"/>
      <c r="K220" s="49"/>
      <c r="L220" s="49"/>
      <c r="M220" s="49"/>
      <c r="N220" s="49"/>
    </row>
    <row r="221" ht="15.75" customHeight="1">
      <c r="G221" s="49"/>
      <c r="H221" s="49"/>
      <c r="I221" s="49"/>
      <c r="J221" s="49"/>
      <c r="K221" s="49"/>
      <c r="L221" s="49"/>
      <c r="M221" s="49"/>
      <c r="N221" s="49"/>
    </row>
    <row r="222" ht="15.75" customHeight="1">
      <c r="G222" s="49"/>
      <c r="H222" s="49"/>
      <c r="I222" s="49"/>
      <c r="J222" s="49"/>
      <c r="K222" s="49"/>
      <c r="L222" s="49"/>
      <c r="M222" s="49"/>
      <c r="N222" s="49"/>
    </row>
    <row r="223" ht="15.75" customHeight="1">
      <c r="G223" s="49"/>
      <c r="H223" s="49"/>
      <c r="I223" s="49"/>
      <c r="J223" s="49"/>
      <c r="K223" s="49"/>
      <c r="L223" s="49"/>
      <c r="M223" s="49"/>
      <c r="N223" s="49"/>
    </row>
    <row r="224" ht="15.75" customHeight="1">
      <c r="G224" s="49"/>
      <c r="H224" s="49"/>
      <c r="I224" s="49"/>
      <c r="J224" s="49"/>
      <c r="K224" s="49"/>
      <c r="L224" s="49"/>
      <c r="M224" s="49"/>
      <c r="N224" s="49"/>
    </row>
    <row r="225" ht="15.75" customHeight="1">
      <c r="G225" s="49"/>
      <c r="H225" s="49"/>
      <c r="I225" s="49"/>
      <c r="J225" s="49"/>
      <c r="K225" s="49"/>
      <c r="L225" s="49"/>
      <c r="M225" s="49"/>
      <c r="N225" s="49"/>
    </row>
    <row r="226" ht="15.75" customHeight="1">
      <c r="G226" s="49"/>
      <c r="H226" s="49"/>
      <c r="I226" s="49"/>
      <c r="J226" s="49"/>
      <c r="K226" s="49"/>
      <c r="L226" s="49"/>
      <c r="M226" s="49"/>
      <c r="N226" s="49"/>
    </row>
    <row r="227" ht="15.75" customHeight="1">
      <c r="G227" s="49"/>
      <c r="H227" s="49"/>
      <c r="I227" s="49"/>
      <c r="J227" s="49"/>
      <c r="K227" s="49"/>
      <c r="L227" s="49"/>
      <c r="M227" s="49"/>
      <c r="N227" s="49"/>
    </row>
    <row r="228" ht="15.75" customHeight="1">
      <c r="G228" s="49"/>
      <c r="H228" s="49"/>
      <c r="I228" s="49"/>
      <c r="J228" s="49"/>
      <c r="K228" s="49"/>
      <c r="L228" s="49"/>
      <c r="M228" s="49"/>
      <c r="N228" s="49"/>
    </row>
    <row r="229" ht="15.75" customHeight="1">
      <c r="G229" s="49"/>
      <c r="H229" s="49"/>
      <c r="I229" s="49"/>
      <c r="J229" s="49"/>
      <c r="K229" s="49"/>
      <c r="L229" s="49"/>
      <c r="M229" s="49"/>
      <c r="N229" s="49"/>
    </row>
    <row r="230" ht="15.75" customHeight="1">
      <c r="G230" s="49"/>
      <c r="H230" s="49"/>
      <c r="I230" s="49"/>
      <c r="J230" s="49"/>
      <c r="K230" s="49"/>
      <c r="L230" s="49"/>
      <c r="M230" s="49"/>
      <c r="N230" s="49"/>
    </row>
    <row r="231" ht="15.75" customHeight="1">
      <c r="G231" s="49"/>
      <c r="H231" s="49"/>
      <c r="I231" s="49"/>
      <c r="J231" s="49"/>
      <c r="K231" s="49"/>
      <c r="L231" s="49"/>
      <c r="M231" s="49"/>
      <c r="N231" s="49"/>
    </row>
    <row r="232" ht="15.75" customHeight="1">
      <c r="G232" s="49"/>
      <c r="H232" s="49"/>
      <c r="I232" s="49"/>
      <c r="J232" s="49"/>
      <c r="K232" s="49"/>
      <c r="L232" s="49"/>
      <c r="M232" s="49"/>
      <c r="N232" s="49"/>
    </row>
    <row r="233" ht="15.75" customHeight="1">
      <c r="G233" s="49"/>
      <c r="H233" s="49"/>
      <c r="I233" s="49"/>
      <c r="J233" s="49"/>
      <c r="K233" s="49"/>
      <c r="L233" s="49"/>
      <c r="M233" s="49"/>
      <c r="N233" s="49"/>
    </row>
    <row r="234" ht="15.75" customHeight="1">
      <c r="G234" s="49"/>
      <c r="H234" s="49"/>
      <c r="I234" s="49"/>
      <c r="J234" s="49"/>
      <c r="K234" s="49"/>
      <c r="L234" s="49"/>
      <c r="M234" s="49"/>
      <c r="N234" s="49"/>
    </row>
    <row r="235" ht="15.75" customHeight="1">
      <c r="G235" s="49"/>
      <c r="H235" s="49"/>
      <c r="I235" s="49"/>
      <c r="J235" s="49"/>
      <c r="K235" s="49"/>
      <c r="L235" s="49"/>
      <c r="M235" s="49"/>
      <c r="N235" s="49"/>
    </row>
    <row r="236" ht="15.75" customHeight="1">
      <c r="G236" s="49"/>
      <c r="H236" s="49"/>
      <c r="I236" s="49"/>
      <c r="J236" s="49"/>
      <c r="K236" s="49"/>
      <c r="L236" s="49"/>
      <c r="M236" s="49"/>
      <c r="N236" s="49"/>
    </row>
    <row r="237" ht="15.75" customHeight="1">
      <c r="G237" s="49"/>
      <c r="H237" s="49"/>
      <c r="I237" s="49"/>
      <c r="J237" s="49"/>
      <c r="K237" s="49"/>
      <c r="L237" s="49"/>
      <c r="M237" s="49"/>
      <c r="N237" s="49"/>
    </row>
    <row r="238" ht="15.75" customHeight="1">
      <c r="G238" s="49"/>
      <c r="H238" s="49"/>
      <c r="I238" s="49"/>
      <c r="J238" s="49"/>
      <c r="K238" s="49"/>
      <c r="L238" s="49"/>
      <c r="M238" s="49"/>
      <c r="N238" s="49"/>
    </row>
    <row r="239" ht="15.75" customHeight="1">
      <c r="G239" s="49"/>
      <c r="H239" s="49"/>
      <c r="I239" s="49"/>
      <c r="J239" s="49"/>
      <c r="K239" s="49"/>
      <c r="L239" s="49"/>
      <c r="M239" s="49"/>
      <c r="N239" s="49"/>
    </row>
    <row r="240" ht="15.75" customHeight="1">
      <c r="G240" s="49"/>
      <c r="H240" s="49"/>
      <c r="I240" s="49"/>
      <c r="J240" s="49"/>
      <c r="K240" s="49"/>
      <c r="L240" s="49"/>
      <c r="M240" s="49"/>
      <c r="N240" s="49"/>
    </row>
    <row r="241" ht="15.75" customHeight="1">
      <c r="G241" s="49"/>
      <c r="H241" s="49"/>
      <c r="I241" s="49"/>
      <c r="J241" s="49"/>
      <c r="K241" s="49"/>
      <c r="L241" s="49"/>
      <c r="M241" s="49"/>
      <c r="N241" s="49"/>
    </row>
    <row r="242" ht="15.75" customHeight="1">
      <c r="G242" s="49"/>
      <c r="H242" s="49"/>
      <c r="I242" s="49"/>
      <c r="J242" s="49"/>
      <c r="K242" s="49"/>
      <c r="L242" s="49"/>
      <c r="M242" s="49"/>
      <c r="N242" s="49"/>
    </row>
    <row r="243" ht="15.75" customHeight="1">
      <c r="G243" s="49"/>
      <c r="H243" s="49"/>
      <c r="I243" s="49"/>
      <c r="J243" s="49"/>
      <c r="K243" s="49"/>
      <c r="L243" s="49"/>
      <c r="M243" s="49"/>
      <c r="N243" s="49"/>
    </row>
    <row r="244" ht="15.75" customHeight="1">
      <c r="G244" s="49"/>
      <c r="H244" s="49"/>
      <c r="I244" s="49"/>
      <c r="J244" s="49"/>
      <c r="K244" s="49"/>
      <c r="L244" s="49"/>
      <c r="M244" s="49"/>
      <c r="N244" s="49"/>
    </row>
    <row r="245" ht="15.75" customHeight="1">
      <c r="G245" s="49"/>
      <c r="H245" s="49"/>
      <c r="I245" s="49"/>
      <c r="J245" s="49"/>
      <c r="K245" s="49"/>
      <c r="L245" s="49"/>
      <c r="M245" s="49"/>
      <c r="N245" s="49"/>
    </row>
    <row r="246" ht="15.75" customHeight="1">
      <c r="G246" s="49"/>
      <c r="H246" s="49"/>
      <c r="I246" s="49"/>
      <c r="J246" s="49"/>
      <c r="K246" s="49"/>
      <c r="L246" s="49"/>
      <c r="M246" s="49"/>
      <c r="N246" s="49"/>
    </row>
    <row r="247" ht="15.75" customHeight="1">
      <c r="G247" s="49"/>
      <c r="H247" s="49"/>
      <c r="I247" s="49"/>
      <c r="J247" s="49"/>
      <c r="K247" s="49"/>
      <c r="L247" s="49"/>
      <c r="M247" s="49"/>
      <c r="N247" s="49"/>
    </row>
    <row r="248" ht="15.75" customHeight="1">
      <c r="G248" s="49"/>
      <c r="H248" s="49"/>
      <c r="I248" s="49"/>
      <c r="J248" s="49"/>
      <c r="K248" s="49"/>
      <c r="L248" s="49"/>
      <c r="M248" s="49"/>
      <c r="N248" s="49"/>
    </row>
    <row r="249" ht="15.75" customHeight="1">
      <c r="G249" s="49"/>
      <c r="H249" s="49"/>
      <c r="I249" s="49"/>
      <c r="J249" s="49"/>
      <c r="K249" s="49"/>
      <c r="L249" s="49"/>
      <c r="M249" s="49"/>
      <c r="N249" s="49"/>
    </row>
    <row r="250" ht="15.75" customHeight="1">
      <c r="G250" s="49"/>
      <c r="H250" s="49"/>
      <c r="I250" s="49"/>
      <c r="J250" s="49"/>
      <c r="K250" s="49"/>
      <c r="L250" s="49"/>
      <c r="M250" s="49"/>
      <c r="N250" s="49"/>
    </row>
    <row r="251" ht="15.75" customHeight="1">
      <c r="G251" s="49"/>
      <c r="H251" s="49"/>
      <c r="I251" s="49"/>
      <c r="J251" s="49"/>
      <c r="K251" s="49"/>
      <c r="L251" s="49"/>
      <c r="M251" s="49"/>
      <c r="N251" s="49"/>
    </row>
    <row r="252" ht="15.75" customHeight="1">
      <c r="G252" s="49"/>
      <c r="H252" s="49"/>
      <c r="I252" s="49"/>
      <c r="J252" s="49"/>
      <c r="K252" s="49"/>
      <c r="L252" s="49"/>
      <c r="M252" s="49"/>
      <c r="N252" s="49"/>
    </row>
    <row r="253" ht="15.75" customHeight="1">
      <c r="G253" s="49"/>
      <c r="H253" s="49"/>
      <c r="I253" s="49"/>
      <c r="J253" s="49"/>
      <c r="K253" s="49"/>
      <c r="L253" s="49"/>
      <c r="M253" s="49"/>
      <c r="N253" s="49"/>
    </row>
    <row r="254" ht="15.75" customHeight="1">
      <c r="G254" s="49"/>
      <c r="H254" s="49"/>
      <c r="I254" s="49"/>
      <c r="J254" s="49"/>
      <c r="K254" s="49"/>
      <c r="L254" s="49"/>
      <c r="M254" s="49"/>
      <c r="N254" s="49"/>
    </row>
    <row r="255" ht="15.75" customHeight="1">
      <c r="G255" s="49"/>
      <c r="H255" s="49"/>
      <c r="I255" s="49"/>
      <c r="J255" s="49"/>
      <c r="K255" s="49"/>
      <c r="L255" s="49"/>
      <c r="M255" s="49"/>
      <c r="N255" s="49"/>
    </row>
    <row r="256" ht="15.75" customHeight="1">
      <c r="G256" s="49"/>
      <c r="H256" s="49"/>
      <c r="I256" s="49"/>
      <c r="J256" s="49"/>
      <c r="K256" s="49"/>
      <c r="L256" s="49"/>
      <c r="M256" s="49"/>
      <c r="N256" s="49"/>
    </row>
    <row r="257" ht="15.75" customHeight="1">
      <c r="G257" s="49"/>
      <c r="H257" s="49"/>
      <c r="I257" s="49"/>
      <c r="J257" s="49"/>
      <c r="K257" s="49"/>
      <c r="L257" s="49"/>
      <c r="M257" s="49"/>
      <c r="N257" s="49"/>
    </row>
    <row r="258" ht="15.75" customHeight="1">
      <c r="G258" s="49"/>
      <c r="H258" s="49"/>
      <c r="I258" s="49"/>
      <c r="J258" s="49"/>
      <c r="K258" s="49"/>
      <c r="L258" s="49"/>
      <c r="M258" s="49"/>
      <c r="N258" s="49"/>
    </row>
    <row r="259" ht="15.75" customHeight="1">
      <c r="G259" s="49"/>
      <c r="H259" s="49"/>
      <c r="I259" s="49"/>
      <c r="J259" s="49"/>
      <c r="K259" s="49"/>
      <c r="L259" s="49"/>
      <c r="M259" s="49"/>
      <c r="N259" s="49"/>
    </row>
    <row r="260" ht="15.75" customHeight="1">
      <c r="G260" s="49"/>
      <c r="H260" s="49"/>
      <c r="I260" s="49"/>
      <c r="J260" s="49"/>
      <c r="K260" s="49"/>
      <c r="L260" s="49"/>
      <c r="M260" s="49"/>
      <c r="N260" s="49"/>
    </row>
    <row r="261" ht="15.75" customHeight="1">
      <c r="G261" s="49"/>
      <c r="H261" s="49"/>
      <c r="I261" s="49"/>
      <c r="J261" s="49"/>
      <c r="K261" s="49"/>
      <c r="L261" s="49"/>
      <c r="M261" s="49"/>
      <c r="N261" s="49"/>
    </row>
    <row r="262" ht="15.75" customHeight="1">
      <c r="G262" s="49"/>
      <c r="H262" s="49"/>
      <c r="I262" s="49"/>
      <c r="J262" s="49"/>
      <c r="K262" s="49"/>
      <c r="L262" s="49"/>
      <c r="M262" s="49"/>
      <c r="N262" s="49"/>
    </row>
    <row r="263" ht="15.75" customHeight="1">
      <c r="G263" s="49"/>
      <c r="H263" s="49"/>
      <c r="I263" s="49"/>
      <c r="J263" s="49"/>
      <c r="K263" s="49"/>
      <c r="L263" s="49"/>
      <c r="M263" s="49"/>
      <c r="N263" s="49"/>
    </row>
    <row r="264" ht="15.75" customHeight="1">
      <c r="G264" s="49"/>
      <c r="H264" s="49"/>
      <c r="I264" s="49"/>
      <c r="J264" s="49"/>
      <c r="K264" s="49"/>
      <c r="L264" s="49"/>
      <c r="M264" s="49"/>
      <c r="N264" s="49"/>
    </row>
    <row r="265" ht="15.75" customHeight="1">
      <c r="G265" s="49"/>
      <c r="H265" s="49"/>
      <c r="I265" s="49"/>
      <c r="J265" s="49"/>
      <c r="K265" s="49"/>
      <c r="L265" s="49"/>
      <c r="M265" s="49"/>
      <c r="N265" s="49"/>
    </row>
    <row r="266" ht="15.75" customHeight="1">
      <c r="G266" s="49"/>
      <c r="H266" s="49"/>
      <c r="I266" s="49"/>
      <c r="J266" s="49"/>
      <c r="K266" s="49"/>
      <c r="L266" s="49"/>
      <c r="M266" s="49"/>
      <c r="N266" s="49"/>
    </row>
    <row r="267" ht="15.75" customHeight="1">
      <c r="G267" s="49"/>
      <c r="H267" s="49"/>
      <c r="I267" s="49"/>
      <c r="J267" s="49"/>
      <c r="K267" s="49"/>
      <c r="L267" s="49"/>
      <c r="M267" s="49"/>
      <c r="N267" s="49"/>
    </row>
    <row r="268" ht="15.75" customHeight="1">
      <c r="G268" s="49"/>
      <c r="H268" s="49"/>
      <c r="I268" s="49"/>
      <c r="J268" s="49"/>
      <c r="K268" s="49"/>
      <c r="L268" s="49"/>
      <c r="M268" s="49"/>
      <c r="N268" s="49"/>
    </row>
    <row r="269" ht="15.75" customHeight="1">
      <c r="G269" s="49"/>
      <c r="H269" s="49"/>
      <c r="I269" s="49"/>
      <c r="J269" s="49"/>
      <c r="K269" s="49"/>
      <c r="L269" s="49"/>
      <c r="M269" s="49"/>
      <c r="N269" s="49"/>
    </row>
    <row r="270" ht="15.75" customHeight="1">
      <c r="G270" s="49"/>
      <c r="H270" s="49"/>
      <c r="I270" s="49"/>
      <c r="J270" s="49"/>
      <c r="K270" s="49"/>
      <c r="L270" s="49"/>
      <c r="M270" s="49"/>
      <c r="N270" s="49"/>
    </row>
    <row r="271" ht="15.75" customHeight="1">
      <c r="G271" s="49"/>
      <c r="H271" s="49"/>
      <c r="I271" s="49"/>
      <c r="J271" s="49"/>
      <c r="K271" s="49"/>
      <c r="L271" s="49"/>
      <c r="M271" s="49"/>
      <c r="N271" s="49"/>
    </row>
    <row r="272" ht="15.75" customHeight="1">
      <c r="G272" s="49"/>
      <c r="H272" s="49"/>
      <c r="I272" s="49"/>
      <c r="J272" s="49"/>
      <c r="K272" s="49"/>
      <c r="L272" s="49"/>
      <c r="M272" s="49"/>
      <c r="N272" s="49"/>
    </row>
    <row r="273" ht="15.75" customHeight="1">
      <c r="G273" s="49"/>
      <c r="H273" s="49"/>
      <c r="I273" s="49"/>
      <c r="J273" s="49"/>
      <c r="K273" s="49"/>
      <c r="L273" s="49"/>
      <c r="M273" s="49"/>
      <c r="N273" s="49"/>
    </row>
    <row r="274" ht="15.75" customHeight="1">
      <c r="G274" s="49"/>
      <c r="H274" s="49"/>
      <c r="I274" s="49"/>
      <c r="J274" s="49"/>
      <c r="K274" s="49"/>
      <c r="L274" s="49"/>
      <c r="M274" s="49"/>
      <c r="N274" s="49"/>
    </row>
    <row r="275" ht="15.75" customHeight="1">
      <c r="G275" s="49"/>
      <c r="H275" s="49"/>
      <c r="I275" s="49"/>
      <c r="J275" s="49"/>
      <c r="K275" s="49"/>
      <c r="L275" s="49"/>
      <c r="M275" s="49"/>
      <c r="N275" s="49"/>
    </row>
    <row r="276" ht="15.75" customHeight="1">
      <c r="G276" s="49"/>
      <c r="H276" s="49"/>
      <c r="I276" s="49"/>
      <c r="J276" s="49"/>
      <c r="K276" s="49"/>
      <c r="L276" s="49"/>
      <c r="M276" s="49"/>
      <c r="N276" s="49"/>
    </row>
    <row r="277" ht="15.75" customHeight="1">
      <c r="G277" s="49"/>
      <c r="H277" s="49"/>
      <c r="I277" s="49"/>
      <c r="J277" s="49"/>
      <c r="K277" s="49"/>
      <c r="L277" s="49"/>
      <c r="M277" s="49"/>
      <c r="N277" s="49"/>
    </row>
    <row r="278" ht="15.75" customHeight="1">
      <c r="G278" s="49"/>
      <c r="H278" s="49"/>
      <c r="I278" s="49"/>
      <c r="J278" s="49"/>
      <c r="K278" s="49"/>
      <c r="L278" s="49"/>
      <c r="M278" s="49"/>
      <c r="N278" s="49"/>
    </row>
    <row r="279" ht="15.75" customHeight="1">
      <c r="G279" s="49"/>
      <c r="H279" s="49"/>
      <c r="I279" s="49"/>
      <c r="J279" s="49"/>
      <c r="K279" s="49"/>
      <c r="L279" s="49"/>
      <c r="M279" s="49"/>
      <c r="N279" s="49"/>
    </row>
    <row r="280" ht="15.75" customHeight="1">
      <c r="G280" s="49"/>
      <c r="H280" s="49"/>
      <c r="I280" s="49"/>
      <c r="J280" s="49"/>
      <c r="K280" s="49"/>
      <c r="L280" s="49"/>
      <c r="M280" s="49"/>
      <c r="N280" s="49"/>
    </row>
    <row r="281" ht="15.75" customHeight="1">
      <c r="G281" s="49"/>
      <c r="H281" s="49"/>
      <c r="I281" s="49"/>
      <c r="J281" s="49"/>
      <c r="K281" s="49"/>
      <c r="L281" s="49"/>
      <c r="M281" s="49"/>
      <c r="N281" s="49"/>
    </row>
    <row r="282" ht="15.75" customHeight="1">
      <c r="G282" s="49"/>
      <c r="H282" s="49"/>
      <c r="I282" s="49"/>
      <c r="J282" s="49"/>
      <c r="K282" s="49"/>
      <c r="L282" s="49"/>
      <c r="M282" s="49"/>
      <c r="N282" s="49"/>
    </row>
    <row r="283" ht="15.75" customHeight="1">
      <c r="G283" s="49"/>
      <c r="H283" s="49"/>
      <c r="I283" s="49"/>
      <c r="J283" s="49"/>
      <c r="K283" s="49"/>
      <c r="L283" s="49"/>
      <c r="M283" s="49"/>
      <c r="N283" s="49"/>
    </row>
    <row r="284" ht="15.75" customHeight="1">
      <c r="G284" s="49"/>
      <c r="H284" s="49"/>
      <c r="I284" s="49"/>
      <c r="J284" s="49"/>
      <c r="K284" s="49"/>
      <c r="L284" s="49"/>
      <c r="M284" s="49"/>
      <c r="N284" s="49"/>
    </row>
    <row r="285" ht="15.75" customHeight="1">
      <c r="G285" s="49"/>
      <c r="H285" s="49"/>
      <c r="I285" s="49"/>
      <c r="J285" s="49"/>
      <c r="K285" s="49"/>
      <c r="L285" s="49"/>
      <c r="M285" s="49"/>
      <c r="N285" s="49"/>
    </row>
    <row r="286" ht="15.75" customHeight="1">
      <c r="G286" s="49"/>
      <c r="H286" s="49"/>
      <c r="I286" s="49"/>
      <c r="J286" s="49"/>
      <c r="K286" s="49"/>
      <c r="L286" s="49"/>
      <c r="M286" s="49"/>
      <c r="N286" s="49"/>
    </row>
    <row r="287" ht="15.75" customHeight="1">
      <c r="G287" s="49"/>
      <c r="H287" s="49"/>
      <c r="I287" s="49"/>
      <c r="J287" s="49"/>
      <c r="K287" s="49"/>
      <c r="L287" s="49"/>
      <c r="M287" s="49"/>
      <c r="N287" s="49"/>
    </row>
    <row r="288" ht="15.75" customHeight="1">
      <c r="G288" s="49"/>
      <c r="H288" s="49"/>
      <c r="I288" s="49"/>
      <c r="J288" s="49"/>
      <c r="K288" s="49"/>
      <c r="L288" s="49"/>
      <c r="M288" s="49"/>
      <c r="N288" s="49"/>
    </row>
    <row r="289" ht="15.75" customHeight="1">
      <c r="G289" s="49"/>
      <c r="H289" s="49"/>
      <c r="I289" s="49"/>
      <c r="J289" s="49"/>
      <c r="K289" s="49"/>
      <c r="L289" s="49"/>
      <c r="M289" s="49"/>
      <c r="N289" s="49"/>
    </row>
    <row r="290" ht="15.75" customHeight="1">
      <c r="G290" s="49"/>
      <c r="H290" s="49"/>
      <c r="I290" s="49"/>
      <c r="J290" s="49"/>
      <c r="K290" s="49"/>
      <c r="L290" s="49"/>
      <c r="M290" s="49"/>
      <c r="N290" s="49"/>
    </row>
    <row r="291" ht="15.75" customHeight="1">
      <c r="G291" s="49"/>
      <c r="H291" s="49"/>
      <c r="I291" s="49"/>
      <c r="J291" s="49"/>
      <c r="K291" s="49"/>
      <c r="L291" s="49"/>
      <c r="M291" s="49"/>
      <c r="N291" s="49"/>
    </row>
    <row r="292" ht="15.75" customHeight="1">
      <c r="G292" s="49"/>
      <c r="H292" s="49"/>
      <c r="I292" s="49"/>
      <c r="J292" s="49"/>
      <c r="K292" s="49"/>
      <c r="L292" s="49"/>
      <c r="M292" s="49"/>
      <c r="N292" s="49"/>
    </row>
    <row r="293" ht="15.75" customHeight="1">
      <c r="G293" s="49"/>
      <c r="H293" s="49"/>
      <c r="I293" s="49"/>
      <c r="J293" s="49"/>
      <c r="K293" s="49"/>
      <c r="L293" s="49"/>
      <c r="M293" s="49"/>
      <c r="N293" s="49"/>
    </row>
    <row r="294" ht="15.75" customHeight="1">
      <c r="G294" s="49"/>
      <c r="H294" s="49"/>
      <c r="I294" s="49"/>
      <c r="J294" s="49"/>
      <c r="K294" s="49"/>
      <c r="L294" s="49"/>
      <c r="M294" s="49"/>
      <c r="N294" s="49"/>
    </row>
    <row r="295" ht="15.75" customHeight="1">
      <c r="G295" s="49"/>
      <c r="H295" s="49"/>
      <c r="I295" s="49"/>
      <c r="J295" s="49"/>
      <c r="K295" s="49"/>
      <c r="L295" s="49"/>
      <c r="M295" s="49"/>
      <c r="N295" s="49"/>
    </row>
    <row r="296" ht="15.75" customHeight="1">
      <c r="G296" s="49"/>
      <c r="H296" s="49"/>
      <c r="I296" s="49"/>
      <c r="J296" s="49"/>
      <c r="K296" s="49"/>
      <c r="L296" s="49"/>
      <c r="M296" s="49"/>
      <c r="N296" s="49"/>
    </row>
    <row r="297" ht="15.75" customHeight="1">
      <c r="G297" s="49"/>
      <c r="H297" s="49"/>
      <c r="I297" s="49"/>
      <c r="J297" s="49"/>
      <c r="K297" s="49"/>
      <c r="L297" s="49"/>
      <c r="M297" s="49"/>
      <c r="N297" s="49"/>
    </row>
    <row r="298" ht="15.75" customHeight="1">
      <c r="G298" s="49"/>
      <c r="H298" s="49"/>
      <c r="I298" s="49"/>
      <c r="J298" s="49"/>
      <c r="K298" s="49"/>
      <c r="L298" s="49"/>
      <c r="M298" s="49"/>
      <c r="N298" s="49"/>
    </row>
    <row r="299" ht="15.75" customHeight="1">
      <c r="G299" s="49"/>
      <c r="H299" s="49"/>
      <c r="I299" s="49"/>
      <c r="J299" s="49"/>
      <c r="K299" s="49"/>
      <c r="L299" s="49"/>
      <c r="M299" s="49"/>
      <c r="N299" s="49"/>
    </row>
    <row r="300" ht="15.75" customHeight="1">
      <c r="G300" s="49"/>
      <c r="H300" s="49"/>
      <c r="I300" s="49"/>
      <c r="J300" s="49"/>
      <c r="K300" s="49"/>
      <c r="L300" s="49"/>
      <c r="M300" s="49"/>
      <c r="N300" s="49"/>
    </row>
    <row r="301" ht="15.75" customHeight="1">
      <c r="G301" s="49"/>
      <c r="H301" s="49"/>
      <c r="I301" s="49"/>
      <c r="J301" s="49"/>
      <c r="K301" s="49"/>
      <c r="L301" s="49"/>
      <c r="M301" s="49"/>
      <c r="N301" s="49"/>
    </row>
    <row r="302" ht="15.75" customHeight="1">
      <c r="G302" s="49"/>
      <c r="H302" s="49"/>
      <c r="I302" s="49"/>
      <c r="J302" s="49"/>
      <c r="K302" s="49"/>
      <c r="L302" s="49"/>
      <c r="M302" s="49"/>
      <c r="N302" s="49"/>
    </row>
    <row r="303" ht="15.75" customHeight="1">
      <c r="G303" s="49"/>
      <c r="H303" s="49"/>
      <c r="I303" s="49"/>
      <c r="J303" s="49"/>
      <c r="K303" s="49"/>
      <c r="L303" s="49"/>
      <c r="M303" s="49"/>
      <c r="N303" s="49"/>
    </row>
    <row r="304" ht="15.75" customHeight="1">
      <c r="G304" s="49"/>
      <c r="H304" s="49"/>
      <c r="I304" s="49"/>
      <c r="J304" s="49"/>
      <c r="K304" s="49"/>
      <c r="L304" s="49"/>
      <c r="M304" s="49"/>
      <c r="N304" s="49"/>
    </row>
    <row r="305" ht="15.75" customHeight="1">
      <c r="G305" s="49"/>
      <c r="H305" s="49"/>
      <c r="I305" s="49"/>
      <c r="J305" s="49"/>
      <c r="K305" s="49"/>
      <c r="L305" s="49"/>
      <c r="M305" s="49"/>
      <c r="N305" s="49"/>
    </row>
    <row r="306" ht="15.75" customHeight="1">
      <c r="G306" s="49"/>
      <c r="H306" s="49"/>
      <c r="I306" s="49"/>
      <c r="J306" s="49"/>
      <c r="K306" s="49"/>
      <c r="L306" s="49"/>
      <c r="M306" s="49"/>
      <c r="N306" s="49"/>
    </row>
    <row r="307" ht="15.75" customHeight="1">
      <c r="G307" s="49"/>
      <c r="H307" s="49"/>
      <c r="I307" s="49"/>
      <c r="J307" s="49"/>
      <c r="K307" s="49"/>
      <c r="L307" s="49"/>
      <c r="M307" s="49"/>
      <c r="N307" s="49"/>
    </row>
    <row r="308" ht="15.75" customHeight="1">
      <c r="G308" s="49"/>
      <c r="H308" s="49"/>
      <c r="I308" s="49"/>
      <c r="J308" s="49"/>
      <c r="K308" s="49"/>
      <c r="L308" s="49"/>
      <c r="M308" s="49"/>
      <c r="N308" s="49"/>
    </row>
    <row r="309" ht="15.75" customHeight="1">
      <c r="G309" s="49"/>
      <c r="H309" s="49"/>
      <c r="I309" s="49"/>
      <c r="J309" s="49"/>
      <c r="K309" s="49"/>
      <c r="L309" s="49"/>
      <c r="M309" s="49"/>
      <c r="N309" s="49"/>
    </row>
    <row r="310" ht="15.75" customHeight="1">
      <c r="G310" s="49"/>
      <c r="H310" s="49"/>
      <c r="I310" s="49"/>
      <c r="J310" s="49"/>
      <c r="K310" s="49"/>
      <c r="L310" s="49"/>
      <c r="M310" s="49"/>
      <c r="N310" s="49"/>
    </row>
    <row r="311" ht="15.75" customHeight="1">
      <c r="G311" s="49"/>
      <c r="H311" s="49"/>
      <c r="I311" s="49"/>
      <c r="J311" s="49"/>
      <c r="K311" s="49"/>
      <c r="L311" s="49"/>
      <c r="M311" s="49"/>
      <c r="N311" s="49"/>
    </row>
    <row r="312" ht="15.75" customHeight="1">
      <c r="G312" s="49"/>
      <c r="H312" s="49"/>
      <c r="I312" s="49"/>
      <c r="J312" s="49"/>
      <c r="K312" s="49"/>
      <c r="L312" s="49"/>
      <c r="M312" s="49"/>
      <c r="N312" s="49"/>
    </row>
    <row r="313" ht="15.75" customHeight="1">
      <c r="G313" s="49"/>
      <c r="H313" s="49"/>
      <c r="I313" s="49"/>
      <c r="J313" s="49"/>
      <c r="K313" s="49"/>
      <c r="L313" s="49"/>
      <c r="M313" s="49"/>
      <c r="N313" s="49"/>
    </row>
    <row r="314" ht="15.75" customHeight="1">
      <c r="G314" s="49"/>
      <c r="H314" s="49"/>
      <c r="I314" s="49"/>
      <c r="J314" s="49"/>
      <c r="K314" s="49"/>
      <c r="L314" s="49"/>
      <c r="M314" s="49"/>
      <c r="N314" s="49"/>
    </row>
    <row r="315" ht="15.75" customHeight="1">
      <c r="G315" s="49"/>
      <c r="H315" s="49"/>
      <c r="I315" s="49"/>
      <c r="J315" s="49"/>
      <c r="K315" s="49"/>
      <c r="L315" s="49"/>
      <c r="M315" s="49"/>
      <c r="N315" s="49"/>
    </row>
    <row r="316" ht="15.75" customHeight="1">
      <c r="G316" s="49"/>
      <c r="H316" s="49"/>
      <c r="I316" s="49"/>
      <c r="J316" s="49"/>
      <c r="K316" s="49"/>
      <c r="L316" s="49"/>
      <c r="M316" s="49"/>
      <c r="N316" s="49"/>
    </row>
    <row r="317" ht="15.75" customHeight="1">
      <c r="G317" s="49"/>
      <c r="H317" s="49"/>
      <c r="I317" s="49"/>
      <c r="J317" s="49"/>
      <c r="K317" s="49"/>
      <c r="L317" s="49"/>
      <c r="M317" s="49"/>
      <c r="N317" s="49"/>
    </row>
    <row r="318" ht="15.75" customHeight="1">
      <c r="G318" s="49"/>
      <c r="H318" s="49"/>
      <c r="I318" s="49"/>
      <c r="J318" s="49"/>
      <c r="K318" s="49"/>
      <c r="L318" s="49"/>
      <c r="M318" s="49"/>
      <c r="N318" s="49"/>
    </row>
    <row r="319" ht="15.75" customHeight="1">
      <c r="G319" s="49"/>
      <c r="H319" s="49"/>
      <c r="I319" s="49"/>
      <c r="J319" s="49"/>
      <c r="K319" s="49"/>
      <c r="L319" s="49"/>
      <c r="M319" s="49"/>
      <c r="N319" s="49"/>
    </row>
    <row r="320" ht="15.75" customHeight="1">
      <c r="G320" s="49"/>
      <c r="H320" s="49"/>
      <c r="I320" s="49"/>
      <c r="J320" s="49"/>
      <c r="K320" s="49"/>
      <c r="L320" s="49"/>
      <c r="M320" s="49"/>
      <c r="N320" s="49"/>
    </row>
    <row r="321" ht="15.75" customHeight="1">
      <c r="G321" s="49"/>
      <c r="H321" s="49"/>
      <c r="I321" s="49"/>
      <c r="J321" s="49"/>
      <c r="K321" s="49"/>
      <c r="L321" s="49"/>
      <c r="M321" s="49"/>
      <c r="N321" s="49"/>
    </row>
    <row r="322" ht="15.75" customHeight="1">
      <c r="G322" s="49"/>
      <c r="H322" s="49"/>
      <c r="I322" s="49"/>
      <c r="J322" s="49"/>
      <c r="K322" s="49"/>
      <c r="L322" s="49"/>
      <c r="M322" s="49"/>
      <c r="N322" s="49"/>
    </row>
    <row r="323" ht="15.75" customHeight="1">
      <c r="G323" s="49"/>
      <c r="H323" s="49"/>
      <c r="I323" s="49"/>
      <c r="J323" s="49"/>
      <c r="K323" s="49"/>
      <c r="L323" s="49"/>
      <c r="M323" s="49"/>
      <c r="N323" s="49"/>
    </row>
    <row r="324" ht="15.75" customHeight="1">
      <c r="G324" s="49"/>
      <c r="H324" s="49"/>
      <c r="I324" s="49"/>
      <c r="J324" s="49"/>
      <c r="K324" s="49"/>
      <c r="L324" s="49"/>
      <c r="M324" s="49"/>
      <c r="N324" s="49"/>
    </row>
    <row r="325" ht="15.75" customHeight="1">
      <c r="G325" s="49"/>
      <c r="H325" s="49"/>
      <c r="I325" s="49"/>
      <c r="J325" s="49"/>
      <c r="K325" s="49"/>
      <c r="L325" s="49"/>
      <c r="M325" s="49"/>
      <c r="N325" s="49"/>
    </row>
    <row r="326" ht="15.75" customHeight="1">
      <c r="G326" s="49"/>
      <c r="H326" s="49"/>
      <c r="I326" s="49"/>
      <c r="J326" s="49"/>
      <c r="K326" s="49"/>
      <c r="L326" s="49"/>
      <c r="M326" s="49"/>
      <c r="N326" s="49"/>
    </row>
    <row r="327" ht="15.75" customHeight="1">
      <c r="G327" s="49"/>
      <c r="H327" s="49"/>
      <c r="I327" s="49"/>
      <c r="J327" s="49"/>
      <c r="K327" s="49"/>
      <c r="L327" s="49"/>
      <c r="M327" s="49"/>
      <c r="N327" s="49"/>
    </row>
    <row r="328" ht="15.75" customHeight="1">
      <c r="G328" s="49"/>
      <c r="H328" s="49"/>
      <c r="I328" s="49"/>
      <c r="J328" s="49"/>
      <c r="K328" s="49"/>
      <c r="L328" s="49"/>
      <c r="M328" s="49"/>
      <c r="N328" s="49"/>
    </row>
    <row r="329" ht="15.75" customHeight="1">
      <c r="G329" s="49"/>
      <c r="H329" s="49"/>
      <c r="I329" s="49"/>
      <c r="J329" s="49"/>
      <c r="K329" s="49"/>
      <c r="L329" s="49"/>
      <c r="M329" s="49"/>
      <c r="N329" s="49"/>
    </row>
    <row r="330" ht="15.75" customHeight="1">
      <c r="G330" s="49"/>
      <c r="H330" s="49"/>
      <c r="I330" s="49"/>
      <c r="J330" s="49"/>
      <c r="K330" s="49"/>
      <c r="L330" s="49"/>
      <c r="M330" s="49"/>
      <c r="N330" s="49"/>
    </row>
    <row r="331" ht="15.75" customHeight="1">
      <c r="G331" s="49"/>
      <c r="H331" s="49"/>
      <c r="I331" s="49"/>
      <c r="J331" s="49"/>
      <c r="K331" s="49"/>
      <c r="L331" s="49"/>
      <c r="M331" s="49"/>
      <c r="N331" s="49"/>
    </row>
    <row r="332" ht="15.75" customHeight="1">
      <c r="G332" s="49"/>
      <c r="H332" s="49"/>
      <c r="I332" s="49"/>
      <c r="J332" s="49"/>
      <c r="K332" s="49"/>
      <c r="L332" s="49"/>
      <c r="M332" s="49"/>
      <c r="N332" s="49"/>
    </row>
    <row r="333" ht="15.75" customHeight="1">
      <c r="G333" s="49"/>
      <c r="H333" s="49"/>
      <c r="I333" s="49"/>
      <c r="J333" s="49"/>
      <c r="K333" s="49"/>
      <c r="L333" s="49"/>
      <c r="M333" s="49"/>
      <c r="N333" s="49"/>
    </row>
    <row r="334" ht="15.75" customHeight="1">
      <c r="G334" s="49"/>
      <c r="H334" s="49"/>
      <c r="I334" s="49"/>
      <c r="J334" s="49"/>
      <c r="K334" s="49"/>
      <c r="L334" s="49"/>
      <c r="M334" s="49"/>
      <c r="N334" s="49"/>
    </row>
    <row r="335" ht="15.75" customHeight="1">
      <c r="G335" s="49"/>
      <c r="H335" s="49"/>
      <c r="I335" s="49"/>
      <c r="J335" s="49"/>
      <c r="K335" s="49"/>
      <c r="L335" s="49"/>
      <c r="M335" s="49"/>
      <c r="N335" s="49"/>
    </row>
    <row r="336" ht="15.75" customHeight="1">
      <c r="G336" s="49"/>
      <c r="H336" s="49"/>
      <c r="I336" s="49"/>
      <c r="J336" s="49"/>
      <c r="K336" s="49"/>
      <c r="L336" s="49"/>
      <c r="M336" s="49"/>
      <c r="N336" s="49"/>
    </row>
    <row r="337" ht="15.75" customHeight="1">
      <c r="G337" s="49"/>
      <c r="H337" s="49"/>
      <c r="I337" s="49"/>
      <c r="J337" s="49"/>
      <c r="K337" s="49"/>
      <c r="L337" s="49"/>
      <c r="M337" s="49"/>
      <c r="N337" s="49"/>
    </row>
    <row r="338" ht="15.75" customHeight="1">
      <c r="G338" s="49"/>
      <c r="H338" s="49"/>
      <c r="I338" s="49"/>
      <c r="J338" s="49"/>
      <c r="K338" s="49"/>
      <c r="L338" s="49"/>
      <c r="M338" s="49"/>
      <c r="N338" s="49"/>
    </row>
    <row r="339" ht="15.75" customHeight="1">
      <c r="G339" s="49"/>
      <c r="H339" s="49"/>
      <c r="I339" s="49"/>
      <c r="J339" s="49"/>
      <c r="K339" s="49"/>
      <c r="L339" s="49"/>
      <c r="M339" s="49"/>
      <c r="N339" s="49"/>
    </row>
    <row r="340" ht="15.75" customHeight="1">
      <c r="G340" s="49"/>
      <c r="H340" s="49"/>
      <c r="I340" s="49"/>
      <c r="J340" s="49"/>
      <c r="K340" s="49"/>
      <c r="L340" s="49"/>
      <c r="M340" s="49"/>
      <c r="N340" s="49"/>
    </row>
    <row r="341" ht="15.75" customHeight="1">
      <c r="G341" s="49"/>
      <c r="H341" s="49"/>
      <c r="I341" s="49"/>
      <c r="J341" s="49"/>
      <c r="K341" s="49"/>
      <c r="L341" s="49"/>
      <c r="M341" s="49"/>
      <c r="N341" s="49"/>
    </row>
    <row r="342" ht="15.75" customHeight="1">
      <c r="G342" s="49"/>
      <c r="H342" s="49"/>
      <c r="I342" s="49"/>
      <c r="J342" s="49"/>
      <c r="K342" s="49"/>
      <c r="L342" s="49"/>
      <c r="M342" s="49"/>
      <c r="N342" s="49"/>
    </row>
    <row r="343" ht="15.75" customHeight="1">
      <c r="G343" s="49"/>
      <c r="H343" s="49"/>
      <c r="I343" s="49"/>
      <c r="J343" s="49"/>
      <c r="K343" s="49"/>
      <c r="L343" s="49"/>
      <c r="M343" s="49"/>
      <c r="N343" s="49"/>
    </row>
    <row r="344" ht="15.75" customHeight="1">
      <c r="G344" s="49"/>
      <c r="H344" s="49"/>
      <c r="I344" s="49"/>
      <c r="J344" s="49"/>
      <c r="K344" s="49"/>
      <c r="L344" s="49"/>
      <c r="M344" s="49"/>
      <c r="N344" s="49"/>
    </row>
    <row r="345" ht="15.75" customHeight="1">
      <c r="G345" s="49"/>
      <c r="H345" s="49"/>
      <c r="I345" s="49"/>
      <c r="J345" s="49"/>
      <c r="K345" s="49"/>
      <c r="L345" s="49"/>
      <c r="M345" s="49"/>
      <c r="N345" s="49"/>
    </row>
    <row r="346" ht="15.75" customHeight="1">
      <c r="G346" s="49"/>
      <c r="H346" s="49"/>
      <c r="I346" s="49"/>
      <c r="J346" s="49"/>
      <c r="K346" s="49"/>
      <c r="L346" s="49"/>
      <c r="M346" s="49"/>
      <c r="N346" s="49"/>
    </row>
    <row r="347" ht="15.75" customHeight="1">
      <c r="G347" s="49"/>
      <c r="H347" s="49"/>
      <c r="I347" s="49"/>
      <c r="J347" s="49"/>
      <c r="K347" s="49"/>
      <c r="L347" s="49"/>
      <c r="M347" s="49"/>
      <c r="N347" s="49"/>
    </row>
    <row r="348" ht="15.75" customHeight="1">
      <c r="G348" s="49"/>
      <c r="H348" s="49"/>
      <c r="I348" s="49"/>
      <c r="J348" s="49"/>
      <c r="K348" s="49"/>
      <c r="L348" s="49"/>
      <c r="M348" s="49"/>
      <c r="N348" s="49"/>
    </row>
    <row r="349" ht="15.75" customHeight="1">
      <c r="G349" s="49"/>
      <c r="H349" s="49"/>
      <c r="I349" s="49"/>
      <c r="J349" s="49"/>
      <c r="K349" s="49"/>
      <c r="L349" s="49"/>
      <c r="M349" s="49"/>
      <c r="N349" s="49"/>
    </row>
    <row r="350" ht="15.75" customHeight="1">
      <c r="G350" s="49"/>
      <c r="H350" s="49"/>
      <c r="I350" s="49"/>
      <c r="J350" s="49"/>
      <c r="K350" s="49"/>
      <c r="L350" s="49"/>
      <c r="M350" s="49"/>
      <c r="N350" s="49"/>
    </row>
    <row r="351" ht="15.75" customHeight="1">
      <c r="G351" s="49"/>
      <c r="H351" s="49"/>
      <c r="I351" s="49"/>
      <c r="J351" s="49"/>
      <c r="K351" s="49"/>
      <c r="L351" s="49"/>
      <c r="M351" s="49"/>
      <c r="N351" s="49"/>
    </row>
    <row r="352" ht="15.75" customHeight="1">
      <c r="G352" s="49"/>
      <c r="H352" s="49"/>
      <c r="I352" s="49"/>
      <c r="J352" s="49"/>
      <c r="K352" s="49"/>
      <c r="L352" s="49"/>
      <c r="M352" s="49"/>
      <c r="N352" s="49"/>
    </row>
    <row r="353" ht="15.75" customHeight="1">
      <c r="G353" s="49"/>
      <c r="H353" s="49"/>
      <c r="I353" s="49"/>
      <c r="J353" s="49"/>
      <c r="K353" s="49"/>
      <c r="L353" s="49"/>
      <c r="M353" s="49"/>
      <c r="N353" s="49"/>
    </row>
    <row r="354" ht="15.75" customHeight="1">
      <c r="G354" s="49"/>
      <c r="H354" s="49"/>
      <c r="I354" s="49"/>
      <c r="J354" s="49"/>
      <c r="K354" s="49"/>
      <c r="L354" s="49"/>
      <c r="M354" s="49"/>
      <c r="N354" s="49"/>
    </row>
    <row r="355" ht="15.75" customHeight="1">
      <c r="G355" s="49"/>
      <c r="H355" s="49"/>
      <c r="I355" s="49"/>
      <c r="J355" s="49"/>
      <c r="K355" s="49"/>
      <c r="L355" s="49"/>
      <c r="M355" s="49"/>
      <c r="N355" s="49"/>
    </row>
    <row r="356" ht="15.75" customHeight="1">
      <c r="G356" s="49"/>
      <c r="H356" s="49"/>
      <c r="I356" s="49"/>
      <c r="J356" s="49"/>
      <c r="K356" s="49"/>
      <c r="L356" s="49"/>
      <c r="M356" s="49"/>
      <c r="N356" s="49"/>
    </row>
    <row r="357" ht="15.75" customHeight="1">
      <c r="G357" s="49"/>
      <c r="H357" s="49"/>
      <c r="I357" s="49"/>
      <c r="J357" s="49"/>
      <c r="K357" s="49"/>
      <c r="L357" s="49"/>
      <c r="M357" s="49"/>
      <c r="N357" s="49"/>
    </row>
    <row r="358" ht="15.75" customHeight="1">
      <c r="G358" s="49"/>
      <c r="H358" s="49"/>
      <c r="I358" s="49"/>
      <c r="J358" s="49"/>
      <c r="K358" s="49"/>
      <c r="L358" s="49"/>
      <c r="M358" s="49"/>
      <c r="N358" s="49"/>
    </row>
    <row r="359" ht="15.75" customHeight="1">
      <c r="G359" s="49"/>
      <c r="H359" s="49"/>
      <c r="I359" s="49"/>
      <c r="J359" s="49"/>
      <c r="K359" s="49"/>
      <c r="L359" s="49"/>
      <c r="M359" s="49"/>
      <c r="N359" s="49"/>
    </row>
    <row r="360" ht="15.75" customHeight="1">
      <c r="G360" s="49"/>
      <c r="H360" s="49"/>
      <c r="I360" s="49"/>
      <c r="J360" s="49"/>
      <c r="K360" s="49"/>
      <c r="L360" s="49"/>
      <c r="M360" s="49"/>
      <c r="N360" s="49"/>
    </row>
    <row r="361" ht="15.75" customHeight="1">
      <c r="G361" s="49"/>
      <c r="H361" s="49"/>
      <c r="I361" s="49"/>
      <c r="J361" s="49"/>
      <c r="K361" s="49"/>
      <c r="L361" s="49"/>
      <c r="M361" s="49"/>
      <c r="N361" s="49"/>
    </row>
    <row r="362" ht="15.75" customHeight="1">
      <c r="G362" s="49"/>
      <c r="H362" s="49"/>
      <c r="I362" s="49"/>
      <c r="J362" s="49"/>
      <c r="K362" s="49"/>
      <c r="L362" s="49"/>
      <c r="M362" s="49"/>
      <c r="N362" s="49"/>
    </row>
    <row r="363" ht="15.75" customHeight="1">
      <c r="G363" s="49"/>
      <c r="H363" s="49"/>
      <c r="I363" s="49"/>
      <c r="J363" s="49"/>
      <c r="K363" s="49"/>
      <c r="L363" s="49"/>
      <c r="M363" s="49"/>
      <c r="N363" s="49"/>
    </row>
    <row r="364" ht="15.75" customHeight="1">
      <c r="G364" s="49"/>
      <c r="H364" s="49"/>
      <c r="I364" s="49"/>
      <c r="J364" s="49"/>
      <c r="K364" s="49"/>
      <c r="L364" s="49"/>
      <c r="M364" s="49"/>
      <c r="N364" s="49"/>
    </row>
    <row r="365" ht="15.75" customHeight="1">
      <c r="G365" s="49"/>
      <c r="H365" s="49"/>
      <c r="I365" s="49"/>
      <c r="J365" s="49"/>
      <c r="K365" s="49"/>
      <c r="L365" s="49"/>
      <c r="M365" s="49"/>
      <c r="N365" s="49"/>
    </row>
    <row r="366" ht="15.75" customHeight="1">
      <c r="G366" s="49"/>
      <c r="H366" s="49"/>
      <c r="I366" s="49"/>
      <c r="J366" s="49"/>
      <c r="K366" s="49"/>
      <c r="L366" s="49"/>
      <c r="M366" s="49"/>
      <c r="N366" s="49"/>
    </row>
    <row r="367" ht="15.75" customHeight="1">
      <c r="G367" s="49"/>
      <c r="H367" s="49"/>
      <c r="I367" s="49"/>
      <c r="J367" s="49"/>
      <c r="K367" s="49"/>
      <c r="L367" s="49"/>
      <c r="M367" s="49"/>
      <c r="N367" s="49"/>
    </row>
    <row r="368" ht="15.75" customHeight="1">
      <c r="G368" s="49"/>
      <c r="H368" s="49"/>
      <c r="I368" s="49"/>
      <c r="J368" s="49"/>
      <c r="K368" s="49"/>
      <c r="L368" s="49"/>
      <c r="M368" s="49"/>
      <c r="N368" s="49"/>
    </row>
    <row r="369" ht="15.75" customHeight="1">
      <c r="G369" s="49"/>
      <c r="H369" s="49"/>
      <c r="I369" s="49"/>
      <c r="J369" s="49"/>
      <c r="K369" s="49"/>
      <c r="L369" s="49"/>
      <c r="M369" s="49"/>
      <c r="N369" s="49"/>
    </row>
    <row r="370" ht="15.75" customHeight="1">
      <c r="G370" s="49"/>
      <c r="H370" s="49"/>
      <c r="I370" s="49"/>
      <c r="J370" s="49"/>
      <c r="K370" s="49"/>
      <c r="L370" s="49"/>
      <c r="M370" s="49"/>
      <c r="N370" s="49"/>
    </row>
    <row r="371" ht="15.75" customHeight="1">
      <c r="G371" s="49"/>
      <c r="H371" s="49"/>
      <c r="I371" s="49"/>
      <c r="J371" s="49"/>
      <c r="K371" s="49"/>
      <c r="L371" s="49"/>
      <c r="M371" s="49"/>
      <c r="N371" s="49"/>
    </row>
    <row r="372" ht="15.75" customHeight="1">
      <c r="G372" s="49"/>
      <c r="H372" s="49"/>
      <c r="I372" s="49"/>
      <c r="J372" s="49"/>
      <c r="K372" s="49"/>
      <c r="L372" s="49"/>
      <c r="M372" s="49"/>
      <c r="N372" s="49"/>
    </row>
    <row r="373" ht="15.75" customHeight="1">
      <c r="G373" s="49"/>
      <c r="H373" s="49"/>
      <c r="I373" s="49"/>
      <c r="J373" s="49"/>
      <c r="K373" s="49"/>
      <c r="L373" s="49"/>
      <c r="M373" s="49"/>
      <c r="N373" s="49"/>
    </row>
    <row r="374" ht="15.75" customHeight="1">
      <c r="G374" s="49"/>
      <c r="H374" s="49"/>
      <c r="I374" s="49"/>
      <c r="J374" s="49"/>
      <c r="K374" s="49"/>
      <c r="L374" s="49"/>
      <c r="M374" s="49"/>
      <c r="N374" s="49"/>
    </row>
    <row r="375" ht="15.75" customHeight="1">
      <c r="G375" s="49"/>
      <c r="H375" s="49"/>
      <c r="I375" s="49"/>
      <c r="J375" s="49"/>
      <c r="K375" s="49"/>
      <c r="L375" s="49"/>
      <c r="M375" s="49"/>
      <c r="N375" s="49"/>
    </row>
    <row r="376" ht="15.75" customHeight="1">
      <c r="G376" s="49"/>
      <c r="H376" s="49"/>
      <c r="I376" s="49"/>
      <c r="J376" s="49"/>
      <c r="K376" s="49"/>
      <c r="L376" s="49"/>
      <c r="M376" s="49"/>
      <c r="N376" s="49"/>
    </row>
    <row r="377" ht="15.75" customHeight="1">
      <c r="G377" s="49"/>
      <c r="H377" s="49"/>
      <c r="I377" s="49"/>
      <c r="J377" s="49"/>
      <c r="K377" s="49"/>
      <c r="L377" s="49"/>
      <c r="M377" s="49"/>
      <c r="N377" s="49"/>
    </row>
    <row r="378" ht="15.75" customHeight="1">
      <c r="G378" s="49"/>
      <c r="H378" s="49"/>
      <c r="I378" s="49"/>
      <c r="J378" s="49"/>
      <c r="K378" s="49"/>
      <c r="L378" s="49"/>
      <c r="M378" s="49"/>
      <c r="N378" s="49"/>
    </row>
    <row r="379" ht="15.75" customHeight="1">
      <c r="G379" s="49"/>
      <c r="H379" s="49"/>
      <c r="I379" s="49"/>
      <c r="J379" s="49"/>
      <c r="K379" s="49"/>
      <c r="L379" s="49"/>
      <c r="M379" s="49"/>
      <c r="N379" s="49"/>
    </row>
    <row r="380" ht="15.75" customHeight="1">
      <c r="G380" s="49"/>
      <c r="H380" s="49"/>
      <c r="I380" s="49"/>
      <c r="J380" s="49"/>
      <c r="K380" s="49"/>
      <c r="L380" s="49"/>
      <c r="M380" s="49"/>
      <c r="N380" s="49"/>
    </row>
    <row r="381" ht="15.75" customHeight="1">
      <c r="G381" s="49"/>
      <c r="H381" s="49"/>
      <c r="I381" s="49"/>
      <c r="J381" s="49"/>
      <c r="K381" s="49"/>
      <c r="L381" s="49"/>
      <c r="M381" s="49"/>
      <c r="N381" s="49"/>
    </row>
    <row r="382" ht="15.75" customHeight="1">
      <c r="G382" s="49"/>
      <c r="H382" s="49"/>
      <c r="I382" s="49"/>
      <c r="J382" s="49"/>
      <c r="K382" s="49"/>
      <c r="L382" s="49"/>
      <c r="M382" s="49"/>
      <c r="N382" s="49"/>
    </row>
    <row r="383" ht="15.75" customHeight="1">
      <c r="G383" s="49"/>
      <c r="H383" s="49"/>
      <c r="I383" s="49"/>
      <c r="J383" s="49"/>
      <c r="K383" s="49"/>
      <c r="L383" s="49"/>
      <c r="M383" s="49"/>
      <c r="N383" s="49"/>
    </row>
    <row r="384" ht="15.75" customHeight="1">
      <c r="G384" s="49"/>
      <c r="H384" s="49"/>
      <c r="I384" s="49"/>
      <c r="J384" s="49"/>
      <c r="K384" s="49"/>
      <c r="L384" s="49"/>
      <c r="M384" s="49"/>
      <c r="N384" s="49"/>
    </row>
    <row r="385" ht="15.75" customHeight="1">
      <c r="G385" s="49"/>
      <c r="H385" s="49"/>
      <c r="I385" s="49"/>
      <c r="J385" s="49"/>
      <c r="K385" s="49"/>
      <c r="L385" s="49"/>
      <c r="M385" s="49"/>
      <c r="N385" s="49"/>
    </row>
    <row r="386" ht="15.75" customHeight="1">
      <c r="G386" s="49"/>
      <c r="H386" s="49"/>
      <c r="I386" s="49"/>
      <c r="J386" s="49"/>
      <c r="K386" s="49"/>
      <c r="L386" s="49"/>
      <c r="M386" s="49"/>
      <c r="N386" s="49"/>
    </row>
    <row r="387" ht="15.75" customHeight="1">
      <c r="G387" s="49"/>
      <c r="H387" s="49"/>
      <c r="I387" s="49"/>
      <c r="J387" s="49"/>
      <c r="K387" s="49"/>
      <c r="L387" s="49"/>
      <c r="M387" s="49"/>
      <c r="N387" s="49"/>
    </row>
    <row r="388" ht="15.75" customHeight="1">
      <c r="G388" s="49"/>
      <c r="H388" s="49"/>
      <c r="I388" s="49"/>
      <c r="J388" s="49"/>
      <c r="K388" s="49"/>
      <c r="L388" s="49"/>
      <c r="M388" s="49"/>
      <c r="N388" s="49"/>
    </row>
    <row r="389" ht="15.75" customHeight="1">
      <c r="G389" s="49"/>
      <c r="H389" s="49"/>
      <c r="I389" s="49"/>
      <c r="J389" s="49"/>
      <c r="K389" s="49"/>
      <c r="L389" s="49"/>
      <c r="M389" s="49"/>
      <c r="N389" s="49"/>
    </row>
    <row r="390" ht="15.75" customHeight="1">
      <c r="G390" s="49"/>
      <c r="H390" s="49"/>
      <c r="I390" s="49"/>
      <c r="J390" s="49"/>
      <c r="K390" s="49"/>
      <c r="L390" s="49"/>
      <c r="M390" s="49"/>
      <c r="N390" s="49"/>
    </row>
    <row r="391" ht="15.75" customHeight="1">
      <c r="G391" s="49"/>
      <c r="H391" s="49"/>
      <c r="I391" s="49"/>
      <c r="J391" s="49"/>
      <c r="K391" s="49"/>
      <c r="L391" s="49"/>
      <c r="M391" s="49"/>
      <c r="N391" s="49"/>
    </row>
    <row r="392" ht="15.75" customHeight="1">
      <c r="G392" s="49"/>
      <c r="H392" s="49"/>
      <c r="I392" s="49"/>
      <c r="J392" s="49"/>
      <c r="K392" s="49"/>
      <c r="L392" s="49"/>
      <c r="M392" s="49"/>
      <c r="N392" s="49"/>
    </row>
    <row r="393" ht="15.75" customHeight="1">
      <c r="G393" s="49"/>
      <c r="H393" s="49"/>
      <c r="I393" s="49"/>
      <c r="J393" s="49"/>
      <c r="K393" s="49"/>
      <c r="L393" s="49"/>
      <c r="M393" s="49"/>
      <c r="N393" s="49"/>
    </row>
    <row r="394" ht="15.75" customHeight="1">
      <c r="G394" s="49"/>
      <c r="H394" s="49"/>
      <c r="I394" s="49"/>
      <c r="J394" s="49"/>
      <c r="K394" s="49"/>
      <c r="L394" s="49"/>
      <c r="M394" s="49"/>
      <c r="N394" s="49"/>
    </row>
    <row r="395" ht="15.75" customHeight="1">
      <c r="G395" s="49"/>
      <c r="H395" s="49"/>
      <c r="I395" s="49"/>
      <c r="J395" s="49"/>
      <c r="K395" s="49"/>
      <c r="L395" s="49"/>
      <c r="M395" s="49"/>
      <c r="N395" s="49"/>
    </row>
    <row r="396" ht="15.75" customHeight="1">
      <c r="G396" s="49"/>
      <c r="H396" s="49"/>
      <c r="I396" s="49"/>
      <c r="J396" s="49"/>
      <c r="K396" s="49"/>
      <c r="L396" s="49"/>
      <c r="M396" s="49"/>
      <c r="N396" s="49"/>
    </row>
    <row r="397" ht="15.75" customHeight="1">
      <c r="G397" s="49"/>
      <c r="H397" s="49"/>
      <c r="I397" s="49"/>
      <c r="J397" s="49"/>
      <c r="K397" s="49"/>
      <c r="L397" s="49"/>
      <c r="M397" s="49"/>
      <c r="N397" s="49"/>
    </row>
    <row r="398" ht="15.75" customHeight="1">
      <c r="G398" s="49"/>
      <c r="H398" s="49"/>
      <c r="I398" s="49"/>
      <c r="J398" s="49"/>
      <c r="K398" s="49"/>
      <c r="L398" s="49"/>
      <c r="M398" s="49"/>
      <c r="N398" s="49"/>
    </row>
    <row r="399" ht="15.75" customHeight="1">
      <c r="G399" s="49"/>
      <c r="H399" s="49"/>
      <c r="I399" s="49"/>
      <c r="J399" s="49"/>
      <c r="K399" s="49"/>
      <c r="L399" s="49"/>
      <c r="M399" s="49"/>
      <c r="N399" s="49"/>
    </row>
    <row r="400" ht="15.75" customHeight="1">
      <c r="G400" s="49"/>
      <c r="H400" s="49"/>
      <c r="I400" s="49"/>
      <c r="J400" s="49"/>
      <c r="K400" s="49"/>
      <c r="L400" s="49"/>
      <c r="M400" s="49"/>
      <c r="N400" s="49"/>
    </row>
    <row r="401" ht="15.75" customHeight="1">
      <c r="G401" s="49"/>
      <c r="H401" s="49"/>
      <c r="I401" s="49"/>
      <c r="J401" s="49"/>
      <c r="K401" s="49"/>
      <c r="L401" s="49"/>
      <c r="M401" s="49"/>
      <c r="N401" s="49"/>
    </row>
    <row r="402" ht="15.75" customHeight="1">
      <c r="G402" s="49"/>
      <c r="H402" s="49"/>
      <c r="I402" s="49"/>
      <c r="J402" s="49"/>
      <c r="K402" s="49"/>
      <c r="L402" s="49"/>
      <c r="M402" s="49"/>
      <c r="N402" s="49"/>
    </row>
    <row r="403" ht="15.75" customHeight="1">
      <c r="G403" s="49"/>
      <c r="H403" s="49"/>
      <c r="I403" s="49"/>
      <c r="J403" s="49"/>
      <c r="K403" s="49"/>
      <c r="L403" s="49"/>
      <c r="M403" s="49"/>
      <c r="N403" s="49"/>
    </row>
    <row r="404" ht="15.75" customHeight="1">
      <c r="G404" s="49"/>
      <c r="H404" s="49"/>
      <c r="I404" s="49"/>
      <c r="J404" s="49"/>
      <c r="K404" s="49"/>
      <c r="L404" s="49"/>
      <c r="M404" s="49"/>
      <c r="N404" s="49"/>
    </row>
    <row r="405" ht="15.75" customHeight="1">
      <c r="G405" s="49"/>
      <c r="H405" s="49"/>
      <c r="I405" s="49"/>
      <c r="J405" s="49"/>
      <c r="K405" s="49"/>
      <c r="L405" s="49"/>
      <c r="M405" s="49"/>
      <c r="N405" s="49"/>
    </row>
    <row r="406" ht="15.75" customHeight="1">
      <c r="G406" s="49"/>
      <c r="H406" s="49"/>
      <c r="I406" s="49"/>
      <c r="J406" s="49"/>
      <c r="K406" s="49"/>
      <c r="L406" s="49"/>
      <c r="M406" s="49"/>
      <c r="N406" s="49"/>
    </row>
    <row r="407" ht="15.75" customHeight="1">
      <c r="G407" s="49"/>
      <c r="H407" s="49"/>
      <c r="I407" s="49"/>
      <c r="J407" s="49"/>
      <c r="K407" s="49"/>
      <c r="L407" s="49"/>
      <c r="M407" s="49"/>
      <c r="N407" s="49"/>
    </row>
    <row r="408" ht="15.75" customHeight="1">
      <c r="G408" s="49"/>
      <c r="H408" s="49"/>
      <c r="I408" s="49"/>
      <c r="J408" s="49"/>
      <c r="K408" s="49"/>
      <c r="L408" s="49"/>
      <c r="M408" s="49"/>
      <c r="N408" s="49"/>
    </row>
    <row r="409" ht="15.75" customHeight="1">
      <c r="G409" s="49"/>
      <c r="H409" s="49"/>
      <c r="I409" s="49"/>
      <c r="J409" s="49"/>
      <c r="K409" s="49"/>
      <c r="L409" s="49"/>
      <c r="M409" s="49"/>
      <c r="N409" s="49"/>
    </row>
    <row r="410" ht="15.75" customHeight="1">
      <c r="G410" s="49"/>
      <c r="H410" s="49"/>
      <c r="I410" s="49"/>
      <c r="J410" s="49"/>
      <c r="K410" s="49"/>
      <c r="L410" s="49"/>
      <c r="M410" s="49"/>
      <c r="N410" s="49"/>
    </row>
    <row r="411" ht="15.75" customHeight="1">
      <c r="G411" s="49"/>
      <c r="H411" s="49"/>
      <c r="I411" s="49"/>
      <c r="J411" s="49"/>
      <c r="K411" s="49"/>
      <c r="L411" s="49"/>
      <c r="M411" s="49"/>
      <c r="N411" s="49"/>
    </row>
    <row r="412" ht="15.75" customHeight="1">
      <c r="G412" s="49"/>
      <c r="H412" s="49"/>
      <c r="I412" s="49"/>
      <c r="J412" s="49"/>
      <c r="K412" s="49"/>
      <c r="L412" s="49"/>
      <c r="M412" s="49"/>
      <c r="N412" s="49"/>
    </row>
    <row r="413" ht="15.75" customHeight="1">
      <c r="G413" s="49"/>
      <c r="H413" s="49"/>
      <c r="I413" s="49"/>
      <c r="J413" s="49"/>
      <c r="K413" s="49"/>
      <c r="L413" s="49"/>
      <c r="M413" s="49"/>
      <c r="N413" s="49"/>
    </row>
    <row r="414" ht="15.75" customHeight="1">
      <c r="G414" s="49"/>
      <c r="H414" s="49"/>
      <c r="I414" s="49"/>
      <c r="J414" s="49"/>
      <c r="K414" s="49"/>
      <c r="L414" s="49"/>
      <c r="M414" s="49"/>
      <c r="N414" s="49"/>
    </row>
    <row r="415" ht="15.75" customHeight="1">
      <c r="G415" s="49"/>
      <c r="H415" s="49"/>
      <c r="I415" s="49"/>
      <c r="J415" s="49"/>
      <c r="K415" s="49"/>
      <c r="L415" s="49"/>
      <c r="M415" s="49"/>
      <c r="N415" s="49"/>
    </row>
    <row r="416" ht="15.75" customHeight="1">
      <c r="G416" s="49"/>
      <c r="H416" s="49"/>
      <c r="I416" s="49"/>
      <c r="J416" s="49"/>
      <c r="K416" s="49"/>
      <c r="L416" s="49"/>
      <c r="M416" s="49"/>
      <c r="N416" s="49"/>
    </row>
    <row r="417" ht="15.75" customHeight="1">
      <c r="G417" s="49"/>
      <c r="H417" s="49"/>
      <c r="I417" s="49"/>
      <c r="J417" s="49"/>
      <c r="K417" s="49"/>
      <c r="L417" s="49"/>
      <c r="M417" s="49"/>
      <c r="N417" s="49"/>
    </row>
    <row r="418" ht="15.75" customHeight="1">
      <c r="G418" s="49"/>
      <c r="H418" s="49"/>
      <c r="I418" s="49"/>
      <c r="J418" s="49"/>
      <c r="K418" s="49"/>
      <c r="L418" s="49"/>
      <c r="M418" s="49"/>
      <c r="N418" s="49"/>
    </row>
    <row r="419" ht="15.75" customHeight="1">
      <c r="G419" s="49"/>
      <c r="H419" s="49"/>
      <c r="I419" s="49"/>
      <c r="J419" s="49"/>
      <c r="K419" s="49"/>
      <c r="L419" s="49"/>
      <c r="M419" s="49"/>
      <c r="N419" s="49"/>
    </row>
    <row r="420" ht="15.75" customHeight="1">
      <c r="G420" s="49"/>
      <c r="H420" s="49"/>
      <c r="I420" s="49"/>
      <c r="J420" s="49"/>
      <c r="K420" s="49"/>
      <c r="L420" s="49"/>
      <c r="M420" s="49"/>
      <c r="N420" s="49"/>
    </row>
    <row r="421" ht="15.75" customHeight="1">
      <c r="G421" s="49"/>
      <c r="H421" s="49"/>
      <c r="I421" s="49"/>
      <c r="J421" s="49"/>
      <c r="K421" s="49"/>
      <c r="L421" s="49"/>
      <c r="M421" s="49"/>
      <c r="N421" s="49"/>
    </row>
    <row r="422" ht="15.75" customHeight="1">
      <c r="G422" s="49"/>
      <c r="H422" s="49"/>
      <c r="I422" s="49"/>
      <c r="J422" s="49"/>
      <c r="K422" s="49"/>
      <c r="L422" s="49"/>
      <c r="M422" s="49"/>
      <c r="N422" s="49"/>
    </row>
    <row r="423" ht="15.75" customHeight="1">
      <c r="G423" s="49"/>
      <c r="H423" s="49"/>
      <c r="I423" s="49"/>
      <c r="J423" s="49"/>
      <c r="K423" s="49"/>
      <c r="L423" s="49"/>
      <c r="M423" s="49"/>
      <c r="N423" s="49"/>
    </row>
    <row r="424" ht="15.75" customHeight="1">
      <c r="G424" s="49"/>
      <c r="H424" s="49"/>
      <c r="I424" s="49"/>
      <c r="J424" s="49"/>
      <c r="K424" s="49"/>
      <c r="L424" s="49"/>
      <c r="M424" s="49"/>
      <c r="N424" s="49"/>
    </row>
    <row r="425" ht="15.75" customHeight="1">
      <c r="G425" s="49"/>
      <c r="H425" s="49"/>
      <c r="I425" s="49"/>
      <c r="J425" s="49"/>
      <c r="K425" s="49"/>
      <c r="L425" s="49"/>
      <c r="M425" s="49"/>
      <c r="N425" s="49"/>
    </row>
    <row r="426" ht="15.75" customHeight="1">
      <c r="G426" s="49"/>
      <c r="H426" s="49"/>
      <c r="I426" s="49"/>
      <c r="J426" s="49"/>
      <c r="K426" s="49"/>
      <c r="L426" s="49"/>
      <c r="M426" s="49"/>
      <c r="N426" s="49"/>
    </row>
    <row r="427" ht="15.75" customHeight="1">
      <c r="G427" s="49"/>
      <c r="H427" s="49"/>
      <c r="I427" s="49"/>
      <c r="J427" s="49"/>
      <c r="K427" s="49"/>
      <c r="L427" s="49"/>
      <c r="M427" s="49"/>
      <c r="N427" s="49"/>
    </row>
    <row r="428" ht="15.75" customHeight="1">
      <c r="G428" s="49"/>
      <c r="H428" s="49"/>
      <c r="I428" s="49"/>
      <c r="J428" s="49"/>
      <c r="K428" s="49"/>
      <c r="L428" s="49"/>
      <c r="M428" s="49"/>
      <c r="N428" s="49"/>
    </row>
    <row r="429" ht="15.75" customHeight="1">
      <c r="G429" s="49"/>
      <c r="H429" s="49"/>
      <c r="I429" s="49"/>
      <c r="J429" s="49"/>
      <c r="K429" s="49"/>
      <c r="L429" s="49"/>
      <c r="M429" s="49"/>
      <c r="N429" s="49"/>
    </row>
    <row r="430" ht="15.75" customHeight="1">
      <c r="G430" s="49"/>
      <c r="H430" s="49"/>
      <c r="I430" s="49"/>
      <c r="J430" s="49"/>
      <c r="K430" s="49"/>
      <c r="L430" s="49"/>
      <c r="M430" s="49"/>
      <c r="N430" s="49"/>
    </row>
    <row r="431" ht="15.75" customHeight="1">
      <c r="G431" s="49"/>
      <c r="H431" s="49"/>
      <c r="I431" s="49"/>
      <c r="J431" s="49"/>
      <c r="K431" s="49"/>
      <c r="L431" s="49"/>
      <c r="M431" s="49"/>
      <c r="N431" s="49"/>
    </row>
    <row r="432" ht="15.75" customHeight="1">
      <c r="G432" s="49"/>
      <c r="H432" s="49"/>
      <c r="I432" s="49"/>
      <c r="J432" s="49"/>
      <c r="K432" s="49"/>
      <c r="L432" s="49"/>
      <c r="M432" s="49"/>
      <c r="N432" s="49"/>
    </row>
    <row r="433" ht="15.75" customHeight="1">
      <c r="G433" s="49"/>
      <c r="H433" s="49"/>
      <c r="I433" s="49"/>
      <c r="J433" s="49"/>
      <c r="K433" s="49"/>
      <c r="L433" s="49"/>
      <c r="M433" s="49"/>
      <c r="N433" s="49"/>
    </row>
    <row r="434" ht="15.75" customHeight="1">
      <c r="G434" s="49"/>
      <c r="H434" s="49"/>
      <c r="I434" s="49"/>
      <c r="J434" s="49"/>
      <c r="K434" s="49"/>
      <c r="L434" s="49"/>
      <c r="M434" s="49"/>
      <c r="N434" s="49"/>
    </row>
    <row r="435" ht="15.75" customHeight="1">
      <c r="G435" s="49"/>
      <c r="H435" s="49"/>
      <c r="I435" s="49"/>
      <c r="J435" s="49"/>
      <c r="K435" s="49"/>
      <c r="L435" s="49"/>
      <c r="M435" s="49"/>
      <c r="N435" s="49"/>
    </row>
    <row r="436" ht="15.75" customHeight="1">
      <c r="G436" s="49"/>
      <c r="H436" s="49"/>
      <c r="I436" s="49"/>
      <c r="J436" s="49"/>
      <c r="K436" s="49"/>
      <c r="L436" s="49"/>
      <c r="M436" s="49"/>
      <c r="N436" s="49"/>
    </row>
    <row r="437" ht="15.75" customHeight="1">
      <c r="G437" s="49"/>
      <c r="H437" s="49"/>
      <c r="I437" s="49"/>
      <c r="J437" s="49"/>
      <c r="K437" s="49"/>
      <c r="L437" s="49"/>
      <c r="M437" s="49"/>
      <c r="N437" s="49"/>
    </row>
    <row r="438" ht="15.75" customHeight="1">
      <c r="G438" s="49"/>
      <c r="H438" s="49"/>
      <c r="I438" s="49"/>
      <c r="J438" s="49"/>
      <c r="K438" s="49"/>
      <c r="L438" s="49"/>
      <c r="M438" s="49"/>
      <c r="N438" s="49"/>
    </row>
    <row r="439" ht="15.75" customHeight="1">
      <c r="G439" s="49"/>
      <c r="H439" s="49"/>
      <c r="I439" s="49"/>
      <c r="J439" s="49"/>
      <c r="K439" s="49"/>
      <c r="L439" s="49"/>
      <c r="M439" s="49"/>
      <c r="N439" s="49"/>
    </row>
    <row r="440" ht="15.75" customHeight="1">
      <c r="G440" s="49"/>
      <c r="H440" s="49"/>
      <c r="I440" s="49"/>
      <c r="J440" s="49"/>
      <c r="K440" s="49"/>
      <c r="L440" s="49"/>
      <c r="M440" s="49"/>
      <c r="N440" s="49"/>
    </row>
    <row r="441" ht="15.75" customHeight="1">
      <c r="G441" s="49"/>
      <c r="H441" s="49"/>
      <c r="I441" s="49"/>
      <c r="J441" s="49"/>
      <c r="K441" s="49"/>
      <c r="L441" s="49"/>
      <c r="M441" s="49"/>
      <c r="N441" s="49"/>
    </row>
    <row r="442" ht="15.75" customHeight="1">
      <c r="G442" s="49"/>
      <c r="H442" s="49"/>
      <c r="I442" s="49"/>
      <c r="J442" s="49"/>
      <c r="K442" s="49"/>
      <c r="L442" s="49"/>
      <c r="M442" s="49"/>
      <c r="N442" s="49"/>
    </row>
    <row r="443" ht="15.75" customHeight="1">
      <c r="G443" s="49"/>
      <c r="H443" s="49"/>
      <c r="I443" s="49"/>
      <c r="J443" s="49"/>
      <c r="K443" s="49"/>
      <c r="L443" s="49"/>
      <c r="M443" s="49"/>
      <c r="N443" s="49"/>
    </row>
    <row r="444" ht="15.75" customHeight="1">
      <c r="G444" s="49"/>
      <c r="H444" s="49"/>
      <c r="I444" s="49"/>
      <c r="J444" s="49"/>
      <c r="K444" s="49"/>
      <c r="L444" s="49"/>
      <c r="M444" s="49"/>
      <c r="N444" s="49"/>
    </row>
    <row r="445" ht="15.75" customHeight="1">
      <c r="G445" s="49"/>
      <c r="H445" s="49"/>
      <c r="I445" s="49"/>
      <c r="J445" s="49"/>
      <c r="K445" s="49"/>
      <c r="L445" s="49"/>
      <c r="M445" s="49"/>
      <c r="N445" s="49"/>
    </row>
    <row r="446" ht="15.75" customHeight="1">
      <c r="G446" s="49"/>
      <c r="H446" s="49"/>
      <c r="I446" s="49"/>
      <c r="J446" s="49"/>
      <c r="K446" s="49"/>
      <c r="L446" s="49"/>
      <c r="M446" s="49"/>
      <c r="N446" s="49"/>
    </row>
    <row r="447" ht="15.75" customHeight="1">
      <c r="G447" s="49"/>
      <c r="H447" s="49"/>
      <c r="I447" s="49"/>
      <c r="J447" s="49"/>
      <c r="K447" s="49"/>
      <c r="L447" s="49"/>
      <c r="M447" s="49"/>
      <c r="N447" s="49"/>
    </row>
    <row r="448" ht="15.75" customHeight="1">
      <c r="G448" s="49"/>
      <c r="H448" s="49"/>
      <c r="I448" s="49"/>
      <c r="J448" s="49"/>
      <c r="K448" s="49"/>
      <c r="L448" s="49"/>
      <c r="M448" s="49"/>
      <c r="N448" s="49"/>
    </row>
    <row r="449" ht="15.75" customHeight="1">
      <c r="G449" s="49"/>
      <c r="H449" s="49"/>
      <c r="I449" s="49"/>
      <c r="J449" s="49"/>
      <c r="K449" s="49"/>
      <c r="L449" s="49"/>
      <c r="M449" s="49"/>
      <c r="N449" s="49"/>
    </row>
    <row r="450" ht="15.75" customHeight="1">
      <c r="G450" s="49"/>
      <c r="H450" s="49"/>
      <c r="I450" s="49"/>
      <c r="J450" s="49"/>
      <c r="K450" s="49"/>
      <c r="L450" s="49"/>
      <c r="M450" s="49"/>
      <c r="N450" s="49"/>
    </row>
    <row r="451" ht="15.75" customHeight="1">
      <c r="G451" s="49"/>
      <c r="H451" s="49"/>
      <c r="I451" s="49"/>
      <c r="J451" s="49"/>
      <c r="K451" s="49"/>
      <c r="L451" s="49"/>
      <c r="M451" s="49"/>
      <c r="N451" s="49"/>
    </row>
    <row r="452" ht="15.75" customHeight="1">
      <c r="G452" s="49"/>
      <c r="H452" s="49"/>
      <c r="I452" s="49"/>
      <c r="J452" s="49"/>
      <c r="K452" s="49"/>
      <c r="L452" s="49"/>
      <c r="M452" s="49"/>
      <c r="N452" s="49"/>
    </row>
    <row r="453" ht="15.75" customHeight="1">
      <c r="G453" s="49"/>
      <c r="H453" s="49"/>
      <c r="I453" s="49"/>
      <c r="J453" s="49"/>
      <c r="K453" s="49"/>
      <c r="L453" s="49"/>
      <c r="M453" s="49"/>
      <c r="N453" s="49"/>
    </row>
    <row r="454" ht="15.75" customHeight="1">
      <c r="G454" s="49"/>
      <c r="H454" s="49"/>
      <c r="I454" s="49"/>
      <c r="J454" s="49"/>
      <c r="K454" s="49"/>
      <c r="L454" s="49"/>
      <c r="M454" s="49"/>
      <c r="N454" s="49"/>
    </row>
    <row r="455" ht="15.75" customHeight="1">
      <c r="G455" s="49"/>
      <c r="H455" s="49"/>
      <c r="I455" s="49"/>
      <c r="J455" s="49"/>
      <c r="K455" s="49"/>
      <c r="L455" s="49"/>
      <c r="M455" s="49"/>
      <c r="N455" s="49"/>
    </row>
    <row r="456" ht="15.75" customHeight="1">
      <c r="G456" s="49"/>
      <c r="H456" s="49"/>
      <c r="I456" s="49"/>
      <c r="J456" s="49"/>
      <c r="K456" s="49"/>
      <c r="L456" s="49"/>
      <c r="M456" s="49"/>
      <c r="N456" s="49"/>
    </row>
    <row r="457" ht="15.75" customHeight="1">
      <c r="G457" s="49"/>
      <c r="H457" s="49"/>
      <c r="I457" s="49"/>
      <c r="J457" s="49"/>
      <c r="K457" s="49"/>
      <c r="L457" s="49"/>
      <c r="M457" s="49"/>
      <c r="N457" s="49"/>
    </row>
    <row r="458" ht="15.75" customHeight="1">
      <c r="G458" s="49"/>
      <c r="H458" s="49"/>
      <c r="I458" s="49"/>
      <c r="J458" s="49"/>
      <c r="K458" s="49"/>
      <c r="L458" s="49"/>
      <c r="M458" s="49"/>
      <c r="N458" s="49"/>
    </row>
    <row r="459" ht="15.75" customHeight="1">
      <c r="G459" s="49"/>
      <c r="H459" s="49"/>
      <c r="I459" s="49"/>
      <c r="J459" s="49"/>
      <c r="K459" s="49"/>
      <c r="L459" s="49"/>
      <c r="M459" s="49"/>
      <c r="N459" s="49"/>
    </row>
    <row r="460" ht="15.75" customHeight="1">
      <c r="G460" s="49"/>
      <c r="H460" s="49"/>
      <c r="I460" s="49"/>
      <c r="J460" s="49"/>
      <c r="K460" s="49"/>
      <c r="L460" s="49"/>
      <c r="M460" s="49"/>
      <c r="N460" s="49"/>
    </row>
    <row r="461" ht="15.75" customHeight="1">
      <c r="G461" s="49"/>
      <c r="H461" s="49"/>
      <c r="I461" s="49"/>
      <c r="J461" s="49"/>
      <c r="K461" s="49"/>
      <c r="L461" s="49"/>
      <c r="M461" s="49"/>
      <c r="N461" s="49"/>
    </row>
    <row r="462" ht="15.75" customHeight="1">
      <c r="G462" s="49"/>
      <c r="H462" s="49"/>
      <c r="I462" s="49"/>
      <c r="J462" s="49"/>
      <c r="K462" s="49"/>
      <c r="L462" s="49"/>
      <c r="M462" s="49"/>
      <c r="N462" s="49"/>
    </row>
    <row r="463" ht="15.75" customHeight="1">
      <c r="G463" s="49"/>
      <c r="H463" s="49"/>
      <c r="I463" s="49"/>
      <c r="J463" s="49"/>
      <c r="K463" s="49"/>
      <c r="L463" s="49"/>
      <c r="M463" s="49"/>
      <c r="N463" s="49"/>
    </row>
    <row r="464" ht="15.75" customHeight="1">
      <c r="G464" s="49"/>
      <c r="H464" s="49"/>
      <c r="I464" s="49"/>
      <c r="J464" s="49"/>
      <c r="K464" s="49"/>
      <c r="L464" s="49"/>
      <c r="M464" s="49"/>
      <c r="N464" s="49"/>
    </row>
    <row r="465" ht="15.75" customHeight="1">
      <c r="G465" s="49"/>
      <c r="H465" s="49"/>
      <c r="I465" s="49"/>
      <c r="J465" s="49"/>
      <c r="K465" s="49"/>
      <c r="L465" s="49"/>
      <c r="M465" s="49"/>
      <c r="N465" s="49"/>
    </row>
    <row r="466" ht="15.75" customHeight="1">
      <c r="G466" s="49"/>
      <c r="H466" s="49"/>
      <c r="I466" s="49"/>
      <c r="J466" s="49"/>
      <c r="K466" s="49"/>
      <c r="L466" s="49"/>
      <c r="M466" s="49"/>
      <c r="N466" s="49"/>
    </row>
    <row r="467" ht="15.75" customHeight="1">
      <c r="G467" s="49"/>
      <c r="H467" s="49"/>
      <c r="I467" s="49"/>
      <c r="J467" s="49"/>
      <c r="K467" s="49"/>
      <c r="L467" s="49"/>
      <c r="M467" s="49"/>
      <c r="N467" s="49"/>
    </row>
    <row r="468" ht="15.75" customHeight="1">
      <c r="G468" s="49"/>
      <c r="H468" s="49"/>
      <c r="I468" s="49"/>
      <c r="J468" s="49"/>
      <c r="K468" s="49"/>
      <c r="L468" s="49"/>
      <c r="M468" s="49"/>
      <c r="N468" s="49"/>
    </row>
    <row r="469" ht="15.75" customHeight="1">
      <c r="G469" s="49"/>
      <c r="H469" s="49"/>
      <c r="I469" s="49"/>
      <c r="J469" s="49"/>
      <c r="K469" s="49"/>
      <c r="L469" s="49"/>
      <c r="M469" s="49"/>
      <c r="N469" s="49"/>
    </row>
    <row r="470" ht="15.75" customHeight="1">
      <c r="G470" s="49"/>
      <c r="H470" s="49"/>
      <c r="I470" s="49"/>
      <c r="J470" s="49"/>
      <c r="K470" s="49"/>
      <c r="L470" s="49"/>
      <c r="M470" s="49"/>
      <c r="N470" s="49"/>
    </row>
    <row r="471" ht="15.75" customHeight="1">
      <c r="G471" s="49"/>
      <c r="H471" s="49"/>
      <c r="I471" s="49"/>
      <c r="J471" s="49"/>
      <c r="K471" s="49"/>
      <c r="L471" s="49"/>
      <c r="M471" s="49"/>
      <c r="N471" s="49"/>
    </row>
    <row r="472" ht="15.75" customHeight="1">
      <c r="G472" s="49"/>
      <c r="H472" s="49"/>
      <c r="I472" s="49"/>
      <c r="J472" s="49"/>
      <c r="K472" s="49"/>
      <c r="L472" s="49"/>
      <c r="M472" s="49"/>
      <c r="N472" s="49"/>
    </row>
    <row r="473" ht="15.75" customHeight="1">
      <c r="G473" s="49"/>
      <c r="H473" s="49"/>
      <c r="I473" s="49"/>
      <c r="J473" s="49"/>
      <c r="K473" s="49"/>
      <c r="L473" s="49"/>
      <c r="M473" s="49"/>
      <c r="N473" s="49"/>
    </row>
    <row r="474" ht="15.75" customHeight="1">
      <c r="G474" s="49"/>
      <c r="H474" s="49"/>
      <c r="I474" s="49"/>
      <c r="J474" s="49"/>
      <c r="K474" s="49"/>
      <c r="L474" s="49"/>
      <c r="M474" s="49"/>
      <c r="N474" s="49"/>
    </row>
    <row r="475" ht="15.75" customHeight="1">
      <c r="G475" s="49"/>
      <c r="H475" s="49"/>
      <c r="I475" s="49"/>
      <c r="J475" s="49"/>
      <c r="K475" s="49"/>
      <c r="L475" s="49"/>
      <c r="M475" s="49"/>
      <c r="N475" s="49"/>
    </row>
    <row r="476" ht="15.75" customHeight="1">
      <c r="G476" s="49"/>
      <c r="H476" s="49"/>
      <c r="I476" s="49"/>
      <c r="J476" s="49"/>
      <c r="K476" s="49"/>
      <c r="L476" s="49"/>
      <c r="M476" s="49"/>
      <c r="N476" s="49"/>
    </row>
    <row r="477" ht="15.75" customHeight="1">
      <c r="G477" s="49"/>
      <c r="H477" s="49"/>
      <c r="I477" s="49"/>
      <c r="J477" s="49"/>
      <c r="K477" s="49"/>
      <c r="L477" s="49"/>
      <c r="M477" s="49"/>
      <c r="N477" s="49"/>
    </row>
    <row r="478" ht="15.75" customHeight="1">
      <c r="G478" s="49"/>
      <c r="H478" s="49"/>
      <c r="I478" s="49"/>
      <c r="J478" s="49"/>
      <c r="K478" s="49"/>
      <c r="L478" s="49"/>
      <c r="M478" s="49"/>
      <c r="N478" s="49"/>
    </row>
    <row r="479" ht="15.75" customHeight="1">
      <c r="G479" s="49"/>
      <c r="H479" s="49"/>
      <c r="I479" s="49"/>
      <c r="J479" s="49"/>
      <c r="K479" s="49"/>
      <c r="L479" s="49"/>
      <c r="M479" s="49"/>
      <c r="N479" s="49"/>
    </row>
    <row r="480" ht="15.75" customHeight="1">
      <c r="G480" s="49"/>
      <c r="H480" s="49"/>
      <c r="I480" s="49"/>
      <c r="J480" s="49"/>
      <c r="K480" s="49"/>
      <c r="L480" s="49"/>
      <c r="M480" s="49"/>
      <c r="N480" s="49"/>
    </row>
    <row r="481" ht="15.75" customHeight="1">
      <c r="G481" s="49"/>
      <c r="H481" s="49"/>
      <c r="I481" s="49"/>
      <c r="J481" s="49"/>
      <c r="K481" s="49"/>
      <c r="L481" s="49"/>
      <c r="M481" s="49"/>
      <c r="N481" s="49"/>
    </row>
    <row r="482" ht="15.75" customHeight="1">
      <c r="G482" s="49"/>
      <c r="H482" s="49"/>
      <c r="I482" s="49"/>
      <c r="J482" s="49"/>
      <c r="K482" s="49"/>
      <c r="L482" s="49"/>
      <c r="M482" s="49"/>
      <c r="N482" s="49"/>
    </row>
    <row r="483" ht="15.75" customHeight="1">
      <c r="G483" s="49"/>
      <c r="H483" s="49"/>
      <c r="I483" s="49"/>
      <c r="J483" s="49"/>
      <c r="K483" s="49"/>
      <c r="L483" s="49"/>
      <c r="M483" s="49"/>
      <c r="N483" s="49"/>
    </row>
    <row r="484" ht="15.75" customHeight="1">
      <c r="G484" s="49"/>
      <c r="H484" s="49"/>
      <c r="I484" s="49"/>
      <c r="J484" s="49"/>
      <c r="K484" s="49"/>
      <c r="L484" s="49"/>
      <c r="M484" s="49"/>
      <c r="N484" s="49"/>
    </row>
    <row r="485" ht="15.75" customHeight="1">
      <c r="G485" s="49"/>
      <c r="H485" s="49"/>
      <c r="I485" s="49"/>
      <c r="J485" s="49"/>
      <c r="K485" s="49"/>
      <c r="L485" s="49"/>
      <c r="M485" s="49"/>
      <c r="N485" s="49"/>
    </row>
    <row r="486" ht="15.75" customHeight="1">
      <c r="G486" s="49"/>
      <c r="H486" s="49"/>
      <c r="I486" s="49"/>
      <c r="J486" s="49"/>
      <c r="K486" s="49"/>
      <c r="L486" s="49"/>
      <c r="M486" s="49"/>
      <c r="N486" s="49"/>
    </row>
    <row r="487" ht="15.75" customHeight="1">
      <c r="G487" s="49"/>
      <c r="H487" s="49"/>
      <c r="I487" s="49"/>
      <c r="J487" s="49"/>
      <c r="K487" s="49"/>
      <c r="L487" s="49"/>
      <c r="M487" s="49"/>
      <c r="N487" s="49"/>
    </row>
    <row r="488" ht="15.75" customHeight="1">
      <c r="G488" s="49"/>
      <c r="H488" s="49"/>
      <c r="I488" s="49"/>
      <c r="J488" s="49"/>
      <c r="K488" s="49"/>
      <c r="L488" s="49"/>
      <c r="M488" s="49"/>
      <c r="N488" s="49"/>
    </row>
    <row r="489" ht="15.75" customHeight="1">
      <c r="G489" s="49"/>
      <c r="H489" s="49"/>
      <c r="I489" s="49"/>
      <c r="J489" s="49"/>
      <c r="K489" s="49"/>
      <c r="L489" s="49"/>
      <c r="M489" s="49"/>
      <c r="N489" s="49"/>
    </row>
    <row r="490" ht="15.75" customHeight="1">
      <c r="G490" s="49"/>
      <c r="H490" s="49"/>
      <c r="I490" s="49"/>
      <c r="J490" s="49"/>
      <c r="K490" s="49"/>
      <c r="L490" s="49"/>
      <c r="M490" s="49"/>
      <c r="N490" s="49"/>
    </row>
    <row r="491" ht="15.75" customHeight="1">
      <c r="G491" s="49"/>
      <c r="H491" s="49"/>
      <c r="I491" s="49"/>
      <c r="J491" s="49"/>
      <c r="K491" s="49"/>
      <c r="L491" s="49"/>
      <c r="M491" s="49"/>
      <c r="N491" s="49"/>
    </row>
    <row r="492" ht="15.75" customHeight="1">
      <c r="G492" s="49"/>
      <c r="H492" s="49"/>
      <c r="I492" s="49"/>
      <c r="J492" s="49"/>
      <c r="K492" s="49"/>
      <c r="L492" s="49"/>
      <c r="M492" s="49"/>
      <c r="N492" s="49"/>
    </row>
    <row r="493" ht="15.75" customHeight="1">
      <c r="G493" s="49"/>
      <c r="H493" s="49"/>
      <c r="I493" s="49"/>
      <c r="J493" s="49"/>
      <c r="K493" s="49"/>
      <c r="L493" s="49"/>
      <c r="M493" s="49"/>
      <c r="N493" s="49"/>
    </row>
    <row r="494" ht="15.75" customHeight="1">
      <c r="G494" s="49"/>
      <c r="H494" s="49"/>
      <c r="I494" s="49"/>
      <c r="J494" s="49"/>
      <c r="K494" s="49"/>
      <c r="L494" s="49"/>
      <c r="M494" s="49"/>
      <c r="N494" s="49"/>
    </row>
    <row r="495" ht="15.75" customHeight="1">
      <c r="G495" s="49"/>
      <c r="H495" s="49"/>
      <c r="I495" s="49"/>
      <c r="J495" s="49"/>
      <c r="K495" s="49"/>
      <c r="L495" s="49"/>
      <c r="M495" s="49"/>
      <c r="N495" s="49"/>
    </row>
    <row r="496" ht="15.75" customHeight="1">
      <c r="G496" s="49"/>
      <c r="H496" s="49"/>
      <c r="I496" s="49"/>
      <c r="J496" s="49"/>
      <c r="K496" s="49"/>
      <c r="L496" s="49"/>
      <c r="M496" s="49"/>
      <c r="N496" s="49"/>
    </row>
    <row r="497" ht="15.75" customHeight="1">
      <c r="G497" s="49"/>
      <c r="H497" s="49"/>
      <c r="I497" s="49"/>
      <c r="J497" s="49"/>
      <c r="K497" s="49"/>
      <c r="L497" s="49"/>
      <c r="M497" s="49"/>
      <c r="N497" s="49"/>
    </row>
    <row r="498" ht="15.75" customHeight="1">
      <c r="G498" s="49"/>
      <c r="H498" s="49"/>
      <c r="I498" s="49"/>
      <c r="J498" s="49"/>
      <c r="K498" s="49"/>
      <c r="L498" s="49"/>
      <c r="M498" s="49"/>
      <c r="N498" s="49"/>
    </row>
    <row r="499" ht="15.75" customHeight="1">
      <c r="G499" s="49"/>
      <c r="H499" s="49"/>
      <c r="I499" s="49"/>
      <c r="J499" s="49"/>
      <c r="K499" s="49"/>
      <c r="L499" s="49"/>
      <c r="M499" s="49"/>
      <c r="N499" s="49"/>
    </row>
    <row r="500" ht="15.75" customHeight="1">
      <c r="G500" s="49"/>
      <c r="H500" s="49"/>
      <c r="I500" s="49"/>
      <c r="J500" s="49"/>
      <c r="K500" s="49"/>
      <c r="L500" s="49"/>
      <c r="M500" s="49"/>
      <c r="N500" s="49"/>
    </row>
    <row r="501" ht="15.75" customHeight="1">
      <c r="G501" s="49"/>
      <c r="H501" s="49"/>
      <c r="I501" s="49"/>
      <c r="J501" s="49"/>
      <c r="K501" s="49"/>
      <c r="L501" s="49"/>
      <c r="M501" s="49"/>
      <c r="N501" s="49"/>
    </row>
    <row r="502" ht="15.75" customHeight="1">
      <c r="G502" s="49"/>
      <c r="H502" s="49"/>
      <c r="I502" s="49"/>
      <c r="J502" s="49"/>
      <c r="K502" s="49"/>
      <c r="L502" s="49"/>
      <c r="M502" s="49"/>
      <c r="N502" s="49"/>
    </row>
    <row r="503" ht="15.75" customHeight="1">
      <c r="G503" s="49"/>
      <c r="H503" s="49"/>
      <c r="I503" s="49"/>
      <c r="J503" s="49"/>
      <c r="K503" s="49"/>
      <c r="L503" s="49"/>
      <c r="M503" s="49"/>
      <c r="N503" s="49"/>
    </row>
    <row r="504" ht="15.75" customHeight="1">
      <c r="G504" s="49"/>
      <c r="H504" s="49"/>
      <c r="I504" s="49"/>
      <c r="J504" s="49"/>
      <c r="K504" s="49"/>
      <c r="L504" s="49"/>
      <c r="M504" s="49"/>
      <c r="N504" s="49"/>
    </row>
    <row r="505" ht="15.75" customHeight="1">
      <c r="G505" s="49"/>
      <c r="H505" s="49"/>
      <c r="I505" s="49"/>
      <c r="J505" s="49"/>
      <c r="K505" s="49"/>
      <c r="L505" s="49"/>
      <c r="M505" s="49"/>
      <c r="N505" s="49"/>
    </row>
    <row r="506" ht="15.75" customHeight="1">
      <c r="G506" s="49"/>
      <c r="H506" s="49"/>
      <c r="I506" s="49"/>
      <c r="J506" s="49"/>
      <c r="K506" s="49"/>
      <c r="L506" s="49"/>
      <c r="M506" s="49"/>
      <c r="N506" s="49"/>
    </row>
    <row r="507" ht="15.75" customHeight="1">
      <c r="G507" s="49"/>
      <c r="H507" s="49"/>
      <c r="I507" s="49"/>
      <c r="J507" s="49"/>
      <c r="K507" s="49"/>
      <c r="L507" s="49"/>
      <c r="M507" s="49"/>
      <c r="N507" s="49"/>
    </row>
    <row r="508" ht="15.75" customHeight="1">
      <c r="G508" s="49"/>
      <c r="H508" s="49"/>
      <c r="I508" s="49"/>
      <c r="J508" s="49"/>
      <c r="K508" s="49"/>
      <c r="L508" s="49"/>
      <c r="M508" s="49"/>
      <c r="N508" s="49"/>
    </row>
    <row r="509" ht="15.75" customHeight="1">
      <c r="G509" s="49"/>
      <c r="H509" s="49"/>
      <c r="I509" s="49"/>
      <c r="J509" s="49"/>
      <c r="K509" s="49"/>
      <c r="L509" s="49"/>
      <c r="M509" s="49"/>
      <c r="N509" s="49"/>
    </row>
    <row r="510" ht="15.75" customHeight="1">
      <c r="G510" s="49"/>
      <c r="H510" s="49"/>
      <c r="I510" s="49"/>
      <c r="J510" s="49"/>
      <c r="K510" s="49"/>
      <c r="L510" s="49"/>
      <c r="M510" s="49"/>
      <c r="N510" s="49"/>
    </row>
    <row r="511" ht="15.75" customHeight="1">
      <c r="G511" s="49"/>
      <c r="H511" s="49"/>
      <c r="I511" s="49"/>
      <c r="J511" s="49"/>
      <c r="K511" s="49"/>
      <c r="L511" s="49"/>
      <c r="M511" s="49"/>
      <c r="N511" s="49"/>
    </row>
    <row r="512" ht="15.75" customHeight="1">
      <c r="G512" s="49"/>
      <c r="H512" s="49"/>
      <c r="I512" s="49"/>
      <c r="J512" s="49"/>
      <c r="K512" s="49"/>
      <c r="L512" s="49"/>
      <c r="M512" s="49"/>
      <c r="N512" s="49"/>
    </row>
    <row r="513" ht="15.75" customHeight="1">
      <c r="G513" s="49"/>
      <c r="H513" s="49"/>
      <c r="I513" s="49"/>
      <c r="J513" s="49"/>
      <c r="K513" s="49"/>
      <c r="L513" s="49"/>
      <c r="M513" s="49"/>
      <c r="N513" s="49"/>
    </row>
    <row r="514" ht="15.75" customHeight="1">
      <c r="G514" s="49"/>
      <c r="H514" s="49"/>
      <c r="I514" s="49"/>
      <c r="J514" s="49"/>
      <c r="K514" s="49"/>
      <c r="L514" s="49"/>
      <c r="M514" s="49"/>
      <c r="N514" s="49"/>
    </row>
    <row r="515" ht="15.75" customHeight="1">
      <c r="G515" s="49"/>
      <c r="H515" s="49"/>
      <c r="I515" s="49"/>
      <c r="J515" s="49"/>
      <c r="K515" s="49"/>
      <c r="L515" s="49"/>
      <c r="M515" s="49"/>
      <c r="N515" s="49"/>
    </row>
    <row r="516" ht="15.75" customHeight="1">
      <c r="G516" s="49"/>
      <c r="H516" s="49"/>
      <c r="I516" s="49"/>
      <c r="J516" s="49"/>
      <c r="K516" s="49"/>
      <c r="L516" s="49"/>
      <c r="M516" s="49"/>
      <c r="N516" s="49"/>
    </row>
    <row r="517" ht="15.75" customHeight="1">
      <c r="G517" s="49"/>
      <c r="H517" s="49"/>
      <c r="I517" s="49"/>
      <c r="J517" s="49"/>
      <c r="K517" s="49"/>
      <c r="L517" s="49"/>
      <c r="M517" s="49"/>
      <c r="N517" s="49"/>
    </row>
    <row r="518" ht="15.75" customHeight="1">
      <c r="G518" s="49"/>
      <c r="H518" s="49"/>
      <c r="I518" s="49"/>
      <c r="J518" s="49"/>
      <c r="K518" s="49"/>
      <c r="L518" s="49"/>
      <c r="M518" s="49"/>
      <c r="N518" s="49"/>
    </row>
    <row r="519" ht="15.75" customHeight="1">
      <c r="G519" s="49"/>
      <c r="H519" s="49"/>
      <c r="I519" s="49"/>
      <c r="J519" s="49"/>
      <c r="K519" s="49"/>
      <c r="L519" s="49"/>
      <c r="M519" s="49"/>
      <c r="N519" s="49"/>
    </row>
    <row r="520" ht="15.75" customHeight="1">
      <c r="G520" s="49"/>
      <c r="H520" s="49"/>
      <c r="I520" s="49"/>
      <c r="J520" s="49"/>
      <c r="K520" s="49"/>
      <c r="L520" s="49"/>
      <c r="M520" s="49"/>
      <c r="N520" s="49"/>
    </row>
    <row r="521" ht="15.75" customHeight="1">
      <c r="G521" s="49"/>
      <c r="H521" s="49"/>
      <c r="I521" s="49"/>
      <c r="J521" s="49"/>
      <c r="K521" s="49"/>
      <c r="L521" s="49"/>
      <c r="M521" s="49"/>
      <c r="N521" s="49"/>
    </row>
    <row r="522" ht="15.75" customHeight="1">
      <c r="G522" s="49"/>
      <c r="H522" s="49"/>
      <c r="I522" s="49"/>
      <c r="J522" s="49"/>
      <c r="K522" s="49"/>
      <c r="L522" s="49"/>
      <c r="M522" s="49"/>
      <c r="N522" s="49"/>
    </row>
    <row r="523" ht="15.75" customHeight="1">
      <c r="G523" s="49"/>
      <c r="H523" s="49"/>
      <c r="I523" s="49"/>
      <c r="J523" s="49"/>
      <c r="K523" s="49"/>
      <c r="L523" s="49"/>
      <c r="M523" s="49"/>
      <c r="N523" s="49"/>
    </row>
    <row r="524" ht="15.75" customHeight="1">
      <c r="G524" s="49"/>
      <c r="H524" s="49"/>
      <c r="I524" s="49"/>
      <c r="J524" s="49"/>
      <c r="K524" s="49"/>
      <c r="L524" s="49"/>
      <c r="M524" s="49"/>
      <c r="N524" s="49"/>
    </row>
    <row r="525" ht="15.75" customHeight="1">
      <c r="G525" s="49"/>
      <c r="H525" s="49"/>
      <c r="I525" s="49"/>
      <c r="J525" s="49"/>
      <c r="K525" s="49"/>
      <c r="L525" s="49"/>
      <c r="M525" s="49"/>
      <c r="N525" s="49"/>
    </row>
    <row r="526" ht="15.75" customHeight="1">
      <c r="G526" s="49"/>
      <c r="H526" s="49"/>
      <c r="I526" s="49"/>
      <c r="J526" s="49"/>
      <c r="K526" s="49"/>
      <c r="L526" s="49"/>
      <c r="M526" s="49"/>
      <c r="N526" s="49"/>
    </row>
    <row r="527" ht="15.75" customHeight="1">
      <c r="G527" s="49"/>
      <c r="H527" s="49"/>
      <c r="I527" s="49"/>
      <c r="J527" s="49"/>
      <c r="K527" s="49"/>
      <c r="L527" s="49"/>
      <c r="M527" s="49"/>
      <c r="N527" s="49"/>
    </row>
    <row r="528" ht="15.75" customHeight="1">
      <c r="G528" s="49"/>
      <c r="H528" s="49"/>
      <c r="I528" s="49"/>
      <c r="J528" s="49"/>
      <c r="K528" s="49"/>
      <c r="L528" s="49"/>
      <c r="M528" s="49"/>
      <c r="N528" s="49"/>
    </row>
    <row r="529" ht="15.75" customHeight="1">
      <c r="G529" s="49"/>
      <c r="H529" s="49"/>
      <c r="I529" s="49"/>
      <c r="J529" s="49"/>
      <c r="K529" s="49"/>
      <c r="L529" s="49"/>
      <c r="M529" s="49"/>
      <c r="N529" s="49"/>
    </row>
    <row r="530" ht="15.75" customHeight="1">
      <c r="G530" s="49"/>
      <c r="H530" s="49"/>
      <c r="I530" s="49"/>
      <c r="J530" s="49"/>
      <c r="K530" s="49"/>
      <c r="L530" s="49"/>
      <c r="M530" s="49"/>
      <c r="N530" s="49"/>
    </row>
    <row r="531" ht="15.75" customHeight="1">
      <c r="G531" s="49"/>
      <c r="H531" s="49"/>
      <c r="I531" s="49"/>
      <c r="J531" s="49"/>
      <c r="K531" s="49"/>
      <c r="L531" s="49"/>
      <c r="M531" s="49"/>
      <c r="N531" s="49"/>
    </row>
    <row r="532" ht="15.75" customHeight="1">
      <c r="G532" s="49"/>
      <c r="H532" s="49"/>
      <c r="I532" s="49"/>
      <c r="J532" s="49"/>
      <c r="K532" s="49"/>
      <c r="L532" s="49"/>
      <c r="M532" s="49"/>
      <c r="N532" s="49"/>
    </row>
    <row r="533" ht="15.75" customHeight="1">
      <c r="G533" s="49"/>
      <c r="H533" s="49"/>
      <c r="I533" s="49"/>
      <c r="J533" s="49"/>
      <c r="K533" s="49"/>
      <c r="L533" s="49"/>
      <c r="M533" s="49"/>
      <c r="N533" s="49"/>
    </row>
    <row r="534" ht="15.75" customHeight="1">
      <c r="G534" s="49"/>
      <c r="H534" s="49"/>
      <c r="I534" s="49"/>
      <c r="J534" s="49"/>
      <c r="K534" s="49"/>
      <c r="L534" s="49"/>
      <c r="M534" s="49"/>
      <c r="N534" s="49"/>
    </row>
    <row r="535" ht="15.75" customHeight="1">
      <c r="G535" s="49"/>
      <c r="H535" s="49"/>
      <c r="I535" s="49"/>
      <c r="J535" s="49"/>
      <c r="K535" s="49"/>
      <c r="L535" s="49"/>
      <c r="M535" s="49"/>
      <c r="N535" s="49"/>
    </row>
    <row r="536" ht="15.75" customHeight="1">
      <c r="G536" s="49"/>
      <c r="H536" s="49"/>
      <c r="I536" s="49"/>
      <c r="J536" s="49"/>
      <c r="K536" s="49"/>
      <c r="L536" s="49"/>
      <c r="M536" s="49"/>
      <c r="N536" s="49"/>
    </row>
    <row r="537" ht="15.75" customHeight="1">
      <c r="G537" s="49"/>
      <c r="H537" s="49"/>
      <c r="I537" s="49"/>
      <c r="J537" s="49"/>
      <c r="K537" s="49"/>
      <c r="L537" s="49"/>
      <c r="M537" s="49"/>
      <c r="N537" s="49"/>
    </row>
    <row r="538" ht="15.75" customHeight="1">
      <c r="G538" s="49"/>
      <c r="H538" s="49"/>
      <c r="I538" s="49"/>
      <c r="J538" s="49"/>
      <c r="K538" s="49"/>
      <c r="L538" s="49"/>
      <c r="M538" s="49"/>
      <c r="N538" s="49"/>
    </row>
    <row r="539" ht="15.75" customHeight="1">
      <c r="G539" s="49"/>
      <c r="H539" s="49"/>
      <c r="I539" s="49"/>
      <c r="J539" s="49"/>
      <c r="K539" s="49"/>
      <c r="L539" s="49"/>
      <c r="M539" s="49"/>
      <c r="N539" s="49"/>
    </row>
    <row r="540" ht="15.75" customHeight="1">
      <c r="G540" s="49"/>
      <c r="H540" s="49"/>
      <c r="I540" s="49"/>
      <c r="J540" s="49"/>
      <c r="K540" s="49"/>
      <c r="L540" s="49"/>
      <c r="M540" s="49"/>
      <c r="N540" s="49"/>
    </row>
    <row r="541" ht="15.75" customHeight="1">
      <c r="G541" s="49"/>
      <c r="H541" s="49"/>
      <c r="I541" s="49"/>
      <c r="J541" s="49"/>
      <c r="K541" s="49"/>
      <c r="L541" s="49"/>
      <c r="M541" s="49"/>
      <c r="N541" s="49"/>
    </row>
    <row r="542" ht="15.75" customHeight="1">
      <c r="G542" s="49"/>
      <c r="H542" s="49"/>
      <c r="I542" s="49"/>
      <c r="J542" s="49"/>
      <c r="K542" s="49"/>
      <c r="L542" s="49"/>
      <c r="M542" s="49"/>
      <c r="N542" s="49"/>
    </row>
    <row r="543" ht="15.75" customHeight="1">
      <c r="G543" s="49"/>
      <c r="H543" s="49"/>
      <c r="I543" s="49"/>
      <c r="J543" s="49"/>
      <c r="K543" s="49"/>
      <c r="L543" s="49"/>
      <c r="M543" s="49"/>
      <c r="N543" s="49"/>
    </row>
    <row r="544" ht="15.75" customHeight="1">
      <c r="G544" s="49"/>
      <c r="H544" s="49"/>
      <c r="I544" s="49"/>
      <c r="J544" s="49"/>
      <c r="K544" s="49"/>
      <c r="L544" s="49"/>
      <c r="M544" s="49"/>
      <c r="N544" s="49"/>
    </row>
    <row r="545" ht="15.75" customHeight="1">
      <c r="G545" s="49"/>
      <c r="H545" s="49"/>
      <c r="I545" s="49"/>
      <c r="J545" s="49"/>
      <c r="K545" s="49"/>
      <c r="L545" s="49"/>
      <c r="M545" s="49"/>
      <c r="N545" s="49"/>
    </row>
    <row r="546" ht="15.75" customHeight="1">
      <c r="G546" s="49"/>
      <c r="H546" s="49"/>
      <c r="I546" s="49"/>
      <c r="J546" s="49"/>
      <c r="K546" s="49"/>
      <c r="L546" s="49"/>
      <c r="M546" s="49"/>
      <c r="N546" s="49"/>
    </row>
    <row r="547" ht="15.75" customHeight="1">
      <c r="G547" s="49"/>
      <c r="H547" s="49"/>
      <c r="I547" s="49"/>
      <c r="J547" s="49"/>
      <c r="K547" s="49"/>
      <c r="L547" s="49"/>
      <c r="M547" s="49"/>
      <c r="N547" s="49"/>
    </row>
    <row r="548" ht="15.75" customHeight="1">
      <c r="G548" s="49"/>
      <c r="H548" s="49"/>
      <c r="I548" s="49"/>
      <c r="J548" s="49"/>
      <c r="K548" s="49"/>
      <c r="L548" s="49"/>
      <c r="M548" s="49"/>
      <c r="N548" s="49"/>
    </row>
    <row r="549" ht="15.75" customHeight="1">
      <c r="G549" s="49"/>
      <c r="H549" s="49"/>
      <c r="I549" s="49"/>
      <c r="J549" s="49"/>
      <c r="K549" s="49"/>
      <c r="L549" s="49"/>
      <c r="M549" s="49"/>
      <c r="N549" s="49"/>
    </row>
    <row r="550" ht="15.75" customHeight="1">
      <c r="G550" s="49"/>
      <c r="H550" s="49"/>
      <c r="I550" s="49"/>
      <c r="J550" s="49"/>
      <c r="K550" s="49"/>
      <c r="L550" s="49"/>
      <c r="M550" s="49"/>
      <c r="N550" s="49"/>
    </row>
    <row r="551" ht="15.75" customHeight="1">
      <c r="G551" s="49"/>
      <c r="H551" s="49"/>
      <c r="I551" s="49"/>
      <c r="J551" s="49"/>
      <c r="K551" s="49"/>
      <c r="L551" s="49"/>
      <c r="M551" s="49"/>
      <c r="N551" s="49"/>
    </row>
    <row r="552" ht="15.75" customHeight="1">
      <c r="G552" s="49"/>
      <c r="H552" s="49"/>
      <c r="I552" s="49"/>
      <c r="J552" s="49"/>
      <c r="K552" s="49"/>
      <c r="L552" s="49"/>
      <c r="M552" s="49"/>
      <c r="N552" s="49"/>
    </row>
    <row r="553" ht="15.75" customHeight="1">
      <c r="G553" s="49"/>
      <c r="H553" s="49"/>
      <c r="I553" s="49"/>
      <c r="J553" s="49"/>
      <c r="K553" s="49"/>
      <c r="L553" s="49"/>
      <c r="M553" s="49"/>
      <c r="N553" s="49"/>
    </row>
    <row r="554" ht="15.75" customHeight="1">
      <c r="G554" s="49"/>
      <c r="H554" s="49"/>
      <c r="I554" s="49"/>
      <c r="J554" s="49"/>
      <c r="K554" s="49"/>
      <c r="L554" s="49"/>
      <c r="M554" s="49"/>
      <c r="N554" s="49"/>
    </row>
    <row r="555" ht="15.75" customHeight="1">
      <c r="G555" s="49"/>
      <c r="H555" s="49"/>
      <c r="I555" s="49"/>
      <c r="J555" s="49"/>
      <c r="K555" s="49"/>
      <c r="L555" s="49"/>
      <c r="M555" s="49"/>
      <c r="N555" s="49"/>
    </row>
    <row r="556" ht="15.75" customHeight="1">
      <c r="G556" s="49"/>
      <c r="H556" s="49"/>
      <c r="I556" s="49"/>
      <c r="J556" s="49"/>
      <c r="K556" s="49"/>
      <c r="L556" s="49"/>
      <c r="M556" s="49"/>
      <c r="N556" s="49"/>
    </row>
    <row r="557" ht="15.75" customHeight="1">
      <c r="G557" s="49"/>
      <c r="H557" s="49"/>
      <c r="I557" s="49"/>
      <c r="J557" s="49"/>
      <c r="K557" s="49"/>
      <c r="L557" s="49"/>
      <c r="M557" s="49"/>
      <c r="N557" s="49"/>
    </row>
    <row r="558" ht="15.75" customHeight="1">
      <c r="G558" s="49"/>
      <c r="H558" s="49"/>
      <c r="I558" s="49"/>
      <c r="J558" s="49"/>
      <c r="K558" s="49"/>
      <c r="L558" s="49"/>
      <c r="M558" s="49"/>
      <c r="N558" s="49"/>
    </row>
    <row r="559" ht="15.75" customHeight="1">
      <c r="G559" s="49"/>
      <c r="H559" s="49"/>
      <c r="I559" s="49"/>
      <c r="J559" s="49"/>
      <c r="K559" s="49"/>
      <c r="L559" s="49"/>
      <c r="M559" s="49"/>
      <c r="N559" s="49"/>
    </row>
    <row r="560" ht="15.75" customHeight="1">
      <c r="G560" s="49"/>
      <c r="H560" s="49"/>
      <c r="I560" s="49"/>
      <c r="J560" s="49"/>
      <c r="K560" s="49"/>
      <c r="L560" s="49"/>
      <c r="M560" s="49"/>
      <c r="N560" s="49"/>
    </row>
    <row r="561" ht="15.75" customHeight="1">
      <c r="G561" s="49"/>
      <c r="H561" s="49"/>
      <c r="I561" s="49"/>
      <c r="J561" s="49"/>
      <c r="K561" s="49"/>
      <c r="L561" s="49"/>
      <c r="M561" s="49"/>
      <c r="N561" s="49"/>
    </row>
    <row r="562" ht="15.75" customHeight="1">
      <c r="G562" s="49"/>
      <c r="H562" s="49"/>
      <c r="I562" s="49"/>
      <c r="J562" s="49"/>
      <c r="K562" s="49"/>
      <c r="L562" s="49"/>
      <c r="M562" s="49"/>
      <c r="N562" s="49"/>
    </row>
    <row r="563" ht="15.75" customHeight="1">
      <c r="G563" s="49"/>
      <c r="H563" s="49"/>
      <c r="I563" s="49"/>
      <c r="J563" s="49"/>
      <c r="K563" s="49"/>
      <c r="L563" s="49"/>
      <c r="M563" s="49"/>
      <c r="N563" s="49"/>
    </row>
    <row r="564" ht="15.75" customHeight="1">
      <c r="G564" s="49"/>
      <c r="H564" s="49"/>
      <c r="I564" s="49"/>
      <c r="J564" s="49"/>
      <c r="K564" s="49"/>
      <c r="L564" s="49"/>
      <c r="M564" s="49"/>
      <c r="N564" s="49"/>
    </row>
    <row r="565" ht="15.75" customHeight="1">
      <c r="G565" s="49"/>
      <c r="H565" s="49"/>
      <c r="I565" s="49"/>
      <c r="J565" s="49"/>
      <c r="K565" s="49"/>
      <c r="L565" s="49"/>
      <c r="M565" s="49"/>
      <c r="N565" s="49"/>
    </row>
    <row r="566" ht="15.75" customHeight="1">
      <c r="G566" s="49"/>
      <c r="H566" s="49"/>
      <c r="I566" s="49"/>
      <c r="J566" s="49"/>
      <c r="K566" s="49"/>
      <c r="L566" s="49"/>
      <c r="M566" s="49"/>
      <c r="N566" s="49"/>
    </row>
    <row r="567" ht="15.75" customHeight="1">
      <c r="G567" s="49"/>
      <c r="H567" s="49"/>
      <c r="I567" s="49"/>
      <c r="J567" s="49"/>
      <c r="K567" s="49"/>
      <c r="L567" s="49"/>
      <c r="M567" s="49"/>
      <c r="N567" s="49"/>
    </row>
    <row r="568" ht="15.75" customHeight="1">
      <c r="G568" s="49"/>
      <c r="H568" s="49"/>
      <c r="I568" s="49"/>
      <c r="J568" s="49"/>
      <c r="K568" s="49"/>
      <c r="L568" s="49"/>
      <c r="M568" s="49"/>
      <c r="N568" s="49"/>
    </row>
    <row r="569" ht="15.75" customHeight="1">
      <c r="G569" s="49"/>
      <c r="H569" s="49"/>
      <c r="I569" s="49"/>
      <c r="J569" s="49"/>
      <c r="K569" s="49"/>
      <c r="L569" s="49"/>
      <c r="M569" s="49"/>
      <c r="N569" s="49"/>
    </row>
    <row r="570" ht="15.75" customHeight="1">
      <c r="G570" s="49"/>
      <c r="H570" s="49"/>
      <c r="I570" s="49"/>
      <c r="J570" s="49"/>
      <c r="K570" s="49"/>
      <c r="L570" s="49"/>
      <c r="M570" s="49"/>
      <c r="N570" s="49"/>
    </row>
    <row r="571" ht="15.75" customHeight="1">
      <c r="G571" s="49"/>
      <c r="H571" s="49"/>
      <c r="I571" s="49"/>
      <c r="J571" s="49"/>
      <c r="K571" s="49"/>
      <c r="L571" s="49"/>
      <c r="M571" s="49"/>
      <c r="N571" s="49"/>
    </row>
    <row r="572" ht="15.75" customHeight="1">
      <c r="G572" s="49"/>
      <c r="H572" s="49"/>
      <c r="I572" s="49"/>
      <c r="J572" s="49"/>
      <c r="K572" s="49"/>
      <c r="L572" s="49"/>
      <c r="M572" s="49"/>
      <c r="N572" s="49"/>
    </row>
    <row r="573" ht="15.75" customHeight="1">
      <c r="G573" s="49"/>
      <c r="H573" s="49"/>
      <c r="I573" s="49"/>
      <c r="J573" s="49"/>
      <c r="K573" s="49"/>
      <c r="L573" s="49"/>
      <c r="M573" s="49"/>
      <c r="N573" s="49"/>
    </row>
    <row r="574" ht="15.75" customHeight="1">
      <c r="G574" s="49"/>
      <c r="H574" s="49"/>
      <c r="I574" s="49"/>
      <c r="J574" s="49"/>
      <c r="K574" s="49"/>
      <c r="L574" s="49"/>
      <c r="M574" s="49"/>
      <c r="N574" s="49"/>
    </row>
    <row r="575" ht="15.75" customHeight="1">
      <c r="G575" s="49"/>
      <c r="H575" s="49"/>
      <c r="I575" s="49"/>
      <c r="J575" s="49"/>
      <c r="K575" s="49"/>
      <c r="L575" s="49"/>
      <c r="M575" s="49"/>
      <c r="N575" s="49"/>
    </row>
    <row r="576" ht="15.75" customHeight="1">
      <c r="G576" s="49"/>
      <c r="H576" s="49"/>
      <c r="I576" s="49"/>
      <c r="J576" s="49"/>
      <c r="K576" s="49"/>
      <c r="L576" s="49"/>
      <c r="M576" s="49"/>
      <c r="N576" s="49"/>
    </row>
    <row r="577" ht="15.75" customHeight="1">
      <c r="G577" s="49"/>
      <c r="H577" s="49"/>
      <c r="I577" s="49"/>
      <c r="J577" s="49"/>
      <c r="K577" s="49"/>
      <c r="L577" s="49"/>
      <c r="M577" s="49"/>
      <c r="N577" s="49"/>
    </row>
    <row r="578" ht="15.75" customHeight="1">
      <c r="G578" s="49"/>
      <c r="H578" s="49"/>
      <c r="I578" s="49"/>
      <c r="J578" s="49"/>
      <c r="K578" s="49"/>
      <c r="L578" s="49"/>
      <c r="M578" s="49"/>
      <c r="N578" s="49"/>
    </row>
    <row r="579" ht="15.75" customHeight="1">
      <c r="G579" s="49"/>
      <c r="H579" s="49"/>
      <c r="I579" s="49"/>
      <c r="J579" s="49"/>
      <c r="K579" s="49"/>
      <c r="L579" s="49"/>
      <c r="M579" s="49"/>
      <c r="N579" s="49"/>
    </row>
    <row r="580" ht="15.75" customHeight="1">
      <c r="G580" s="49"/>
      <c r="H580" s="49"/>
      <c r="I580" s="49"/>
      <c r="J580" s="49"/>
      <c r="K580" s="49"/>
      <c r="L580" s="49"/>
      <c r="M580" s="49"/>
      <c r="N580" s="49"/>
    </row>
    <row r="581" ht="15.75" customHeight="1">
      <c r="G581" s="49"/>
      <c r="H581" s="49"/>
      <c r="I581" s="49"/>
      <c r="J581" s="49"/>
      <c r="K581" s="49"/>
      <c r="L581" s="49"/>
      <c r="M581" s="49"/>
      <c r="N581" s="49"/>
    </row>
    <row r="582" ht="15.75" customHeight="1">
      <c r="G582" s="49"/>
      <c r="H582" s="49"/>
      <c r="I582" s="49"/>
      <c r="J582" s="49"/>
      <c r="K582" s="49"/>
      <c r="L582" s="49"/>
      <c r="M582" s="49"/>
      <c r="N582" s="49"/>
    </row>
    <row r="583" ht="15.75" customHeight="1">
      <c r="G583" s="49"/>
      <c r="H583" s="49"/>
      <c r="I583" s="49"/>
      <c r="J583" s="49"/>
      <c r="K583" s="49"/>
      <c r="L583" s="49"/>
      <c r="M583" s="49"/>
      <c r="N583" s="49"/>
    </row>
    <row r="584" ht="15.75" customHeight="1">
      <c r="G584" s="49"/>
      <c r="H584" s="49"/>
      <c r="I584" s="49"/>
      <c r="J584" s="49"/>
      <c r="K584" s="49"/>
      <c r="L584" s="49"/>
      <c r="M584" s="49"/>
      <c r="N584" s="49"/>
    </row>
    <row r="585" ht="15.75" customHeight="1">
      <c r="G585" s="49"/>
      <c r="H585" s="49"/>
      <c r="I585" s="49"/>
      <c r="J585" s="49"/>
      <c r="K585" s="49"/>
      <c r="L585" s="49"/>
      <c r="M585" s="49"/>
      <c r="N585" s="49"/>
    </row>
    <row r="586" ht="15.75" customHeight="1">
      <c r="G586" s="49"/>
      <c r="H586" s="49"/>
      <c r="I586" s="49"/>
      <c r="J586" s="49"/>
      <c r="K586" s="49"/>
      <c r="L586" s="49"/>
      <c r="M586" s="49"/>
      <c r="N586" s="49"/>
    </row>
    <row r="587" ht="15.75" customHeight="1">
      <c r="G587" s="49"/>
      <c r="H587" s="49"/>
      <c r="I587" s="49"/>
      <c r="J587" s="49"/>
      <c r="K587" s="49"/>
      <c r="L587" s="49"/>
      <c r="M587" s="49"/>
      <c r="N587" s="49"/>
    </row>
    <row r="588" ht="15.75" customHeight="1">
      <c r="G588" s="49"/>
      <c r="H588" s="49"/>
      <c r="I588" s="49"/>
      <c r="J588" s="49"/>
      <c r="K588" s="49"/>
      <c r="L588" s="49"/>
      <c r="M588" s="49"/>
      <c r="N588" s="49"/>
    </row>
    <row r="589" ht="15.75" customHeight="1">
      <c r="G589" s="49"/>
      <c r="H589" s="49"/>
      <c r="I589" s="49"/>
      <c r="J589" s="49"/>
      <c r="K589" s="49"/>
      <c r="L589" s="49"/>
      <c r="M589" s="49"/>
      <c r="N589" s="49"/>
    </row>
    <row r="590" ht="15.75" customHeight="1">
      <c r="G590" s="49"/>
      <c r="H590" s="49"/>
      <c r="I590" s="49"/>
      <c r="J590" s="49"/>
      <c r="K590" s="49"/>
      <c r="L590" s="49"/>
      <c r="M590" s="49"/>
      <c r="N590" s="49"/>
    </row>
    <row r="591" ht="15.75" customHeight="1">
      <c r="G591" s="49"/>
      <c r="H591" s="49"/>
      <c r="I591" s="49"/>
      <c r="J591" s="49"/>
      <c r="K591" s="49"/>
      <c r="L591" s="49"/>
      <c r="M591" s="49"/>
      <c r="N591" s="49"/>
    </row>
    <row r="592" ht="15.75" customHeight="1">
      <c r="G592" s="49"/>
      <c r="H592" s="49"/>
      <c r="I592" s="49"/>
      <c r="J592" s="49"/>
      <c r="K592" s="49"/>
      <c r="L592" s="49"/>
      <c r="M592" s="49"/>
      <c r="N592" s="49"/>
    </row>
    <row r="593" ht="15.75" customHeight="1">
      <c r="G593" s="49"/>
      <c r="H593" s="49"/>
      <c r="I593" s="49"/>
      <c r="J593" s="49"/>
      <c r="K593" s="49"/>
      <c r="L593" s="49"/>
      <c r="M593" s="49"/>
      <c r="N593" s="49"/>
    </row>
    <row r="594" ht="15.75" customHeight="1">
      <c r="G594" s="49"/>
      <c r="H594" s="49"/>
      <c r="I594" s="49"/>
      <c r="J594" s="49"/>
      <c r="K594" s="49"/>
      <c r="L594" s="49"/>
      <c r="M594" s="49"/>
      <c r="N594" s="49"/>
    </row>
    <row r="595" ht="15.75" customHeight="1">
      <c r="G595" s="49"/>
      <c r="H595" s="49"/>
      <c r="I595" s="49"/>
      <c r="J595" s="49"/>
      <c r="K595" s="49"/>
      <c r="L595" s="49"/>
      <c r="M595" s="49"/>
      <c r="N595" s="49"/>
    </row>
    <row r="596" ht="15.75" customHeight="1">
      <c r="G596" s="49"/>
      <c r="H596" s="49"/>
      <c r="I596" s="49"/>
      <c r="J596" s="49"/>
      <c r="K596" s="49"/>
      <c r="L596" s="49"/>
      <c r="M596" s="49"/>
      <c r="N596" s="49"/>
    </row>
    <row r="597" ht="15.75" customHeight="1">
      <c r="G597" s="49"/>
      <c r="H597" s="49"/>
      <c r="I597" s="49"/>
      <c r="J597" s="49"/>
      <c r="K597" s="49"/>
      <c r="L597" s="49"/>
      <c r="M597" s="49"/>
      <c r="N597" s="49"/>
    </row>
    <row r="598" ht="15.75" customHeight="1">
      <c r="G598" s="49"/>
      <c r="H598" s="49"/>
      <c r="I598" s="49"/>
      <c r="J598" s="49"/>
      <c r="K598" s="49"/>
      <c r="L598" s="49"/>
      <c r="M598" s="49"/>
      <c r="N598" s="49"/>
    </row>
    <row r="599" ht="15.75" customHeight="1">
      <c r="G599" s="49"/>
      <c r="H599" s="49"/>
      <c r="I599" s="49"/>
      <c r="J599" s="49"/>
      <c r="K599" s="49"/>
      <c r="L599" s="49"/>
      <c r="M599" s="49"/>
      <c r="N599" s="49"/>
    </row>
    <row r="600" ht="15.75" customHeight="1">
      <c r="G600" s="49"/>
      <c r="H600" s="49"/>
      <c r="I600" s="49"/>
      <c r="J600" s="49"/>
      <c r="K600" s="49"/>
      <c r="L600" s="49"/>
      <c r="M600" s="49"/>
      <c r="N600" s="49"/>
    </row>
    <row r="601" ht="15.75" customHeight="1">
      <c r="G601" s="49"/>
      <c r="H601" s="49"/>
      <c r="I601" s="49"/>
      <c r="J601" s="49"/>
      <c r="K601" s="49"/>
      <c r="L601" s="49"/>
      <c r="M601" s="49"/>
      <c r="N601" s="49"/>
    </row>
    <row r="602" ht="15.75" customHeight="1">
      <c r="G602" s="49"/>
      <c r="H602" s="49"/>
      <c r="I602" s="49"/>
      <c r="J602" s="49"/>
      <c r="K602" s="49"/>
      <c r="L602" s="49"/>
      <c r="M602" s="49"/>
      <c r="N602" s="49"/>
    </row>
    <row r="603" ht="15.75" customHeight="1">
      <c r="G603" s="49"/>
      <c r="H603" s="49"/>
      <c r="I603" s="49"/>
      <c r="J603" s="49"/>
      <c r="K603" s="49"/>
      <c r="L603" s="49"/>
      <c r="M603" s="49"/>
      <c r="N603" s="49"/>
    </row>
    <row r="604" ht="15.75" customHeight="1">
      <c r="G604" s="49"/>
      <c r="H604" s="49"/>
      <c r="I604" s="49"/>
      <c r="J604" s="49"/>
      <c r="K604" s="49"/>
      <c r="L604" s="49"/>
      <c r="M604" s="49"/>
      <c r="N604" s="49"/>
    </row>
    <row r="605" ht="15.75" customHeight="1">
      <c r="G605" s="49"/>
      <c r="H605" s="49"/>
      <c r="I605" s="49"/>
      <c r="J605" s="49"/>
      <c r="K605" s="49"/>
      <c r="L605" s="49"/>
      <c r="M605" s="49"/>
      <c r="N605" s="49"/>
    </row>
    <row r="606" ht="15.75" customHeight="1">
      <c r="G606" s="49"/>
      <c r="H606" s="49"/>
      <c r="I606" s="49"/>
      <c r="J606" s="49"/>
      <c r="K606" s="49"/>
      <c r="L606" s="49"/>
      <c r="M606" s="49"/>
      <c r="N606" s="49"/>
    </row>
    <row r="607" ht="15.75" customHeight="1">
      <c r="G607" s="49"/>
      <c r="H607" s="49"/>
      <c r="I607" s="49"/>
      <c r="J607" s="49"/>
      <c r="K607" s="49"/>
      <c r="L607" s="49"/>
      <c r="M607" s="49"/>
      <c r="N607" s="49"/>
    </row>
    <row r="608" ht="15.75" customHeight="1">
      <c r="G608" s="49"/>
      <c r="H608" s="49"/>
      <c r="I608" s="49"/>
      <c r="J608" s="49"/>
      <c r="K608" s="49"/>
      <c r="L608" s="49"/>
      <c r="M608" s="49"/>
      <c r="N608" s="49"/>
    </row>
    <row r="609" ht="15.75" customHeight="1">
      <c r="G609" s="49"/>
      <c r="H609" s="49"/>
      <c r="I609" s="49"/>
      <c r="J609" s="49"/>
      <c r="K609" s="49"/>
      <c r="L609" s="49"/>
      <c r="M609" s="49"/>
      <c r="N609" s="49"/>
    </row>
    <row r="610" ht="15.75" customHeight="1">
      <c r="G610" s="49"/>
      <c r="H610" s="49"/>
      <c r="I610" s="49"/>
      <c r="J610" s="49"/>
      <c r="K610" s="49"/>
      <c r="L610" s="49"/>
      <c r="M610" s="49"/>
      <c r="N610" s="49"/>
    </row>
    <row r="611" ht="15.75" customHeight="1">
      <c r="G611" s="49"/>
      <c r="H611" s="49"/>
      <c r="I611" s="49"/>
      <c r="J611" s="49"/>
      <c r="K611" s="49"/>
      <c r="L611" s="49"/>
      <c r="M611" s="49"/>
      <c r="N611" s="49"/>
    </row>
    <row r="612" ht="15.75" customHeight="1">
      <c r="G612" s="49"/>
      <c r="H612" s="49"/>
      <c r="I612" s="49"/>
      <c r="J612" s="49"/>
      <c r="K612" s="49"/>
      <c r="L612" s="49"/>
      <c r="M612" s="49"/>
      <c r="N612" s="49"/>
    </row>
    <row r="613" ht="15.75" customHeight="1">
      <c r="G613" s="49"/>
      <c r="H613" s="49"/>
      <c r="I613" s="49"/>
      <c r="J613" s="49"/>
      <c r="K613" s="49"/>
      <c r="L613" s="49"/>
      <c r="M613" s="49"/>
      <c r="N613" s="49"/>
    </row>
    <row r="614" ht="15.75" customHeight="1">
      <c r="G614" s="49"/>
      <c r="H614" s="49"/>
      <c r="I614" s="49"/>
      <c r="J614" s="49"/>
      <c r="K614" s="49"/>
      <c r="L614" s="49"/>
      <c r="M614" s="49"/>
      <c r="N614" s="49"/>
    </row>
    <row r="615" ht="15.75" customHeight="1">
      <c r="G615" s="49"/>
      <c r="H615" s="49"/>
      <c r="I615" s="49"/>
      <c r="J615" s="49"/>
      <c r="K615" s="49"/>
      <c r="L615" s="49"/>
      <c r="M615" s="49"/>
      <c r="N615" s="49"/>
    </row>
    <row r="616" ht="15.75" customHeight="1">
      <c r="G616" s="49"/>
      <c r="H616" s="49"/>
      <c r="I616" s="49"/>
      <c r="J616" s="49"/>
      <c r="K616" s="49"/>
      <c r="L616" s="49"/>
      <c r="M616" s="49"/>
      <c r="N616" s="49"/>
    </row>
    <row r="617" ht="15.75" customHeight="1">
      <c r="G617" s="49"/>
      <c r="H617" s="49"/>
      <c r="I617" s="49"/>
      <c r="J617" s="49"/>
      <c r="K617" s="49"/>
      <c r="L617" s="49"/>
      <c r="M617" s="49"/>
      <c r="N617" s="49"/>
    </row>
    <row r="618" ht="15.75" customHeight="1">
      <c r="G618" s="49"/>
      <c r="H618" s="49"/>
      <c r="I618" s="49"/>
      <c r="J618" s="49"/>
      <c r="K618" s="49"/>
      <c r="L618" s="49"/>
      <c r="M618" s="49"/>
      <c r="N618" s="49"/>
    </row>
    <row r="619" ht="15.75" customHeight="1">
      <c r="G619" s="49"/>
      <c r="H619" s="49"/>
      <c r="I619" s="49"/>
      <c r="J619" s="49"/>
      <c r="K619" s="49"/>
      <c r="L619" s="49"/>
      <c r="M619" s="49"/>
      <c r="N619" s="49"/>
    </row>
    <row r="620" ht="15.75" customHeight="1">
      <c r="G620" s="49"/>
      <c r="H620" s="49"/>
      <c r="I620" s="49"/>
      <c r="J620" s="49"/>
      <c r="K620" s="49"/>
      <c r="L620" s="49"/>
      <c r="M620" s="49"/>
      <c r="N620" s="49"/>
    </row>
    <row r="621" ht="15.75" customHeight="1">
      <c r="G621" s="49"/>
      <c r="H621" s="49"/>
      <c r="I621" s="49"/>
      <c r="J621" s="49"/>
      <c r="K621" s="49"/>
      <c r="L621" s="49"/>
      <c r="M621" s="49"/>
      <c r="N621" s="49"/>
    </row>
    <row r="622" ht="15.75" customHeight="1">
      <c r="G622" s="49"/>
      <c r="H622" s="49"/>
      <c r="I622" s="49"/>
      <c r="J622" s="49"/>
      <c r="K622" s="49"/>
      <c r="L622" s="49"/>
      <c r="M622" s="49"/>
      <c r="N622" s="49"/>
    </row>
    <row r="623" ht="15.75" customHeight="1">
      <c r="G623" s="49"/>
      <c r="H623" s="49"/>
      <c r="I623" s="49"/>
      <c r="J623" s="49"/>
      <c r="K623" s="49"/>
      <c r="L623" s="49"/>
      <c r="M623" s="49"/>
      <c r="N623" s="49"/>
    </row>
    <row r="624" ht="15.75" customHeight="1">
      <c r="G624" s="49"/>
      <c r="H624" s="49"/>
      <c r="I624" s="49"/>
      <c r="J624" s="49"/>
      <c r="K624" s="49"/>
      <c r="L624" s="49"/>
      <c r="M624" s="49"/>
      <c r="N624" s="49"/>
    </row>
    <row r="625" ht="15.75" customHeight="1">
      <c r="G625" s="49"/>
      <c r="H625" s="49"/>
      <c r="I625" s="49"/>
      <c r="J625" s="49"/>
      <c r="K625" s="49"/>
      <c r="L625" s="49"/>
      <c r="M625" s="49"/>
      <c r="N625" s="49"/>
    </row>
    <row r="626" ht="15.75" customHeight="1">
      <c r="G626" s="49"/>
      <c r="H626" s="49"/>
      <c r="I626" s="49"/>
      <c r="J626" s="49"/>
      <c r="K626" s="49"/>
      <c r="L626" s="49"/>
      <c r="M626" s="49"/>
      <c r="N626" s="49"/>
    </row>
    <row r="627" ht="15.75" customHeight="1">
      <c r="G627" s="49"/>
      <c r="H627" s="49"/>
      <c r="I627" s="49"/>
      <c r="J627" s="49"/>
      <c r="K627" s="49"/>
      <c r="L627" s="49"/>
      <c r="M627" s="49"/>
      <c r="N627" s="49"/>
    </row>
    <row r="628" ht="15.75" customHeight="1">
      <c r="G628" s="49"/>
      <c r="H628" s="49"/>
      <c r="I628" s="49"/>
      <c r="J628" s="49"/>
      <c r="K628" s="49"/>
      <c r="L628" s="49"/>
      <c r="M628" s="49"/>
      <c r="N628" s="49"/>
    </row>
    <row r="629" ht="15.75" customHeight="1">
      <c r="G629" s="49"/>
      <c r="H629" s="49"/>
      <c r="I629" s="49"/>
      <c r="J629" s="49"/>
      <c r="K629" s="49"/>
      <c r="L629" s="49"/>
      <c r="M629" s="49"/>
      <c r="N629" s="49"/>
    </row>
    <row r="630" ht="15.75" customHeight="1">
      <c r="G630" s="49"/>
      <c r="H630" s="49"/>
      <c r="I630" s="49"/>
      <c r="J630" s="49"/>
      <c r="K630" s="49"/>
      <c r="L630" s="49"/>
      <c r="M630" s="49"/>
      <c r="N630" s="49"/>
    </row>
    <row r="631" ht="15.75" customHeight="1">
      <c r="G631" s="49"/>
      <c r="H631" s="49"/>
      <c r="I631" s="49"/>
      <c r="J631" s="49"/>
      <c r="K631" s="49"/>
      <c r="L631" s="49"/>
      <c r="M631" s="49"/>
      <c r="N631" s="49"/>
    </row>
    <row r="632" ht="15.75" customHeight="1">
      <c r="G632" s="49"/>
      <c r="H632" s="49"/>
      <c r="I632" s="49"/>
      <c r="J632" s="49"/>
      <c r="K632" s="49"/>
      <c r="L632" s="49"/>
      <c r="M632" s="49"/>
      <c r="N632" s="49"/>
    </row>
    <row r="633" ht="15.75" customHeight="1">
      <c r="G633" s="49"/>
      <c r="H633" s="49"/>
      <c r="I633" s="49"/>
      <c r="J633" s="49"/>
      <c r="K633" s="49"/>
      <c r="L633" s="49"/>
      <c r="M633" s="49"/>
      <c r="N633" s="49"/>
    </row>
    <row r="634" ht="15.75" customHeight="1">
      <c r="G634" s="49"/>
      <c r="H634" s="49"/>
      <c r="I634" s="49"/>
      <c r="J634" s="49"/>
      <c r="K634" s="49"/>
      <c r="L634" s="49"/>
      <c r="M634" s="49"/>
      <c r="N634" s="49"/>
    </row>
    <row r="635" ht="15.75" customHeight="1">
      <c r="G635" s="49"/>
      <c r="H635" s="49"/>
      <c r="I635" s="49"/>
      <c r="J635" s="49"/>
      <c r="K635" s="49"/>
      <c r="L635" s="49"/>
      <c r="M635" s="49"/>
      <c r="N635" s="49"/>
    </row>
    <row r="636" ht="15.75" customHeight="1">
      <c r="G636" s="49"/>
      <c r="H636" s="49"/>
      <c r="I636" s="49"/>
      <c r="J636" s="49"/>
      <c r="K636" s="49"/>
      <c r="L636" s="49"/>
      <c r="M636" s="49"/>
      <c r="N636" s="49"/>
    </row>
    <row r="637" ht="15.75" customHeight="1">
      <c r="G637" s="49"/>
      <c r="H637" s="49"/>
      <c r="I637" s="49"/>
      <c r="J637" s="49"/>
      <c r="K637" s="49"/>
      <c r="L637" s="49"/>
      <c r="M637" s="49"/>
      <c r="N637" s="49"/>
    </row>
    <row r="638" ht="15.75" customHeight="1">
      <c r="G638" s="49"/>
      <c r="H638" s="49"/>
      <c r="I638" s="49"/>
      <c r="J638" s="49"/>
      <c r="K638" s="49"/>
      <c r="L638" s="49"/>
      <c r="M638" s="49"/>
      <c r="N638" s="49"/>
    </row>
    <row r="639" ht="15.75" customHeight="1">
      <c r="G639" s="49"/>
      <c r="H639" s="49"/>
      <c r="I639" s="49"/>
      <c r="J639" s="49"/>
      <c r="K639" s="49"/>
      <c r="L639" s="49"/>
      <c r="M639" s="49"/>
      <c r="N639" s="49"/>
    </row>
    <row r="640" ht="15.75" customHeight="1">
      <c r="G640" s="49"/>
      <c r="H640" s="49"/>
      <c r="I640" s="49"/>
      <c r="J640" s="49"/>
      <c r="K640" s="49"/>
      <c r="L640" s="49"/>
      <c r="M640" s="49"/>
      <c r="N640" s="49"/>
    </row>
    <row r="641" ht="15.75" customHeight="1">
      <c r="G641" s="49"/>
      <c r="H641" s="49"/>
      <c r="I641" s="49"/>
      <c r="J641" s="49"/>
      <c r="K641" s="49"/>
      <c r="L641" s="49"/>
      <c r="M641" s="49"/>
      <c r="N641" s="49"/>
    </row>
    <row r="642" ht="15.75" customHeight="1">
      <c r="G642" s="49"/>
      <c r="H642" s="49"/>
      <c r="I642" s="49"/>
      <c r="J642" s="49"/>
      <c r="K642" s="49"/>
      <c r="L642" s="49"/>
      <c r="M642" s="49"/>
      <c r="N642" s="49"/>
    </row>
    <row r="643" ht="15.75" customHeight="1">
      <c r="G643" s="49"/>
      <c r="H643" s="49"/>
      <c r="I643" s="49"/>
      <c r="J643" s="49"/>
      <c r="K643" s="49"/>
      <c r="L643" s="49"/>
      <c r="M643" s="49"/>
      <c r="N643" s="49"/>
    </row>
    <row r="644" ht="15.75" customHeight="1">
      <c r="G644" s="49"/>
      <c r="H644" s="49"/>
      <c r="I644" s="49"/>
      <c r="J644" s="49"/>
      <c r="K644" s="49"/>
      <c r="L644" s="49"/>
      <c r="M644" s="49"/>
      <c r="N644" s="49"/>
    </row>
    <row r="645" ht="15.75" customHeight="1">
      <c r="G645" s="49"/>
      <c r="H645" s="49"/>
      <c r="I645" s="49"/>
      <c r="J645" s="49"/>
      <c r="K645" s="49"/>
      <c r="L645" s="49"/>
      <c r="M645" s="49"/>
      <c r="N645" s="49"/>
    </row>
    <row r="646" ht="15.75" customHeight="1">
      <c r="G646" s="49"/>
      <c r="H646" s="49"/>
      <c r="I646" s="49"/>
      <c r="J646" s="49"/>
      <c r="K646" s="49"/>
      <c r="L646" s="49"/>
      <c r="M646" s="49"/>
      <c r="N646" s="49"/>
    </row>
    <row r="647" ht="15.75" customHeight="1">
      <c r="G647" s="49"/>
      <c r="H647" s="49"/>
      <c r="I647" s="49"/>
      <c r="J647" s="49"/>
      <c r="K647" s="49"/>
      <c r="L647" s="49"/>
      <c r="M647" s="49"/>
      <c r="N647" s="49"/>
    </row>
    <row r="648" ht="15.75" customHeight="1">
      <c r="G648" s="49"/>
      <c r="H648" s="49"/>
      <c r="I648" s="49"/>
      <c r="J648" s="49"/>
      <c r="K648" s="49"/>
      <c r="L648" s="49"/>
      <c r="M648" s="49"/>
      <c r="N648" s="49"/>
    </row>
    <row r="649" ht="15.75" customHeight="1">
      <c r="G649" s="49"/>
      <c r="H649" s="49"/>
      <c r="I649" s="49"/>
      <c r="J649" s="49"/>
      <c r="K649" s="49"/>
      <c r="L649" s="49"/>
      <c r="M649" s="49"/>
      <c r="N649" s="49"/>
    </row>
    <row r="650" ht="15.75" customHeight="1">
      <c r="G650" s="49"/>
      <c r="H650" s="49"/>
      <c r="I650" s="49"/>
      <c r="J650" s="49"/>
      <c r="K650" s="49"/>
      <c r="L650" s="49"/>
      <c r="M650" s="49"/>
      <c r="N650" s="49"/>
    </row>
    <row r="651" ht="15.75" customHeight="1">
      <c r="G651" s="49"/>
      <c r="H651" s="49"/>
      <c r="I651" s="49"/>
      <c r="J651" s="49"/>
      <c r="K651" s="49"/>
      <c r="L651" s="49"/>
      <c r="M651" s="49"/>
      <c r="N651" s="49"/>
    </row>
    <row r="652" ht="15.75" customHeight="1">
      <c r="G652" s="49"/>
      <c r="H652" s="49"/>
      <c r="I652" s="49"/>
      <c r="J652" s="49"/>
      <c r="K652" s="49"/>
      <c r="L652" s="49"/>
      <c r="M652" s="49"/>
      <c r="N652" s="49"/>
    </row>
    <row r="653" ht="15.75" customHeight="1">
      <c r="G653" s="49"/>
      <c r="H653" s="49"/>
      <c r="I653" s="49"/>
      <c r="J653" s="49"/>
      <c r="K653" s="49"/>
      <c r="L653" s="49"/>
      <c r="M653" s="49"/>
      <c r="N653" s="49"/>
    </row>
    <row r="654" ht="15.75" customHeight="1">
      <c r="G654" s="49"/>
      <c r="H654" s="49"/>
      <c r="I654" s="49"/>
      <c r="J654" s="49"/>
      <c r="K654" s="49"/>
      <c r="L654" s="49"/>
      <c r="M654" s="49"/>
      <c r="N654" s="49"/>
    </row>
    <row r="655" ht="15.75" customHeight="1">
      <c r="G655" s="49"/>
      <c r="H655" s="49"/>
      <c r="I655" s="49"/>
      <c r="J655" s="49"/>
      <c r="K655" s="49"/>
      <c r="L655" s="49"/>
      <c r="M655" s="49"/>
      <c r="N655" s="49"/>
    </row>
    <row r="656" ht="15.75" customHeight="1">
      <c r="G656" s="49"/>
      <c r="H656" s="49"/>
      <c r="I656" s="49"/>
      <c r="J656" s="49"/>
      <c r="K656" s="49"/>
      <c r="L656" s="49"/>
      <c r="M656" s="49"/>
      <c r="N656" s="49"/>
    </row>
    <row r="657" ht="15.75" customHeight="1">
      <c r="G657" s="49"/>
      <c r="H657" s="49"/>
      <c r="I657" s="49"/>
      <c r="J657" s="49"/>
      <c r="K657" s="49"/>
      <c r="L657" s="49"/>
      <c r="M657" s="49"/>
      <c r="N657" s="49"/>
    </row>
    <row r="658" ht="15.75" customHeight="1">
      <c r="G658" s="49"/>
      <c r="H658" s="49"/>
      <c r="I658" s="49"/>
      <c r="J658" s="49"/>
      <c r="K658" s="49"/>
      <c r="L658" s="49"/>
      <c r="M658" s="49"/>
      <c r="N658" s="49"/>
    </row>
    <row r="659" ht="15.75" customHeight="1">
      <c r="G659" s="49"/>
      <c r="H659" s="49"/>
      <c r="I659" s="49"/>
      <c r="J659" s="49"/>
      <c r="K659" s="49"/>
      <c r="L659" s="49"/>
      <c r="M659" s="49"/>
      <c r="N659" s="49"/>
    </row>
    <row r="660" ht="15.75" customHeight="1">
      <c r="G660" s="49"/>
      <c r="H660" s="49"/>
      <c r="I660" s="49"/>
      <c r="J660" s="49"/>
      <c r="K660" s="49"/>
      <c r="L660" s="49"/>
      <c r="M660" s="49"/>
      <c r="N660" s="49"/>
    </row>
    <row r="661" ht="15.75" customHeight="1">
      <c r="G661" s="49"/>
      <c r="H661" s="49"/>
      <c r="I661" s="49"/>
      <c r="J661" s="49"/>
      <c r="K661" s="49"/>
      <c r="L661" s="49"/>
      <c r="M661" s="49"/>
      <c r="N661" s="49"/>
    </row>
    <row r="662" ht="15.75" customHeight="1">
      <c r="G662" s="49"/>
      <c r="H662" s="49"/>
      <c r="I662" s="49"/>
      <c r="J662" s="49"/>
      <c r="K662" s="49"/>
      <c r="L662" s="49"/>
      <c r="M662" s="49"/>
      <c r="N662" s="49"/>
    </row>
    <row r="663" ht="15.75" customHeight="1">
      <c r="G663" s="49"/>
      <c r="H663" s="49"/>
      <c r="I663" s="49"/>
      <c r="J663" s="49"/>
      <c r="K663" s="49"/>
      <c r="L663" s="49"/>
      <c r="M663" s="49"/>
      <c r="N663" s="49"/>
    </row>
    <row r="664" ht="15.75" customHeight="1">
      <c r="G664" s="49"/>
      <c r="H664" s="49"/>
      <c r="I664" s="49"/>
      <c r="J664" s="49"/>
      <c r="K664" s="49"/>
      <c r="L664" s="49"/>
      <c r="M664" s="49"/>
      <c r="N664" s="49"/>
    </row>
    <row r="665" ht="15.75" customHeight="1">
      <c r="G665" s="49"/>
      <c r="H665" s="49"/>
      <c r="I665" s="49"/>
      <c r="J665" s="49"/>
      <c r="K665" s="49"/>
      <c r="L665" s="49"/>
      <c r="M665" s="49"/>
      <c r="N665" s="49"/>
    </row>
    <row r="666" ht="15.75" customHeight="1">
      <c r="G666" s="49"/>
      <c r="H666" s="49"/>
      <c r="I666" s="49"/>
      <c r="J666" s="49"/>
      <c r="K666" s="49"/>
      <c r="L666" s="49"/>
      <c r="M666" s="49"/>
      <c r="N666" s="49"/>
    </row>
    <row r="667" ht="15.75" customHeight="1">
      <c r="G667" s="49"/>
      <c r="H667" s="49"/>
      <c r="I667" s="49"/>
      <c r="J667" s="49"/>
      <c r="K667" s="49"/>
      <c r="L667" s="49"/>
      <c r="M667" s="49"/>
      <c r="N667" s="49"/>
    </row>
    <row r="668" ht="15.75" customHeight="1">
      <c r="G668" s="49"/>
      <c r="H668" s="49"/>
      <c r="I668" s="49"/>
      <c r="J668" s="49"/>
      <c r="K668" s="49"/>
      <c r="L668" s="49"/>
      <c r="M668" s="49"/>
      <c r="N668" s="49"/>
    </row>
    <row r="669" ht="15.75" customHeight="1">
      <c r="G669" s="49"/>
      <c r="H669" s="49"/>
      <c r="I669" s="49"/>
      <c r="J669" s="49"/>
      <c r="K669" s="49"/>
      <c r="L669" s="49"/>
      <c r="M669" s="49"/>
      <c r="N669" s="49"/>
    </row>
    <row r="670" ht="15.75" customHeight="1">
      <c r="G670" s="49"/>
      <c r="H670" s="49"/>
      <c r="I670" s="49"/>
      <c r="J670" s="49"/>
      <c r="K670" s="49"/>
      <c r="L670" s="49"/>
      <c r="M670" s="49"/>
      <c r="N670" s="49"/>
    </row>
    <row r="671" ht="15.75" customHeight="1">
      <c r="G671" s="49"/>
      <c r="H671" s="49"/>
      <c r="I671" s="49"/>
      <c r="J671" s="49"/>
      <c r="K671" s="49"/>
      <c r="L671" s="49"/>
      <c r="M671" s="49"/>
      <c r="N671" s="49"/>
    </row>
    <row r="672" ht="15.75" customHeight="1">
      <c r="G672" s="49"/>
      <c r="H672" s="49"/>
      <c r="I672" s="49"/>
      <c r="J672" s="49"/>
      <c r="K672" s="49"/>
      <c r="L672" s="49"/>
      <c r="M672" s="49"/>
      <c r="N672" s="49"/>
    </row>
    <row r="673" ht="15.75" customHeight="1">
      <c r="G673" s="49"/>
      <c r="H673" s="49"/>
      <c r="I673" s="49"/>
      <c r="J673" s="49"/>
      <c r="K673" s="49"/>
      <c r="L673" s="49"/>
      <c r="M673" s="49"/>
      <c r="N673" s="49"/>
    </row>
    <row r="674" ht="15.75" customHeight="1">
      <c r="G674" s="49"/>
      <c r="H674" s="49"/>
      <c r="I674" s="49"/>
      <c r="J674" s="49"/>
      <c r="K674" s="49"/>
      <c r="L674" s="49"/>
      <c r="M674" s="49"/>
      <c r="N674" s="49"/>
    </row>
    <row r="675" ht="15.75" customHeight="1">
      <c r="G675" s="49"/>
      <c r="H675" s="49"/>
      <c r="I675" s="49"/>
      <c r="J675" s="49"/>
      <c r="K675" s="49"/>
      <c r="L675" s="49"/>
      <c r="M675" s="49"/>
      <c r="N675" s="49"/>
    </row>
    <row r="676" ht="15.75" customHeight="1">
      <c r="G676" s="49"/>
      <c r="H676" s="49"/>
      <c r="I676" s="49"/>
      <c r="J676" s="49"/>
      <c r="K676" s="49"/>
      <c r="L676" s="49"/>
      <c r="M676" s="49"/>
      <c r="N676" s="49"/>
    </row>
    <row r="677" ht="15.75" customHeight="1">
      <c r="G677" s="49"/>
      <c r="H677" s="49"/>
      <c r="I677" s="49"/>
      <c r="J677" s="49"/>
      <c r="K677" s="49"/>
      <c r="L677" s="49"/>
      <c r="M677" s="49"/>
      <c r="N677" s="49"/>
    </row>
    <row r="678" ht="15.75" customHeight="1">
      <c r="G678" s="49"/>
      <c r="H678" s="49"/>
      <c r="I678" s="49"/>
      <c r="J678" s="49"/>
      <c r="K678" s="49"/>
      <c r="L678" s="49"/>
      <c r="M678" s="49"/>
      <c r="N678" s="49"/>
    </row>
    <row r="679" ht="15.75" customHeight="1">
      <c r="G679" s="49"/>
      <c r="H679" s="49"/>
      <c r="I679" s="49"/>
      <c r="J679" s="49"/>
      <c r="K679" s="49"/>
      <c r="L679" s="49"/>
      <c r="M679" s="49"/>
      <c r="N679" s="49"/>
    </row>
    <row r="680" ht="15.75" customHeight="1">
      <c r="G680" s="49"/>
      <c r="H680" s="49"/>
      <c r="I680" s="49"/>
      <c r="J680" s="49"/>
      <c r="K680" s="49"/>
      <c r="L680" s="49"/>
      <c r="M680" s="49"/>
      <c r="N680" s="49"/>
    </row>
    <row r="681" ht="15.75" customHeight="1">
      <c r="G681" s="49"/>
      <c r="H681" s="49"/>
      <c r="I681" s="49"/>
      <c r="J681" s="49"/>
      <c r="K681" s="49"/>
      <c r="L681" s="49"/>
      <c r="M681" s="49"/>
      <c r="N681" s="49"/>
    </row>
    <row r="682" ht="15.75" customHeight="1">
      <c r="G682" s="49"/>
      <c r="H682" s="49"/>
      <c r="I682" s="49"/>
      <c r="J682" s="49"/>
      <c r="K682" s="49"/>
      <c r="L682" s="49"/>
      <c r="M682" s="49"/>
      <c r="N682" s="49"/>
    </row>
    <row r="683" ht="15.75" customHeight="1">
      <c r="G683" s="49"/>
      <c r="H683" s="49"/>
      <c r="I683" s="49"/>
      <c r="J683" s="49"/>
      <c r="K683" s="49"/>
      <c r="L683" s="49"/>
      <c r="M683" s="49"/>
      <c r="N683" s="49"/>
    </row>
    <row r="684" ht="15.75" customHeight="1">
      <c r="G684" s="49"/>
      <c r="H684" s="49"/>
      <c r="I684" s="49"/>
      <c r="J684" s="49"/>
      <c r="K684" s="49"/>
      <c r="L684" s="49"/>
      <c r="M684" s="49"/>
      <c r="N684" s="49"/>
    </row>
    <row r="685" ht="15.75" customHeight="1">
      <c r="G685" s="49"/>
      <c r="H685" s="49"/>
      <c r="I685" s="49"/>
      <c r="J685" s="49"/>
      <c r="K685" s="49"/>
      <c r="L685" s="49"/>
      <c r="M685" s="49"/>
      <c r="N685" s="49"/>
    </row>
    <row r="686" ht="15.75" customHeight="1">
      <c r="G686" s="49"/>
      <c r="H686" s="49"/>
      <c r="I686" s="49"/>
      <c r="J686" s="49"/>
      <c r="K686" s="49"/>
      <c r="L686" s="49"/>
      <c r="M686" s="49"/>
      <c r="N686" s="49"/>
    </row>
    <row r="687" ht="15.75" customHeight="1">
      <c r="G687" s="49"/>
      <c r="H687" s="49"/>
      <c r="I687" s="49"/>
      <c r="J687" s="49"/>
      <c r="K687" s="49"/>
      <c r="L687" s="49"/>
      <c r="M687" s="49"/>
      <c r="N687" s="49"/>
    </row>
    <row r="688" ht="15.75" customHeight="1">
      <c r="G688" s="49"/>
      <c r="H688" s="49"/>
      <c r="I688" s="49"/>
      <c r="J688" s="49"/>
      <c r="K688" s="49"/>
      <c r="L688" s="49"/>
      <c r="M688" s="49"/>
      <c r="N688" s="49"/>
    </row>
    <row r="689" ht="15.75" customHeight="1">
      <c r="G689" s="49"/>
      <c r="H689" s="49"/>
      <c r="I689" s="49"/>
      <c r="J689" s="49"/>
      <c r="K689" s="49"/>
      <c r="L689" s="49"/>
      <c r="M689" s="49"/>
      <c r="N689" s="49"/>
    </row>
    <row r="690" ht="15.75" customHeight="1">
      <c r="G690" s="49"/>
      <c r="H690" s="49"/>
      <c r="I690" s="49"/>
      <c r="J690" s="49"/>
      <c r="K690" s="49"/>
      <c r="L690" s="49"/>
      <c r="M690" s="49"/>
      <c r="N690" s="49"/>
    </row>
    <row r="691" ht="15.75" customHeight="1">
      <c r="G691" s="49"/>
      <c r="H691" s="49"/>
      <c r="I691" s="49"/>
      <c r="J691" s="49"/>
      <c r="K691" s="49"/>
      <c r="L691" s="49"/>
      <c r="M691" s="49"/>
      <c r="N691" s="49"/>
    </row>
    <row r="692" ht="15.75" customHeight="1">
      <c r="G692" s="49"/>
      <c r="H692" s="49"/>
      <c r="I692" s="49"/>
      <c r="J692" s="49"/>
      <c r="K692" s="49"/>
      <c r="L692" s="49"/>
      <c r="M692" s="49"/>
      <c r="N692" s="49"/>
    </row>
    <row r="693" ht="15.75" customHeight="1">
      <c r="G693" s="49"/>
      <c r="H693" s="49"/>
      <c r="I693" s="49"/>
      <c r="J693" s="49"/>
      <c r="K693" s="49"/>
      <c r="L693" s="49"/>
      <c r="M693" s="49"/>
      <c r="N693" s="49"/>
    </row>
    <row r="694" ht="15.75" customHeight="1">
      <c r="G694" s="49"/>
      <c r="H694" s="49"/>
      <c r="I694" s="49"/>
      <c r="J694" s="49"/>
      <c r="K694" s="49"/>
      <c r="L694" s="49"/>
      <c r="M694" s="49"/>
      <c r="N694" s="49"/>
    </row>
    <row r="695" ht="15.75" customHeight="1">
      <c r="G695" s="49"/>
      <c r="H695" s="49"/>
      <c r="I695" s="49"/>
      <c r="J695" s="49"/>
      <c r="K695" s="49"/>
      <c r="L695" s="49"/>
      <c r="M695" s="49"/>
      <c r="N695" s="49"/>
    </row>
    <row r="696" ht="15.75" customHeight="1">
      <c r="G696" s="49"/>
      <c r="H696" s="49"/>
      <c r="I696" s="49"/>
      <c r="J696" s="49"/>
      <c r="K696" s="49"/>
      <c r="L696" s="49"/>
      <c r="M696" s="49"/>
      <c r="N696" s="49"/>
    </row>
    <row r="697" ht="15.75" customHeight="1">
      <c r="G697" s="49"/>
      <c r="H697" s="49"/>
      <c r="I697" s="49"/>
      <c r="J697" s="49"/>
      <c r="K697" s="49"/>
      <c r="L697" s="49"/>
      <c r="M697" s="49"/>
      <c r="N697" s="49"/>
    </row>
    <row r="698" ht="15.75" customHeight="1">
      <c r="G698" s="49"/>
      <c r="H698" s="49"/>
      <c r="I698" s="49"/>
      <c r="J698" s="49"/>
      <c r="K698" s="49"/>
      <c r="L698" s="49"/>
      <c r="M698" s="49"/>
      <c r="N698" s="49"/>
    </row>
    <row r="699" ht="15.75" customHeight="1">
      <c r="G699" s="49"/>
      <c r="H699" s="49"/>
      <c r="I699" s="49"/>
      <c r="J699" s="49"/>
      <c r="K699" s="49"/>
      <c r="L699" s="49"/>
      <c r="M699" s="49"/>
      <c r="N699" s="49"/>
    </row>
    <row r="700" ht="15.75" customHeight="1">
      <c r="G700" s="49"/>
      <c r="H700" s="49"/>
      <c r="I700" s="49"/>
      <c r="J700" s="49"/>
      <c r="K700" s="49"/>
      <c r="L700" s="49"/>
      <c r="M700" s="49"/>
      <c r="N700" s="49"/>
    </row>
    <row r="701" ht="15.75" customHeight="1">
      <c r="G701" s="49"/>
      <c r="H701" s="49"/>
      <c r="I701" s="49"/>
      <c r="J701" s="49"/>
      <c r="K701" s="49"/>
      <c r="L701" s="49"/>
      <c r="M701" s="49"/>
      <c r="N701" s="49"/>
    </row>
    <row r="702" ht="15.75" customHeight="1">
      <c r="G702" s="49"/>
      <c r="H702" s="49"/>
      <c r="I702" s="49"/>
      <c r="J702" s="49"/>
      <c r="K702" s="49"/>
      <c r="L702" s="49"/>
      <c r="M702" s="49"/>
      <c r="N702" s="49"/>
    </row>
    <row r="703" ht="15.75" customHeight="1">
      <c r="G703" s="49"/>
      <c r="H703" s="49"/>
      <c r="I703" s="49"/>
      <c r="J703" s="49"/>
      <c r="K703" s="49"/>
      <c r="L703" s="49"/>
      <c r="M703" s="49"/>
      <c r="N703" s="49"/>
    </row>
    <row r="704" ht="15.75" customHeight="1">
      <c r="G704" s="49"/>
      <c r="H704" s="49"/>
      <c r="I704" s="49"/>
      <c r="J704" s="49"/>
      <c r="K704" s="49"/>
      <c r="L704" s="49"/>
      <c r="M704" s="49"/>
      <c r="N704" s="49"/>
    </row>
    <row r="705" ht="15.75" customHeight="1">
      <c r="G705" s="49"/>
      <c r="H705" s="49"/>
      <c r="I705" s="49"/>
      <c r="J705" s="49"/>
      <c r="K705" s="49"/>
      <c r="L705" s="49"/>
      <c r="M705" s="49"/>
      <c r="N705" s="49"/>
    </row>
    <row r="706" ht="15.75" customHeight="1">
      <c r="G706" s="49"/>
      <c r="H706" s="49"/>
      <c r="I706" s="49"/>
      <c r="J706" s="49"/>
      <c r="K706" s="49"/>
      <c r="L706" s="49"/>
      <c r="M706" s="49"/>
      <c r="N706" s="49"/>
    </row>
    <row r="707" ht="15.75" customHeight="1">
      <c r="G707" s="49"/>
      <c r="H707" s="49"/>
      <c r="I707" s="49"/>
      <c r="J707" s="49"/>
      <c r="K707" s="49"/>
      <c r="L707" s="49"/>
      <c r="M707" s="49"/>
      <c r="N707" s="49"/>
    </row>
    <row r="708" ht="15.75" customHeight="1">
      <c r="G708" s="49"/>
      <c r="H708" s="49"/>
      <c r="I708" s="49"/>
      <c r="J708" s="49"/>
      <c r="K708" s="49"/>
      <c r="L708" s="49"/>
      <c r="M708" s="49"/>
      <c r="N708" s="49"/>
    </row>
    <row r="709" ht="15.75" customHeight="1">
      <c r="G709" s="49"/>
      <c r="H709" s="49"/>
      <c r="I709" s="49"/>
      <c r="J709" s="49"/>
      <c r="K709" s="49"/>
      <c r="L709" s="49"/>
      <c r="M709" s="49"/>
      <c r="N709" s="49"/>
    </row>
    <row r="710" ht="15.75" customHeight="1">
      <c r="G710" s="49"/>
      <c r="H710" s="49"/>
      <c r="I710" s="49"/>
      <c r="J710" s="49"/>
      <c r="K710" s="49"/>
      <c r="L710" s="49"/>
      <c r="M710" s="49"/>
      <c r="N710" s="49"/>
    </row>
    <row r="711" ht="15.75" customHeight="1">
      <c r="G711" s="49"/>
      <c r="H711" s="49"/>
      <c r="I711" s="49"/>
      <c r="J711" s="49"/>
      <c r="K711" s="49"/>
      <c r="L711" s="49"/>
      <c r="M711" s="49"/>
      <c r="N711" s="49"/>
    </row>
    <row r="712" ht="15.75" customHeight="1">
      <c r="G712" s="49"/>
      <c r="H712" s="49"/>
      <c r="I712" s="49"/>
      <c r="J712" s="49"/>
      <c r="K712" s="49"/>
      <c r="L712" s="49"/>
      <c r="M712" s="49"/>
      <c r="N712" s="49"/>
    </row>
    <row r="713" ht="15.75" customHeight="1">
      <c r="G713" s="49"/>
      <c r="H713" s="49"/>
      <c r="I713" s="49"/>
      <c r="J713" s="49"/>
      <c r="K713" s="49"/>
      <c r="L713" s="49"/>
      <c r="M713" s="49"/>
      <c r="N713" s="49"/>
    </row>
    <row r="714" ht="15.75" customHeight="1">
      <c r="G714" s="49"/>
      <c r="H714" s="49"/>
      <c r="I714" s="49"/>
      <c r="J714" s="49"/>
      <c r="K714" s="49"/>
      <c r="L714" s="49"/>
      <c r="M714" s="49"/>
      <c r="N714" s="49"/>
    </row>
    <row r="715" ht="15.75" customHeight="1">
      <c r="G715" s="49"/>
      <c r="H715" s="49"/>
      <c r="I715" s="49"/>
      <c r="J715" s="49"/>
      <c r="K715" s="49"/>
      <c r="L715" s="49"/>
      <c r="M715" s="49"/>
      <c r="N715" s="49"/>
    </row>
    <row r="716" ht="15.75" customHeight="1">
      <c r="G716" s="49"/>
      <c r="H716" s="49"/>
      <c r="I716" s="49"/>
      <c r="J716" s="49"/>
      <c r="K716" s="49"/>
      <c r="L716" s="49"/>
      <c r="M716" s="49"/>
      <c r="N716" s="49"/>
    </row>
    <row r="717" ht="15.75" customHeight="1">
      <c r="G717" s="49"/>
      <c r="H717" s="49"/>
      <c r="I717" s="49"/>
      <c r="J717" s="49"/>
      <c r="K717" s="49"/>
      <c r="L717" s="49"/>
      <c r="M717" s="49"/>
      <c r="N717" s="49"/>
    </row>
    <row r="718" ht="15.75" customHeight="1">
      <c r="G718" s="49"/>
      <c r="H718" s="49"/>
      <c r="I718" s="49"/>
      <c r="J718" s="49"/>
      <c r="K718" s="49"/>
      <c r="L718" s="49"/>
      <c r="M718" s="49"/>
      <c r="N718" s="49"/>
    </row>
    <row r="719" ht="15.75" customHeight="1">
      <c r="G719" s="49"/>
      <c r="H719" s="49"/>
      <c r="I719" s="49"/>
      <c r="J719" s="49"/>
      <c r="K719" s="49"/>
      <c r="L719" s="49"/>
      <c r="M719" s="49"/>
      <c r="N719" s="49"/>
    </row>
    <row r="720" ht="15.75" customHeight="1">
      <c r="G720" s="49"/>
      <c r="H720" s="49"/>
      <c r="I720" s="49"/>
      <c r="J720" s="49"/>
      <c r="K720" s="49"/>
      <c r="L720" s="49"/>
      <c r="M720" s="49"/>
      <c r="N720" s="49"/>
    </row>
    <row r="721" ht="15.75" customHeight="1">
      <c r="G721" s="49"/>
      <c r="H721" s="49"/>
      <c r="I721" s="49"/>
      <c r="J721" s="49"/>
      <c r="K721" s="49"/>
      <c r="L721" s="49"/>
      <c r="M721" s="49"/>
      <c r="N721" s="49"/>
    </row>
    <row r="722" ht="15.75" customHeight="1">
      <c r="G722" s="49"/>
      <c r="H722" s="49"/>
      <c r="I722" s="49"/>
      <c r="J722" s="49"/>
      <c r="K722" s="49"/>
      <c r="L722" s="49"/>
      <c r="M722" s="49"/>
      <c r="N722" s="49"/>
    </row>
    <row r="723" ht="15.75" customHeight="1">
      <c r="G723" s="49"/>
      <c r="H723" s="49"/>
      <c r="I723" s="49"/>
      <c r="J723" s="49"/>
      <c r="K723" s="49"/>
      <c r="L723" s="49"/>
      <c r="M723" s="49"/>
      <c r="N723" s="49"/>
    </row>
    <row r="724" ht="15.75" customHeight="1">
      <c r="G724" s="49"/>
      <c r="H724" s="49"/>
      <c r="I724" s="49"/>
      <c r="J724" s="49"/>
      <c r="K724" s="49"/>
      <c r="L724" s="49"/>
      <c r="M724" s="49"/>
      <c r="N724" s="49"/>
    </row>
    <row r="725" ht="15.75" customHeight="1">
      <c r="G725" s="49"/>
      <c r="H725" s="49"/>
      <c r="I725" s="49"/>
      <c r="J725" s="49"/>
      <c r="K725" s="49"/>
      <c r="L725" s="49"/>
      <c r="M725" s="49"/>
      <c r="N725" s="49"/>
    </row>
    <row r="726" ht="15.75" customHeight="1">
      <c r="G726" s="49"/>
      <c r="H726" s="49"/>
      <c r="I726" s="49"/>
      <c r="J726" s="49"/>
      <c r="K726" s="49"/>
      <c r="L726" s="49"/>
      <c r="M726" s="49"/>
      <c r="N726" s="49"/>
    </row>
    <row r="727" ht="15.75" customHeight="1">
      <c r="G727" s="49"/>
      <c r="H727" s="49"/>
      <c r="I727" s="49"/>
      <c r="J727" s="49"/>
      <c r="K727" s="49"/>
      <c r="L727" s="49"/>
      <c r="M727" s="49"/>
      <c r="N727" s="49"/>
    </row>
    <row r="728" ht="15.75" customHeight="1">
      <c r="G728" s="49"/>
      <c r="H728" s="49"/>
      <c r="I728" s="49"/>
      <c r="J728" s="49"/>
      <c r="K728" s="49"/>
      <c r="L728" s="49"/>
      <c r="M728" s="49"/>
      <c r="N728" s="49"/>
    </row>
    <row r="729" ht="15.75" customHeight="1">
      <c r="G729" s="49"/>
      <c r="H729" s="49"/>
      <c r="I729" s="49"/>
      <c r="J729" s="49"/>
      <c r="K729" s="49"/>
      <c r="L729" s="49"/>
      <c r="M729" s="49"/>
      <c r="N729" s="49"/>
    </row>
    <row r="730" ht="15.75" customHeight="1">
      <c r="G730" s="49"/>
      <c r="H730" s="49"/>
      <c r="I730" s="49"/>
      <c r="J730" s="49"/>
      <c r="K730" s="49"/>
      <c r="L730" s="49"/>
      <c r="M730" s="49"/>
      <c r="N730" s="49"/>
    </row>
    <row r="731" ht="15.75" customHeight="1">
      <c r="G731" s="49"/>
      <c r="H731" s="49"/>
      <c r="I731" s="49"/>
      <c r="J731" s="49"/>
      <c r="K731" s="49"/>
      <c r="L731" s="49"/>
      <c r="M731" s="49"/>
      <c r="N731" s="49"/>
    </row>
    <row r="732" ht="15.75" customHeight="1">
      <c r="G732" s="49"/>
      <c r="H732" s="49"/>
      <c r="I732" s="49"/>
      <c r="J732" s="49"/>
      <c r="K732" s="49"/>
      <c r="L732" s="49"/>
      <c r="M732" s="49"/>
      <c r="N732" s="49"/>
    </row>
    <row r="733" ht="15.75" customHeight="1">
      <c r="G733" s="49"/>
      <c r="H733" s="49"/>
      <c r="I733" s="49"/>
      <c r="J733" s="49"/>
      <c r="K733" s="49"/>
      <c r="L733" s="49"/>
      <c r="M733" s="49"/>
      <c r="N733" s="49"/>
    </row>
    <row r="734" ht="15.75" customHeight="1">
      <c r="G734" s="49"/>
      <c r="H734" s="49"/>
      <c r="I734" s="49"/>
      <c r="J734" s="49"/>
      <c r="K734" s="49"/>
      <c r="L734" s="49"/>
      <c r="M734" s="49"/>
      <c r="N734" s="49"/>
    </row>
    <row r="735" ht="15.75" customHeight="1">
      <c r="G735" s="49"/>
      <c r="H735" s="49"/>
      <c r="I735" s="49"/>
      <c r="J735" s="49"/>
      <c r="K735" s="49"/>
      <c r="L735" s="49"/>
      <c r="M735" s="49"/>
      <c r="N735" s="49"/>
    </row>
    <row r="736" ht="15.75" customHeight="1">
      <c r="G736" s="49"/>
      <c r="H736" s="49"/>
      <c r="I736" s="49"/>
      <c r="J736" s="49"/>
      <c r="K736" s="49"/>
      <c r="L736" s="49"/>
      <c r="M736" s="49"/>
      <c r="N736" s="49"/>
    </row>
    <row r="737" ht="15.75" customHeight="1">
      <c r="G737" s="49"/>
      <c r="H737" s="49"/>
      <c r="I737" s="49"/>
      <c r="J737" s="49"/>
      <c r="K737" s="49"/>
      <c r="L737" s="49"/>
      <c r="M737" s="49"/>
      <c r="N737" s="49"/>
    </row>
    <row r="738" ht="15.75" customHeight="1">
      <c r="G738" s="49"/>
      <c r="H738" s="49"/>
      <c r="I738" s="49"/>
      <c r="J738" s="49"/>
      <c r="K738" s="49"/>
      <c r="L738" s="49"/>
      <c r="M738" s="49"/>
      <c r="N738" s="49"/>
    </row>
    <row r="739" ht="15.75" customHeight="1">
      <c r="G739" s="49"/>
      <c r="H739" s="49"/>
      <c r="I739" s="49"/>
      <c r="J739" s="49"/>
      <c r="K739" s="49"/>
      <c r="L739" s="49"/>
      <c r="M739" s="49"/>
      <c r="N739" s="49"/>
    </row>
    <row r="740" ht="15.75" customHeight="1">
      <c r="G740" s="49"/>
      <c r="H740" s="49"/>
      <c r="I740" s="49"/>
      <c r="J740" s="49"/>
      <c r="K740" s="49"/>
      <c r="L740" s="49"/>
      <c r="M740" s="49"/>
      <c r="N740" s="49"/>
    </row>
    <row r="741" ht="15.75" customHeight="1">
      <c r="G741" s="49"/>
      <c r="H741" s="49"/>
      <c r="I741" s="49"/>
      <c r="J741" s="49"/>
      <c r="K741" s="49"/>
      <c r="L741" s="49"/>
      <c r="M741" s="49"/>
      <c r="N741" s="49"/>
    </row>
    <row r="742" ht="15.75" customHeight="1">
      <c r="G742" s="49"/>
      <c r="H742" s="49"/>
      <c r="I742" s="49"/>
      <c r="J742" s="49"/>
      <c r="K742" s="49"/>
      <c r="L742" s="49"/>
      <c r="M742" s="49"/>
      <c r="N742" s="49"/>
    </row>
    <row r="743" ht="15.75" customHeight="1">
      <c r="G743" s="49"/>
      <c r="H743" s="49"/>
      <c r="I743" s="49"/>
      <c r="J743" s="49"/>
      <c r="K743" s="49"/>
      <c r="L743" s="49"/>
      <c r="M743" s="49"/>
      <c r="N743" s="49"/>
    </row>
    <row r="744" ht="15.75" customHeight="1">
      <c r="G744" s="49"/>
      <c r="H744" s="49"/>
      <c r="I744" s="49"/>
      <c r="J744" s="49"/>
      <c r="K744" s="49"/>
      <c r="L744" s="49"/>
      <c r="M744" s="49"/>
      <c r="N744" s="49"/>
    </row>
    <row r="745" ht="15.75" customHeight="1">
      <c r="G745" s="49"/>
      <c r="H745" s="49"/>
      <c r="I745" s="49"/>
      <c r="J745" s="49"/>
      <c r="K745" s="49"/>
      <c r="L745" s="49"/>
      <c r="M745" s="49"/>
      <c r="N745" s="49"/>
    </row>
    <row r="746" ht="15.75" customHeight="1">
      <c r="G746" s="49"/>
      <c r="H746" s="49"/>
      <c r="I746" s="49"/>
      <c r="J746" s="49"/>
      <c r="K746" s="49"/>
      <c r="L746" s="49"/>
      <c r="M746" s="49"/>
      <c r="N746" s="49"/>
    </row>
    <row r="747" ht="15.75" customHeight="1">
      <c r="G747" s="49"/>
      <c r="H747" s="49"/>
      <c r="I747" s="49"/>
      <c r="J747" s="49"/>
      <c r="K747" s="49"/>
      <c r="L747" s="49"/>
      <c r="M747" s="49"/>
      <c r="N747" s="49"/>
    </row>
    <row r="748" ht="15.75" customHeight="1">
      <c r="G748" s="49"/>
      <c r="H748" s="49"/>
      <c r="I748" s="49"/>
      <c r="J748" s="49"/>
      <c r="K748" s="49"/>
      <c r="L748" s="49"/>
      <c r="M748" s="49"/>
      <c r="N748" s="49"/>
    </row>
    <row r="749" ht="15.75" customHeight="1">
      <c r="G749" s="49"/>
      <c r="H749" s="49"/>
      <c r="I749" s="49"/>
      <c r="J749" s="49"/>
      <c r="K749" s="49"/>
      <c r="L749" s="49"/>
      <c r="M749" s="49"/>
      <c r="N749" s="49"/>
    </row>
    <row r="750" ht="15.75" customHeight="1">
      <c r="G750" s="49"/>
      <c r="H750" s="49"/>
      <c r="I750" s="49"/>
      <c r="J750" s="49"/>
      <c r="K750" s="49"/>
      <c r="L750" s="49"/>
      <c r="M750" s="49"/>
      <c r="N750" s="49"/>
    </row>
    <row r="751" ht="15.75" customHeight="1">
      <c r="G751" s="49"/>
      <c r="H751" s="49"/>
      <c r="I751" s="49"/>
      <c r="J751" s="49"/>
      <c r="K751" s="49"/>
      <c r="L751" s="49"/>
      <c r="M751" s="49"/>
      <c r="N751" s="49"/>
    </row>
    <row r="752" ht="15.75" customHeight="1">
      <c r="G752" s="49"/>
      <c r="H752" s="49"/>
      <c r="I752" s="49"/>
      <c r="J752" s="49"/>
      <c r="K752" s="49"/>
      <c r="L752" s="49"/>
      <c r="M752" s="49"/>
      <c r="N752" s="49"/>
    </row>
    <row r="753" ht="15.75" customHeight="1">
      <c r="G753" s="49"/>
      <c r="H753" s="49"/>
      <c r="I753" s="49"/>
      <c r="J753" s="49"/>
      <c r="K753" s="49"/>
      <c r="L753" s="49"/>
      <c r="M753" s="49"/>
      <c r="N753" s="49"/>
    </row>
    <row r="754" ht="15.75" customHeight="1">
      <c r="G754" s="49"/>
      <c r="H754" s="49"/>
      <c r="I754" s="49"/>
      <c r="J754" s="49"/>
      <c r="K754" s="49"/>
      <c r="L754" s="49"/>
      <c r="M754" s="49"/>
      <c r="N754" s="49"/>
    </row>
    <row r="755" ht="15.75" customHeight="1">
      <c r="G755" s="49"/>
      <c r="H755" s="49"/>
      <c r="I755" s="49"/>
      <c r="J755" s="49"/>
      <c r="K755" s="49"/>
      <c r="L755" s="49"/>
      <c r="M755" s="49"/>
      <c r="N755" s="49"/>
    </row>
    <row r="756" ht="15.75" customHeight="1">
      <c r="G756" s="49"/>
      <c r="H756" s="49"/>
      <c r="I756" s="49"/>
      <c r="J756" s="49"/>
      <c r="K756" s="49"/>
      <c r="L756" s="49"/>
      <c r="M756" s="49"/>
      <c r="N756" s="49"/>
    </row>
    <row r="757" ht="15.75" customHeight="1">
      <c r="G757" s="49"/>
      <c r="H757" s="49"/>
      <c r="I757" s="49"/>
      <c r="J757" s="49"/>
      <c r="K757" s="49"/>
      <c r="L757" s="49"/>
      <c r="M757" s="49"/>
      <c r="N757" s="49"/>
    </row>
    <row r="758" ht="15.75" customHeight="1">
      <c r="G758" s="49"/>
      <c r="H758" s="49"/>
      <c r="I758" s="49"/>
      <c r="J758" s="49"/>
      <c r="K758" s="49"/>
      <c r="L758" s="49"/>
      <c r="M758" s="49"/>
      <c r="N758" s="49"/>
    </row>
    <row r="759" ht="15.75" customHeight="1">
      <c r="G759" s="49"/>
      <c r="H759" s="49"/>
      <c r="I759" s="49"/>
      <c r="J759" s="49"/>
      <c r="K759" s="49"/>
      <c r="L759" s="49"/>
      <c r="M759" s="49"/>
      <c r="N759" s="49"/>
    </row>
    <row r="760" ht="15.75" customHeight="1">
      <c r="G760" s="49"/>
      <c r="H760" s="49"/>
      <c r="I760" s="49"/>
      <c r="J760" s="49"/>
      <c r="K760" s="49"/>
      <c r="L760" s="49"/>
      <c r="M760" s="49"/>
      <c r="N760" s="49"/>
    </row>
    <row r="761" ht="15.75" customHeight="1">
      <c r="G761" s="49"/>
      <c r="H761" s="49"/>
      <c r="I761" s="49"/>
      <c r="J761" s="49"/>
      <c r="K761" s="49"/>
      <c r="L761" s="49"/>
      <c r="M761" s="49"/>
      <c r="N761" s="49"/>
    </row>
    <row r="762" ht="15.75" customHeight="1">
      <c r="G762" s="49"/>
      <c r="H762" s="49"/>
      <c r="I762" s="49"/>
      <c r="J762" s="49"/>
      <c r="K762" s="49"/>
      <c r="L762" s="49"/>
      <c r="M762" s="49"/>
      <c r="N762" s="49"/>
    </row>
    <row r="763" ht="15.75" customHeight="1">
      <c r="G763" s="49"/>
      <c r="H763" s="49"/>
      <c r="I763" s="49"/>
      <c r="J763" s="49"/>
      <c r="K763" s="49"/>
      <c r="L763" s="49"/>
      <c r="M763" s="49"/>
      <c r="N763" s="49"/>
    </row>
    <row r="764" ht="15.75" customHeight="1">
      <c r="G764" s="49"/>
      <c r="H764" s="49"/>
      <c r="I764" s="49"/>
      <c r="J764" s="49"/>
      <c r="K764" s="49"/>
      <c r="L764" s="49"/>
      <c r="M764" s="49"/>
      <c r="N764" s="49"/>
    </row>
    <row r="765" ht="15.75" customHeight="1">
      <c r="G765" s="49"/>
      <c r="H765" s="49"/>
      <c r="I765" s="49"/>
      <c r="J765" s="49"/>
      <c r="K765" s="49"/>
      <c r="L765" s="49"/>
      <c r="M765" s="49"/>
      <c r="N765" s="49"/>
    </row>
    <row r="766" ht="15.75" customHeight="1">
      <c r="G766" s="49"/>
      <c r="H766" s="49"/>
      <c r="I766" s="49"/>
      <c r="J766" s="49"/>
      <c r="K766" s="49"/>
      <c r="L766" s="49"/>
      <c r="M766" s="49"/>
      <c r="N766" s="49"/>
    </row>
    <row r="767" ht="15.75" customHeight="1">
      <c r="G767" s="49"/>
      <c r="H767" s="49"/>
      <c r="I767" s="49"/>
      <c r="J767" s="49"/>
      <c r="K767" s="49"/>
      <c r="L767" s="49"/>
      <c r="M767" s="49"/>
      <c r="N767" s="49"/>
    </row>
    <row r="768" ht="15.75" customHeight="1">
      <c r="G768" s="49"/>
      <c r="H768" s="49"/>
      <c r="I768" s="49"/>
      <c r="J768" s="49"/>
      <c r="K768" s="49"/>
      <c r="L768" s="49"/>
      <c r="M768" s="49"/>
      <c r="N768" s="49"/>
    </row>
    <row r="769" ht="15.75" customHeight="1">
      <c r="G769" s="49"/>
      <c r="H769" s="49"/>
      <c r="I769" s="49"/>
      <c r="J769" s="49"/>
      <c r="K769" s="49"/>
      <c r="L769" s="49"/>
      <c r="M769" s="49"/>
      <c r="N769" s="49"/>
    </row>
    <row r="770" ht="15.75" customHeight="1">
      <c r="G770" s="49"/>
      <c r="H770" s="49"/>
      <c r="I770" s="49"/>
      <c r="J770" s="49"/>
      <c r="K770" s="49"/>
      <c r="L770" s="49"/>
      <c r="M770" s="49"/>
      <c r="N770" s="49"/>
    </row>
    <row r="771" ht="15.75" customHeight="1">
      <c r="G771" s="49"/>
      <c r="H771" s="49"/>
      <c r="I771" s="49"/>
      <c r="J771" s="49"/>
      <c r="K771" s="49"/>
      <c r="L771" s="49"/>
      <c r="M771" s="49"/>
      <c r="N771" s="49"/>
    </row>
    <row r="772" ht="15.75" customHeight="1">
      <c r="G772" s="49"/>
      <c r="H772" s="49"/>
      <c r="I772" s="49"/>
      <c r="J772" s="49"/>
      <c r="K772" s="49"/>
      <c r="L772" s="49"/>
      <c r="M772" s="49"/>
      <c r="N772" s="49"/>
    </row>
    <row r="773" ht="15.75" customHeight="1">
      <c r="G773" s="49"/>
      <c r="H773" s="49"/>
      <c r="I773" s="49"/>
      <c r="J773" s="49"/>
      <c r="K773" s="49"/>
      <c r="L773" s="49"/>
      <c r="M773" s="49"/>
      <c r="N773" s="49"/>
    </row>
    <row r="774" ht="15.75" customHeight="1">
      <c r="G774" s="49"/>
      <c r="H774" s="49"/>
      <c r="I774" s="49"/>
      <c r="J774" s="49"/>
      <c r="K774" s="49"/>
      <c r="L774" s="49"/>
      <c r="M774" s="49"/>
      <c r="N774" s="49"/>
    </row>
    <row r="775" ht="15.75" customHeight="1">
      <c r="G775" s="49"/>
      <c r="H775" s="49"/>
      <c r="I775" s="49"/>
      <c r="J775" s="49"/>
      <c r="K775" s="49"/>
      <c r="L775" s="49"/>
      <c r="M775" s="49"/>
      <c r="N775" s="49"/>
    </row>
    <row r="776" ht="15.75" customHeight="1">
      <c r="G776" s="49"/>
      <c r="H776" s="49"/>
      <c r="I776" s="49"/>
      <c r="J776" s="49"/>
      <c r="K776" s="49"/>
      <c r="L776" s="49"/>
      <c r="M776" s="49"/>
      <c r="N776" s="49"/>
    </row>
    <row r="777" ht="15.75" customHeight="1">
      <c r="G777" s="49"/>
      <c r="H777" s="49"/>
      <c r="I777" s="49"/>
      <c r="J777" s="49"/>
      <c r="K777" s="49"/>
      <c r="L777" s="49"/>
      <c r="M777" s="49"/>
      <c r="N777" s="49"/>
    </row>
    <row r="778" ht="15.75" customHeight="1">
      <c r="G778" s="49"/>
      <c r="H778" s="49"/>
      <c r="I778" s="49"/>
      <c r="J778" s="49"/>
      <c r="K778" s="49"/>
      <c r="L778" s="49"/>
      <c r="M778" s="49"/>
      <c r="N778" s="49"/>
    </row>
    <row r="779" ht="15.75" customHeight="1">
      <c r="G779" s="49"/>
      <c r="H779" s="49"/>
      <c r="I779" s="49"/>
      <c r="J779" s="49"/>
      <c r="K779" s="49"/>
      <c r="L779" s="49"/>
      <c r="M779" s="49"/>
      <c r="N779" s="49"/>
    </row>
    <row r="780" ht="15.75" customHeight="1">
      <c r="G780" s="49"/>
      <c r="H780" s="49"/>
      <c r="I780" s="49"/>
      <c r="J780" s="49"/>
      <c r="K780" s="49"/>
      <c r="L780" s="49"/>
      <c r="M780" s="49"/>
      <c r="N780" s="49"/>
    </row>
    <row r="781" ht="15.75" customHeight="1">
      <c r="G781" s="49"/>
      <c r="H781" s="49"/>
      <c r="I781" s="49"/>
      <c r="J781" s="49"/>
      <c r="K781" s="49"/>
      <c r="L781" s="49"/>
      <c r="M781" s="49"/>
      <c r="N781" s="49"/>
    </row>
    <row r="782" ht="15.75" customHeight="1">
      <c r="G782" s="49"/>
      <c r="H782" s="49"/>
      <c r="I782" s="49"/>
      <c r="J782" s="49"/>
      <c r="K782" s="49"/>
      <c r="L782" s="49"/>
      <c r="M782" s="49"/>
      <c r="N782" s="49"/>
    </row>
    <row r="783" ht="15.75" customHeight="1">
      <c r="G783" s="49"/>
      <c r="H783" s="49"/>
      <c r="I783" s="49"/>
      <c r="J783" s="49"/>
      <c r="K783" s="49"/>
      <c r="L783" s="49"/>
      <c r="M783" s="49"/>
      <c r="N783" s="49"/>
    </row>
    <row r="784" ht="15.75" customHeight="1">
      <c r="G784" s="49"/>
      <c r="H784" s="49"/>
      <c r="I784" s="49"/>
      <c r="J784" s="49"/>
      <c r="K784" s="49"/>
      <c r="L784" s="49"/>
      <c r="M784" s="49"/>
      <c r="N784" s="49"/>
    </row>
    <row r="785" ht="15.75" customHeight="1">
      <c r="G785" s="49"/>
      <c r="H785" s="49"/>
      <c r="I785" s="49"/>
      <c r="J785" s="49"/>
      <c r="K785" s="49"/>
      <c r="L785" s="49"/>
      <c r="M785" s="49"/>
      <c r="N785" s="49"/>
    </row>
    <row r="786" ht="15.75" customHeight="1">
      <c r="G786" s="49"/>
      <c r="H786" s="49"/>
      <c r="I786" s="49"/>
      <c r="J786" s="49"/>
      <c r="K786" s="49"/>
      <c r="L786" s="49"/>
      <c r="M786" s="49"/>
      <c r="N786" s="49"/>
    </row>
    <row r="787" ht="15.75" customHeight="1">
      <c r="G787" s="49"/>
      <c r="H787" s="49"/>
      <c r="I787" s="49"/>
      <c r="J787" s="49"/>
      <c r="K787" s="49"/>
      <c r="L787" s="49"/>
      <c r="M787" s="49"/>
      <c r="N787" s="49"/>
    </row>
    <row r="788" ht="15.75" customHeight="1">
      <c r="G788" s="49"/>
      <c r="H788" s="49"/>
      <c r="I788" s="49"/>
      <c r="J788" s="49"/>
      <c r="K788" s="49"/>
      <c r="L788" s="49"/>
      <c r="M788" s="49"/>
      <c r="N788" s="49"/>
    </row>
    <row r="789" ht="15.75" customHeight="1">
      <c r="G789" s="49"/>
      <c r="H789" s="49"/>
      <c r="I789" s="49"/>
      <c r="J789" s="49"/>
      <c r="K789" s="49"/>
      <c r="L789" s="49"/>
      <c r="M789" s="49"/>
      <c r="N789" s="49"/>
    </row>
    <row r="790" ht="15.75" customHeight="1">
      <c r="G790" s="49"/>
      <c r="H790" s="49"/>
      <c r="I790" s="49"/>
      <c r="J790" s="49"/>
      <c r="K790" s="49"/>
      <c r="L790" s="49"/>
      <c r="M790" s="49"/>
      <c r="N790" s="49"/>
    </row>
    <row r="791" ht="15.75" customHeight="1">
      <c r="G791" s="49"/>
      <c r="H791" s="49"/>
      <c r="I791" s="49"/>
      <c r="J791" s="49"/>
      <c r="K791" s="49"/>
      <c r="L791" s="49"/>
      <c r="M791" s="49"/>
      <c r="N791" s="49"/>
    </row>
    <row r="792" ht="15.75" customHeight="1">
      <c r="G792" s="49"/>
      <c r="H792" s="49"/>
      <c r="I792" s="49"/>
      <c r="J792" s="49"/>
      <c r="K792" s="49"/>
      <c r="L792" s="49"/>
      <c r="M792" s="49"/>
      <c r="N792" s="49"/>
    </row>
    <row r="793" ht="15.75" customHeight="1">
      <c r="G793" s="49"/>
      <c r="H793" s="49"/>
      <c r="I793" s="49"/>
      <c r="J793" s="49"/>
      <c r="K793" s="49"/>
      <c r="L793" s="49"/>
      <c r="M793" s="49"/>
      <c r="N793" s="49"/>
    </row>
    <row r="794" ht="15.75" customHeight="1">
      <c r="G794" s="49"/>
      <c r="H794" s="49"/>
      <c r="I794" s="49"/>
      <c r="J794" s="49"/>
      <c r="K794" s="49"/>
      <c r="L794" s="49"/>
      <c r="M794" s="49"/>
      <c r="N794" s="49"/>
    </row>
    <row r="795" ht="15.75" customHeight="1">
      <c r="G795" s="49"/>
      <c r="H795" s="49"/>
      <c r="I795" s="49"/>
      <c r="J795" s="49"/>
      <c r="K795" s="49"/>
      <c r="L795" s="49"/>
      <c r="M795" s="49"/>
      <c r="N795" s="49"/>
    </row>
    <row r="796" ht="15.75" customHeight="1">
      <c r="G796" s="49"/>
      <c r="H796" s="49"/>
      <c r="I796" s="49"/>
      <c r="J796" s="49"/>
      <c r="K796" s="49"/>
      <c r="L796" s="49"/>
      <c r="M796" s="49"/>
      <c r="N796" s="49"/>
    </row>
    <row r="797" ht="15.75" customHeight="1">
      <c r="G797" s="49"/>
      <c r="H797" s="49"/>
      <c r="I797" s="49"/>
      <c r="J797" s="49"/>
      <c r="K797" s="49"/>
      <c r="L797" s="49"/>
      <c r="M797" s="49"/>
      <c r="N797" s="49"/>
    </row>
    <row r="798" ht="15.75" customHeight="1">
      <c r="G798" s="49"/>
      <c r="H798" s="49"/>
      <c r="I798" s="49"/>
      <c r="J798" s="49"/>
      <c r="K798" s="49"/>
      <c r="L798" s="49"/>
      <c r="M798" s="49"/>
      <c r="N798" s="49"/>
    </row>
    <row r="799" ht="15.75" customHeight="1">
      <c r="G799" s="49"/>
      <c r="H799" s="49"/>
      <c r="I799" s="49"/>
      <c r="J799" s="49"/>
      <c r="K799" s="49"/>
      <c r="L799" s="49"/>
      <c r="M799" s="49"/>
      <c r="N799" s="49"/>
    </row>
    <row r="800" ht="15.75" customHeight="1">
      <c r="G800" s="49"/>
      <c r="H800" s="49"/>
      <c r="I800" s="49"/>
      <c r="J800" s="49"/>
      <c r="K800" s="49"/>
      <c r="L800" s="49"/>
      <c r="M800" s="49"/>
      <c r="N800" s="49"/>
    </row>
    <row r="801" ht="15.75" customHeight="1">
      <c r="G801" s="49"/>
      <c r="H801" s="49"/>
      <c r="I801" s="49"/>
      <c r="J801" s="49"/>
      <c r="K801" s="49"/>
      <c r="L801" s="49"/>
      <c r="M801" s="49"/>
      <c r="N801" s="49"/>
    </row>
    <row r="802" ht="15.75" customHeight="1">
      <c r="G802" s="49"/>
      <c r="H802" s="49"/>
      <c r="I802" s="49"/>
      <c r="J802" s="49"/>
      <c r="K802" s="49"/>
      <c r="L802" s="49"/>
      <c r="M802" s="49"/>
      <c r="N802" s="49"/>
    </row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</sheetData>
  <mergeCells count="4">
    <mergeCell ref="A3:A9"/>
    <mergeCell ref="A11:A13"/>
    <mergeCell ref="A18:A20"/>
    <mergeCell ref="A25:A2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6" width="8.71"/>
    <col customWidth="1" hidden="1" min="17" max="21" width="8.71"/>
    <col customWidth="1" min="22" max="22" width="30.57"/>
    <col customWidth="1" hidden="1" min="23" max="23" width="8.71"/>
    <col customWidth="1" min="24" max="24" width="8.57"/>
    <col customWidth="1" min="25" max="25" width="7.43"/>
  </cols>
  <sheetData>
    <row r="1">
      <c r="A1" s="1"/>
      <c r="B1" s="1" t="s">
        <v>20</v>
      </c>
      <c r="C1" s="1" t="s">
        <v>21</v>
      </c>
      <c r="D1" s="1" t="s">
        <v>3</v>
      </c>
      <c r="E1" s="1" t="s">
        <v>4</v>
      </c>
      <c r="F1" s="1" t="s">
        <v>5</v>
      </c>
      <c r="G1" s="27" t="s">
        <v>2</v>
      </c>
      <c r="H1" s="27" t="s">
        <v>6</v>
      </c>
      <c r="I1" s="41" t="s">
        <v>22</v>
      </c>
      <c r="J1" s="41" t="s">
        <v>23</v>
      </c>
      <c r="K1" s="42" t="s">
        <v>9</v>
      </c>
      <c r="L1" s="42"/>
      <c r="M1" s="42" t="s">
        <v>10</v>
      </c>
      <c r="N1" s="42" t="s">
        <v>11</v>
      </c>
      <c r="O1" s="42" t="s">
        <v>12</v>
      </c>
      <c r="P1" s="29" t="s">
        <v>13</v>
      </c>
      <c r="Q1" s="29" t="s">
        <v>9</v>
      </c>
      <c r="R1" s="29" t="s">
        <v>10</v>
      </c>
      <c r="S1" s="29" t="s">
        <v>11</v>
      </c>
      <c r="T1" s="29" t="s">
        <v>12</v>
      </c>
      <c r="U1" s="29" t="s">
        <v>13</v>
      </c>
      <c r="Z1" s="8" t="s">
        <v>15</v>
      </c>
      <c r="AA1" s="1">
        <v>42.0</v>
      </c>
    </row>
    <row r="2">
      <c r="A2" s="50"/>
      <c r="B2" s="44">
        <v>0.0</v>
      </c>
      <c r="C2" s="44">
        <v>0.0</v>
      </c>
      <c r="D2" s="45">
        <v>208.0</v>
      </c>
      <c r="E2" s="46">
        <f t="shared" ref="E2:E13" si="2">H2*SIN(G2)</f>
        <v>0</v>
      </c>
      <c r="F2" s="51">
        <v>0.0</v>
      </c>
      <c r="G2" s="47">
        <v>0.0</v>
      </c>
      <c r="H2" s="47">
        <f t="shared" ref="H2:H3" si="3">D2-$AA$5-AA5</f>
        <v>28</v>
      </c>
      <c r="I2" s="27">
        <f t="shared" ref="I2:I109" si="4">SQRT(H2^2+F2^2)</f>
        <v>28</v>
      </c>
      <c r="J2" s="27">
        <f t="shared" ref="J2:J107" si="5">ATAN(F2/H2)</f>
        <v>0</v>
      </c>
      <c r="K2" s="47">
        <f t="shared" ref="K2:K8" si="6">ATAN2(D2,E2)</f>
        <v>0</v>
      </c>
      <c r="L2" s="17">
        <f t="shared" ref="L2:L109" si="7">K2+1</f>
        <v>1</v>
      </c>
      <c r="M2" s="47">
        <f t="shared" ref="M2:M9" si="8">PI()/2-ACOS(SQRT(H2^2+F2^2)/(2*$AA$4))-ATAN(F2/H2)</f>
        <v>0.1350253039</v>
      </c>
      <c r="N2" s="27">
        <f t="shared" ref="N2:N10" si="9">2*(PI()/2-M2-J2)</f>
        <v>2.871542046</v>
      </c>
      <c r="O2" s="47">
        <f t="shared" ref="O2:O10" si="10">PI()/2-M2-N2</f>
        <v>-1.435771023</v>
      </c>
      <c r="P2" s="36">
        <v>1.2</v>
      </c>
      <c r="Q2" s="45">
        <f t="shared" ref="Q2:Q109" si="11">DEGREES(K2)</f>
        <v>0</v>
      </c>
      <c r="R2" s="28">
        <f t="shared" ref="R2:T2" si="1">DEGREES(M2)</f>
        <v>7.73638004</v>
      </c>
      <c r="S2" s="45">
        <f t="shared" si="1"/>
        <v>164.5272399</v>
      </c>
      <c r="T2" s="45">
        <f t="shared" si="1"/>
        <v>-82.26361996</v>
      </c>
      <c r="U2" s="45">
        <f t="shared" ref="U2:U109" si="13">P2</f>
        <v>1.2</v>
      </c>
      <c r="V2" s="32" t="str">
        <f t="shared" ref="V2:V109" si="14">CONCATENATE("[",ROUND(L2,3),",",ROUND(M2,3),",",ROUND(N2,3),",",ROUND(O2,3),",",ROUND(P2,3),"],")</f>
        <v>[1,0.135,2.872,-1.436,1.2],</v>
      </c>
      <c r="W2" s="14"/>
      <c r="X2" s="14">
        <v>1.0</v>
      </c>
      <c r="Z2" s="8"/>
      <c r="AA2" s="1"/>
    </row>
    <row r="3">
      <c r="A3" s="50" t="s">
        <v>24</v>
      </c>
      <c r="B3" s="44">
        <v>0.0</v>
      </c>
      <c r="C3" s="44">
        <v>0.0</v>
      </c>
      <c r="D3" s="45">
        <v>208.0</v>
      </c>
      <c r="E3" s="46">
        <f t="shared" si="2"/>
        <v>0</v>
      </c>
      <c r="F3" s="51">
        <v>-10.0</v>
      </c>
      <c r="G3" s="47">
        <v>0.0</v>
      </c>
      <c r="H3" s="47">
        <f t="shared" si="3"/>
        <v>98</v>
      </c>
      <c r="I3" s="27">
        <f t="shared" si="4"/>
        <v>98.50888285</v>
      </c>
      <c r="J3" s="27">
        <f t="shared" si="5"/>
        <v>-0.1016888518</v>
      </c>
      <c r="K3" s="47">
        <f t="shared" si="6"/>
        <v>0</v>
      </c>
      <c r="L3" s="17">
        <f t="shared" si="7"/>
        <v>1</v>
      </c>
      <c r="M3" s="47">
        <f t="shared" si="8"/>
        <v>0.5950630828</v>
      </c>
      <c r="N3" s="27">
        <f t="shared" si="9"/>
        <v>2.154844191</v>
      </c>
      <c r="O3" s="47">
        <f t="shared" si="10"/>
        <v>-1.179110948</v>
      </c>
      <c r="P3" s="36">
        <v>1.2</v>
      </c>
      <c r="Q3" s="45">
        <f t="shared" si="11"/>
        <v>0</v>
      </c>
      <c r="R3" s="28">
        <f t="shared" ref="R3:T3" si="12">DEGREES(M3)</f>
        <v>34.09460319</v>
      </c>
      <c r="S3" s="45">
        <f t="shared" si="12"/>
        <v>123.4634777</v>
      </c>
      <c r="T3" s="45">
        <f t="shared" si="12"/>
        <v>-67.55808087</v>
      </c>
      <c r="U3" s="45">
        <f t="shared" si="13"/>
        <v>1.2</v>
      </c>
      <c r="V3" s="32" t="str">
        <f t="shared" si="14"/>
        <v>[1,0.595,2.155,-1.179,1.2],</v>
      </c>
      <c r="W3" s="14">
        <v>1.0</v>
      </c>
      <c r="X3" s="14">
        <v>2.0</v>
      </c>
      <c r="Z3" s="8" t="s">
        <v>16</v>
      </c>
      <c r="AA3" s="1">
        <v>104.0</v>
      </c>
    </row>
    <row r="4">
      <c r="B4" s="15">
        <v>0.0</v>
      </c>
      <c r="C4" s="15">
        <v>0.0</v>
      </c>
      <c r="D4" s="28">
        <f t="shared" ref="D4:D10" si="16">H4*COS(G4)</f>
        <v>98</v>
      </c>
      <c r="E4" s="18">
        <f t="shared" si="2"/>
        <v>0</v>
      </c>
      <c r="F4" s="16">
        <v>-40.0</v>
      </c>
      <c r="G4" s="17">
        <v>0.0</v>
      </c>
      <c r="H4" s="27">
        <f>208-$AA$5-AA6</f>
        <v>98</v>
      </c>
      <c r="I4" s="23">
        <f t="shared" si="4"/>
        <v>105.848949</v>
      </c>
      <c r="J4" s="23">
        <f t="shared" si="5"/>
        <v>-0.3875238058</v>
      </c>
      <c r="K4" s="17">
        <f t="shared" si="6"/>
        <v>0</v>
      </c>
      <c r="L4" s="17">
        <f t="shared" si="7"/>
        <v>1</v>
      </c>
      <c r="M4" s="17">
        <f t="shared" si="8"/>
        <v>0.9214176979</v>
      </c>
      <c r="N4" s="23">
        <f t="shared" si="9"/>
        <v>2.073804869</v>
      </c>
      <c r="O4" s="17">
        <f t="shared" si="10"/>
        <v>-1.424426241</v>
      </c>
      <c r="P4" s="22">
        <v>1.2</v>
      </c>
      <c r="Q4" s="20">
        <f t="shared" si="11"/>
        <v>0</v>
      </c>
      <c r="R4" s="25">
        <f t="shared" ref="R4:T4" si="15">DEGREES(M4)</f>
        <v>52.79334526</v>
      </c>
      <c r="S4" s="20">
        <f t="shared" si="15"/>
        <v>118.8202666</v>
      </c>
      <c r="T4" s="20">
        <f t="shared" si="15"/>
        <v>-81.61361181</v>
      </c>
      <c r="U4" s="20">
        <f t="shared" si="13"/>
        <v>1.2</v>
      </c>
      <c r="V4" s="32" t="str">
        <f t="shared" si="14"/>
        <v>[1,0.921,2.074,-1.424,1.2],</v>
      </c>
      <c r="W4" s="14">
        <v>2.0</v>
      </c>
      <c r="X4" s="14">
        <v>3.0</v>
      </c>
      <c r="Z4" s="8" t="s">
        <v>17</v>
      </c>
      <c r="AA4" s="1">
        <v>104.0</v>
      </c>
    </row>
    <row r="5">
      <c r="B5" s="1">
        <v>0.0</v>
      </c>
      <c r="C5" s="1">
        <v>0.0</v>
      </c>
      <c r="D5" s="28">
        <f t="shared" si="16"/>
        <v>128.2835639</v>
      </c>
      <c r="E5" s="2">
        <f t="shared" si="2"/>
        <v>9.420556058</v>
      </c>
      <c r="F5" s="36">
        <v>-40.0</v>
      </c>
      <c r="G5" s="27">
        <f>RADIANS(4.2)</f>
        <v>0.07330382858</v>
      </c>
      <c r="H5" s="27">
        <f>238.629-$AA$5-AA6</f>
        <v>128.629</v>
      </c>
      <c r="I5" s="27">
        <f t="shared" si="4"/>
        <v>134.7049355</v>
      </c>
      <c r="J5" s="27">
        <f t="shared" si="5"/>
        <v>-0.3014920832</v>
      </c>
      <c r="K5" s="27">
        <f t="shared" si="6"/>
        <v>0.07330382858</v>
      </c>
      <c r="L5" s="17">
        <f t="shared" si="7"/>
        <v>1.073303829</v>
      </c>
      <c r="M5" s="27">
        <f t="shared" si="8"/>
        <v>1.005948694</v>
      </c>
      <c r="N5" s="27">
        <f t="shared" si="9"/>
        <v>1.732679433</v>
      </c>
      <c r="O5" s="27">
        <f t="shared" si="10"/>
        <v>-1.1678318</v>
      </c>
      <c r="P5" s="36">
        <v>1.2</v>
      </c>
      <c r="Q5" s="28">
        <f t="shared" si="11"/>
        <v>4.2</v>
      </c>
      <c r="R5" s="28">
        <f t="shared" ref="R5:T5" si="17">DEGREES(M5)</f>
        <v>57.63661455</v>
      </c>
      <c r="S5" s="28">
        <f t="shared" si="17"/>
        <v>99.27521875</v>
      </c>
      <c r="T5" s="28">
        <f t="shared" si="17"/>
        <v>-66.9118333</v>
      </c>
      <c r="U5" s="28">
        <f t="shared" si="13"/>
        <v>1.2</v>
      </c>
      <c r="V5" s="32" t="str">
        <f t="shared" si="14"/>
        <v>[1.073,1.006,1.733,-1.168,1.2],</v>
      </c>
      <c r="W5" s="14">
        <v>3.0</v>
      </c>
      <c r="X5" s="14">
        <v>4.0</v>
      </c>
      <c r="Z5" s="8" t="s">
        <v>18</v>
      </c>
      <c r="AA5" s="1">
        <v>90.0</v>
      </c>
    </row>
    <row r="6">
      <c r="B6" s="1">
        <v>0.0</v>
      </c>
      <c r="C6" s="1">
        <v>0.0</v>
      </c>
      <c r="D6" s="28">
        <f t="shared" si="16"/>
        <v>158.9098389</v>
      </c>
      <c r="E6" s="2">
        <f t="shared" si="2"/>
        <v>20.52598345</v>
      </c>
      <c r="F6" s="16">
        <v>-40.0</v>
      </c>
      <c r="G6" s="27">
        <f>RADIANS(7.36)</f>
        <v>0.1284562329</v>
      </c>
      <c r="H6" s="27">
        <f>270.23-$AA$5-AA6</f>
        <v>160.23</v>
      </c>
      <c r="I6" s="27">
        <f t="shared" si="4"/>
        <v>165.1473672</v>
      </c>
      <c r="J6" s="27">
        <f t="shared" si="5"/>
        <v>-0.2446408848</v>
      </c>
      <c r="K6" s="27">
        <f t="shared" si="6"/>
        <v>0.1284562329</v>
      </c>
      <c r="L6" s="17">
        <f t="shared" si="7"/>
        <v>1.128456233</v>
      </c>
      <c r="M6" s="27">
        <f t="shared" si="8"/>
        <v>1.161965096</v>
      </c>
      <c r="N6" s="27">
        <f t="shared" si="9"/>
        <v>1.306944231</v>
      </c>
      <c r="O6" s="27">
        <f t="shared" si="10"/>
        <v>-0.8981130004</v>
      </c>
      <c r="P6" s="22">
        <v>1.2</v>
      </c>
      <c r="Q6" s="28">
        <f t="shared" si="11"/>
        <v>7.36</v>
      </c>
      <c r="R6" s="28">
        <f t="shared" ref="R6:T6" si="18">DEGREES(M6)</f>
        <v>66.57569595</v>
      </c>
      <c r="S6" s="28">
        <f t="shared" si="18"/>
        <v>74.8823885</v>
      </c>
      <c r="T6" s="28">
        <f t="shared" si="18"/>
        <v>-51.45808445</v>
      </c>
      <c r="U6" s="28">
        <f t="shared" si="13"/>
        <v>1.2</v>
      </c>
      <c r="V6" s="32" t="str">
        <f t="shared" si="14"/>
        <v>[1.128,1.162,1.307,-0.898,1.2],</v>
      </c>
      <c r="W6" s="14">
        <v>4.0</v>
      </c>
      <c r="X6" s="14">
        <v>5.0</v>
      </c>
      <c r="Z6" s="14" t="s">
        <v>25</v>
      </c>
      <c r="AA6" s="14">
        <v>20.0</v>
      </c>
    </row>
    <row r="7">
      <c r="B7" s="1">
        <v>0.0</v>
      </c>
      <c r="C7" s="1">
        <v>0.0</v>
      </c>
      <c r="D7" s="28">
        <f t="shared" si="16"/>
        <v>160.23</v>
      </c>
      <c r="E7" s="2">
        <f t="shared" si="2"/>
        <v>0</v>
      </c>
      <c r="F7" s="36">
        <v>-30.0</v>
      </c>
      <c r="G7" s="27">
        <v>0.0</v>
      </c>
      <c r="H7" s="27">
        <f>270.23-$AA$5-AA6</f>
        <v>160.23</v>
      </c>
      <c r="I7" s="27">
        <f t="shared" si="4"/>
        <v>163.0142721</v>
      </c>
      <c r="J7" s="27">
        <f t="shared" si="5"/>
        <v>-0.1850879337</v>
      </c>
      <c r="K7" s="27">
        <f t="shared" si="6"/>
        <v>0</v>
      </c>
      <c r="L7" s="17">
        <f t="shared" si="7"/>
        <v>1</v>
      </c>
      <c r="M7" s="27">
        <f t="shared" si="8"/>
        <v>1.085724524</v>
      </c>
      <c r="N7" s="27">
        <f t="shared" si="9"/>
        <v>1.340319473</v>
      </c>
      <c r="O7" s="27">
        <f t="shared" si="10"/>
        <v>-0.85524767</v>
      </c>
      <c r="P7" s="36">
        <v>1.2</v>
      </c>
      <c r="Q7" s="28">
        <f t="shared" si="11"/>
        <v>0</v>
      </c>
      <c r="R7" s="28">
        <f t="shared" ref="R7:T7" si="19">DEGREES(M7)</f>
        <v>62.20743295</v>
      </c>
      <c r="S7" s="28">
        <f t="shared" si="19"/>
        <v>76.79464898</v>
      </c>
      <c r="T7" s="28">
        <f t="shared" si="19"/>
        <v>-49.00208193</v>
      </c>
      <c r="U7" s="28">
        <f t="shared" si="13"/>
        <v>1.2</v>
      </c>
      <c r="V7" s="32" t="str">
        <f t="shared" si="14"/>
        <v>[1,1.086,1.34,-0.855,1.2],</v>
      </c>
      <c r="W7" s="14">
        <v>5.0</v>
      </c>
      <c r="X7" s="14">
        <v>6.0</v>
      </c>
    </row>
    <row r="8">
      <c r="B8" s="1">
        <v>0.0</v>
      </c>
      <c r="C8" s="1">
        <v>0.0</v>
      </c>
      <c r="D8" s="28">
        <f t="shared" si="16"/>
        <v>158.9098389</v>
      </c>
      <c r="E8" s="2">
        <f t="shared" si="2"/>
        <v>-20.52598345</v>
      </c>
      <c r="F8" s="16">
        <v>-30.0</v>
      </c>
      <c r="G8" s="27">
        <f t="shared" ref="G8:G10" si="21">-RADIANS(7.36)</f>
        <v>-0.1284562329</v>
      </c>
      <c r="H8" s="27">
        <f>270.23-$AA$5-AA6</f>
        <v>160.23</v>
      </c>
      <c r="I8" s="27">
        <f t="shared" si="4"/>
        <v>163.0142721</v>
      </c>
      <c r="J8" s="27">
        <f t="shared" si="5"/>
        <v>-0.1850879337</v>
      </c>
      <c r="K8" s="27">
        <f t="shared" si="6"/>
        <v>-0.1284562329</v>
      </c>
      <c r="L8" s="17">
        <f t="shared" si="7"/>
        <v>0.8715437671</v>
      </c>
      <c r="M8" s="27">
        <f t="shared" si="8"/>
        <v>1.085724524</v>
      </c>
      <c r="N8" s="27">
        <f t="shared" si="9"/>
        <v>1.340319473</v>
      </c>
      <c r="O8" s="27">
        <f t="shared" si="10"/>
        <v>-0.85524767</v>
      </c>
      <c r="P8" s="22">
        <v>1.2</v>
      </c>
      <c r="Q8" s="28">
        <f t="shared" si="11"/>
        <v>-7.36</v>
      </c>
      <c r="R8" s="28">
        <f t="shared" ref="R8:T8" si="20">DEGREES(M8)</f>
        <v>62.20743295</v>
      </c>
      <c r="S8" s="28">
        <f t="shared" si="20"/>
        <v>76.79464898</v>
      </c>
      <c r="T8" s="28">
        <f t="shared" si="20"/>
        <v>-49.00208193</v>
      </c>
      <c r="U8" s="28">
        <f t="shared" si="13"/>
        <v>1.2</v>
      </c>
      <c r="V8" s="32" t="str">
        <f t="shared" si="14"/>
        <v>[0.872,1.086,1.34,-0.855,1.2],</v>
      </c>
      <c r="W8" s="14">
        <v>6.0</v>
      </c>
      <c r="X8" s="14">
        <v>7.0</v>
      </c>
    </row>
    <row r="9">
      <c r="B9" s="1">
        <v>0.0</v>
      </c>
      <c r="C9" s="1">
        <v>0.0</v>
      </c>
      <c r="D9" s="28">
        <f t="shared" si="16"/>
        <v>127.5692047</v>
      </c>
      <c r="E9" s="2">
        <f t="shared" si="2"/>
        <v>-16.47779271</v>
      </c>
      <c r="F9" s="36">
        <v>-30.0</v>
      </c>
      <c r="G9" s="27">
        <f t="shared" si="21"/>
        <v>-0.1284562329</v>
      </c>
      <c r="H9" s="27">
        <f t="shared" ref="H9:H10" si="23">238.629-$AA$5-AA6</f>
        <v>128.629</v>
      </c>
      <c r="I9" s="27">
        <f t="shared" si="4"/>
        <v>132.0811101</v>
      </c>
      <c r="J9" s="27">
        <f t="shared" si="5"/>
        <v>-0.2291328886</v>
      </c>
      <c r="K9" s="43">
        <v>-0.0733038285837618</v>
      </c>
      <c r="L9" s="17">
        <f t="shared" si="7"/>
        <v>0.9266961714</v>
      </c>
      <c r="M9" s="27">
        <f t="shared" si="8"/>
        <v>0.9171483172</v>
      </c>
      <c r="N9" s="27">
        <f t="shared" si="9"/>
        <v>1.765561796</v>
      </c>
      <c r="O9" s="27">
        <f t="shared" si="10"/>
        <v>-1.111913787</v>
      </c>
      <c r="P9" s="36">
        <v>1.2</v>
      </c>
      <c r="Q9" s="28">
        <f t="shared" si="11"/>
        <v>-4.2</v>
      </c>
      <c r="R9" s="28">
        <f t="shared" ref="R9:T9" si="22">DEGREES(M9)</f>
        <v>52.54872776</v>
      </c>
      <c r="S9" s="28">
        <f t="shared" si="22"/>
        <v>101.1592394</v>
      </c>
      <c r="T9" s="28">
        <f t="shared" si="22"/>
        <v>-63.70796716</v>
      </c>
      <c r="U9" s="28">
        <f t="shared" si="13"/>
        <v>1.2</v>
      </c>
      <c r="V9" s="32" t="str">
        <f t="shared" si="14"/>
        <v>[0.927,0.917,1.766,-1.112,1.2],</v>
      </c>
      <c r="W9" s="14">
        <v>7.0</v>
      </c>
      <c r="X9" s="14">
        <v>8.0</v>
      </c>
    </row>
    <row r="10">
      <c r="A10" s="57"/>
      <c r="B10" s="58">
        <v>0.0</v>
      </c>
      <c r="C10" s="58">
        <v>0.0</v>
      </c>
      <c r="D10" s="59">
        <f t="shared" si="16"/>
        <v>147.4044214</v>
      </c>
      <c r="E10" s="60">
        <f t="shared" si="2"/>
        <v>-19.03985767</v>
      </c>
      <c r="F10" s="57">
        <v>-20.0</v>
      </c>
      <c r="G10" s="61">
        <f t="shared" si="21"/>
        <v>-0.1284562329</v>
      </c>
      <c r="H10" s="61">
        <f t="shared" si="23"/>
        <v>148.629</v>
      </c>
      <c r="I10" s="61">
        <f t="shared" si="4"/>
        <v>149.9685955</v>
      </c>
      <c r="J10" s="61">
        <f t="shared" si="5"/>
        <v>-0.133759762</v>
      </c>
      <c r="K10" s="62">
        <v>-0.0733038285837618</v>
      </c>
      <c r="L10" s="17">
        <f t="shared" si="7"/>
        <v>0.9266961714</v>
      </c>
      <c r="M10" s="62">
        <v>0.2</v>
      </c>
      <c r="N10" s="61">
        <f t="shared" si="9"/>
        <v>3.009112177</v>
      </c>
      <c r="O10" s="61">
        <f t="shared" si="10"/>
        <v>-1.638315851</v>
      </c>
      <c r="P10" s="57">
        <v>1.2</v>
      </c>
      <c r="Q10" s="59">
        <f t="shared" si="11"/>
        <v>-4.2</v>
      </c>
      <c r="R10" s="59">
        <f t="shared" ref="R10:T10" si="24">DEGREES(M10)</f>
        <v>11.4591559</v>
      </c>
      <c r="S10" s="59">
        <f t="shared" si="24"/>
        <v>172.4094279</v>
      </c>
      <c r="T10" s="59">
        <f t="shared" si="24"/>
        <v>-93.86858375</v>
      </c>
      <c r="U10" s="59">
        <f t="shared" si="13"/>
        <v>1.2</v>
      </c>
      <c r="V10" s="63" t="str">
        <f t="shared" si="14"/>
        <v>[0.927,0.2,3.009,-1.638,1.2],</v>
      </c>
      <c r="W10" s="64"/>
      <c r="X10" s="14">
        <v>9.0</v>
      </c>
      <c r="Y10" s="63"/>
      <c r="Z10" s="63"/>
      <c r="AA10" s="63"/>
      <c r="AB10" s="63"/>
    </row>
    <row r="11">
      <c r="A11" s="57"/>
      <c r="B11" s="1">
        <v>0.0</v>
      </c>
      <c r="C11" s="1">
        <v>0.0</v>
      </c>
      <c r="D11" s="28">
        <v>208.0</v>
      </c>
      <c r="E11" s="2">
        <f t="shared" si="2"/>
        <v>0</v>
      </c>
      <c r="F11" s="36">
        <v>-30.0</v>
      </c>
      <c r="G11" s="27">
        <v>0.0</v>
      </c>
      <c r="H11" s="27">
        <f t="shared" ref="H11:H13" si="26">D11-$AA$5-AA4</f>
        <v>14</v>
      </c>
      <c r="I11" s="27">
        <f t="shared" si="4"/>
        <v>33.10589071</v>
      </c>
      <c r="J11" s="27">
        <f t="shared" si="5"/>
        <v>-1.134169167</v>
      </c>
      <c r="K11" s="27">
        <f t="shared" ref="K11:K33" si="27">ATAN2(D11,E11)</f>
        <v>0</v>
      </c>
      <c r="L11" s="17">
        <f t="shared" si="7"/>
        <v>1</v>
      </c>
      <c r="M11" s="27">
        <v>0.8122950030120664</v>
      </c>
      <c r="N11" s="27">
        <v>2.111131072247746</v>
      </c>
      <c r="O11" s="27">
        <v>-1.3526297484649157</v>
      </c>
      <c r="P11" s="22">
        <v>1.2</v>
      </c>
      <c r="Q11" s="28">
        <f t="shared" si="11"/>
        <v>0</v>
      </c>
      <c r="R11" s="28">
        <f t="shared" ref="R11:T11" si="25">DEGREES(M11)</f>
        <v>46.54107539</v>
      </c>
      <c r="S11" s="28">
        <f t="shared" si="25"/>
        <v>120.9589004</v>
      </c>
      <c r="T11" s="28">
        <f t="shared" si="25"/>
        <v>-77.49997583</v>
      </c>
      <c r="U11" s="28">
        <f t="shared" si="13"/>
        <v>1.2</v>
      </c>
      <c r="V11" s="32" t="str">
        <f t="shared" si="14"/>
        <v>[1,0.812,2.111,-1.353,1.2],</v>
      </c>
      <c r="W11" s="14"/>
      <c r="X11" s="14">
        <v>10.0</v>
      </c>
    </row>
    <row r="12">
      <c r="A12" s="52"/>
      <c r="B12" s="1">
        <v>0.0</v>
      </c>
      <c r="C12" s="1">
        <v>0.0</v>
      </c>
      <c r="D12" s="28">
        <v>208.0</v>
      </c>
      <c r="E12" s="2">
        <f t="shared" si="2"/>
        <v>0</v>
      </c>
      <c r="F12" s="36">
        <v>-40.0</v>
      </c>
      <c r="G12" s="27">
        <v>0.0</v>
      </c>
      <c r="H12" s="27">
        <f t="shared" si="26"/>
        <v>28</v>
      </c>
      <c r="I12" s="27">
        <f t="shared" si="4"/>
        <v>48.82622246</v>
      </c>
      <c r="J12" s="27">
        <f t="shared" si="5"/>
        <v>-0.9600703624</v>
      </c>
      <c r="K12" s="27">
        <f t="shared" si="27"/>
        <v>0</v>
      </c>
      <c r="L12" s="17">
        <f t="shared" si="7"/>
        <v>1</v>
      </c>
      <c r="M12" s="27">
        <v>0.8122950030120664</v>
      </c>
      <c r="N12" s="27">
        <v>2.111131072247746</v>
      </c>
      <c r="O12" s="27">
        <v>-1.3526297484649157</v>
      </c>
      <c r="P12" s="22">
        <v>1.2</v>
      </c>
      <c r="Q12" s="28">
        <f t="shared" si="11"/>
        <v>0</v>
      </c>
      <c r="R12" s="28">
        <f t="shared" ref="R12:T12" si="28">DEGREES(M12)</f>
        <v>46.54107539</v>
      </c>
      <c r="S12" s="28">
        <f t="shared" si="28"/>
        <v>120.9589004</v>
      </c>
      <c r="T12" s="28">
        <f t="shared" si="28"/>
        <v>-77.49997583</v>
      </c>
      <c r="U12" s="28">
        <f t="shared" si="13"/>
        <v>1.2</v>
      </c>
      <c r="V12" s="32" t="str">
        <f t="shared" si="14"/>
        <v>[1,0.812,2.111,-1.353,1.2],</v>
      </c>
      <c r="W12" s="14"/>
      <c r="X12" s="14">
        <v>11.0</v>
      </c>
    </row>
    <row r="13">
      <c r="A13" s="52" t="s">
        <v>26</v>
      </c>
      <c r="B13" s="1">
        <v>0.0</v>
      </c>
      <c r="C13" s="1">
        <v>0.0</v>
      </c>
      <c r="D13" s="28">
        <v>208.0</v>
      </c>
      <c r="E13" s="2">
        <f t="shared" si="2"/>
        <v>0</v>
      </c>
      <c r="F13" s="16">
        <v>-40.0</v>
      </c>
      <c r="G13" s="27">
        <v>0.0</v>
      </c>
      <c r="H13" s="27">
        <f t="shared" si="26"/>
        <v>98</v>
      </c>
      <c r="I13" s="27">
        <f t="shared" si="4"/>
        <v>105.848949</v>
      </c>
      <c r="J13" s="27">
        <f t="shared" si="5"/>
        <v>-0.3875238058</v>
      </c>
      <c r="K13" s="27">
        <f t="shared" si="27"/>
        <v>0</v>
      </c>
      <c r="L13" s="17">
        <f t="shared" si="7"/>
        <v>1</v>
      </c>
      <c r="M13" s="27">
        <f t="shared" ref="M13:M107" si="30">PI()/2-ACOS(SQRT(H13^2+F13^2)/(2*$AA$4))-ATAN(F13/H13)</f>
        <v>0.9214176979</v>
      </c>
      <c r="N13" s="27">
        <f t="shared" ref="N13:N31" si="31">2*(PI()/2-M13-J13)</f>
        <v>2.073804869</v>
      </c>
      <c r="O13" s="27">
        <f t="shared" ref="O13:O107" si="32">PI()/2-M13-N13</f>
        <v>-1.424426241</v>
      </c>
      <c r="P13" s="22">
        <v>1.2</v>
      </c>
      <c r="Q13" s="28">
        <f t="shared" si="11"/>
        <v>0</v>
      </c>
      <c r="R13" s="28">
        <f t="shared" ref="R13:T13" si="29">DEGREES(M13)</f>
        <v>52.79334526</v>
      </c>
      <c r="S13" s="28">
        <f t="shared" si="29"/>
        <v>118.8202666</v>
      </c>
      <c r="T13" s="28">
        <f t="shared" si="29"/>
        <v>-81.61361181</v>
      </c>
      <c r="U13" s="28">
        <f t="shared" si="13"/>
        <v>1.2</v>
      </c>
      <c r="V13" s="32" t="str">
        <f t="shared" si="14"/>
        <v>[1,0.921,2.074,-1.424,1.2],</v>
      </c>
      <c r="W13" s="14">
        <v>8.0</v>
      </c>
      <c r="X13" s="14">
        <v>12.0</v>
      </c>
    </row>
    <row r="14">
      <c r="B14" s="1">
        <v>0.0</v>
      </c>
      <c r="C14" s="1">
        <v>0.0</v>
      </c>
      <c r="D14" s="28">
        <v>248.0</v>
      </c>
      <c r="E14" s="2">
        <v>0.0</v>
      </c>
      <c r="F14" s="36">
        <v>-40.0</v>
      </c>
      <c r="G14" s="27">
        <v>0.0</v>
      </c>
      <c r="H14" s="27">
        <f t="shared" ref="H14:H107" si="34">SQRT(D14^2+E14^2)-$AA$5-$AA$6</f>
        <v>138</v>
      </c>
      <c r="I14" s="27">
        <f t="shared" si="4"/>
        <v>143.6802004</v>
      </c>
      <c r="J14" s="27">
        <f t="shared" si="5"/>
        <v>-0.2821237321</v>
      </c>
      <c r="K14" s="27">
        <f t="shared" si="27"/>
        <v>0</v>
      </c>
      <c r="L14" s="17">
        <f t="shared" si="7"/>
        <v>1</v>
      </c>
      <c r="M14" s="27">
        <f t="shared" si="30"/>
        <v>1.04467741</v>
      </c>
      <c r="N14" s="27">
        <f t="shared" si="31"/>
        <v>1.616485298</v>
      </c>
      <c r="O14" s="27">
        <f t="shared" si="32"/>
        <v>-1.090366381</v>
      </c>
      <c r="P14" s="36">
        <v>1.2</v>
      </c>
      <c r="Q14" s="28">
        <f t="shared" si="11"/>
        <v>0</v>
      </c>
      <c r="R14" s="28">
        <f t="shared" ref="R14:T14" si="33">DEGREES(M14)</f>
        <v>59.85560655</v>
      </c>
      <c r="S14" s="28">
        <f t="shared" si="33"/>
        <v>92.61778521</v>
      </c>
      <c r="T14" s="28">
        <f t="shared" si="33"/>
        <v>-62.47339176</v>
      </c>
      <c r="U14" s="28">
        <f t="shared" si="13"/>
        <v>1.2</v>
      </c>
      <c r="V14" s="32" t="str">
        <f t="shared" si="14"/>
        <v>[1,1.045,1.616,-1.09,1.2],</v>
      </c>
      <c r="W14" s="14">
        <v>9.0</v>
      </c>
      <c r="X14" s="14">
        <v>13.0</v>
      </c>
    </row>
    <row r="15">
      <c r="B15" s="1">
        <v>0.0</v>
      </c>
      <c r="C15" s="1">
        <v>0.0</v>
      </c>
      <c r="D15" s="28">
        <v>288.0</v>
      </c>
      <c r="E15" s="2">
        <v>0.0</v>
      </c>
      <c r="F15" s="36">
        <v>-40.0</v>
      </c>
      <c r="G15" s="27">
        <v>0.0</v>
      </c>
      <c r="H15" s="27">
        <f t="shared" si="34"/>
        <v>178</v>
      </c>
      <c r="I15" s="27">
        <f t="shared" si="4"/>
        <v>182.4390309</v>
      </c>
      <c r="J15" s="27">
        <f t="shared" si="5"/>
        <v>-0.2210470627</v>
      </c>
      <c r="K15" s="27">
        <f t="shared" si="27"/>
        <v>0</v>
      </c>
      <c r="L15" s="17">
        <f t="shared" si="7"/>
        <v>1</v>
      </c>
      <c r="M15" s="27">
        <f t="shared" si="30"/>
        <v>1.290860104</v>
      </c>
      <c r="N15" s="27">
        <f t="shared" si="31"/>
        <v>1.001966571</v>
      </c>
      <c r="O15" s="27">
        <f t="shared" si="32"/>
        <v>-0.7220303482</v>
      </c>
      <c r="P15" s="22">
        <v>1.2</v>
      </c>
      <c r="Q15" s="28">
        <f t="shared" si="11"/>
        <v>0</v>
      </c>
      <c r="R15" s="28">
        <f t="shared" ref="R15:T15" si="35">DEGREES(M15)</f>
        <v>73.9608359</v>
      </c>
      <c r="S15" s="28">
        <f t="shared" si="35"/>
        <v>57.40845573</v>
      </c>
      <c r="T15" s="28">
        <f t="shared" si="35"/>
        <v>-41.36929163</v>
      </c>
      <c r="U15" s="28">
        <f t="shared" si="13"/>
        <v>1.2</v>
      </c>
      <c r="V15" s="32" t="str">
        <f t="shared" si="14"/>
        <v>[1,1.291,1.002,-0.722,1.2],</v>
      </c>
      <c r="W15" s="14">
        <v>10.0</v>
      </c>
      <c r="X15" s="14">
        <v>14.0</v>
      </c>
    </row>
    <row r="16">
      <c r="A16" s="52"/>
      <c r="B16" s="1">
        <v>0.0</v>
      </c>
      <c r="C16" s="1">
        <v>0.0</v>
      </c>
      <c r="D16" s="28">
        <v>288.0</v>
      </c>
      <c r="E16" s="2">
        <v>0.0</v>
      </c>
      <c r="F16" s="36">
        <v>-10.0</v>
      </c>
      <c r="G16" s="27">
        <v>0.0</v>
      </c>
      <c r="H16" s="27">
        <f t="shared" si="34"/>
        <v>178</v>
      </c>
      <c r="I16" s="27">
        <f t="shared" si="4"/>
        <v>178.2806776</v>
      </c>
      <c r="J16" s="27">
        <f t="shared" si="5"/>
        <v>-0.0561207827</v>
      </c>
      <c r="K16" s="27">
        <f t="shared" si="27"/>
        <v>0</v>
      </c>
      <c r="L16" s="17">
        <f t="shared" si="7"/>
        <v>1</v>
      </c>
      <c r="M16" s="27">
        <f t="shared" si="30"/>
        <v>1.085770573</v>
      </c>
      <c r="N16" s="27">
        <f t="shared" si="31"/>
        <v>1.082293072</v>
      </c>
      <c r="O16" s="27">
        <f t="shared" si="32"/>
        <v>-0.5972673189</v>
      </c>
      <c r="P16" s="22">
        <v>1.2</v>
      </c>
      <c r="Q16" s="28">
        <f t="shared" si="11"/>
        <v>0</v>
      </c>
      <c r="R16" s="28">
        <f t="shared" ref="R16:T16" si="36">DEGREES(M16)</f>
        <v>62.21007137</v>
      </c>
      <c r="S16" s="28">
        <f t="shared" si="36"/>
        <v>62.01082524</v>
      </c>
      <c r="T16" s="28">
        <f t="shared" si="36"/>
        <v>-34.22089661</v>
      </c>
      <c r="U16" s="28">
        <f t="shared" si="13"/>
        <v>1.2</v>
      </c>
      <c r="V16" s="32" t="str">
        <f t="shared" si="14"/>
        <v>[1,1.086,1.082,-0.597,1.2],</v>
      </c>
      <c r="W16" s="14"/>
      <c r="X16" s="14">
        <v>15.0</v>
      </c>
    </row>
    <row r="17">
      <c r="A17" s="54"/>
      <c r="B17" s="9">
        <v>0.0</v>
      </c>
      <c r="C17" s="9">
        <v>0.0</v>
      </c>
      <c r="D17" s="13">
        <v>288.0</v>
      </c>
      <c r="E17" s="10">
        <v>0.0</v>
      </c>
      <c r="F17" s="31">
        <v>10.0</v>
      </c>
      <c r="G17" s="33">
        <v>0.0</v>
      </c>
      <c r="H17" s="27">
        <f t="shared" si="34"/>
        <v>178</v>
      </c>
      <c r="I17" s="27">
        <f t="shared" si="4"/>
        <v>178.2806776</v>
      </c>
      <c r="J17" s="27">
        <f t="shared" si="5"/>
        <v>0.0561207827</v>
      </c>
      <c r="K17" s="33">
        <f t="shared" si="27"/>
        <v>0</v>
      </c>
      <c r="L17" s="17">
        <f t="shared" si="7"/>
        <v>1</v>
      </c>
      <c r="M17" s="33">
        <f t="shared" si="30"/>
        <v>0.9735290079</v>
      </c>
      <c r="N17" s="27">
        <f t="shared" si="31"/>
        <v>1.082293072</v>
      </c>
      <c r="O17" s="33">
        <f t="shared" si="32"/>
        <v>-0.4850257535</v>
      </c>
      <c r="P17" s="36">
        <v>1.2</v>
      </c>
      <c r="Q17" s="13">
        <f t="shared" si="11"/>
        <v>0</v>
      </c>
      <c r="R17" s="28">
        <f t="shared" ref="R17:T17" si="37">DEGREES(M17)</f>
        <v>55.77910339</v>
      </c>
      <c r="S17" s="13">
        <f t="shared" si="37"/>
        <v>62.01082524</v>
      </c>
      <c r="T17" s="13">
        <f t="shared" si="37"/>
        <v>-27.78992863</v>
      </c>
      <c r="U17" s="13">
        <f t="shared" si="13"/>
        <v>1.2</v>
      </c>
      <c r="V17" s="32" t="str">
        <f t="shared" si="14"/>
        <v>[1,0.974,1.082,-0.485,1.2],</v>
      </c>
      <c r="W17" s="14">
        <v>11.0</v>
      </c>
      <c r="X17" s="14">
        <v>16.0</v>
      </c>
    </row>
    <row r="18">
      <c r="A18" s="54"/>
      <c r="B18" s="9">
        <v>0.0</v>
      </c>
      <c r="C18" s="9">
        <v>0.0</v>
      </c>
      <c r="D18" s="13">
        <v>288.0</v>
      </c>
      <c r="E18" s="10">
        <v>50.0</v>
      </c>
      <c r="F18" s="31">
        <v>10.0</v>
      </c>
      <c r="G18" s="33">
        <v>0.0</v>
      </c>
      <c r="H18" s="27">
        <f t="shared" si="34"/>
        <v>182.3080567</v>
      </c>
      <c r="I18" s="27">
        <f t="shared" si="4"/>
        <v>182.5821117</v>
      </c>
      <c r="J18" s="27">
        <f t="shared" si="5"/>
        <v>0.05479729767</v>
      </c>
      <c r="K18" s="33">
        <f t="shared" si="27"/>
        <v>0.1718977313</v>
      </c>
      <c r="L18" s="17">
        <f t="shared" si="7"/>
        <v>1.171897731</v>
      </c>
      <c r="M18" s="33">
        <f t="shared" si="30"/>
        <v>1.016449863</v>
      </c>
      <c r="N18" s="27">
        <f t="shared" si="31"/>
        <v>0.9990983314</v>
      </c>
      <c r="O18" s="33">
        <f t="shared" si="32"/>
        <v>-0.444751868</v>
      </c>
      <c r="P18" s="22">
        <v>1.2</v>
      </c>
      <c r="Q18" s="13">
        <f t="shared" si="11"/>
        <v>9.849014511</v>
      </c>
      <c r="R18" s="28">
        <f t="shared" ref="R18:T18" si="38">DEGREES(M18)</f>
        <v>58.23828726</v>
      </c>
      <c r="S18" s="13">
        <f t="shared" si="38"/>
        <v>57.24411771</v>
      </c>
      <c r="T18" s="13">
        <f t="shared" si="38"/>
        <v>-25.48240497</v>
      </c>
      <c r="U18" s="13">
        <f t="shared" si="13"/>
        <v>1.2</v>
      </c>
      <c r="V18" s="32" t="str">
        <f t="shared" si="14"/>
        <v>[1.172,1.016,0.999,-0.445,1.2],</v>
      </c>
      <c r="W18" s="14">
        <v>12.0</v>
      </c>
      <c r="X18" s="14">
        <v>17.0</v>
      </c>
    </row>
    <row r="19">
      <c r="A19" s="52"/>
      <c r="B19" s="1">
        <v>0.0</v>
      </c>
      <c r="C19" s="1">
        <v>0.0</v>
      </c>
      <c r="D19" s="28">
        <v>288.0</v>
      </c>
      <c r="E19" s="2">
        <v>50.0</v>
      </c>
      <c r="F19" s="36">
        <v>-10.0</v>
      </c>
      <c r="G19" s="27">
        <f t="shared" ref="G19:G31" si="40">ATAN(E19/D19)</f>
        <v>0.1718977313</v>
      </c>
      <c r="H19" s="27">
        <f t="shared" si="34"/>
        <v>182.3080567</v>
      </c>
      <c r="I19" s="27">
        <f t="shared" si="4"/>
        <v>182.5821117</v>
      </c>
      <c r="J19" s="27">
        <f t="shared" si="5"/>
        <v>-0.05479729767</v>
      </c>
      <c r="K19" s="27">
        <f t="shared" si="27"/>
        <v>0.1718977313</v>
      </c>
      <c r="L19" s="17">
        <f t="shared" si="7"/>
        <v>1.171897731</v>
      </c>
      <c r="M19" s="27">
        <f t="shared" si="30"/>
        <v>1.126044459</v>
      </c>
      <c r="N19" s="27">
        <f t="shared" si="31"/>
        <v>0.9990983314</v>
      </c>
      <c r="O19" s="27">
        <f t="shared" si="32"/>
        <v>-0.5543464634</v>
      </c>
      <c r="P19" s="36">
        <v>1.2</v>
      </c>
      <c r="Q19" s="28">
        <f t="shared" si="11"/>
        <v>9.849014511</v>
      </c>
      <c r="R19" s="28">
        <f t="shared" ref="R19:T19" si="39">DEGREES(M19)</f>
        <v>64.51759503</v>
      </c>
      <c r="S19" s="28">
        <f t="shared" si="39"/>
        <v>57.24411771</v>
      </c>
      <c r="T19" s="28">
        <f t="shared" si="39"/>
        <v>-31.76171274</v>
      </c>
      <c r="U19" s="28">
        <f t="shared" si="13"/>
        <v>1.2</v>
      </c>
      <c r="V19" s="32" t="str">
        <f t="shared" si="14"/>
        <v>[1.172,1.126,0.999,-0.554,1.2],</v>
      </c>
      <c r="W19" s="14"/>
      <c r="X19" s="14">
        <v>18.0</v>
      </c>
    </row>
    <row r="20">
      <c r="A20" s="52" t="s">
        <v>26</v>
      </c>
      <c r="B20" s="1">
        <v>0.0</v>
      </c>
      <c r="C20" s="1">
        <v>0.0</v>
      </c>
      <c r="D20" s="28">
        <v>288.0</v>
      </c>
      <c r="E20" s="2">
        <v>50.0</v>
      </c>
      <c r="F20" s="36">
        <v>-40.0</v>
      </c>
      <c r="G20" s="27">
        <f t="shared" si="40"/>
        <v>0.1718977313</v>
      </c>
      <c r="H20" s="27">
        <f t="shared" si="34"/>
        <v>182.3080567</v>
      </c>
      <c r="I20" s="27">
        <f t="shared" si="4"/>
        <v>186.6446558</v>
      </c>
      <c r="J20" s="27">
        <f t="shared" si="5"/>
        <v>-0.2159863703</v>
      </c>
      <c r="K20" s="27">
        <f t="shared" si="27"/>
        <v>0.1718977313</v>
      </c>
      <c r="L20" s="17">
        <f t="shared" si="7"/>
        <v>1.171897731</v>
      </c>
      <c r="M20" s="27">
        <f t="shared" si="30"/>
        <v>1.329668873</v>
      </c>
      <c r="N20" s="27">
        <f t="shared" si="31"/>
        <v>0.9142276489</v>
      </c>
      <c r="O20" s="27">
        <f t="shared" si="32"/>
        <v>-0.6731001948</v>
      </c>
      <c r="P20" s="36">
        <v>1.2</v>
      </c>
      <c r="Q20" s="28">
        <f t="shared" si="11"/>
        <v>9.849014511</v>
      </c>
      <c r="R20" s="28">
        <f t="shared" ref="R20:T20" si="41">DEGREES(M20)</f>
        <v>76.18441455</v>
      </c>
      <c r="S20" s="28">
        <f t="shared" si="41"/>
        <v>52.3813858</v>
      </c>
      <c r="T20" s="28">
        <f t="shared" si="41"/>
        <v>-38.56580035</v>
      </c>
      <c r="U20" s="28">
        <f t="shared" si="13"/>
        <v>1.2</v>
      </c>
      <c r="V20" s="32" t="str">
        <f t="shared" si="14"/>
        <v>[1.172,1.33,0.914,-0.673,1.2],</v>
      </c>
      <c r="W20" s="14">
        <v>13.0</v>
      </c>
      <c r="X20" s="14">
        <v>19.0</v>
      </c>
    </row>
    <row r="21">
      <c r="B21" s="1">
        <v>0.0</v>
      </c>
      <c r="C21" s="1">
        <v>0.0</v>
      </c>
      <c r="D21" s="28">
        <v>248.0</v>
      </c>
      <c r="E21" s="2">
        <v>50.0</v>
      </c>
      <c r="F21" s="16">
        <v>-40.0</v>
      </c>
      <c r="G21" s="27">
        <f t="shared" si="40"/>
        <v>0.1989459462</v>
      </c>
      <c r="H21" s="27">
        <f t="shared" si="34"/>
        <v>142.9901184</v>
      </c>
      <c r="I21" s="27">
        <f t="shared" si="4"/>
        <v>148.4795405</v>
      </c>
      <c r="J21" s="27">
        <f t="shared" si="5"/>
        <v>-0.2727672275</v>
      </c>
      <c r="K21" s="27">
        <f t="shared" si="27"/>
        <v>0.1989459462</v>
      </c>
      <c r="L21" s="17">
        <f t="shared" si="7"/>
        <v>1.198945946</v>
      </c>
      <c r="M21" s="27">
        <f t="shared" si="30"/>
        <v>1.067739153</v>
      </c>
      <c r="N21" s="27">
        <f t="shared" si="31"/>
        <v>1.551648802</v>
      </c>
      <c r="O21" s="27">
        <f t="shared" si="32"/>
        <v>-1.048591628</v>
      </c>
      <c r="P21" s="22">
        <v>1.2</v>
      </c>
      <c r="Q21" s="28">
        <f t="shared" si="11"/>
        <v>11.39876307</v>
      </c>
      <c r="R21" s="28">
        <f t="shared" ref="R21:T21" si="42">DEGREES(M21)</f>
        <v>61.17694712</v>
      </c>
      <c r="S21" s="28">
        <f t="shared" si="42"/>
        <v>88.90292762</v>
      </c>
      <c r="T21" s="28">
        <f t="shared" si="42"/>
        <v>-60.07987474</v>
      </c>
      <c r="U21" s="28">
        <f t="shared" si="13"/>
        <v>1.2</v>
      </c>
      <c r="V21" s="32" t="str">
        <f t="shared" si="14"/>
        <v>[1.199,1.068,1.552,-1.049,1.2],</v>
      </c>
      <c r="W21" s="14">
        <v>14.0</v>
      </c>
      <c r="X21" s="14">
        <v>20.0</v>
      </c>
    </row>
    <row r="22">
      <c r="B22" s="1">
        <v>0.0</v>
      </c>
      <c r="C22" s="1">
        <v>0.0</v>
      </c>
      <c r="D22" s="28">
        <v>208.0</v>
      </c>
      <c r="E22" s="2">
        <v>50.0</v>
      </c>
      <c r="F22" s="36">
        <v>-40.0</v>
      </c>
      <c r="G22" s="27">
        <f t="shared" si="40"/>
        <v>0.2359086171</v>
      </c>
      <c r="H22" s="27">
        <f t="shared" si="34"/>
        <v>103.9252206</v>
      </c>
      <c r="I22" s="27">
        <f t="shared" si="4"/>
        <v>111.3573144</v>
      </c>
      <c r="J22" s="27">
        <f t="shared" si="5"/>
        <v>-0.3674148979</v>
      </c>
      <c r="K22" s="27">
        <f t="shared" si="27"/>
        <v>0.2359086171</v>
      </c>
      <c r="L22" s="17">
        <f t="shared" si="7"/>
        <v>1.235908617</v>
      </c>
      <c r="M22" s="27">
        <f t="shared" si="30"/>
        <v>0.9323626696</v>
      </c>
      <c r="N22" s="27">
        <f t="shared" si="31"/>
        <v>2.01169711</v>
      </c>
      <c r="O22" s="27">
        <f t="shared" si="32"/>
        <v>-1.373263453</v>
      </c>
      <c r="P22" s="36">
        <v>1.2</v>
      </c>
      <c r="Q22" s="28">
        <f t="shared" si="11"/>
        <v>13.51656811</v>
      </c>
      <c r="R22" s="28">
        <f t="shared" ref="R22:T22" si="43">DEGREES(M22)</f>
        <v>53.42044595</v>
      </c>
      <c r="S22" s="28">
        <f t="shared" si="43"/>
        <v>115.2617541</v>
      </c>
      <c r="T22" s="28">
        <f t="shared" si="43"/>
        <v>-78.68220001</v>
      </c>
      <c r="U22" s="28">
        <f t="shared" si="13"/>
        <v>1.2</v>
      </c>
      <c r="V22" s="32" t="str">
        <f t="shared" si="14"/>
        <v>[1.236,0.932,2.012,-1.373,1.2],</v>
      </c>
      <c r="W22" s="14">
        <v>15.0</v>
      </c>
      <c r="X22" s="14">
        <v>21.0</v>
      </c>
    </row>
    <row r="23">
      <c r="A23" s="52"/>
      <c r="B23" s="1">
        <v>0.0</v>
      </c>
      <c r="C23" s="1">
        <v>0.0</v>
      </c>
      <c r="D23" s="28">
        <v>208.0</v>
      </c>
      <c r="E23" s="2">
        <v>50.0</v>
      </c>
      <c r="F23" s="36">
        <v>-10.0</v>
      </c>
      <c r="G23" s="27">
        <f t="shared" si="40"/>
        <v>0.2359086171</v>
      </c>
      <c r="H23" s="27">
        <f t="shared" si="34"/>
        <v>103.9252206</v>
      </c>
      <c r="I23" s="27">
        <f t="shared" si="4"/>
        <v>104.4052272</v>
      </c>
      <c r="J23" s="27">
        <f t="shared" si="5"/>
        <v>-0.09592770037</v>
      </c>
      <c r="K23" s="27">
        <f t="shared" si="27"/>
        <v>0.2359086171</v>
      </c>
      <c r="L23" s="17">
        <f t="shared" si="7"/>
        <v>1.235908617</v>
      </c>
      <c r="M23" s="27">
        <f t="shared" si="30"/>
        <v>0.6217775373</v>
      </c>
      <c r="N23" s="27">
        <f t="shared" si="31"/>
        <v>2.08989298</v>
      </c>
      <c r="O23" s="27">
        <f t="shared" si="32"/>
        <v>-1.14087419</v>
      </c>
      <c r="P23" s="36">
        <v>1.2</v>
      </c>
      <c r="Q23" s="28">
        <f t="shared" si="11"/>
        <v>13.51656811</v>
      </c>
      <c r="R23" s="28">
        <f t="shared" ref="R23:T23" si="44">DEGREES(M23)</f>
        <v>35.62522868</v>
      </c>
      <c r="S23" s="28">
        <f t="shared" si="44"/>
        <v>119.7420474</v>
      </c>
      <c r="T23" s="28">
        <f t="shared" si="44"/>
        <v>-65.36727606</v>
      </c>
      <c r="U23" s="28">
        <f t="shared" si="13"/>
        <v>1.2</v>
      </c>
      <c r="V23" s="32" t="str">
        <f t="shared" si="14"/>
        <v>[1.236,0.622,2.09,-1.141,1.2],</v>
      </c>
      <c r="W23" s="14"/>
      <c r="X23" s="14">
        <v>22.0</v>
      </c>
    </row>
    <row r="24">
      <c r="A24" s="54"/>
      <c r="B24" s="9">
        <v>0.0</v>
      </c>
      <c r="C24" s="9">
        <v>0.0</v>
      </c>
      <c r="D24" s="13">
        <v>208.0</v>
      </c>
      <c r="E24" s="10">
        <v>50.0</v>
      </c>
      <c r="F24" s="31">
        <v>10.0</v>
      </c>
      <c r="G24" s="33">
        <f t="shared" si="40"/>
        <v>0.2359086171</v>
      </c>
      <c r="H24" s="27">
        <f t="shared" si="34"/>
        <v>103.9252206</v>
      </c>
      <c r="I24" s="27">
        <f t="shared" si="4"/>
        <v>104.4052272</v>
      </c>
      <c r="J24" s="27">
        <f t="shared" si="5"/>
        <v>0.09592770037</v>
      </c>
      <c r="K24" s="33">
        <f t="shared" si="27"/>
        <v>0.2359086171</v>
      </c>
      <c r="L24" s="17">
        <f t="shared" si="7"/>
        <v>1.235908617</v>
      </c>
      <c r="M24" s="33">
        <f t="shared" si="30"/>
        <v>0.4299221366</v>
      </c>
      <c r="N24" s="27">
        <f t="shared" si="31"/>
        <v>2.08989298</v>
      </c>
      <c r="O24" s="33">
        <f t="shared" si="32"/>
        <v>-0.9490187895</v>
      </c>
      <c r="P24" s="22">
        <v>1.2</v>
      </c>
      <c r="Q24" s="13">
        <f t="shared" si="11"/>
        <v>13.51656811</v>
      </c>
      <c r="R24" s="28">
        <f t="shared" ref="R24:T24" si="45">DEGREES(M24)</f>
        <v>24.63272394</v>
      </c>
      <c r="S24" s="13">
        <f t="shared" si="45"/>
        <v>119.7420474</v>
      </c>
      <c r="T24" s="13">
        <f t="shared" si="45"/>
        <v>-54.37477132</v>
      </c>
      <c r="U24" s="13">
        <f t="shared" si="13"/>
        <v>1.2</v>
      </c>
      <c r="V24" s="32" t="str">
        <f t="shared" si="14"/>
        <v>[1.236,0.43,2.09,-0.949,1.2],</v>
      </c>
      <c r="W24" s="14">
        <v>16.0</v>
      </c>
      <c r="X24" s="14">
        <v>23.0</v>
      </c>
    </row>
    <row r="25">
      <c r="A25" s="54"/>
      <c r="B25" s="9">
        <v>0.0</v>
      </c>
      <c r="C25" s="9">
        <v>0.0</v>
      </c>
      <c r="D25" s="13">
        <v>208.0</v>
      </c>
      <c r="E25" s="10">
        <v>-50.0</v>
      </c>
      <c r="F25" s="31">
        <v>10.0</v>
      </c>
      <c r="G25" s="33">
        <f t="shared" si="40"/>
        <v>-0.2359086171</v>
      </c>
      <c r="H25" s="27">
        <f t="shared" si="34"/>
        <v>103.9252206</v>
      </c>
      <c r="I25" s="27">
        <f t="shared" si="4"/>
        <v>104.4052272</v>
      </c>
      <c r="J25" s="27">
        <f t="shared" si="5"/>
        <v>0.09592770037</v>
      </c>
      <c r="K25" s="33">
        <f t="shared" si="27"/>
        <v>-0.2359086171</v>
      </c>
      <c r="L25" s="17">
        <f t="shared" si="7"/>
        <v>0.7640913829</v>
      </c>
      <c r="M25" s="33">
        <f t="shared" si="30"/>
        <v>0.4299221366</v>
      </c>
      <c r="N25" s="27">
        <f t="shared" si="31"/>
        <v>2.08989298</v>
      </c>
      <c r="O25" s="33">
        <f t="shared" si="32"/>
        <v>-0.9490187895</v>
      </c>
      <c r="P25" s="36">
        <v>1.2</v>
      </c>
      <c r="Q25" s="13">
        <f t="shared" si="11"/>
        <v>-13.51656811</v>
      </c>
      <c r="R25" s="28">
        <f t="shared" ref="R25:T25" si="46">DEGREES(M25)</f>
        <v>24.63272394</v>
      </c>
      <c r="S25" s="13">
        <f t="shared" si="46"/>
        <v>119.7420474</v>
      </c>
      <c r="T25" s="13">
        <f t="shared" si="46"/>
        <v>-54.37477132</v>
      </c>
      <c r="U25" s="13">
        <f t="shared" si="13"/>
        <v>1.2</v>
      </c>
      <c r="V25" s="32" t="str">
        <f t="shared" si="14"/>
        <v>[0.764,0.43,2.09,-0.949,1.2],</v>
      </c>
      <c r="W25" s="14">
        <v>17.0</v>
      </c>
      <c r="X25" s="14">
        <v>24.0</v>
      </c>
    </row>
    <row r="26">
      <c r="A26" s="52"/>
      <c r="B26" s="1">
        <v>0.0</v>
      </c>
      <c r="C26" s="1">
        <v>0.0</v>
      </c>
      <c r="D26" s="28">
        <v>208.0</v>
      </c>
      <c r="E26" s="2">
        <v>-50.0</v>
      </c>
      <c r="F26" s="36">
        <v>-10.0</v>
      </c>
      <c r="G26" s="27">
        <f t="shared" si="40"/>
        <v>-0.2359086171</v>
      </c>
      <c r="H26" s="27">
        <f t="shared" si="34"/>
        <v>103.9252206</v>
      </c>
      <c r="I26" s="27">
        <f t="shared" si="4"/>
        <v>104.4052272</v>
      </c>
      <c r="J26" s="27">
        <f t="shared" si="5"/>
        <v>-0.09592770037</v>
      </c>
      <c r="K26" s="27">
        <f t="shared" si="27"/>
        <v>-0.2359086171</v>
      </c>
      <c r="L26" s="17">
        <f t="shared" si="7"/>
        <v>0.7640913829</v>
      </c>
      <c r="M26" s="27">
        <f t="shared" si="30"/>
        <v>0.6217775373</v>
      </c>
      <c r="N26" s="27">
        <f t="shared" si="31"/>
        <v>2.08989298</v>
      </c>
      <c r="O26" s="27">
        <f t="shared" si="32"/>
        <v>-1.14087419</v>
      </c>
      <c r="P26" s="22">
        <v>1.2</v>
      </c>
      <c r="Q26" s="28">
        <f t="shared" si="11"/>
        <v>-13.51656811</v>
      </c>
      <c r="R26" s="28">
        <f t="shared" ref="R26:T26" si="47">DEGREES(M26)</f>
        <v>35.62522868</v>
      </c>
      <c r="S26" s="28">
        <f t="shared" si="47"/>
        <v>119.7420474</v>
      </c>
      <c r="T26" s="28">
        <f t="shared" si="47"/>
        <v>-65.36727606</v>
      </c>
      <c r="U26" s="28">
        <f t="shared" si="13"/>
        <v>1.2</v>
      </c>
      <c r="V26" s="32" t="str">
        <f t="shared" si="14"/>
        <v>[0.764,0.622,2.09,-1.141,1.2],</v>
      </c>
      <c r="W26" s="14">
        <v>18.0</v>
      </c>
      <c r="X26" s="14">
        <v>25.0</v>
      </c>
    </row>
    <row r="27">
      <c r="A27" s="52" t="s">
        <v>26</v>
      </c>
      <c r="B27" s="1">
        <v>0.0</v>
      </c>
      <c r="C27" s="1">
        <v>0.0</v>
      </c>
      <c r="D27" s="28">
        <v>208.0</v>
      </c>
      <c r="E27" s="2">
        <v>-50.0</v>
      </c>
      <c r="F27" s="36">
        <v>-40.0</v>
      </c>
      <c r="G27" s="27">
        <f t="shared" si="40"/>
        <v>-0.2359086171</v>
      </c>
      <c r="H27" s="27">
        <f t="shared" si="34"/>
        <v>103.9252206</v>
      </c>
      <c r="I27" s="27">
        <f t="shared" si="4"/>
        <v>111.3573144</v>
      </c>
      <c r="J27" s="27">
        <f t="shared" si="5"/>
        <v>-0.3674148979</v>
      </c>
      <c r="K27" s="27">
        <f t="shared" si="27"/>
        <v>-0.2359086171</v>
      </c>
      <c r="L27" s="17">
        <f t="shared" si="7"/>
        <v>0.7640913829</v>
      </c>
      <c r="M27" s="27">
        <f t="shared" si="30"/>
        <v>0.9323626696</v>
      </c>
      <c r="N27" s="27">
        <f t="shared" si="31"/>
        <v>2.01169711</v>
      </c>
      <c r="O27" s="27">
        <f t="shared" si="32"/>
        <v>-1.373263453</v>
      </c>
      <c r="P27" s="22">
        <v>1.2</v>
      </c>
      <c r="Q27" s="28">
        <f t="shared" si="11"/>
        <v>-13.51656811</v>
      </c>
      <c r="R27" s="28">
        <f t="shared" ref="R27:T27" si="48">DEGREES(M27)</f>
        <v>53.42044595</v>
      </c>
      <c r="S27" s="28">
        <f t="shared" si="48"/>
        <v>115.2617541</v>
      </c>
      <c r="T27" s="28">
        <f t="shared" si="48"/>
        <v>-78.68220001</v>
      </c>
      <c r="U27" s="28">
        <f t="shared" si="13"/>
        <v>1.2</v>
      </c>
      <c r="V27" s="32" t="str">
        <f t="shared" si="14"/>
        <v>[0.764,0.932,2.012,-1.373,1.2],</v>
      </c>
      <c r="W27" s="14">
        <v>18.0</v>
      </c>
      <c r="X27" s="14">
        <v>26.0</v>
      </c>
    </row>
    <row r="28">
      <c r="B28" s="1">
        <v>0.0</v>
      </c>
      <c r="C28" s="1">
        <v>0.0</v>
      </c>
      <c r="D28" s="28">
        <v>248.0</v>
      </c>
      <c r="E28" s="2">
        <v>-50.0</v>
      </c>
      <c r="F28" s="16">
        <v>-40.0</v>
      </c>
      <c r="G28" s="27">
        <f t="shared" si="40"/>
        <v>-0.1989459462</v>
      </c>
      <c r="H28" s="27">
        <f t="shared" si="34"/>
        <v>142.9901184</v>
      </c>
      <c r="I28" s="27">
        <f t="shared" si="4"/>
        <v>148.4795405</v>
      </c>
      <c r="J28" s="27">
        <f t="shared" si="5"/>
        <v>-0.2727672275</v>
      </c>
      <c r="K28" s="27">
        <f t="shared" si="27"/>
        <v>-0.1989459462</v>
      </c>
      <c r="L28" s="17">
        <f t="shared" si="7"/>
        <v>0.8010540538</v>
      </c>
      <c r="M28" s="27">
        <f t="shared" si="30"/>
        <v>1.067739153</v>
      </c>
      <c r="N28" s="27">
        <f t="shared" si="31"/>
        <v>1.551648802</v>
      </c>
      <c r="O28" s="27">
        <f t="shared" si="32"/>
        <v>-1.048591628</v>
      </c>
      <c r="P28" s="36">
        <v>1.2</v>
      </c>
      <c r="Q28" s="28">
        <f t="shared" si="11"/>
        <v>-11.39876307</v>
      </c>
      <c r="R28" s="28">
        <f t="shared" ref="R28:T28" si="49">DEGREES(M28)</f>
        <v>61.17694712</v>
      </c>
      <c r="S28" s="28">
        <f t="shared" si="49"/>
        <v>88.90292762</v>
      </c>
      <c r="T28" s="28">
        <f t="shared" si="49"/>
        <v>-60.07987474</v>
      </c>
      <c r="U28" s="28">
        <f t="shared" si="13"/>
        <v>1.2</v>
      </c>
      <c r="V28" s="32" t="str">
        <f t="shared" si="14"/>
        <v>[0.801,1.068,1.552,-1.049,1.2],</v>
      </c>
      <c r="W28" s="14">
        <v>19.0</v>
      </c>
      <c r="X28" s="14">
        <v>27.0</v>
      </c>
    </row>
    <row r="29" ht="15.75" customHeight="1">
      <c r="B29" s="1">
        <v>0.0</v>
      </c>
      <c r="C29" s="1">
        <v>0.0</v>
      </c>
      <c r="D29" s="28">
        <v>288.0</v>
      </c>
      <c r="E29" s="2">
        <v>-50.0</v>
      </c>
      <c r="F29" s="36">
        <v>-40.0</v>
      </c>
      <c r="G29" s="27">
        <f t="shared" si="40"/>
        <v>-0.1718977313</v>
      </c>
      <c r="H29" s="27">
        <f t="shared" si="34"/>
        <v>182.3080567</v>
      </c>
      <c r="I29" s="27">
        <f t="shared" si="4"/>
        <v>186.6446558</v>
      </c>
      <c r="J29" s="27">
        <f t="shared" si="5"/>
        <v>-0.2159863703</v>
      </c>
      <c r="K29" s="27">
        <f t="shared" si="27"/>
        <v>-0.1718977313</v>
      </c>
      <c r="L29" s="17">
        <f t="shared" si="7"/>
        <v>0.8281022687</v>
      </c>
      <c r="M29" s="27">
        <f t="shared" si="30"/>
        <v>1.329668873</v>
      </c>
      <c r="N29" s="27">
        <f t="shared" si="31"/>
        <v>0.9142276489</v>
      </c>
      <c r="O29" s="27">
        <f t="shared" si="32"/>
        <v>-0.6731001948</v>
      </c>
      <c r="P29" s="22">
        <v>1.2</v>
      </c>
      <c r="Q29" s="28">
        <f t="shared" si="11"/>
        <v>-9.849014511</v>
      </c>
      <c r="R29" s="28">
        <f t="shared" ref="R29:T29" si="50">DEGREES(M29)</f>
        <v>76.18441455</v>
      </c>
      <c r="S29" s="28">
        <f t="shared" si="50"/>
        <v>52.3813858</v>
      </c>
      <c r="T29" s="28">
        <f t="shared" si="50"/>
        <v>-38.56580035</v>
      </c>
      <c r="U29" s="28">
        <f t="shared" si="13"/>
        <v>1.2</v>
      </c>
      <c r="V29" s="32" t="str">
        <f t="shared" si="14"/>
        <v>[0.828,1.33,0.914,-0.673,1.2],</v>
      </c>
      <c r="W29" s="14">
        <v>20.0</v>
      </c>
      <c r="X29" s="14">
        <v>28.0</v>
      </c>
    </row>
    <row r="30" ht="15.75" customHeight="1">
      <c r="A30" s="52"/>
      <c r="B30" s="1">
        <v>0.0</v>
      </c>
      <c r="C30" s="1">
        <v>0.0</v>
      </c>
      <c r="D30" s="28">
        <v>288.0</v>
      </c>
      <c r="E30" s="2">
        <v>-50.0</v>
      </c>
      <c r="F30" s="36">
        <v>-10.0</v>
      </c>
      <c r="G30" s="27">
        <f t="shared" si="40"/>
        <v>-0.1718977313</v>
      </c>
      <c r="H30" s="27">
        <f t="shared" si="34"/>
        <v>182.3080567</v>
      </c>
      <c r="I30" s="27">
        <f t="shared" si="4"/>
        <v>182.5821117</v>
      </c>
      <c r="J30" s="27">
        <f t="shared" si="5"/>
        <v>-0.05479729767</v>
      </c>
      <c r="K30" s="27">
        <f t="shared" si="27"/>
        <v>-0.1718977313</v>
      </c>
      <c r="L30" s="17">
        <f t="shared" si="7"/>
        <v>0.8281022687</v>
      </c>
      <c r="M30" s="27">
        <f t="shared" si="30"/>
        <v>1.126044459</v>
      </c>
      <c r="N30" s="27">
        <f t="shared" si="31"/>
        <v>0.9990983314</v>
      </c>
      <c r="O30" s="27">
        <f t="shared" si="32"/>
        <v>-0.5543464634</v>
      </c>
      <c r="P30" s="22">
        <v>1.2</v>
      </c>
      <c r="Q30" s="28">
        <f t="shared" si="11"/>
        <v>-9.849014511</v>
      </c>
      <c r="R30" s="28">
        <f t="shared" ref="R30:T30" si="51">DEGREES(M30)</f>
        <v>64.51759503</v>
      </c>
      <c r="S30" s="28">
        <f t="shared" si="51"/>
        <v>57.24411771</v>
      </c>
      <c r="T30" s="28">
        <f t="shared" si="51"/>
        <v>-31.76171274</v>
      </c>
      <c r="U30" s="28">
        <f t="shared" si="13"/>
        <v>1.2</v>
      </c>
      <c r="V30" s="32" t="str">
        <f t="shared" si="14"/>
        <v>[0.828,1.126,0.999,-0.554,1.2],</v>
      </c>
      <c r="W30" s="14">
        <v>20.0</v>
      </c>
      <c r="X30" s="14">
        <v>29.0</v>
      </c>
    </row>
    <row r="31" ht="15.75" customHeight="1">
      <c r="A31" s="54"/>
      <c r="B31" s="9">
        <v>0.0</v>
      </c>
      <c r="C31" s="9">
        <v>0.0</v>
      </c>
      <c r="D31" s="13">
        <v>288.0</v>
      </c>
      <c r="E31" s="10">
        <v>-50.0</v>
      </c>
      <c r="F31" s="31">
        <v>10.0</v>
      </c>
      <c r="G31" s="33">
        <f t="shared" si="40"/>
        <v>-0.1718977313</v>
      </c>
      <c r="H31" s="27">
        <f t="shared" si="34"/>
        <v>182.3080567</v>
      </c>
      <c r="I31" s="27">
        <f t="shared" si="4"/>
        <v>182.5821117</v>
      </c>
      <c r="J31" s="27">
        <f t="shared" si="5"/>
        <v>0.05479729767</v>
      </c>
      <c r="K31" s="33">
        <f t="shared" si="27"/>
        <v>-0.1718977313</v>
      </c>
      <c r="L31" s="17">
        <f t="shared" si="7"/>
        <v>0.8281022687</v>
      </c>
      <c r="M31" s="33">
        <f t="shared" si="30"/>
        <v>1.016449863</v>
      </c>
      <c r="N31" s="27">
        <f t="shared" si="31"/>
        <v>0.9990983314</v>
      </c>
      <c r="O31" s="33">
        <f t="shared" si="32"/>
        <v>-0.444751868</v>
      </c>
      <c r="P31" s="36">
        <v>1.2</v>
      </c>
      <c r="Q31" s="13">
        <f t="shared" si="11"/>
        <v>-9.849014511</v>
      </c>
      <c r="R31" s="28">
        <f t="shared" ref="R31:T31" si="52">DEGREES(M31)</f>
        <v>58.23828726</v>
      </c>
      <c r="S31" s="13">
        <f t="shared" si="52"/>
        <v>57.24411771</v>
      </c>
      <c r="T31" s="13">
        <f t="shared" si="52"/>
        <v>-25.48240497</v>
      </c>
      <c r="U31" s="13">
        <f t="shared" si="13"/>
        <v>1.2</v>
      </c>
      <c r="V31" s="32" t="str">
        <f t="shared" si="14"/>
        <v>[0.828,1.016,0.999,-0.445,1.2],</v>
      </c>
      <c r="W31" s="14">
        <v>21.0</v>
      </c>
      <c r="X31" s="14">
        <v>30.0</v>
      </c>
    </row>
    <row r="32" ht="15.75" customHeight="1">
      <c r="A32" s="54"/>
      <c r="B32" s="9">
        <v>0.0</v>
      </c>
      <c r="C32" s="9">
        <v>0.0</v>
      </c>
      <c r="D32" s="13">
        <v>208.0</v>
      </c>
      <c r="E32" s="9">
        <v>0.0</v>
      </c>
      <c r="F32" s="31">
        <v>30.0</v>
      </c>
      <c r="G32" s="33">
        <f t="shared" ref="G32:G107" si="54">ATAN2(D32,E32)</f>
        <v>0</v>
      </c>
      <c r="H32" s="27">
        <f t="shared" si="34"/>
        <v>98</v>
      </c>
      <c r="I32" s="27">
        <f t="shared" si="4"/>
        <v>102.4890238</v>
      </c>
      <c r="J32" s="27">
        <f t="shared" si="5"/>
        <v>0.2970642123</v>
      </c>
      <c r="K32" s="33">
        <f t="shared" si="27"/>
        <v>0</v>
      </c>
      <c r="L32" s="17">
        <f t="shared" si="7"/>
        <v>1</v>
      </c>
      <c r="M32" s="33">
        <f t="shared" si="30"/>
        <v>0.2181665783</v>
      </c>
      <c r="N32" s="33">
        <f t="shared" ref="N32:N33" si="55">2*(PI()/2-M32-ATAN(F32/H32))</f>
        <v>2.111131072</v>
      </c>
      <c r="O32" s="33">
        <f t="shared" si="32"/>
        <v>-0.7585013238</v>
      </c>
      <c r="P32" s="22">
        <v>1.2</v>
      </c>
      <c r="Q32" s="13">
        <f t="shared" si="11"/>
        <v>0</v>
      </c>
      <c r="R32" s="13">
        <f t="shared" ref="R32:T32" si="53">DEGREES(M32)</f>
        <v>12.50002417</v>
      </c>
      <c r="S32" s="13">
        <f t="shared" si="53"/>
        <v>120.9589004</v>
      </c>
      <c r="T32" s="13">
        <f t="shared" si="53"/>
        <v>-43.45892461</v>
      </c>
      <c r="U32" s="13">
        <f t="shared" si="13"/>
        <v>1.2</v>
      </c>
      <c r="V32" s="32" t="str">
        <f t="shared" si="14"/>
        <v>[1,0.218,2.111,-0.759,1.2],</v>
      </c>
      <c r="W32" s="14">
        <v>22.0</v>
      </c>
      <c r="X32" s="14">
        <v>31.0</v>
      </c>
    </row>
    <row r="33" ht="15.75" customHeight="1">
      <c r="A33" s="54"/>
      <c r="B33" s="9">
        <v>0.0</v>
      </c>
      <c r="C33" s="9">
        <v>0.0</v>
      </c>
      <c r="D33" s="13">
        <v>208.0</v>
      </c>
      <c r="E33" s="9">
        <v>0.0</v>
      </c>
      <c r="F33" s="31">
        <v>30.0</v>
      </c>
      <c r="G33" s="33">
        <f t="shared" si="54"/>
        <v>0</v>
      </c>
      <c r="H33" s="27">
        <f t="shared" si="34"/>
        <v>98</v>
      </c>
      <c r="I33" s="27">
        <f t="shared" si="4"/>
        <v>102.4890238</v>
      </c>
      <c r="J33" s="27">
        <f t="shared" si="5"/>
        <v>0.2970642123</v>
      </c>
      <c r="K33" s="33">
        <f t="shared" si="27"/>
        <v>0</v>
      </c>
      <c r="L33" s="17">
        <f t="shared" si="7"/>
        <v>1</v>
      </c>
      <c r="M33" s="33">
        <f t="shared" si="30"/>
        <v>0.2181665783</v>
      </c>
      <c r="N33" s="33">
        <f t="shared" si="55"/>
        <v>2.111131072</v>
      </c>
      <c r="O33" s="33">
        <f t="shared" si="32"/>
        <v>-0.7585013238</v>
      </c>
      <c r="P33" s="22">
        <v>1.2</v>
      </c>
      <c r="Q33" s="13">
        <f t="shared" si="11"/>
        <v>0</v>
      </c>
      <c r="R33" s="13">
        <f t="shared" ref="R33:T33" si="56">DEGREES(M33)</f>
        <v>12.50002417</v>
      </c>
      <c r="S33" s="13">
        <f t="shared" si="56"/>
        <v>120.9589004</v>
      </c>
      <c r="T33" s="13">
        <f t="shared" si="56"/>
        <v>-43.45892461</v>
      </c>
      <c r="U33" s="13">
        <f t="shared" si="13"/>
        <v>1.2</v>
      </c>
      <c r="V33" s="32" t="str">
        <f t="shared" si="14"/>
        <v>[1,0.218,2.111,-0.759,1.2],</v>
      </c>
      <c r="W33" s="14">
        <v>22.0</v>
      </c>
      <c r="X33" s="14">
        <v>32.0</v>
      </c>
    </row>
    <row r="34" ht="15.75" customHeight="1">
      <c r="A34" s="36" t="s">
        <v>27</v>
      </c>
      <c r="B34" s="1">
        <v>40.0</v>
      </c>
      <c r="C34" s="1">
        <v>0.0</v>
      </c>
      <c r="D34" s="28">
        <f t="shared" ref="D34:D107" si="58">248-B34*COS(RADIANS(C34))</f>
        <v>208</v>
      </c>
      <c r="E34" s="2">
        <f t="shared" ref="E34:E79" si="59">SQRT(B34^2-(D34-248)^2)</f>
        <v>0</v>
      </c>
      <c r="F34" s="36">
        <v>30.0</v>
      </c>
      <c r="G34" s="27">
        <f t="shared" si="54"/>
        <v>0</v>
      </c>
      <c r="H34" s="27">
        <f t="shared" si="34"/>
        <v>98</v>
      </c>
      <c r="I34" s="27">
        <f t="shared" si="4"/>
        <v>102.4890238</v>
      </c>
      <c r="J34" s="27">
        <f t="shared" si="5"/>
        <v>0.2970642123</v>
      </c>
      <c r="K34" s="27">
        <f t="shared" ref="K34:K69" si="60">ATAN2(D34,E34)*-1</f>
        <v>0</v>
      </c>
      <c r="L34" s="17">
        <f t="shared" si="7"/>
        <v>1</v>
      </c>
      <c r="M34" s="27">
        <f t="shared" si="30"/>
        <v>0.2181665783</v>
      </c>
      <c r="N34" s="27">
        <f t="shared" ref="N34:N107" si="61">2*(PI()/2-M34-J34)</f>
        <v>2.111131072</v>
      </c>
      <c r="O34" s="27">
        <f t="shared" si="32"/>
        <v>-0.7585013238</v>
      </c>
      <c r="P34" s="36">
        <v>1.2</v>
      </c>
      <c r="Q34" s="28">
        <f t="shared" si="11"/>
        <v>0</v>
      </c>
      <c r="R34" s="28">
        <f t="shared" ref="R34:T34" si="57">DEGREES(M34)</f>
        <v>12.50002417</v>
      </c>
      <c r="S34" s="28">
        <f t="shared" si="57"/>
        <v>120.9589004</v>
      </c>
      <c r="T34" s="28">
        <f t="shared" si="57"/>
        <v>-43.45892461</v>
      </c>
      <c r="U34" s="28">
        <f t="shared" si="13"/>
        <v>1.2</v>
      </c>
      <c r="V34" s="32" t="str">
        <f t="shared" si="14"/>
        <v>[1,0.218,2.111,-0.759,1.2],</v>
      </c>
      <c r="W34" s="14">
        <v>23.0</v>
      </c>
      <c r="X34" s="14">
        <v>33.0</v>
      </c>
    </row>
    <row r="35" ht="15.75" customHeight="1">
      <c r="A35" s="1"/>
      <c r="B35" s="1">
        <v>40.0</v>
      </c>
      <c r="C35" s="36">
        <v>5.0</v>
      </c>
      <c r="D35" s="28">
        <f t="shared" si="58"/>
        <v>208.1522121</v>
      </c>
      <c r="E35" s="2">
        <f t="shared" si="59"/>
        <v>3.48622971</v>
      </c>
      <c r="F35" s="16">
        <v>-30.0</v>
      </c>
      <c r="G35" s="27">
        <f t="shared" si="54"/>
        <v>0.01674689764</v>
      </c>
      <c r="H35" s="27">
        <f t="shared" si="34"/>
        <v>98.18140452</v>
      </c>
      <c r="I35" s="27">
        <f t="shared" si="4"/>
        <v>102.6624965</v>
      </c>
      <c r="J35" s="27">
        <f t="shared" si="5"/>
        <v>-0.2965469865</v>
      </c>
      <c r="K35" s="27">
        <f t="shared" si="60"/>
        <v>-0.01674689764</v>
      </c>
      <c r="L35" s="17">
        <f t="shared" si="7"/>
        <v>0.9832531024</v>
      </c>
      <c r="M35" s="27">
        <f t="shared" si="30"/>
        <v>0.812736465</v>
      </c>
      <c r="N35" s="27">
        <f t="shared" si="61"/>
        <v>2.109213697</v>
      </c>
      <c r="O35" s="27">
        <f t="shared" si="32"/>
        <v>-1.351153835</v>
      </c>
      <c r="P35" s="22">
        <v>1.2</v>
      </c>
      <c r="Q35" s="28">
        <f t="shared" si="11"/>
        <v>-0.9595265548</v>
      </c>
      <c r="R35" s="28">
        <f t="shared" ref="R35:T35" si="62">DEGREES(M35)</f>
        <v>46.5663693</v>
      </c>
      <c r="S35" s="28">
        <f t="shared" si="62"/>
        <v>120.8490429</v>
      </c>
      <c r="T35" s="28">
        <f t="shared" si="62"/>
        <v>-77.4154122</v>
      </c>
      <c r="U35" s="28">
        <f t="shared" si="13"/>
        <v>1.2</v>
      </c>
      <c r="V35" s="32" t="str">
        <f t="shared" si="14"/>
        <v>[0.983,0.813,2.109,-1.351,1.2],</v>
      </c>
      <c r="W35" s="14">
        <v>24.0</v>
      </c>
      <c r="X35" s="14">
        <v>34.0</v>
      </c>
    </row>
    <row r="36" ht="15.75" customHeight="1">
      <c r="A36" s="1"/>
      <c r="B36" s="1">
        <v>40.0</v>
      </c>
      <c r="C36" s="36">
        <v>10.0</v>
      </c>
      <c r="D36" s="28">
        <f t="shared" si="58"/>
        <v>208.6076899</v>
      </c>
      <c r="E36" s="2">
        <f t="shared" si="59"/>
        <v>6.945927107</v>
      </c>
      <c r="F36" s="36">
        <v>-30.0</v>
      </c>
      <c r="G36" s="27">
        <f t="shared" si="54"/>
        <v>0.03328430471</v>
      </c>
      <c r="H36" s="27">
        <f t="shared" si="34"/>
        <v>98.72329573</v>
      </c>
      <c r="I36" s="27">
        <f t="shared" si="4"/>
        <v>103.1808564</v>
      </c>
      <c r="J36" s="27">
        <f t="shared" si="5"/>
        <v>-0.2950122897</v>
      </c>
      <c r="K36" s="27">
        <f t="shared" si="60"/>
        <v>-0.03328430471</v>
      </c>
      <c r="L36" s="17">
        <f t="shared" si="7"/>
        <v>0.9667156953</v>
      </c>
      <c r="M36" s="27">
        <f t="shared" si="30"/>
        <v>0.8140695729</v>
      </c>
      <c r="N36" s="27">
        <f t="shared" si="61"/>
        <v>2.103478087</v>
      </c>
      <c r="O36" s="27">
        <f t="shared" si="32"/>
        <v>-1.346751333</v>
      </c>
      <c r="P36" s="36">
        <v>1.2</v>
      </c>
      <c r="Q36" s="28">
        <f t="shared" si="11"/>
        <v>-1.907050184</v>
      </c>
      <c r="R36" s="28">
        <f t="shared" ref="R36:T36" si="63">DEGREES(M36)</f>
        <v>46.64275076</v>
      </c>
      <c r="S36" s="28">
        <f t="shared" si="63"/>
        <v>120.5204167</v>
      </c>
      <c r="T36" s="28">
        <f t="shared" si="63"/>
        <v>-77.16316745</v>
      </c>
      <c r="U36" s="28">
        <f t="shared" si="13"/>
        <v>1.2</v>
      </c>
      <c r="V36" s="32" t="str">
        <f t="shared" si="14"/>
        <v>[0.967,0.814,2.103,-1.347,1.2],</v>
      </c>
      <c r="W36" s="14">
        <v>25.0</v>
      </c>
      <c r="X36" s="14">
        <v>35.0</v>
      </c>
    </row>
    <row r="37" ht="15.75" customHeight="1">
      <c r="A37" s="1"/>
      <c r="B37" s="1">
        <v>40.0</v>
      </c>
      <c r="C37" s="36">
        <v>15.0</v>
      </c>
      <c r="D37" s="28">
        <f t="shared" si="58"/>
        <v>209.3629669</v>
      </c>
      <c r="E37" s="2">
        <f t="shared" si="59"/>
        <v>10.3527618</v>
      </c>
      <c r="F37" s="36">
        <v>-30.0</v>
      </c>
      <c r="G37" s="27">
        <f t="shared" si="54"/>
        <v>0.04940862348</v>
      </c>
      <c r="H37" s="27">
        <f t="shared" si="34"/>
        <v>99.61877685</v>
      </c>
      <c r="I37" s="27">
        <f t="shared" si="4"/>
        <v>104.0379772</v>
      </c>
      <c r="J37" s="27">
        <f t="shared" si="5"/>
        <v>-0.2925097147</v>
      </c>
      <c r="K37" s="27">
        <f t="shared" si="60"/>
        <v>-0.04940862348</v>
      </c>
      <c r="L37" s="17">
        <f t="shared" si="7"/>
        <v>0.9505913765</v>
      </c>
      <c r="M37" s="27">
        <f t="shared" si="30"/>
        <v>0.8163193315</v>
      </c>
      <c r="N37" s="27">
        <f t="shared" si="61"/>
        <v>2.09397342</v>
      </c>
      <c r="O37" s="27">
        <f t="shared" si="32"/>
        <v>-1.339496425</v>
      </c>
      <c r="P37" s="22">
        <v>1.2</v>
      </c>
      <c r="Q37" s="28">
        <f t="shared" si="11"/>
        <v>-2.830905597</v>
      </c>
      <c r="R37" s="28">
        <f t="shared" ref="R37:T37" si="64">DEGREES(M37)</f>
        <v>46.77165243</v>
      </c>
      <c r="S37" s="28">
        <f t="shared" si="64"/>
        <v>119.9758394</v>
      </c>
      <c r="T37" s="28">
        <f t="shared" si="64"/>
        <v>-76.74749181</v>
      </c>
      <c r="U37" s="28">
        <f t="shared" si="13"/>
        <v>1.2</v>
      </c>
      <c r="V37" s="32" t="str">
        <f t="shared" si="14"/>
        <v>[0.951,0.816,2.094,-1.339,1.2],</v>
      </c>
      <c r="W37" s="14">
        <v>26.0</v>
      </c>
      <c r="X37" s="14">
        <v>36.0</v>
      </c>
    </row>
    <row r="38" ht="15.75" customHeight="1">
      <c r="A38" s="1"/>
      <c r="B38" s="1">
        <v>40.0</v>
      </c>
      <c r="C38" s="36">
        <v>20.0</v>
      </c>
      <c r="D38" s="28">
        <f t="shared" si="58"/>
        <v>210.4122952</v>
      </c>
      <c r="E38" s="2">
        <f t="shared" si="59"/>
        <v>13.68080573</v>
      </c>
      <c r="F38" s="16">
        <v>-30.0</v>
      </c>
      <c r="G38" s="27">
        <f t="shared" si="54"/>
        <v>0.06492765097</v>
      </c>
      <c r="H38" s="27">
        <f t="shared" si="34"/>
        <v>100.8565825</v>
      </c>
      <c r="I38" s="27">
        <f t="shared" si="4"/>
        <v>105.2238102</v>
      </c>
      <c r="J38" s="27">
        <f t="shared" si="5"/>
        <v>-0.2891176147</v>
      </c>
      <c r="K38" s="27">
        <f t="shared" si="60"/>
        <v>-0.06492765097</v>
      </c>
      <c r="L38" s="17">
        <f t="shared" si="7"/>
        <v>0.935072349</v>
      </c>
      <c r="M38" s="27">
        <f t="shared" si="30"/>
        <v>0.8195237352</v>
      </c>
      <c r="N38" s="27">
        <f t="shared" si="61"/>
        <v>2.080780413</v>
      </c>
      <c r="O38" s="27">
        <f t="shared" si="32"/>
        <v>-1.329507821</v>
      </c>
      <c r="P38" s="36">
        <v>1.2</v>
      </c>
      <c r="Q38" s="28">
        <f t="shared" si="11"/>
        <v>-3.720080374</v>
      </c>
      <c r="R38" s="28">
        <f t="shared" ref="R38:T38" si="65">DEGREES(M38)</f>
        <v>46.95525124</v>
      </c>
      <c r="S38" s="28">
        <f t="shared" si="65"/>
        <v>119.2199357</v>
      </c>
      <c r="T38" s="28">
        <f t="shared" si="65"/>
        <v>-76.17518697</v>
      </c>
      <c r="U38" s="28">
        <f t="shared" si="13"/>
        <v>1.2</v>
      </c>
      <c r="V38" s="32" t="str">
        <f t="shared" si="14"/>
        <v>[0.935,0.82,2.081,-1.33,1.2],</v>
      </c>
      <c r="W38" s="14">
        <v>27.0</v>
      </c>
      <c r="X38" s="14">
        <v>37.0</v>
      </c>
    </row>
    <row r="39" ht="15.75" customHeight="1">
      <c r="A39" s="1"/>
      <c r="B39" s="1">
        <v>40.0</v>
      </c>
      <c r="C39" s="36">
        <v>25.0</v>
      </c>
      <c r="D39" s="28">
        <f t="shared" si="58"/>
        <v>211.7476885</v>
      </c>
      <c r="E39" s="2">
        <f t="shared" si="59"/>
        <v>16.90473047</v>
      </c>
      <c r="F39" s="36">
        <v>-30.0</v>
      </c>
      <c r="G39" s="27">
        <f t="shared" si="54"/>
        <v>0.07966534657</v>
      </c>
      <c r="H39" s="27">
        <f t="shared" si="34"/>
        <v>102.4214055</v>
      </c>
      <c r="I39" s="27">
        <f t="shared" si="4"/>
        <v>106.724619</v>
      </c>
      <c r="J39" s="27">
        <f t="shared" si="5"/>
        <v>-0.284937299</v>
      </c>
      <c r="K39" s="27">
        <f t="shared" si="60"/>
        <v>-0.07966534657</v>
      </c>
      <c r="L39" s="17">
        <f t="shared" si="7"/>
        <v>0.9203346534</v>
      </c>
      <c r="M39" s="27">
        <f t="shared" si="30"/>
        <v>0.8237288622</v>
      </c>
      <c r="N39" s="27">
        <f t="shared" si="61"/>
        <v>2.064009527</v>
      </c>
      <c r="O39" s="27">
        <f t="shared" si="32"/>
        <v>-1.316942063</v>
      </c>
      <c r="P39" s="22">
        <v>1.2</v>
      </c>
      <c r="Q39" s="28">
        <f t="shared" si="11"/>
        <v>-4.564488132</v>
      </c>
      <c r="R39" s="28">
        <f t="shared" ref="R39:T39" si="66">DEGREES(M39)</f>
        <v>47.19618727</v>
      </c>
      <c r="S39" s="28">
        <f t="shared" si="66"/>
        <v>118.2590348</v>
      </c>
      <c r="T39" s="28">
        <f t="shared" si="66"/>
        <v>-75.45522205</v>
      </c>
      <c r="U39" s="28">
        <f t="shared" si="13"/>
        <v>1.2</v>
      </c>
      <c r="V39" s="32" t="str">
        <f t="shared" si="14"/>
        <v>[0.92,0.824,2.064,-1.317,1.2],</v>
      </c>
      <c r="W39" s="14">
        <v>28.0</v>
      </c>
      <c r="X39" s="14">
        <v>38.0</v>
      </c>
    </row>
    <row r="40" ht="15.75" customHeight="1">
      <c r="A40" s="1"/>
      <c r="B40" s="1">
        <v>40.0</v>
      </c>
      <c r="C40" s="36">
        <v>30.0</v>
      </c>
      <c r="D40" s="28">
        <f t="shared" si="58"/>
        <v>213.3589838</v>
      </c>
      <c r="E40" s="2">
        <f t="shared" si="59"/>
        <v>20</v>
      </c>
      <c r="F40" s="36">
        <v>-30.0</v>
      </c>
      <c r="G40" s="27">
        <f t="shared" si="54"/>
        <v>0.0934656085</v>
      </c>
      <c r="H40" s="27">
        <f t="shared" si="34"/>
        <v>104.2943209</v>
      </c>
      <c r="I40" s="27">
        <f t="shared" si="4"/>
        <v>108.5232942</v>
      </c>
      <c r="J40" s="27">
        <f t="shared" si="5"/>
        <v>-0.2800860501</v>
      </c>
      <c r="K40" s="27">
        <f t="shared" si="60"/>
        <v>-0.0934656085</v>
      </c>
      <c r="L40" s="17">
        <f t="shared" si="7"/>
        <v>0.9065343915</v>
      </c>
      <c r="M40" s="27">
        <f t="shared" si="30"/>
        <v>0.8289830853</v>
      </c>
      <c r="N40" s="27">
        <f t="shared" si="61"/>
        <v>2.043798583</v>
      </c>
      <c r="O40" s="27">
        <f t="shared" si="32"/>
        <v>-1.301985342</v>
      </c>
      <c r="P40" s="36">
        <v>1.2</v>
      </c>
      <c r="Q40" s="28">
        <f t="shared" si="11"/>
        <v>-5.355184897</v>
      </c>
      <c r="R40" s="28">
        <f t="shared" ref="R40:T40" si="67">DEGREES(M40)</f>
        <v>47.49723208</v>
      </c>
      <c r="S40" s="28">
        <f t="shared" si="67"/>
        <v>117.101033</v>
      </c>
      <c r="T40" s="28">
        <f t="shared" si="67"/>
        <v>-74.59826507</v>
      </c>
      <c r="U40" s="28">
        <f t="shared" si="13"/>
        <v>1.2</v>
      </c>
      <c r="V40" s="32" t="str">
        <f t="shared" si="14"/>
        <v>[0.907,0.829,2.044,-1.302,1.2],</v>
      </c>
      <c r="W40" s="14">
        <v>29.0</v>
      </c>
      <c r="X40" s="14">
        <v>39.0</v>
      </c>
    </row>
    <row r="41" ht="15.75" customHeight="1">
      <c r="A41" s="1"/>
      <c r="B41" s="1">
        <v>40.0</v>
      </c>
      <c r="C41" s="36">
        <v>35.0</v>
      </c>
      <c r="D41" s="28">
        <f t="shared" si="58"/>
        <v>215.2339182</v>
      </c>
      <c r="E41" s="2">
        <f t="shared" si="59"/>
        <v>22.94305745</v>
      </c>
      <c r="F41" s="16">
        <v>-30.0</v>
      </c>
      <c r="G41" s="27">
        <f t="shared" si="54"/>
        <v>0.1061949112</v>
      </c>
      <c r="H41" s="27">
        <f t="shared" si="34"/>
        <v>106.4532824</v>
      </c>
      <c r="I41" s="27">
        <f t="shared" si="4"/>
        <v>110.5997347</v>
      </c>
      <c r="J41" s="27">
        <f t="shared" si="5"/>
        <v>-0.274689811</v>
      </c>
      <c r="K41" s="27">
        <f t="shared" si="60"/>
        <v>-0.1061949112</v>
      </c>
      <c r="L41" s="17">
        <f t="shared" si="7"/>
        <v>0.8938050888</v>
      </c>
      <c r="M41" s="27">
        <f t="shared" si="30"/>
        <v>0.8353311825</v>
      </c>
      <c r="N41" s="27">
        <f t="shared" si="61"/>
        <v>2.020309911</v>
      </c>
      <c r="O41" s="27">
        <f t="shared" si="32"/>
        <v>-1.284844766</v>
      </c>
      <c r="P41" s="22">
        <v>1.2</v>
      </c>
      <c r="Q41" s="28">
        <f t="shared" si="11"/>
        <v>-6.08452022</v>
      </c>
      <c r="R41" s="28">
        <f t="shared" ref="R41:T41" si="68">DEGREES(M41)</f>
        <v>47.86095125</v>
      </c>
      <c r="S41" s="28">
        <f t="shared" si="68"/>
        <v>115.7552312</v>
      </c>
      <c r="T41" s="28">
        <f t="shared" si="68"/>
        <v>-73.61618244</v>
      </c>
      <c r="U41" s="28">
        <f t="shared" si="13"/>
        <v>1.2</v>
      </c>
      <c r="V41" s="32" t="str">
        <f t="shared" si="14"/>
        <v>[0.894,0.835,2.02,-1.285,1.2],</v>
      </c>
      <c r="W41" s="14">
        <v>30.0</v>
      </c>
      <c r="X41" s="14">
        <v>40.0</v>
      </c>
    </row>
    <row r="42" ht="15.75" customHeight="1">
      <c r="A42" s="1"/>
      <c r="B42" s="1">
        <v>40.0</v>
      </c>
      <c r="C42" s="36">
        <v>40.0</v>
      </c>
      <c r="D42" s="28">
        <f t="shared" si="58"/>
        <v>217.3582223</v>
      </c>
      <c r="E42" s="2">
        <f t="shared" si="59"/>
        <v>25.71150439</v>
      </c>
      <c r="F42" s="36">
        <v>-30.0</v>
      </c>
      <c r="G42" s="27">
        <f t="shared" si="54"/>
        <v>0.1177437697</v>
      </c>
      <c r="H42" s="27">
        <f t="shared" si="34"/>
        <v>108.8736582</v>
      </c>
      <c r="I42" s="27">
        <f t="shared" si="4"/>
        <v>112.9312775</v>
      </c>
      <c r="J42" s="27">
        <f t="shared" si="5"/>
        <v>-0.2688763042</v>
      </c>
      <c r="K42" s="27">
        <f t="shared" si="60"/>
        <v>-0.1177437697</v>
      </c>
      <c r="L42" s="17">
        <f t="shared" si="7"/>
        <v>0.8822562303</v>
      </c>
      <c r="M42" s="27">
        <f t="shared" si="30"/>
        <v>0.8428090318</v>
      </c>
      <c r="N42" s="27">
        <f t="shared" si="61"/>
        <v>1.993727198</v>
      </c>
      <c r="O42" s="27">
        <f t="shared" si="32"/>
        <v>-1.265739903</v>
      </c>
      <c r="P42" s="36">
        <v>1.2</v>
      </c>
      <c r="Q42" s="28">
        <f t="shared" si="11"/>
        <v>-6.746221067</v>
      </c>
      <c r="R42" s="28">
        <f t="shared" ref="R42:T42" si="69">DEGREES(M42)</f>
        <v>48.28940046</v>
      </c>
      <c r="S42" s="28">
        <f t="shared" si="69"/>
        <v>114.232154</v>
      </c>
      <c r="T42" s="28">
        <f t="shared" si="69"/>
        <v>-72.52155443</v>
      </c>
      <c r="U42" s="28">
        <f t="shared" si="13"/>
        <v>1.2</v>
      </c>
      <c r="V42" s="32" t="str">
        <f t="shared" si="14"/>
        <v>[0.882,0.843,1.994,-1.266,1.2],</v>
      </c>
      <c r="W42" s="14">
        <v>31.0</v>
      </c>
      <c r="X42" s="14">
        <v>41.0</v>
      </c>
    </row>
    <row r="43" ht="15.75" customHeight="1">
      <c r="A43" s="1"/>
      <c r="B43" s="1">
        <v>40.0</v>
      </c>
      <c r="C43" s="36">
        <v>45.0</v>
      </c>
      <c r="D43" s="28">
        <f t="shared" si="58"/>
        <v>219.7157288</v>
      </c>
      <c r="E43" s="2">
        <f t="shared" si="59"/>
        <v>28.28427125</v>
      </c>
      <c r="F43" s="36">
        <v>-30.0</v>
      </c>
      <c r="G43" s="27">
        <f t="shared" si="54"/>
        <v>0.1280270968</v>
      </c>
      <c r="H43" s="27">
        <f t="shared" si="34"/>
        <v>111.5287825</v>
      </c>
      <c r="I43" s="27">
        <f t="shared" si="4"/>
        <v>115.493157</v>
      </c>
      <c r="J43" s="27">
        <f t="shared" si="5"/>
        <v>-0.262769158</v>
      </c>
      <c r="K43" s="27">
        <f t="shared" si="60"/>
        <v>-0.1280270968</v>
      </c>
      <c r="L43" s="17">
        <f t="shared" si="7"/>
        <v>0.8719729032</v>
      </c>
      <c r="M43" s="27">
        <f t="shared" si="30"/>
        <v>0.8514393775</v>
      </c>
      <c r="N43" s="27">
        <f t="shared" si="61"/>
        <v>1.964252215</v>
      </c>
      <c r="O43" s="27">
        <f t="shared" si="32"/>
        <v>-1.244895265</v>
      </c>
      <c r="P43" s="22">
        <v>1.2</v>
      </c>
      <c r="Q43" s="28">
        <f t="shared" si="11"/>
        <v>-7.335412311</v>
      </c>
      <c r="R43" s="28">
        <f t="shared" ref="R43:T43" si="70">DEGREES(M43)</f>
        <v>48.78388284</v>
      </c>
      <c r="S43" s="28">
        <f t="shared" si="70"/>
        <v>112.5433618</v>
      </c>
      <c r="T43" s="28">
        <f t="shared" si="70"/>
        <v>-71.32724464</v>
      </c>
      <c r="U43" s="28">
        <f t="shared" si="13"/>
        <v>1.2</v>
      </c>
      <c r="V43" s="32" t="str">
        <f t="shared" si="14"/>
        <v>[0.872,0.851,1.964,-1.245,1.2],</v>
      </c>
      <c r="W43" s="14">
        <v>32.0</v>
      </c>
      <c r="X43" s="14">
        <v>42.0</v>
      </c>
    </row>
    <row r="44" ht="15.75" customHeight="1">
      <c r="A44" s="1"/>
      <c r="B44" s="1">
        <v>40.0</v>
      </c>
      <c r="C44" s="36">
        <v>50.0</v>
      </c>
      <c r="D44" s="28">
        <f t="shared" si="58"/>
        <v>222.2884956</v>
      </c>
      <c r="E44" s="2">
        <f t="shared" si="59"/>
        <v>30.64177772</v>
      </c>
      <c r="F44" s="16">
        <v>-30.0</v>
      </c>
      <c r="G44" s="27">
        <f t="shared" si="54"/>
        <v>0.1369835995</v>
      </c>
      <c r="H44" s="27">
        <f t="shared" si="34"/>
        <v>114.3904941</v>
      </c>
      <c r="I44" s="27">
        <f t="shared" si="4"/>
        <v>118.2589748</v>
      </c>
      <c r="J44" s="27">
        <f t="shared" si="5"/>
        <v>-0.2564833717</v>
      </c>
      <c r="K44" s="27">
        <f t="shared" si="60"/>
        <v>-0.1369835995</v>
      </c>
      <c r="L44" s="17">
        <f t="shared" si="7"/>
        <v>0.8630164005</v>
      </c>
      <c r="M44" s="27">
        <f t="shared" si="30"/>
        <v>0.8612289113</v>
      </c>
      <c r="N44" s="27">
        <f t="shared" si="61"/>
        <v>1.932101574</v>
      </c>
      <c r="O44" s="27">
        <f t="shared" si="32"/>
        <v>-1.222534159</v>
      </c>
      <c r="P44" s="36">
        <v>1.2</v>
      </c>
      <c r="Q44" s="28">
        <f t="shared" si="11"/>
        <v>-7.848582114</v>
      </c>
      <c r="R44" s="28">
        <f t="shared" ref="R44:T44" si="71">DEGREES(M44)</f>
        <v>49.34478181</v>
      </c>
      <c r="S44" s="28">
        <f t="shared" si="71"/>
        <v>110.7012658</v>
      </c>
      <c r="T44" s="28">
        <f t="shared" si="71"/>
        <v>-70.04604761</v>
      </c>
      <c r="U44" s="28">
        <f t="shared" si="13"/>
        <v>1.2</v>
      </c>
      <c r="V44" s="32" t="str">
        <f t="shared" si="14"/>
        <v>[0.863,0.861,1.932,-1.223,1.2],</v>
      </c>
      <c r="W44" s="14">
        <v>33.0</v>
      </c>
      <c r="X44" s="14">
        <v>43.0</v>
      </c>
    </row>
    <row r="45" ht="15.75" customHeight="1">
      <c r="A45" s="1"/>
      <c r="B45" s="1">
        <v>40.0</v>
      </c>
      <c r="C45" s="36">
        <v>55.0</v>
      </c>
      <c r="D45" s="28">
        <f t="shared" si="58"/>
        <v>225.0569425</v>
      </c>
      <c r="E45" s="2">
        <f t="shared" si="59"/>
        <v>32.76608177</v>
      </c>
      <c r="F45" s="36">
        <v>-30.0</v>
      </c>
      <c r="G45" s="27">
        <f t="shared" si="54"/>
        <v>0.1445744045</v>
      </c>
      <c r="H45" s="27">
        <f t="shared" si="34"/>
        <v>117.4296452</v>
      </c>
      <c r="I45" s="27">
        <f t="shared" si="4"/>
        <v>121.2011616</v>
      </c>
      <c r="J45" s="27">
        <f t="shared" si="5"/>
        <v>-0.2501222224</v>
      </c>
      <c r="K45" s="27">
        <f t="shared" si="60"/>
        <v>-0.1445744045</v>
      </c>
      <c r="L45" s="17">
        <f t="shared" si="7"/>
        <v>0.8554255955</v>
      </c>
      <c r="M45" s="27">
        <f t="shared" si="30"/>
        <v>0.8721666888</v>
      </c>
      <c r="N45" s="27">
        <f t="shared" si="61"/>
        <v>1.897503721</v>
      </c>
      <c r="O45" s="27">
        <f t="shared" si="32"/>
        <v>-1.198874083</v>
      </c>
      <c r="P45" s="22">
        <v>1.2</v>
      </c>
      <c r="Q45" s="28">
        <f t="shared" si="11"/>
        <v>-8.283503205</v>
      </c>
      <c r="R45" s="28">
        <f t="shared" ref="R45:T45" si="72">DEGREES(M45)</f>
        <v>49.9714703</v>
      </c>
      <c r="S45" s="28">
        <f t="shared" si="72"/>
        <v>108.7189548</v>
      </c>
      <c r="T45" s="28">
        <f t="shared" si="72"/>
        <v>-68.69042512</v>
      </c>
      <c r="U45" s="28">
        <f t="shared" si="13"/>
        <v>1.2</v>
      </c>
      <c r="V45" s="32" t="str">
        <f t="shared" si="14"/>
        <v>[0.855,0.872,1.898,-1.199,1.2],</v>
      </c>
      <c r="W45" s="14">
        <v>34.0</v>
      </c>
      <c r="X45" s="14">
        <v>44.0</v>
      </c>
    </row>
    <row r="46" ht="15.75" customHeight="1">
      <c r="A46" s="1"/>
      <c r="B46" s="1">
        <v>40.0</v>
      </c>
      <c r="C46" s="36">
        <v>60.0</v>
      </c>
      <c r="D46" s="28">
        <f t="shared" si="58"/>
        <v>228</v>
      </c>
      <c r="E46" s="2">
        <f t="shared" si="59"/>
        <v>34.64101615</v>
      </c>
      <c r="F46" s="36">
        <v>-30.0</v>
      </c>
      <c r="G46" s="27">
        <f t="shared" si="54"/>
        <v>0.1507811264</v>
      </c>
      <c r="H46" s="27">
        <f t="shared" si="34"/>
        <v>120.6165649</v>
      </c>
      <c r="I46" s="27">
        <f t="shared" si="4"/>
        <v>124.2914145</v>
      </c>
      <c r="J46" s="27">
        <f t="shared" si="5"/>
        <v>-0.2437755311</v>
      </c>
      <c r="K46" s="27">
        <f t="shared" si="60"/>
        <v>-0.1507811264</v>
      </c>
      <c r="L46" s="17">
        <f t="shared" si="7"/>
        <v>0.8492188736</v>
      </c>
      <c r="M46" s="27">
        <f t="shared" si="30"/>
        <v>0.8842237271</v>
      </c>
      <c r="N46" s="27">
        <f t="shared" si="61"/>
        <v>1.860696261</v>
      </c>
      <c r="O46" s="27">
        <f t="shared" si="32"/>
        <v>-1.174123662</v>
      </c>
      <c r="P46" s="36">
        <v>1.2</v>
      </c>
      <c r="Q46" s="28">
        <f t="shared" si="11"/>
        <v>-8.639122175</v>
      </c>
      <c r="R46" s="28">
        <f t="shared" ref="R46:T46" si="73">DEGREES(M46)</f>
        <v>50.66228771</v>
      </c>
      <c r="S46" s="28">
        <f t="shared" si="73"/>
        <v>106.6100427</v>
      </c>
      <c r="T46" s="28">
        <f t="shared" si="73"/>
        <v>-67.27233045</v>
      </c>
      <c r="U46" s="28">
        <f t="shared" si="13"/>
        <v>1.2</v>
      </c>
      <c r="V46" s="32" t="str">
        <f t="shared" si="14"/>
        <v>[0.849,0.884,1.861,-1.174,1.2],</v>
      </c>
      <c r="W46" s="14">
        <v>35.0</v>
      </c>
      <c r="X46" s="14">
        <v>45.0</v>
      </c>
    </row>
    <row r="47" ht="15.75" customHeight="1">
      <c r="A47" s="1"/>
      <c r="B47" s="1">
        <v>40.0</v>
      </c>
      <c r="C47" s="36">
        <v>65.0</v>
      </c>
      <c r="D47" s="28">
        <f t="shared" si="58"/>
        <v>231.0952695</v>
      </c>
      <c r="E47" s="2">
        <f t="shared" si="59"/>
        <v>36.25231148</v>
      </c>
      <c r="F47" s="16">
        <v>-30.0</v>
      </c>
      <c r="G47" s="27">
        <f t="shared" si="54"/>
        <v>0.1556035834</v>
      </c>
      <c r="H47" s="27">
        <f t="shared" si="34"/>
        <v>123.9214691</v>
      </c>
      <c r="I47" s="27">
        <f t="shared" si="4"/>
        <v>127.5011</v>
      </c>
      <c r="J47" s="27">
        <f t="shared" si="5"/>
        <v>-0.2375190822</v>
      </c>
      <c r="K47" s="27">
        <f t="shared" si="60"/>
        <v>-0.1556035834</v>
      </c>
      <c r="L47" s="17">
        <f t="shared" si="7"/>
        <v>0.8443964166</v>
      </c>
      <c r="M47" s="27">
        <f t="shared" si="30"/>
        <v>0.8973535287</v>
      </c>
      <c r="N47" s="27">
        <f t="shared" si="61"/>
        <v>1.821923761</v>
      </c>
      <c r="O47" s="27">
        <f t="shared" si="32"/>
        <v>-1.148480963</v>
      </c>
      <c r="P47" s="22">
        <v>1.2</v>
      </c>
      <c r="Q47" s="28">
        <f t="shared" si="11"/>
        <v>-8.915428605</v>
      </c>
      <c r="R47" s="28">
        <f t="shared" ref="R47:T47" si="74">DEGREES(M47)</f>
        <v>51.41456992</v>
      </c>
      <c r="S47" s="28">
        <f t="shared" si="74"/>
        <v>104.3885421</v>
      </c>
      <c r="T47" s="28">
        <f t="shared" si="74"/>
        <v>-65.80311201</v>
      </c>
      <c r="U47" s="28">
        <f t="shared" si="13"/>
        <v>1.2</v>
      </c>
      <c r="V47" s="32" t="str">
        <f t="shared" si="14"/>
        <v>[0.844,0.897,1.822,-1.148,1.2],</v>
      </c>
      <c r="W47" s="14">
        <v>36.0</v>
      </c>
      <c r="X47" s="14">
        <v>46.0</v>
      </c>
    </row>
    <row r="48" ht="15.75" customHeight="1">
      <c r="A48" s="1"/>
      <c r="B48" s="1">
        <v>40.0</v>
      </c>
      <c r="C48" s="36">
        <v>70.0</v>
      </c>
      <c r="D48" s="28">
        <f t="shared" si="58"/>
        <v>234.3191943</v>
      </c>
      <c r="E48" s="2">
        <f t="shared" si="59"/>
        <v>37.58770483</v>
      </c>
      <c r="F48" s="36">
        <v>-30.0</v>
      </c>
      <c r="G48" s="27">
        <f t="shared" si="54"/>
        <v>0.1590573445</v>
      </c>
      <c r="H48" s="27">
        <f t="shared" si="34"/>
        <v>127.3148128</v>
      </c>
      <c r="I48" s="27">
        <f t="shared" si="4"/>
        <v>130.8016114</v>
      </c>
      <c r="J48" s="27">
        <f t="shared" si="5"/>
        <v>-0.2314149381</v>
      </c>
      <c r="K48" s="27">
        <f t="shared" si="60"/>
        <v>-0.1590573445</v>
      </c>
      <c r="L48" s="17">
        <f t="shared" si="7"/>
        <v>0.8409426555</v>
      </c>
      <c r="M48" s="27">
        <f t="shared" si="30"/>
        <v>0.9114932317</v>
      </c>
      <c r="N48" s="27">
        <f t="shared" si="61"/>
        <v>1.781436066</v>
      </c>
      <c r="O48" s="27">
        <f t="shared" si="32"/>
        <v>-1.122132971</v>
      </c>
      <c r="P48" s="36">
        <v>1.2</v>
      </c>
      <c r="Q48" s="28">
        <f t="shared" si="11"/>
        <v>-9.113314541</v>
      </c>
      <c r="R48" s="28">
        <f t="shared" ref="R48:T48" si="75">DEGREES(M48)</f>
        <v>52.22471523</v>
      </c>
      <c r="S48" s="28">
        <f t="shared" si="75"/>
        <v>102.0687681</v>
      </c>
      <c r="T48" s="28">
        <f t="shared" si="75"/>
        <v>-64.29348331</v>
      </c>
      <c r="U48" s="28">
        <f t="shared" si="13"/>
        <v>1.2</v>
      </c>
      <c r="V48" s="32" t="str">
        <f t="shared" si="14"/>
        <v>[0.841,0.911,1.781,-1.122,1.2],</v>
      </c>
      <c r="W48" s="14">
        <v>37.0</v>
      </c>
      <c r="X48" s="14">
        <v>47.0</v>
      </c>
    </row>
    <row r="49" ht="15.75" customHeight="1">
      <c r="A49" s="1"/>
      <c r="B49" s="1">
        <v>40.0</v>
      </c>
      <c r="C49" s="36">
        <v>75.0</v>
      </c>
      <c r="D49" s="28">
        <f t="shared" si="58"/>
        <v>237.6472382</v>
      </c>
      <c r="E49" s="2">
        <f t="shared" si="59"/>
        <v>38.63703305</v>
      </c>
      <c r="F49" s="36">
        <v>-30.0</v>
      </c>
      <c r="G49" s="27">
        <f t="shared" si="54"/>
        <v>0.16117126</v>
      </c>
      <c r="H49" s="27">
        <f t="shared" si="34"/>
        <v>130.7675853</v>
      </c>
      <c r="I49" s="27">
        <f t="shared" si="4"/>
        <v>134.16468</v>
      </c>
      <c r="J49" s="27">
        <f t="shared" si="5"/>
        <v>-0.2255123775</v>
      </c>
      <c r="K49" s="27">
        <f t="shared" si="60"/>
        <v>-0.16117126</v>
      </c>
      <c r="L49" s="17">
        <f t="shared" si="7"/>
        <v>0.83882874</v>
      </c>
      <c r="M49" s="27">
        <f t="shared" si="30"/>
        <v>0.9265651047</v>
      </c>
      <c r="N49" s="27">
        <f t="shared" si="61"/>
        <v>1.739487199</v>
      </c>
      <c r="O49" s="27">
        <f t="shared" si="32"/>
        <v>-1.095255977</v>
      </c>
      <c r="P49" s="22">
        <v>1.2</v>
      </c>
      <c r="Q49" s="28">
        <f t="shared" si="11"/>
        <v>-9.234432978</v>
      </c>
      <c r="R49" s="28">
        <f t="shared" ref="R49:T49" si="76">DEGREES(M49)</f>
        <v>53.08826994</v>
      </c>
      <c r="S49" s="28">
        <f t="shared" si="76"/>
        <v>99.66527504</v>
      </c>
      <c r="T49" s="28">
        <f t="shared" si="76"/>
        <v>-62.75354498</v>
      </c>
      <c r="U49" s="28">
        <f t="shared" si="13"/>
        <v>1.2</v>
      </c>
      <c r="V49" s="32" t="str">
        <f t="shared" si="14"/>
        <v>[0.839,0.927,1.739,-1.095,1.2],</v>
      </c>
      <c r="W49" s="14">
        <v>38.0</v>
      </c>
      <c r="X49" s="14">
        <v>48.0</v>
      </c>
    </row>
    <row r="50" ht="15.75" customHeight="1">
      <c r="A50" s="1"/>
      <c r="B50" s="1">
        <v>40.0</v>
      </c>
      <c r="C50" s="36">
        <v>80.0</v>
      </c>
      <c r="D50" s="28">
        <f t="shared" si="58"/>
        <v>241.0540729</v>
      </c>
      <c r="E50" s="2">
        <f t="shared" si="59"/>
        <v>39.39231012</v>
      </c>
      <c r="F50" s="16">
        <v>-30.0</v>
      </c>
      <c r="G50" s="27">
        <f t="shared" si="54"/>
        <v>0.1619850889</v>
      </c>
      <c r="H50" s="27">
        <f t="shared" si="34"/>
        <v>134.251551</v>
      </c>
      <c r="I50" s="27">
        <f t="shared" si="4"/>
        <v>137.5626364</v>
      </c>
      <c r="J50" s="27">
        <f t="shared" si="5"/>
        <v>-0.2198492186</v>
      </c>
      <c r="K50" s="27">
        <f t="shared" si="60"/>
        <v>-0.1619850889</v>
      </c>
      <c r="L50" s="17">
        <f t="shared" si="7"/>
        <v>0.8380149111</v>
      </c>
      <c r="M50" s="27">
        <f t="shared" si="30"/>
        <v>0.9424781396</v>
      </c>
      <c r="N50" s="27">
        <f t="shared" si="61"/>
        <v>1.696334812</v>
      </c>
      <c r="O50" s="27">
        <f t="shared" si="32"/>
        <v>-1.068016624</v>
      </c>
      <c r="P50" s="36">
        <v>1.2</v>
      </c>
      <c r="Q50" s="28">
        <f t="shared" si="11"/>
        <v>-9.281061936</v>
      </c>
      <c r="R50" s="28">
        <f t="shared" ref="R50:T50" si="77">DEGREES(M50)</f>
        <v>54.00001968</v>
      </c>
      <c r="S50" s="28">
        <f t="shared" si="77"/>
        <v>97.19282535</v>
      </c>
      <c r="T50" s="28">
        <f t="shared" si="77"/>
        <v>-61.19284503</v>
      </c>
      <c r="U50" s="28">
        <f t="shared" si="13"/>
        <v>1.2</v>
      </c>
      <c r="V50" s="32" t="str">
        <f t="shared" si="14"/>
        <v>[0.838,0.942,1.696,-1.068,1.2],</v>
      </c>
      <c r="W50" s="14">
        <v>39.0</v>
      </c>
      <c r="X50" s="14">
        <v>49.0</v>
      </c>
    </row>
    <row r="51" ht="15.75" customHeight="1">
      <c r="A51" s="1"/>
      <c r="B51" s="1">
        <v>40.0</v>
      </c>
      <c r="C51" s="36">
        <v>85.0</v>
      </c>
      <c r="D51" s="28">
        <f t="shared" si="58"/>
        <v>244.5137703</v>
      </c>
      <c r="E51" s="2">
        <f t="shared" si="59"/>
        <v>39.84778792</v>
      </c>
      <c r="F51" s="36">
        <v>-30.0</v>
      </c>
      <c r="G51" s="27">
        <f t="shared" si="54"/>
        <v>0.1615473039</v>
      </c>
      <c r="H51" s="27">
        <f t="shared" si="34"/>
        <v>137.7394399</v>
      </c>
      <c r="I51" s="27">
        <f t="shared" si="4"/>
        <v>140.9686252</v>
      </c>
      <c r="J51" s="27">
        <f t="shared" si="5"/>
        <v>-0.2144533291</v>
      </c>
      <c r="K51" s="27">
        <f t="shared" si="60"/>
        <v>-0.1615473039</v>
      </c>
      <c r="L51" s="17">
        <f t="shared" si="7"/>
        <v>0.8384526961</v>
      </c>
      <c r="M51" s="27">
        <f t="shared" si="30"/>
        <v>0.9591295585</v>
      </c>
      <c r="N51" s="27">
        <f t="shared" si="61"/>
        <v>1.652240195</v>
      </c>
      <c r="O51" s="27">
        <f t="shared" si="32"/>
        <v>-1.040573427</v>
      </c>
      <c r="P51" s="22">
        <v>1.2</v>
      </c>
      <c r="Q51" s="28">
        <f t="shared" si="11"/>
        <v>-9.255978704</v>
      </c>
      <c r="R51" s="28">
        <f t="shared" ref="R51:T51" si="78">DEGREES(M51)</f>
        <v>54.95407571</v>
      </c>
      <c r="S51" s="28">
        <f t="shared" si="78"/>
        <v>94.66638991</v>
      </c>
      <c r="T51" s="28">
        <f t="shared" si="78"/>
        <v>-59.62046561</v>
      </c>
      <c r="U51" s="28">
        <f t="shared" si="13"/>
        <v>1.2</v>
      </c>
      <c r="V51" s="32" t="str">
        <f t="shared" si="14"/>
        <v>[0.838,0.959,1.652,-1.041,1.2],</v>
      </c>
      <c r="W51" s="14">
        <v>40.0</v>
      </c>
      <c r="X51" s="14">
        <v>50.0</v>
      </c>
    </row>
    <row r="52" ht="15.75" customHeight="1">
      <c r="A52" s="1"/>
      <c r="B52" s="1">
        <v>40.0</v>
      </c>
      <c r="C52" s="36">
        <v>90.0</v>
      </c>
      <c r="D52" s="28">
        <f t="shared" si="58"/>
        <v>248</v>
      </c>
      <c r="E52" s="2">
        <f t="shared" si="59"/>
        <v>40</v>
      </c>
      <c r="F52" s="36">
        <v>-30.0</v>
      </c>
      <c r="G52" s="27">
        <f t="shared" si="54"/>
        <v>0.1599131232</v>
      </c>
      <c r="H52" s="27">
        <f t="shared" si="34"/>
        <v>141.2050955</v>
      </c>
      <c r="I52" s="27">
        <f t="shared" si="4"/>
        <v>144.3567767</v>
      </c>
      <c r="J52" s="27">
        <f t="shared" si="5"/>
        <v>-0.2093441761</v>
      </c>
      <c r="K52" s="27">
        <f t="shared" si="60"/>
        <v>-0.1599131232</v>
      </c>
      <c r="L52" s="17">
        <f t="shared" si="7"/>
        <v>0.8400868768</v>
      </c>
      <c r="M52" s="27">
        <f t="shared" si="30"/>
        <v>0.9764061059</v>
      </c>
      <c r="N52" s="27">
        <f t="shared" si="61"/>
        <v>1.607468794</v>
      </c>
      <c r="O52" s="27">
        <f t="shared" si="32"/>
        <v>-1.013078573</v>
      </c>
      <c r="P52" s="36">
        <v>1.2</v>
      </c>
      <c r="Q52" s="28">
        <f t="shared" si="11"/>
        <v>-9.162347046</v>
      </c>
      <c r="R52" s="28">
        <f t="shared" ref="R52:T52" si="79">DEGREES(M52)</f>
        <v>55.94394896</v>
      </c>
      <c r="S52" s="28">
        <f t="shared" si="79"/>
        <v>92.10117759</v>
      </c>
      <c r="T52" s="28">
        <f t="shared" si="79"/>
        <v>-58.04512655</v>
      </c>
      <c r="U52" s="28">
        <f t="shared" si="13"/>
        <v>1.2</v>
      </c>
      <c r="V52" s="32" t="str">
        <f t="shared" si="14"/>
        <v>[0.84,0.976,1.607,-1.013,1.2],</v>
      </c>
      <c r="W52" s="14">
        <v>41.0</v>
      </c>
      <c r="X52" s="14">
        <v>51.0</v>
      </c>
    </row>
    <row r="53" ht="15.75" customHeight="1">
      <c r="A53" s="1"/>
      <c r="B53" s="1">
        <v>40.0</v>
      </c>
      <c r="C53" s="36">
        <v>95.0</v>
      </c>
      <c r="D53" s="28">
        <f t="shared" si="58"/>
        <v>251.4862297</v>
      </c>
      <c r="E53" s="2">
        <f t="shared" si="59"/>
        <v>39.84778792</v>
      </c>
      <c r="F53" s="16">
        <v>-30.0</v>
      </c>
      <c r="G53" s="27">
        <f t="shared" si="54"/>
        <v>0.1571427915</v>
      </c>
      <c r="H53" s="27">
        <f t="shared" si="34"/>
        <v>144.6235848</v>
      </c>
      <c r="I53" s="27">
        <f t="shared" si="4"/>
        <v>147.7023401</v>
      </c>
      <c r="J53" s="27">
        <f t="shared" si="5"/>
        <v>-0.2045343142</v>
      </c>
      <c r="K53" s="27">
        <f t="shared" si="60"/>
        <v>-0.1571427915</v>
      </c>
      <c r="L53" s="17">
        <f t="shared" si="7"/>
        <v>0.8428572085</v>
      </c>
      <c r="M53" s="27">
        <f t="shared" si="30"/>
        <v>0.9941850548</v>
      </c>
      <c r="N53" s="27">
        <f t="shared" si="61"/>
        <v>1.562291172</v>
      </c>
      <c r="O53" s="27">
        <f t="shared" si="32"/>
        <v>-0.9856799005</v>
      </c>
      <c r="P53" s="22">
        <v>1.2</v>
      </c>
      <c r="Q53" s="28">
        <f t="shared" si="11"/>
        <v>-9.003618733</v>
      </c>
      <c r="R53" s="28">
        <f t="shared" ref="R53:T53" si="80">DEGREES(M53)</f>
        <v>56.96260769</v>
      </c>
      <c r="S53" s="28">
        <f t="shared" si="80"/>
        <v>89.51269055</v>
      </c>
      <c r="T53" s="28">
        <f t="shared" si="80"/>
        <v>-56.47529825</v>
      </c>
      <c r="U53" s="28">
        <f t="shared" si="13"/>
        <v>1.2</v>
      </c>
      <c r="V53" s="32" t="str">
        <f t="shared" si="14"/>
        <v>[0.843,0.994,1.562,-0.986,1.2],</v>
      </c>
      <c r="W53" s="14">
        <v>42.0</v>
      </c>
      <c r="X53" s="14">
        <v>52.0</v>
      </c>
    </row>
    <row r="54" ht="15.75" customHeight="1">
      <c r="A54" s="1"/>
      <c r="B54" s="1">
        <v>40.0</v>
      </c>
      <c r="C54" s="36">
        <v>100.0</v>
      </c>
      <c r="D54" s="28">
        <f t="shared" si="58"/>
        <v>254.9459271</v>
      </c>
      <c r="E54" s="2">
        <f t="shared" si="59"/>
        <v>39.39231012</v>
      </c>
      <c r="F54" s="36">
        <v>-30.0</v>
      </c>
      <c r="G54" s="27">
        <f t="shared" si="54"/>
        <v>0.1533001165</v>
      </c>
      <c r="H54" s="27">
        <f t="shared" si="34"/>
        <v>147.9712772</v>
      </c>
      <c r="I54" s="27">
        <f t="shared" si="4"/>
        <v>150.9817832</v>
      </c>
      <c r="J54" s="27">
        <f t="shared" si="5"/>
        <v>-0.2000307502</v>
      </c>
      <c r="K54" s="27">
        <f t="shared" si="60"/>
        <v>-0.1533001165</v>
      </c>
      <c r="L54" s="17">
        <f t="shared" si="7"/>
        <v>0.8466998835</v>
      </c>
      <c r="M54" s="27">
        <f t="shared" si="30"/>
        <v>1.0123349</v>
      </c>
      <c r="N54" s="27">
        <f t="shared" si="61"/>
        <v>1.516984354</v>
      </c>
      <c r="O54" s="27">
        <f t="shared" si="32"/>
        <v>-0.9585229274</v>
      </c>
      <c r="P54" s="36">
        <v>1.2</v>
      </c>
      <c r="Q54" s="28">
        <f t="shared" si="11"/>
        <v>-8.783449672</v>
      </c>
      <c r="R54" s="28">
        <f t="shared" ref="R54:T54" si="81">DEGREES(M54)</f>
        <v>58.00251721</v>
      </c>
      <c r="S54" s="28">
        <f t="shared" si="81"/>
        <v>86.9168011</v>
      </c>
      <c r="T54" s="28">
        <f t="shared" si="81"/>
        <v>-54.91931831</v>
      </c>
      <c r="U54" s="28">
        <f t="shared" si="13"/>
        <v>1.2</v>
      </c>
      <c r="V54" s="32" t="str">
        <f t="shared" si="14"/>
        <v>[0.847,1.012,1.517,-0.959,1.2],</v>
      </c>
      <c r="W54" s="14">
        <v>43.0</v>
      </c>
      <c r="X54" s="14">
        <v>53.0</v>
      </c>
    </row>
    <row r="55" ht="15.75" customHeight="1">
      <c r="A55" s="1"/>
      <c r="B55" s="1">
        <v>40.0</v>
      </c>
      <c r="C55" s="36">
        <v>105.0</v>
      </c>
      <c r="D55" s="28">
        <f t="shared" si="58"/>
        <v>258.3527618</v>
      </c>
      <c r="E55" s="2">
        <f t="shared" si="59"/>
        <v>38.63703305</v>
      </c>
      <c r="F55" s="36">
        <v>-30.0</v>
      </c>
      <c r="G55" s="27">
        <f t="shared" si="54"/>
        <v>0.1484512501</v>
      </c>
      <c r="H55" s="27">
        <f t="shared" si="34"/>
        <v>151.2258981</v>
      </c>
      <c r="I55" s="27">
        <f t="shared" si="4"/>
        <v>154.1728649</v>
      </c>
      <c r="J55" s="27">
        <f t="shared" si="5"/>
        <v>-0.1958361512</v>
      </c>
      <c r="K55" s="27">
        <f t="shared" si="60"/>
        <v>-0.1484512501</v>
      </c>
      <c r="L55" s="17">
        <f t="shared" si="7"/>
        <v>0.8515487499</v>
      </c>
      <c r="M55" s="27">
        <f t="shared" si="30"/>
        <v>1.030715751</v>
      </c>
      <c r="N55" s="27">
        <f t="shared" si="61"/>
        <v>1.471833454</v>
      </c>
      <c r="O55" s="27">
        <f t="shared" si="32"/>
        <v>-0.931752878</v>
      </c>
      <c r="P55" s="22">
        <v>1.2</v>
      </c>
      <c r="Q55" s="28">
        <f t="shared" si="11"/>
        <v>-8.505630094</v>
      </c>
      <c r="R55" s="28">
        <f t="shared" ref="R55:T55" si="82">DEGREES(M55)</f>
        <v>59.05566242</v>
      </c>
      <c r="S55" s="28">
        <f t="shared" si="82"/>
        <v>84.32984504</v>
      </c>
      <c r="T55" s="28">
        <f t="shared" si="82"/>
        <v>-53.38550746</v>
      </c>
      <c r="U55" s="28">
        <f t="shared" si="13"/>
        <v>1.2</v>
      </c>
      <c r="V55" s="32" t="str">
        <f t="shared" si="14"/>
        <v>[0.852,1.031,1.472,-0.932,1.2],</v>
      </c>
      <c r="W55" s="14">
        <v>44.0</v>
      </c>
      <c r="X55" s="14">
        <v>54.0</v>
      </c>
    </row>
    <row r="56" ht="15.75" customHeight="1">
      <c r="A56" s="1"/>
      <c r="B56" s="1">
        <v>40.0</v>
      </c>
      <c r="C56" s="36">
        <v>110.0</v>
      </c>
      <c r="D56" s="28">
        <f t="shared" si="58"/>
        <v>261.6808057</v>
      </c>
      <c r="E56" s="2">
        <f t="shared" si="59"/>
        <v>37.58770483</v>
      </c>
      <c r="F56" s="16">
        <v>-30.0</v>
      </c>
      <c r="G56" s="27">
        <f t="shared" si="54"/>
        <v>0.1426636982</v>
      </c>
      <c r="H56" s="27">
        <f t="shared" si="34"/>
        <v>154.366563</v>
      </c>
      <c r="I56" s="27">
        <f t="shared" si="4"/>
        <v>157.2546844</v>
      </c>
      <c r="J56" s="27">
        <f t="shared" si="5"/>
        <v>-0.1919498862</v>
      </c>
      <c r="K56" s="27">
        <f t="shared" si="60"/>
        <v>-0.1426636982</v>
      </c>
      <c r="L56" s="17">
        <f t="shared" si="7"/>
        <v>0.8573363018</v>
      </c>
      <c r="M56" s="27">
        <f t="shared" si="30"/>
        <v>1.049179475</v>
      </c>
      <c r="N56" s="27">
        <f t="shared" si="61"/>
        <v>1.427133476</v>
      </c>
      <c r="O56" s="27">
        <f t="shared" si="32"/>
        <v>-0.9055166243</v>
      </c>
      <c r="P56" s="36">
        <v>1.2</v>
      </c>
      <c r="Q56" s="28">
        <f t="shared" si="11"/>
        <v>-8.174027798</v>
      </c>
      <c r="R56" s="28">
        <f t="shared" ref="R56:T56" si="83">DEGREES(M56)</f>
        <v>60.11355586</v>
      </c>
      <c r="S56" s="28">
        <f t="shared" si="83"/>
        <v>81.768725</v>
      </c>
      <c r="T56" s="28">
        <f t="shared" si="83"/>
        <v>-51.88228085</v>
      </c>
      <c r="U56" s="28">
        <f t="shared" si="13"/>
        <v>1.2</v>
      </c>
      <c r="V56" s="32" t="str">
        <f t="shared" si="14"/>
        <v>[0.857,1.049,1.427,-0.906,1.2],</v>
      </c>
      <c r="W56" s="14">
        <v>45.0</v>
      </c>
      <c r="X56" s="14">
        <v>55.0</v>
      </c>
    </row>
    <row r="57" ht="15.75" customHeight="1">
      <c r="A57" s="1"/>
      <c r="B57" s="1">
        <v>40.0</v>
      </c>
      <c r="C57" s="36">
        <v>115.0</v>
      </c>
      <c r="D57" s="28">
        <f t="shared" si="58"/>
        <v>264.9047305</v>
      </c>
      <c r="E57" s="2">
        <f t="shared" si="59"/>
        <v>36.25231148</v>
      </c>
      <c r="F57" s="36">
        <v>-30.0</v>
      </c>
      <c r="G57" s="27">
        <f t="shared" si="54"/>
        <v>0.1360055349</v>
      </c>
      <c r="H57" s="27">
        <f t="shared" si="34"/>
        <v>157.3737951</v>
      </c>
      <c r="I57" s="27">
        <f t="shared" si="4"/>
        <v>160.2077133</v>
      </c>
      <c r="J57" s="27">
        <f t="shared" si="5"/>
        <v>-0.1883689043</v>
      </c>
      <c r="K57" s="27">
        <f t="shared" si="60"/>
        <v>-0.1360055349</v>
      </c>
      <c r="L57" s="17">
        <f t="shared" si="7"/>
        <v>0.8639944651</v>
      </c>
      <c r="M57" s="27">
        <f t="shared" si="30"/>
        <v>1.067569656</v>
      </c>
      <c r="N57" s="27">
        <f t="shared" si="61"/>
        <v>1.383191151</v>
      </c>
      <c r="O57" s="27">
        <f t="shared" si="32"/>
        <v>-0.8799644796</v>
      </c>
      <c r="P57" s="22">
        <v>1.2</v>
      </c>
      <c r="Q57" s="28">
        <f t="shared" si="11"/>
        <v>-7.792543142</v>
      </c>
      <c r="R57" s="28">
        <f t="shared" ref="R57:T57" si="84">DEGREES(M57)</f>
        <v>61.16723562</v>
      </c>
      <c r="S57" s="28">
        <f t="shared" si="84"/>
        <v>79.25101519</v>
      </c>
      <c r="T57" s="28">
        <f t="shared" si="84"/>
        <v>-50.41825081</v>
      </c>
      <c r="U57" s="28">
        <f t="shared" si="13"/>
        <v>1.2</v>
      </c>
      <c r="V57" s="32" t="str">
        <f t="shared" si="14"/>
        <v>[0.864,1.068,1.383,-0.88,1.2],</v>
      </c>
      <c r="W57" s="14">
        <v>46.0</v>
      </c>
      <c r="X57" s="14">
        <v>56.0</v>
      </c>
    </row>
    <row r="58" ht="15.75" customHeight="1">
      <c r="A58" s="1"/>
      <c r="B58" s="1">
        <v>40.0</v>
      </c>
      <c r="C58" s="36">
        <v>120.0</v>
      </c>
      <c r="D58" s="28">
        <f t="shared" si="58"/>
        <v>268</v>
      </c>
      <c r="E58" s="2">
        <f t="shared" si="59"/>
        <v>34.64101615</v>
      </c>
      <c r="F58" s="36">
        <v>-30.0</v>
      </c>
      <c r="G58" s="27">
        <f t="shared" si="54"/>
        <v>0.1285447971</v>
      </c>
      <c r="H58" s="27">
        <f t="shared" si="34"/>
        <v>160.2295321</v>
      </c>
      <c r="I58" s="27">
        <f t="shared" si="4"/>
        <v>163.0138121</v>
      </c>
      <c r="J58" s="27">
        <f t="shared" si="5"/>
        <v>-0.185088462</v>
      </c>
      <c r="K58" s="27">
        <f t="shared" si="60"/>
        <v>-0.1285447971</v>
      </c>
      <c r="L58" s="17">
        <f t="shared" si="7"/>
        <v>0.8714552029</v>
      </c>
      <c r="M58" s="27">
        <f t="shared" si="30"/>
        <v>1.085721492</v>
      </c>
      <c r="N58" s="27">
        <f t="shared" si="61"/>
        <v>1.340326593</v>
      </c>
      <c r="O58" s="27">
        <f t="shared" si="32"/>
        <v>-0.8552517584</v>
      </c>
      <c r="P58" s="36">
        <v>1.2</v>
      </c>
      <c r="Q58" s="28">
        <f t="shared" si="11"/>
        <v>-7.365074355</v>
      </c>
      <c r="R58" s="28">
        <f t="shared" ref="R58:T58" si="85">DEGREES(M58)</f>
        <v>62.20725924</v>
      </c>
      <c r="S58" s="28">
        <f t="shared" si="85"/>
        <v>76.79505694</v>
      </c>
      <c r="T58" s="28">
        <f t="shared" si="85"/>
        <v>-49.00231618</v>
      </c>
      <c r="U58" s="28">
        <f t="shared" si="13"/>
        <v>1.2</v>
      </c>
      <c r="V58" s="32" t="str">
        <f t="shared" si="14"/>
        <v>[0.871,1.086,1.34,-0.855,1.2],</v>
      </c>
      <c r="W58" s="14">
        <v>47.0</v>
      </c>
      <c r="X58" s="14">
        <v>57.0</v>
      </c>
    </row>
    <row r="59" ht="15.75" customHeight="1">
      <c r="A59" s="1"/>
      <c r="B59" s="1">
        <v>40.0</v>
      </c>
      <c r="C59" s="36">
        <v>125.0</v>
      </c>
      <c r="D59" s="28">
        <f t="shared" si="58"/>
        <v>270.9430575</v>
      </c>
      <c r="E59" s="2">
        <f t="shared" si="59"/>
        <v>32.76608177</v>
      </c>
      <c r="F59" s="16">
        <v>-30.0</v>
      </c>
      <c r="G59" s="27">
        <f t="shared" si="54"/>
        <v>0.1203490345</v>
      </c>
      <c r="H59" s="27">
        <f t="shared" si="34"/>
        <v>162.9171239</v>
      </c>
      <c r="I59" s="27">
        <f t="shared" si="4"/>
        <v>165.6562382</v>
      </c>
      <c r="J59" s="27">
        <f t="shared" si="5"/>
        <v>-0.182102715</v>
      </c>
      <c r="K59" s="27">
        <f t="shared" si="60"/>
        <v>-0.1203490345</v>
      </c>
      <c r="L59" s="17">
        <f t="shared" si="7"/>
        <v>0.8796509655</v>
      </c>
      <c r="M59" s="27">
        <f t="shared" si="30"/>
        <v>1.10346176</v>
      </c>
      <c r="N59" s="27">
        <f t="shared" si="61"/>
        <v>1.298874563</v>
      </c>
      <c r="O59" s="27">
        <f t="shared" si="32"/>
        <v>-0.8315399966</v>
      </c>
      <c r="P59" s="22">
        <v>1.2</v>
      </c>
      <c r="Q59" s="28">
        <f t="shared" si="11"/>
        <v>-6.895491745</v>
      </c>
      <c r="R59" s="28">
        <f t="shared" ref="R59:T59" si="86">DEGREES(M59)</f>
        <v>63.22370171</v>
      </c>
      <c r="S59" s="28">
        <f t="shared" si="86"/>
        <v>74.42003059</v>
      </c>
      <c r="T59" s="28">
        <f t="shared" si="86"/>
        <v>-47.6437323</v>
      </c>
      <c r="U59" s="28">
        <f t="shared" si="13"/>
        <v>1.2</v>
      </c>
      <c r="V59" s="32" t="str">
        <f t="shared" si="14"/>
        <v>[0.88,1.103,1.299,-0.832,1.2],</v>
      </c>
      <c r="W59" s="14">
        <v>48.0</v>
      </c>
      <c r="X59" s="14">
        <v>58.0</v>
      </c>
    </row>
    <row r="60" ht="15.75" customHeight="1">
      <c r="A60" s="1"/>
      <c r="B60" s="1">
        <v>40.0</v>
      </c>
      <c r="C60" s="36">
        <v>130.0</v>
      </c>
      <c r="D60" s="28">
        <f t="shared" si="58"/>
        <v>273.7115044</v>
      </c>
      <c r="E60" s="2">
        <f t="shared" si="59"/>
        <v>30.64177772</v>
      </c>
      <c r="F60" s="36">
        <v>-30.0</v>
      </c>
      <c r="G60" s="27">
        <f t="shared" si="54"/>
        <v>0.1114849907</v>
      </c>
      <c r="H60" s="27">
        <f t="shared" si="34"/>
        <v>165.4213248</v>
      </c>
      <c r="I60" s="27">
        <f t="shared" si="4"/>
        <v>168.119644</v>
      </c>
      <c r="J60" s="27">
        <f t="shared" si="5"/>
        <v>-0.1794051948</v>
      </c>
      <c r="K60" s="27">
        <f t="shared" si="60"/>
        <v>-0.1114849907</v>
      </c>
      <c r="L60" s="17">
        <f t="shared" si="7"/>
        <v>0.8885150093</v>
      </c>
      <c r="M60" s="27">
        <f t="shared" si="30"/>
        <v>1.120609024</v>
      </c>
      <c r="N60" s="27">
        <f t="shared" si="61"/>
        <v>1.259184994</v>
      </c>
      <c r="O60" s="27">
        <f t="shared" si="32"/>
        <v>-0.8089976919</v>
      </c>
      <c r="P60" s="36">
        <v>1.2</v>
      </c>
      <c r="Q60" s="28">
        <f t="shared" si="11"/>
        <v>-6.387619445</v>
      </c>
      <c r="R60" s="28">
        <f t="shared" ref="R60:T60" si="87">DEGREES(M60)</f>
        <v>64.20616759</v>
      </c>
      <c r="S60" s="28">
        <f t="shared" si="87"/>
        <v>72.14598579</v>
      </c>
      <c r="T60" s="28">
        <f t="shared" si="87"/>
        <v>-46.35215338</v>
      </c>
      <c r="U60" s="28">
        <f t="shared" si="13"/>
        <v>1.2</v>
      </c>
      <c r="V60" s="32" t="str">
        <f t="shared" si="14"/>
        <v>[0.889,1.121,1.259,-0.809,1.2],</v>
      </c>
      <c r="W60" s="14">
        <v>49.0</v>
      </c>
      <c r="X60" s="14">
        <v>59.0</v>
      </c>
    </row>
    <row r="61" ht="15.75" customHeight="1">
      <c r="A61" s="1"/>
      <c r="B61" s="1">
        <v>40.0</v>
      </c>
      <c r="C61" s="36">
        <v>135.0</v>
      </c>
      <c r="D61" s="28">
        <f t="shared" si="58"/>
        <v>276.2842712</v>
      </c>
      <c r="E61" s="2">
        <f t="shared" si="59"/>
        <v>28.28427125</v>
      </c>
      <c r="F61" s="36">
        <v>-30.0</v>
      </c>
      <c r="G61" s="27">
        <f t="shared" si="54"/>
        <v>0.1020183948</v>
      </c>
      <c r="H61" s="27">
        <f t="shared" si="34"/>
        <v>167.7282818</v>
      </c>
      <c r="I61" s="27">
        <f t="shared" si="4"/>
        <v>170.3900717</v>
      </c>
      <c r="J61" s="27">
        <f t="shared" si="5"/>
        <v>-0.1769891864</v>
      </c>
      <c r="K61" s="27">
        <f t="shared" si="60"/>
        <v>-0.1020183948</v>
      </c>
      <c r="L61" s="17">
        <f t="shared" si="7"/>
        <v>0.8979816052</v>
      </c>
      <c r="M61" s="27">
        <f t="shared" si="30"/>
        <v>1.136974311</v>
      </c>
      <c r="N61" s="27">
        <f t="shared" si="61"/>
        <v>1.221622404</v>
      </c>
      <c r="O61" s="27">
        <f t="shared" si="32"/>
        <v>-0.7878003884</v>
      </c>
      <c r="P61" s="22">
        <v>1.2</v>
      </c>
      <c r="Q61" s="28">
        <f t="shared" si="11"/>
        <v>-5.845223455</v>
      </c>
      <c r="R61" s="28">
        <f t="shared" ref="R61:T61" si="88">DEGREES(M61)</f>
        <v>65.14382945</v>
      </c>
      <c r="S61" s="28">
        <f t="shared" si="88"/>
        <v>69.99380791</v>
      </c>
      <c r="T61" s="28">
        <f t="shared" si="88"/>
        <v>-45.13763735</v>
      </c>
      <c r="U61" s="28">
        <f t="shared" si="13"/>
        <v>1.2</v>
      </c>
      <c r="V61" s="32" t="str">
        <f t="shared" si="14"/>
        <v>[0.898,1.137,1.222,-0.788,1.2],</v>
      </c>
      <c r="W61" s="14">
        <v>50.0</v>
      </c>
      <c r="X61" s="14">
        <v>60.0</v>
      </c>
    </row>
    <row r="62" ht="15.75" customHeight="1">
      <c r="A62" s="1"/>
      <c r="B62" s="1">
        <v>40.0</v>
      </c>
      <c r="C62" s="36">
        <v>140.0</v>
      </c>
      <c r="D62" s="28">
        <f t="shared" si="58"/>
        <v>278.6417777</v>
      </c>
      <c r="E62" s="2">
        <f t="shared" si="59"/>
        <v>25.71150439</v>
      </c>
      <c r="F62" s="16">
        <v>-30.0</v>
      </c>
      <c r="G62" s="27">
        <f t="shared" si="54"/>
        <v>0.09201384319</v>
      </c>
      <c r="H62" s="27">
        <f t="shared" si="34"/>
        <v>169.8255202</v>
      </c>
      <c r="I62" s="27">
        <f t="shared" si="4"/>
        <v>172.4549428</v>
      </c>
      <c r="J62" s="27">
        <f t="shared" si="5"/>
        <v>-0.1748480248</v>
      </c>
      <c r="K62" s="27">
        <f t="shared" si="60"/>
        <v>-0.09201384319</v>
      </c>
      <c r="L62" s="17">
        <f t="shared" si="7"/>
        <v>0.9079861568</v>
      </c>
      <c r="M62" s="27">
        <f t="shared" si="30"/>
        <v>1.15236248</v>
      </c>
      <c r="N62" s="27">
        <f t="shared" si="61"/>
        <v>1.186563743</v>
      </c>
      <c r="O62" s="27">
        <f t="shared" si="32"/>
        <v>-0.7681298963</v>
      </c>
      <c r="P62" s="36">
        <v>1.2</v>
      </c>
      <c r="Q62" s="28">
        <f t="shared" si="11"/>
        <v>-5.272004871</v>
      </c>
      <c r="R62" s="28">
        <f t="shared" ref="R62:T62" si="89">DEGREES(M62)</f>
        <v>66.02550658</v>
      </c>
      <c r="S62" s="28">
        <f t="shared" si="89"/>
        <v>67.9850946</v>
      </c>
      <c r="T62" s="28">
        <f t="shared" si="89"/>
        <v>-44.01060118</v>
      </c>
      <c r="U62" s="28">
        <f t="shared" si="13"/>
        <v>1.2</v>
      </c>
      <c r="V62" s="32" t="str">
        <f t="shared" si="14"/>
        <v>[0.908,1.152,1.187,-0.768,1.2],</v>
      </c>
      <c r="W62" s="14">
        <v>51.0</v>
      </c>
      <c r="X62" s="14">
        <v>61.0</v>
      </c>
    </row>
    <row r="63" ht="15.75" customHeight="1">
      <c r="A63" s="1"/>
      <c r="B63" s="1">
        <v>40.0</v>
      </c>
      <c r="C63" s="36">
        <v>145.0</v>
      </c>
      <c r="D63" s="28">
        <f t="shared" si="58"/>
        <v>280.7660818</v>
      </c>
      <c r="E63" s="2">
        <f t="shared" si="59"/>
        <v>22.94305745</v>
      </c>
      <c r="F63" s="36">
        <v>-30.0</v>
      </c>
      <c r="G63" s="27">
        <f t="shared" si="54"/>
        <v>0.08153475515</v>
      </c>
      <c r="H63" s="27">
        <f t="shared" si="34"/>
        <v>171.7019286</v>
      </c>
      <c r="I63" s="27">
        <f t="shared" si="4"/>
        <v>174.3030472</v>
      </c>
      <c r="J63" s="27">
        <f t="shared" si="5"/>
        <v>-0.1729753247</v>
      </c>
      <c r="K63" s="27">
        <f t="shared" si="60"/>
        <v>-0.08153475515</v>
      </c>
      <c r="L63" s="17">
        <f t="shared" si="7"/>
        <v>0.9184652448</v>
      </c>
      <c r="M63" s="27">
        <f t="shared" si="30"/>
        <v>1.166574553</v>
      </c>
      <c r="N63" s="27">
        <f t="shared" si="61"/>
        <v>1.154394197</v>
      </c>
      <c r="O63" s="27">
        <f t="shared" si="32"/>
        <v>-0.750172423</v>
      </c>
      <c r="P63" s="22">
        <v>1.2</v>
      </c>
      <c r="Q63" s="28">
        <f t="shared" si="11"/>
        <v>-4.671597354</v>
      </c>
      <c r="R63" s="28">
        <f t="shared" ref="R63:T63" si="90">DEGREES(M63)</f>
        <v>66.83979838</v>
      </c>
      <c r="S63" s="28">
        <f t="shared" si="90"/>
        <v>66.14191536</v>
      </c>
      <c r="T63" s="28">
        <f t="shared" si="90"/>
        <v>-42.98171375</v>
      </c>
      <c r="U63" s="28">
        <f t="shared" si="13"/>
        <v>1.2</v>
      </c>
      <c r="V63" s="32" t="str">
        <f t="shared" si="14"/>
        <v>[0.918,1.167,1.154,-0.75,1.2],</v>
      </c>
      <c r="W63" s="14">
        <v>52.0</v>
      </c>
      <c r="X63" s="14">
        <v>62.0</v>
      </c>
    </row>
    <row r="64" ht="15.75" customHeight="1">
      <c r="A64" s="1"/>
      <c r="B64" s="1">
        <v>40.0</v>
      </c>
      <c r="C64" s="36">
        <v>150.0</v>
      </c>
      <c r="D64" s="28">
        <f t="shared" si="58"/>
        <v>282.6410162</v>
      </c>
      <c r="E64" s="2">
        <f t="shared" si="59"/>
        <v>20</v>
      </c>
      <c r="F64" s="36">
        <v>-30.0</v>
      </c>
      <c r="G64" s="27">
        <f t="shared" si="54"/>
        <v>0.07064338812</v>
      </c>
      <c r="H64" s="27">
        <f t="shared" si="34"/>
        <v>173.347744</v>
      </c>
      <c r="I64" s="27">
        <f t="shared" si="4"/>
        <v>175.9245302</v>
      </c>
      <c r="J64" s="27">
        <f t="shared" si="5"/>
        <v>-0.1713651567</v>
      </c>
      <c r="K64" s="27">
        <f t="shared" si="60"/>
        <v>-0.07064338812</v>
      </c>
      <c r="L64" s="17">
        <f t="shared" si="7"/>
        <v>0.9293566119</v>
      </c>
      <c r="M64" s="27">
        <f t="shared" si="30"/>
        <v>1.179411228</v>
      </c>
      <c r="N64" s="27">
        <f t="shared" si="61"/>
        <v>1.125500511</v>
      </c>
      <c r="O64" s="27">
        <f t="shared" si="32"/>
        <v>-0.7341154123</v>
      </c>
      <c r="P64" s="36">
        <v>1.2</v>
      </c>
      <c r="Q64" s="28">
        <f t="shared" si="11"/>
        <v>-4.04756799</v>
      </c>
      <c r="R64" s="28">
        <f t="shared" ref="R64:T64" si="91">DEGREES(M64)</f>
        <v>67.57528567</v>
      </c>
      <c r="S64" s="28">
        <f t="shared" si="91"/>
        <v>64.48642914</v>
      </c>
      <c r="T64" s="28">
        <f t="shared" si="91"/>
        <v>-42.0617148</v>
      </c>
      <c r="U64" s="28">
        <f t="shared" si="13"/>
        <v>1.2</v>
      </c>
      <c r="V64" s="32" t="str">
        <f t="shared" si="14"/>
        <v>[0.929,1.179,1.126,-0.734,1.2],</v>
      </c>
      <c r="W64" s="14">
        <v>53.0</v>
      </c>
      <c r="X64" s="14">
        <v>63.0</v>
      </c>
    </row>
    <row r="65" ht="15.75" customHeight="1">
      <c r="A65" s="1"/>
      <c r="B65" s="1">
        <v>40.0</v>
      </c>
      <c r="C65" s="36">
        <v>155.0</v>
      </c>
      <c r="D65" s="28">
        <f t="shared" si="58"/>
        <v>284.2523115</v>
      </c>
      <c r="E65" s="2">
        <f t="shared" si="59"/>
        <v>16.90473047</v>
      </c>
      <c r="F65" s="16">
        <v>-30.0</v>
      </c>
      <c r="G65" s="27">
        <f t="shared" si="54"/>
        <v>0.05940090024</v>
      </c>
      <c r="H65" s="27">
        <f t="shared" si="34"/>
        <v>174.7545373</v>
      </c>
      <c r="I65" s="27">
        <f t="shared" si="4"/>
        <v>177.3108804</v>
      </c>
      <c r="J65" s="27">
        <f t="shared" si="5"/>
        <v>-0.1700121813</v>
      </c>
      <c r="K65" s="27">
        <f t="shared" si="60"/>
        <v>-0.05940090024</v>
      </c>
      <c r="L65" s="17">
        <f t="shared" si="7"/>
        <v>0.9405990998</v>
      </c>
      <c r="M65" s="27">
        <f t="shared" si="30"/>
        <v>1.190677724</v>
      </c>
      <c r="N65" s="27">
        <f t="shared" si="61"/>
        <v>1.100261568</v>
      </c>
      <c r="O65" s="27">
        <f t="shared" si="32"/>
        <v>-0.7201429654</v>
      </c>
      <c r="P65" s="22">
        <v>1.2</v>
      </c>
      <c r="Q65" s="28">
        <f t="shared" si="11"/>
        <v>-3.403420883</v>
      </c>
      <c r="R65" s="28">
        <f t="shared" ref="R65:T65" si="92">DEGREES(M65)</f>
        <v>68.22080835</v>
      </c>
      <c r="S65" s="28">
        <f t="shared" si="92"/>
        <v>63.04034422</v>
      </c>
      <c r="T65" s="28">
        <f t="shared" si="92"/>
        <v>-41.26115256</v>
      </c>
      <c r="U65" s="28">
        <f t="shared" si="13"/>
        <v>1.2</v>
      </c>
      <c r="V65" s="32" t="str">
        <f t="shared" si="14"/>
        <v>[0.941,1.191,1.1,-0.72,1.2],</v>
      </c>
      <c r="W65" s="14">
        <v>54.0</v>
      </c>
      <c r="X65" s="14">
        <v>64.0</v>
      </c>
    </row>
    <row r="66" ht="15.75" customHeight="1">
      <c r="A66" s="1"/>
      <c r="B66" s="1">
        <v>40.0</v>
      </c>
      <c r="C66" s="36">
        <v>160.0</v>
      </c>
      <c r="D66" s="28">
        <f t="shared" si="58"/>
        <v>285.5877048</v>
      </c>
      <c r="E66" s="2">
        <f t="shared" si="59"/>
        <v>13.68080573</v>
      </c>
      <c r="F66" s="36">
        <v>-30.0</v>
      </c>
      <c r="G66" s="27">
        <f t="shared" si="54"/>
        <v>0.04786745016</v>
      </c>
      <c r="H66" s="27">
        <f t="shared" si="34"/>
        <v>175.9152</v>
      </c>
      <c r="I66" s="27">
        <f t="shared" si="4"/>
        <v>178.4549175</v>
      </c>
      <c r="J66" s="27">
        <f t="shared" si="5"/>
        <v>-0.1689117486</v>
      </c>
      <c r="K66" s="27">
        <f t="shared" si="60"/>
        <v>-0.04786745016</v>
      </c>
      <c r="L66" s="17">
        <f t="shared" si="7"/>
        <v>0.9521325498</v>
      </c>
      <c r="M66" s="27">
        <f t="shared" si="30"/>
        <v>1.200189957</v>
      </c>
      <c r="N66" s="27">
        <f t="shared" si="61"/>
        <v>1.079036237</v>
      </c>
      <c r="O66" s="27">
        <f t="shared" si="32"/>
        <v>-0.7084298673</v>
      </c>
      <c r="P66" s="36">
        <v>1.2</v>
      </c>
      <c r="Q66" s="28">
        <f t="shared" si="11"/>
        <v>-2.74260287</v>
      </c>
      <c r="R66" s="28">
        <f t="shared" ref="R66:T66" si="93">DEGREES(M66)</f>
        <v>68.76581914</v>
      </c>
      <c r="S66" s="28">
        <f t="shared" si="93"/>
        <v>61.82422234</v>
      </c>
      <c r="T66" s="28">
        <f t="shared" si="93"/>
        <v>-40.59004148</v>
      </c>
      <c r="U66" s="28">
        <f t="shared" si="13"/>
        <v>1.2</v>
      </c>
      <c r="V66" s="32" t="str">
        <f t="shared" si="14"/>
        <v>[0.952,1.2,1.079,-0.708,1.2],</v>
      </c>
      <c r="W66" s="14">
        <v>55.0</v>
      </c>
      <c r="X66" s="14">
        <v>65.0</v>
      </c>
    </row>
    <row r="67" ht="15.75" customHeight="1">
      <c r="A67" s="1"/>
      <c r="B67" s="1">
        <v>40.0</v>
      </c>
      <c r="C67" s="36">
        <v>165.0</v>
      </c>
      <c r="D67" s="28">
        <f t="shared" si="58"/>
        <v>286.6370331</v>
      </c>
      <c r="E67" s="2">
        <f t="shared" si="59"/>
        <v>10.3527618</v>
      </c>
      <c r="F67" s="36">
        <v>-30.0</v>
      </c>
      <c r="G67" s="27">
        <f t="shared" si="54"/>
        <v>0.03610232582</v>
      </c>
      <c r="H67" s="27">
        <f t="shared" si="34"/>
        <v>176.8239327</v>
      </c>
      <c r="I67" s="27">
        <f t="shared" si="4"/>
        <v>179.3507825</v>
      </c>
      <c r="J67" s="27">
        <f t="shared" si="5"/>
        <v>-0.1680599721</v>
      </c>
      <c r="K67" s="27">
        <f t="shared" si="60"/>
        <v>-0.03610232582</v>
      </c>
      <c r="L67" s="17">
        <f t="shared" si="7"/>
        <v>0.9638976742</v>
      </c>
      <c r="M67" s="27">
        <f t="shared" si="30"/>
        <v>1.2077818</v>
      </c>
      <c r="N67" s="27">
        <f t="shared" si="61"/>
        <v>1.062148998</v>
      </c>
      <c r="O67" s="27">
        <f t="shared" si="32"/>
        <v>-0.699134471</v>
      </c>
      <c r="P67" s="22">
        <v>1.2</v>
      </c>
      <c r="Q67" s="28">
        <f t="shared" si="11"/>
        <v>-2.0685109</v>
      </c>
      <c r="R67" s="28">
        <f t="shared" ref="R67:T67" si="94">DEGREES(M67)</f>
        <v>69.20079971</v>
      </c>
      <c r="S67" s="28">
        <f t="shared" si="94"/>
        <v>60.85665479</v>
      </c>
      <c r="T67" s="28">
        <f t="shared" si="94"/>
        <v>-40.0574545</v>
      </c>
      <c r="U67" s="28">
        <f t="shared" si="13"/>
        <v>1.2</v>
      </c>
      <c r="V67" s="32" t="str">
        <f t="shared" si="14"/>
        <v>[0.964,1.208,1.062,-0.699,1.2],</v>
      </c>
      <c r="W67" s="14">
        <v>56.0</v>
      </c>
      <c r="X67" s="14">
        <v>66.0</v>
      </c>
    </row>
    <row r="68" ht="15.75" customHeight="1">
      <c r="A68" s="1"/>
      <c r="B68" s="1">
        <v>40.0</v>
      </c>
      <c r="C68" s="36">
        <v>170.0</v>
      </c>
      <c r="D68" s="28">
        <f t="shared" si="58"/>
        <v>287.3923101</v>
      </c>
      <c r="E68" s="2">
        <f t="shared" si="59"/>
        <v>6.945927107</v>
      </c>
      <c r="F68" s="16">
        <v>-30.0</v>
      </c>
      <c r="G68" s="27">
        <f t="shared" si="54"/>
        <v>0.02416409518</v>
      </c>
      <c r="H68" s="27">
        <f t="shared" si="34"/>
        <v>177.4762352</v>
      </c>
      <c r="I68" s="27">
        <f t="shared" si="4"/>
        <v>179.9939279</v>
      </c>
      <c r="J68" s="27">
        <f t="shared" si="5"/>
        <v>-0.1674537815</v>
      </c>
      <c r="K68" s="27">
        <f t="shared" si="60"/>
        <v>-0.02416409518</v>
      </c>
      <c r="L68" s="17">
        <f t="shared" si="7"/>
        <v>0.9758359048</v>
      </c>
      <c r="M68" s="27">
        <f t="shared" si="30"/>
        <v>1.213312921</v>
      </c>
      <c r="N68" s="27">
        <f t="shared" si="61"/>
        <v>1.049874375</v>
      </c>
      <c r="O68" s="27">
        <f t="shared" si="32"/>
        <v>-0.6923909688</v>
      </c>
      <c r="P68" s="36">
        <v>1.2</v>
      </c>
      <c r="Q68" s="28">
        <f t="shared" si="11"/>
        <v>-1.38450067</v>
      </c>
      <c r="R68" s="28">
        <f t="shared" ref="R68:T68" si="95">DEGREES(M68)</f>
        <v>69.5177096</v>
      </c>
      <c r="S68" s="28">
        <f t="shared" si="95"/>
        <v>60.15337069</v>
      </c>
      <c r="T68" s="28">
        <f t="shared" si="95"/>
        <v>-39.67108029</v>
      </c>
      <c r="U68" s="28">
        <f t="shared" si="13"/>
        <v>1.2</v>
      </c>
      <c r="V68" s="32" t="str">
        <f t="shared" si="14"/>
        <v>[0.976,1.213,1.05,-0.692,1.2],</v>
      </c>
      <c r="W68" s="14">
        <v>57.0</v>
      </c>
      <c r="X68" s="14">
        <v>67.0</v>
      </c>
    </row>
    <row r="69" ht="15.75" customHeight="1">
      <c r="A69" s="1"/>
      <c r="B69" s="1">
        <v>40.0</v>
      </c>
      <c r="C69" s="36">
        <v>175.0</v>
      </c>
      <c r="D69" s="28">
        <f t="shared" si="58"/>
        <v>287.8477879</v>
      </c>
      <c r="E69" s="2">
        <f t="shared" si="59"/>
        <v>3.48622971</v>
      </c>
      <c r="F69" s="36">
        <v>-30.0</v>
      </c>
      <c r="G69" s="27">
        <f t="shared" si="54"/>
        <v>0.01211077316</v>
      </c>
      <c r="H69" s="27">
        <f t="shared" si="34"/>
        <v>177.8688987</v>
      </c>
      <c r="I69" s="27">
        <f t="shared" si="4"/>
        <v>180.3811107</v>
      </c>
      <c r="J69" s="27">
        <f t="shared" si="5"/>
        <v>-0.1670909602</v>
      </c>
      <c r="K69" s="27">
        <f t="shared" si="60"/>
        <v>-0.01211077316</v>
      </c>
      <c r="L69" s="17">
        <f t="shared" si="7"/>
        <v>0.9878892268</v>
      </c>
      <c r="M69" s="27">
        <f t="shared" si="30"/>
        <v>1.216676401</v>
      </c>
      <c r="N69" s="27">
        <f t="shared" si="61"/>
        <v>1.042421772</v>
      </c>
      <c r="O69" s="27">
        <f t="shared" si="32"/>
        <v>-0.688301846</v>
      </c>
      <c r="P69" s="22">
        <v>1.2</v>
      </c>
      <c r="Q69" s="28">
        <f t="shared" si="11"/>
        <v>-0.693896189</v>
      </c>
      <c r="R69" s="28">
        <f t="shared" ref="R69:T69" si="96">DEGREES(M69)</f>
        <v>69.71042282</v>
      </c>
      <c r="S69" s="28">
        <f t="shared" si="96"/>
        <v>59.72636799</v>
      </c>
      <c r="T69" s="28">
        <f t="shared" si="96"/>
        <v>-39.43679081</v>
      </c>
      <c r="U69" s="28">
        <f t="shared" si="13"/>
        <v>1.2</v>
      </c>
      <c r="V69" s="32" t="str">
        <f t="shared" si="14"/>
        <v>[0.988,1.217,1.042,-0.688,1.2],</v>
      </c>
      <c r="W69" s="14">
        <v>58.0</v>
      </c>
      <c r="X69" s="14">
        <v>68.0</v>
      </c>
    </row>
    <row r="70" ht="15.75" customHeight="1">
      <c r="A70" s="1"/>
      <c r="B70" s="1">
        <v>40.0</v>
      </c>
      <c r="C70" s="36">
        <v>180.0</v>
      </c>
      <c r="D70" s="28">
        <f t="shared" si="58"/>
        <v>288</v>
      </c>
      <c r="E70" s="2">
        <f t="shared" si="59"/>
        <v>0</v>
      </c>
      <c r="F70" s="36">
        <v>-30.0</v>
      </c>
      <c r="G70" s="27">
        <f t="shared" si="54"/>
        <v>0</v>
      </c>
      <c r="H70" s="27">
        <f t="shared" si="34"/>
        <v>178</v>
      </c>
      <c r="I70" s="27">
        <f t="shared" si="4"/>
        <v>180.5103875</v>
      </c>
      <c r="J70" s="27">
        <f t="shared" si="5"/>
        <v>-0.166970169</v>
      </c>
      <c r="K70" s="27">
        <f t="shared" ref="K70:K79" si="98">ATAN2(D70,E70)</f>
        <v>0</v>
      </c>
      <c r="L70" s="17">
        <f t="shared" si="7"/>
        <v>1</v>
      </c>
      <c r="M70" s="27">
        <f t="shared" si="30"/>
        <v>1.217805182</v>
      </c>
      <c r="N70" s="27">
        <f t="shared" si="61"/>
        <v>1.039922627</v>
      </c>
      <c r="O70" s="27">
        <f t="shared" si="32"/>
        <v>-0.6869314827</v>
      </c>
      <c r="P70" s="36">
        <v>1.2</v>
      </c>
      <c r="Q70" s="28">
        <f t="shared" si="11"/>
        <v>0</v>
      </c>
      <c r="R70" s="28">
        <f t="shared" ref="R70:T70" si="97">DEGREES(M70)</f>
        <v>69.77509721</v>
      </c>
      <c r="S70" s="28">
        <f t="shared" si="97"/>
        <v>59.58317757</v>
      </c>
      <c r="T70" s="28">
        <f t="shared" si="97"/>
        <v>-39.35827477</v>
      </c>
      <c r="U70" s="28">
        <f t="shared" si="13"/>
        <v>1.2</v>
      </c>
      <c r="V70" s="32" t="str">
        <f t="shared" si="14"/>
        <v>[1,1.218,1.04,-0.687,1.2],</v>
      </c>
      <c r="W70" s="14">
        <v>59.0</v>
      </c>
      <c r="X70" s="14">
        <v>69.0</v>
      </c>
    </row>
    <row r="71" ht="15.75" customHeight="1">
      <c r="A71" s="1"/>
      <c r="B71" s="1">
        <v>40.0</v>
      </c>
      <c r="C71" s="36">
        <v>185.0</v>
      </c>
      <c r="D71" s="28">
        <f t="shared" si="58"/>
        <v>287.8477879</v>
      </c>
      <c r="E71" s="2">
        <f t="shared" si="59"/>
        <v>3.48622971</v>
      </c>
      <c r="F71" s="16">
        <v>-30.0</v>
      </c>
      <c r="G71" s="27">
        <f t="shared" si="54"/>
        <v>0.01211077316</v>
      </c>
      <c r="H71" s="27">
        <f t="shared" si="34"/>
        <v>177.8688987</v>
      </c>
      <c r="I71" s="27">
        <f t="shared" si="4"/>
        <v>180.3811107</v>
      </c>
      <c r="J71" s="27">
        <f t="shared" si="5"/>
        <v>-0.1670909602</v>
      </c>
      <c r="K71" s="27">
        <f t="shared" si="98"/>
        <v>0.01211077316</v>
      </c>
      <c r="L71" s="17">
        <f t="shared" si="7"/>
        <v>1.012110773</v>
      </c>
      <c r="M71" s="27">
        <f t="shared" si="30"/>
        <v>1.216676401</v>
      </c>
      <c r="N71" s="27">
        <f t="shared" si="61"/>
        <v>1.042421772</v>
      </c>
      <c r="O71" s="27">
        <f t="shared" si="32"/>
        <v>-0.688301846</v>
      </c>
      <c r="P71" s="22">
        <v>1.2</v>
      </c>
      <c r="Q71" s="28">
        <f t="shared" si="11"/>
        <v>0.693896189</v>
      </c>
      <c r="R71" s="28">
        <f t="shared" ref="R71:T71" si="99">DEGREES(M71)</f>
        <v>69.71042282</v>
      </c>
      <c r="S71" s="28">
        <f t="shared" si="99"/>
        <v>59.72636799</v>
      </c>
      <c r="T71" s="28">
        <f t="shared" si="99"/>
        <v>-39.43679081</v>
      </c>
      <c r="U71" s="28">
        <f t="shared" si="13"/>
        <v>1.2</v>
      </c>
      <c r="V71" s="32" t="str">
        <f t="shared" si="14"/>
        <v>[1.012,1.217,1.042,-0.688,1.2],</v>
      </c>
      <c r="W71" s="14">
        <v>60.0</v>
      </c>
      <c r="X71" s="14">
        <v>70.0</v>
      </c>
    </row>
    <row r="72" ht="15.75" customHeight="1">
      <c r="A72" s="1"/>
      <c r="B72" s="1">
        <v>40.0</v>
      </c>
      <c r="C72" s="36">
        <v>190.0</v>
      </c>
      <c r="D72" s="28">
        <f t="shared" si="58"/>
        <v>287.3923101</v>
      </c>
      <c r="E72" s="2">
        <f t="shared" si="59"/>
        <v>6.945927107</v>
      </c>
      <c r="F72" s="36">
        <v>-30.0</v>
      </c>
      <c r="G72" s="27">
        <f t="shared" si="54"/>
        <v>0.02416409518</v>
      </c>
      <c r="H72" s="27">
        <f t="shared" si="34"/>
        <v>177.4762352</v>
      </c>
      <c r="I72" s="27">
        <f t="shared" si="4"/>
        <v>179.9939279</v>
      </c>
      <c r="J72" s="27">
        <f t="shared" si="5"/>
        <v>-0.1674537815</v>
      </c>
      <c r="K72" s="27">
        <f t="shared" si="98"/>
        <v>0.02416409518</v>
      </c>
      <c r="L72" s="17">
        <f t="shared" si="7"/>
        <v>1.024164095</v>
      </c>
      <c r="M72" s="27">
        <f t="shared" si="30"/>
        <v>1.213312921</v>
      </c>
      <c r="N72" s="27">
        <f t="shared" si="61"/>
        <v>1.049874375</v>
      </c>
      <c r="O72" s="27">
        <f t="shared" si="32"/>
        <v>-0.6923909688</v>
      </c>
      <c r="P72" s="36">
        <v>1.2</v>
      </c>
      <c r="Q72" s="28">
        <f t="shared" si="11"/>
        <v>1.38450067</v>
      </c>
      <c r="R72" s="28">
        <f t="shared" ref="R72:T72" si="100">DEGREES(M72)</f>
        <v>69.5177096</v>
      </c>
      <c r="S72" s="28">
        <f t="shared" si="100"/>
        <v>60.15337069</v>
      </c>
      <c r="T72" s="28">
        <f t="shared" si="100"/>
        <v>-39.67108029</v>
      </c>
      <c r="U72" s="28">
        <f t="shared" si="13"/>
        <v>1.2</v>
      </c>
      <c r="V72" s="32" t="str">
        <f t="shared" si="14"/>
        <v>[1.024,1.213,1.05,-0.692,1.2],</v>
      </c>
      <c r="W72" s="14">
        <v>61.0</v>
      </c>
      <c r="X72" s="14">
        <v>71.0</v>
      </c>
    </row>
    <row r="73" ht="15.75" customHeight="1">
      <c r="A73" s="1"/>
      <c r="B73" s="1">
        <v>40.0</v>
      </c>
      <c r="C73" s="36">
        <v>195.0</v>
      </c>
      <c r="D73" s="28">
        <f t="shared" si="58"/>
        <v>286.6370331</v>
      </c>
      <c r="E73" s="2">
        <f t="shared" si="59"/>
        <v>10.3527618</v>
      </c>
      <c r="F73" s="36">
        <v>-30.0</v>
      </c>
      <c r="G73" s="27">
        <f t="shared" si="54"/>
        <v>0.03610232582</v>
      </c>
      <c r="H73" s="27">
        <f t="shared" si="34"/>
        <v>176.8239327</v>
      </c>
      <c r="I73" s="27">
        <f t="shared" si="4"/>
        <v>179.3507825</v>
      </c>
      <c r="J73" s="27">
        <f t="shared" si="5"/>
        <v>-0.1680599721</v>
      </c>
      <c r="K73" s="27">
        <f t="shared" si="98"/>
        <v>0.03610232582</v>
      </c>
      <c r="L73" s="17">
        <f t="shared" si="7"/>
        <v>1.036102326</v>
      </c>
      <c r="M73" s="27">
        <f t="shared" si="30"/>
        <v>1.2077818</v>
      </c>
      <c r="N73" s="27">
        <f t="shared" si="61"/>
        <v>1.062148998</v>
      </c>
      <c r="O73" s="27">
        <f t="shared" si="32"/>
        <v>-0.699134471</v>
      </c>
      <c r="P73" s="22">
        <v>1.2</v>
      </c>
      <c r="Q73" s="28">
        <f t="shared" si="11"/>
        <v>2.0685109</v>
      </c>
      <c r="R73" s="28">
        <f t="shared" ref="R73:T73" si="101">DEGREES(M73)</f>
        <v>69.20079971</v>
      </c>
      <c r="S73" s="28">
        <f t="shared" si="101"/>
        <v>60.85665479</v>
      </c>
      <c r="T73" s="28">
        <f t="shared" si="101"/>
        <v>-40.0574545</v>
      </c>
      <c r="U73" s="28">
        <f t="shared" si="13"/>
        <v>1.2</v>
      </c>
      <c r="V73" s="32" t="str">
        <f t="shared" si="14"/>
        <v>[1.036,1.208,1.062,-0.699,1.2],</v>
      </c>
      <c r="W73" s="14">
        <v>62.0</v>
      </c>
      <c r="X73" s="14">
        <v>72.0</v>
      </c>
    </row>
    <row r="74" ht="15.75" customHeight="1">
      <c r="A74" s="1"/>
      <c r="B74" s="1">
        <v>40.0</v>
      </c>
      <c r="C74" s="36">
        <v>200.0</v>
      </c>
      <c r="D74" s="28">
        <f t="shared" si="58"/>
        <v>285.5877048</v>
      </c>
      <c r="E74" s="2">
        <f t="shared" si="59"/>
        <v>13.68080573</v>
      </c>
      <c r="F74" s="16">
        <v>-30.0</v>
      </c>
      <c r="G74" s="27">
        <f t="shared" si="54"/>
        <v>0.04786745016</v>
      </c>
      <c r="H74" s="27">
        <f t="shared" si="34"/>
        <v>175.9152</v>
      </c>
      <c r="I74" s="27">
        <f t="shared" si="4"/>
        <v>178.4549175</v>
      </c>
      <c r="J74" s="27">
        <f t="shared" si="5"/>
        <v>-0.1689117486</v>
      </c>
      <c r="K74" s="27">
        <f t="shared" si="98"/>
        <v>0.04786745016</v>
      </c>
      <c r="L74" s="17">
        <f t="shared" si="7"/>
        <v>1.04786745</v>
      </c>
      <c r="M74" s="27">
        <f t="shared" si="30"/>
        <v>1.200189957</v>
      </c>
      <c r="N74" s="27">
        <f t="shared" si="61"/>
        <v>1.079036237</v>
      </c>
      <c r="O74" s="27">
        <f t="shared" si="32"/>
        <v>-0.7084298673</v>
      </c>
      <c r="P74" s="36">
        <v>1.2</v>
      </c>
      <c r="Q74" s="28">
        <f t="shared" si="11"/>
        <v>2.74260287</v>
      </c>
      <c r="R74" s="28">
        <f t="shared" ref="R74:T74" si="102">DEGREES(M74)</f>
        <v>68.76581914</v>
      </c>
      <c r="S74" s="28">
        <f t="shared" si="102"/>
        <v>61.82422234</v>
      </c>
      <c r="T74" s="28">
        <f t="shared" si="102"/>
        <v>-40.59004148</v>
      </c>
      <c r="U74" s="28">
        <f t="shared" si="13"/>
        <v>1.2</v>
      </c>
      <c r="V74" s="32" t="str">
        <f t="shared" si="14"/>
        <v>[1.048,1.2,1.079,-0.708,1.2],</v>
      </c>
      <c r="W74" s="14">
        <v>63.0</v>
      </c>
      <c r="X74" s="14">
        <v>73.0</v>
      </c>
    </row>
    <row r="75" ht="15.75" customHeight="1">
      <c r="A75" s="1"/>
      <c r="B75" s="1">
        <v>40.0</v>
      </c>
      <c r="C75" s="36">
        <v>205.0</v>
      </c>
      <c r="D75" s="28">
        <f t="shared" si="58"/>
        <v>284.2523115</v>
      </c>
      <c r="E75" s="2">
        <f t="shared" si="59"/>
        <v>16.90473047</v>
      </c>
      <c r="F75" s="36">
        <v>-30.0</v>
      </c>
      <c r="G75" s="27">
        <f t="shared" si="54"/>
        <v>0.05940090024</v>
      </c>
      <c r="H75" s="27">
        <f t="shared" si="34"/>
        <v>174.7545373</v>
      </c>
      <c r="I75" s="27">
        <f t="shared" si="4"/>
        <v>177.3108804</v>
      </c>
      <c r="J75" s="27">
        <f t="shared" si="5"/>
        <v>-0.1700121813</v>
      </c>
      <c r="K75" s="27">
        <f t="shared" si="98"/>
        <v>0.05940090024</v>
      </c>
      <c r="L75" s="17">
        <f t="shared" si="7"/>
        <v>1.0594009</v>
      </c>
      <c r="M75" s="27">
        <f t="shared" si="30"/>
        <v>1.190677724</v>
      </c>
      <c r="N75" s="27">
        <f t="shared" si="61"/>
        <v>1.100261568</v>
      </c>
      <c r="O75" s="27">
        <f t="shared" si="32"/>
        <v>-0.7201429654</v>
      </c>
      <c r="P75" s="22">
        <v>1.2</v>
      </c>
      <c r="Q75" s="28">
        <f t="shared" si="11"/>
        <v>3.403420883</v>
      </c>
      <c r="R75" s="28">
        <f t="shared" ref="R75:T75" si="103">DEGREES(M75)</f>
        <v>68.22080835</v>
      </c>
      <c r="S75" s="28">
        <f t="shared" si="103"/>
        <v>63.04034422</v>
      </c>
      <c r="T75" s="28">
        <f t="shared" si="103"/>
        <v>-41.26115256</v>
      </c>
      <c r="U75" s="28">
        <f t="shared" si="13"/>
        <v>1.2</v>
      </c>
      <c r="V75" s="32" t="str">
        <f t="shared" si="14"/>
        <v>[1.059,1.191,1.1,-0.72,1.2],</v>
      </c>
      <c r="W75" s="14">
        <v>64.0</v>
      </c>
      <c r="X75" s="14">
        <v>74.0</v>
      </c>
    </row>
    <row r="76" ht="15.75" customHeight="1">
      <c r="A76" s="1"/>
      <c r="B76" s="1">
        <v>40.0</v>
      </c>
      <c r="C76" s="36">
        <v>210.0</v>
      </c>
      <c r="D76" s="28">
        <f t="shared" si="58"/>
        <v>282.6410162</v>
      </c>
      <c r="E76" s="2">
        <f t="shared" si="59"/>
        <v>20</v>
      </c>
      <c r="F76" s="36">
        <v>-30.0</v>
      </c>
      <c r="G76" s="27">
        <f t="shared" si="54"/>
        <v>0.07064338812</v>
      </c>
      <c r="H76" s="27">
        <f t="shared" si="34"/>
        <v>173.347744</v>
      </c>
      <c r="I76" s="27">
        <f t="shared" si="4"/>
        <v>175.9245302</v>
      </c>
      <c r="J76" s="27">
        <f t="shared" si="5"/>
        <v>-0.1713651567</v>
      </c>
      <c r="K76" s="27">
        <f t="shared" si="98"/>
        <v>0.07064338812</v>
      </c>
      <c r="L76" s="17">
        <f t="shared" si="7"/>
        <v>1.070643388</v>
      </c>
      <c r="M76" s="27">
        <f t="shared" si="30"/>
        <v>1.179411228</v>
      </c>
      <c r="N76" s="27">
        <f t="shared" si="61"/>
        <v>1.125500511</v>
      </c>
      <c r="O76" s="27">
        <f t="shared" si="32"/>
        <v>-0.7341154123</v>
      </c>
      <c r="P76" s="36">
        <v>1.2</v>
      </c>
      <c r="Q76" s="28">
        <f t="shared" si="11"/>
        <v>4.04756799</v>
      </c>
      <c r="R76" s="28">
        <f t="shared" ref="R76:T76" si="104">DEGREES(M76)</f>
        <v>67.57528567</v>
      </c>
      <c r="S76" s="28">
        <f t="shared" si="104"/>
        <v>64.48642914</v>
      </c>
      <c r="T76" s="28">
        <f t="shared" si="104"/>
        <v>-42.0617148</v>
      </c>
      <c r="U76" s="28">
        <f t="shared" si="13"/>
        <v>1.2</v>
      </c>
      <c r="V76" s="32" t="str">
        <f t="shared" si="14"/>
        <v>[1.071,1.179,1.126,-0.734,1.2],</v>
      </c>
      <c r="W76" s="14">
        <v>65.0</v>
      </c>
      <c r="X76" s="14">
        <v>75.0</v>
      </c>
    </row>
    <row r="77" ht="15.75" customHeight="1">
      <c r="A77" s="1"/>
      <c r="B77" s="1">
        <v>40.0</v>
      </c>
      <c r="C77" s="36">
        <v>215.0</v>
      </c>
      <c r="D77" s="28">
        <f t="shared" si="58"/>
        <v>280.7660818</v>
      </c>
      <c r="E77" s="2">
        <f t="shared" si="59"/>
        <v>22.94305745</v>
      </c>
      <c r="F77" s="16">
        <v>-30.0</v>
      </c>
      <c r="G77" s="27">
        <f t="shared" si="54"/>
        <v>0.08153475515</v>
      </c>
      <c r="H77" s="27">
        <f t="shared" si="34"/>
        <v>171.7019286</v>
      </c>
      <c r="I77" s="27">
        <f t="shared" si="4"/>
        <v>174.3030472</v>
      </c>
      <c r="J77" s="27">
        <f t="shared" si="5"/>
        <v>-0.1729753247</v>
      </c>
      <c r="K77" s="27">
        <f t="shared" si="98"/>
        <v>0.08153475515</v>
      </c>
      <c r="L77" s="17">
        <f t="shared" si="7"/>
        <v>1.081534755</v>
      </c>
      <c r="M77" s="27">
        <f t="shared" si="30"/>
        <v>1.166574553</v>
      </c>
      <c r="N77" s="27">
        <f t="shared" si="61"/>
        <v>1.154394197</v>
      </c>
      <c r="O77" s="27">
        <f t="shared" si="32"/>
        <v>-0.750172423</v>
      </c>
      <c r="P77" s="22">
        <v>1.2</v>
      </c>
      <c r="Q77" s="28">
        <f t="shared" si="11"/>
        <v>4.671597354</v>
      </c>
      <c r="R77" s="28">
        <f t="shared" ref="R77:T77" si="105">DEGREES(M77)</f>
        <v>66.83979838</v>
      </c>
      <c r="S77" s="28">
        <f t="shared" si="105"/>
        <v>66.14191536</v>
      </c>
      <c r="T77" s="28">
        <f t="shared" si="105"/>
        <v>-42.98171375</v>
      </c>
      <c r="U77" s="28">
        <f t="shared" si="13"/>
        <v>1.2</v>
      </c>
      <c r="V77" s="32" t="str">
        <f t="shared" si="14"/>
        <v>[1.082,1.167,1.154,-0.75,1.2],</v>
      </c>
      <c r="W77" s="14">
        <v>66.0</v>
      </c>
      <c r="X77" s="14">
        <v>76.0</v>
      </c>
    </row>
    <row r="78" ht="15.75" customHeight="1">
      <c r="A78" s="1"/>
      <c r="B78" s="1">
        <v>40.0</v>
      </c>
      <c r="C78" s="36">
        <v>220.0</v>
      </c>
      <c r="D78" s="28">
        <f t="shared" si="58"/>
        <v>278.6417777</v>
      </c>
      <c r="E78" s="2">
        <f t="shared" si="59"/>
        <v>25.71150439</v>
      </c>
      <c r="F78" s="36">
        <v>-30.0</v>
      </c>
      <c r="G78" s="27">
        <f t="shared" si="54"/>
        <v>0.09201384319</v>
      </c>
      <c r="H78" s="27">
        <f t="shared" si="34"/>
        <v>169.8255202</v>
      </c>
      <c r="I78" s="27">
        <f t="shared" si="4"/>
        <v>172.4549428</v>
      </c>
      <c r="J78" s="27">
        <f t="shared" si="5"/>
        <v>-0.1748480248</v>
      </c>
      <c r="K78" s="27">
        <f t="shared" si="98"/>
        <v>0.09201384319</v>
      </c>
      <c r="L78" s="17">
        <f t="shared" si="7"/>
        <v>1.092013843</v>
      </c>
      <c r="M78" s="27">
        <f t="shared" si="30"/>
        <v>1.15236248</v>
      </c>
      <c r="N78" s="27">
        <f t="shared" si="61"/>
        <v>1.186563743</v>
      </c>
      <c r="O78" s="27">
        <f t="shared" si="32"/>
        <v>-0.7681298963</v>
      </c>
      <c r="P78" s="36">
        <v>1.2</v>
      </c>
      <c r="Q78" s="28">
        <f t="shared" si="11"/>
        <v>5.272004871</v>
      </c>
      <c r="R78" s="28">
        <f t="shared" ref="R78:T78" si="106">DEGREES(M78)</f>
        <v>66.02550658</v>
      </c>
      <c r="S78" s="28">
        <f t="shared" si="106"/>
        <v>67.9850946</v>
      </c>
      <c r="T78" s="28">
        <f t="shared" si="106"/>
        <v>-44.01060118</v>
      </c>
      <c r="U78" s="28">
        <f t="shared" si="13"/>
        <v>1.2</v>
      </c>
      <c r="V78" s="32" t="str">
        <f t="shared" si="14"/>
        <v>[1.092,1.152,1.187,-0.768,1.2],</v>
      </c>
      <c r="W78" s="14">
        <v>67.0</v>
      </c>
      <c r="X78" s="14">
        <v>77.0</v>
      </c>
    </row>
    <row r="79" ht="15.75" customHeight="1">
      <c r="A79" s="1"/>
      <c r="B79" s="1">
        <v>40.0</v>
      </c>
      <c r="C79" s="36">
        <v>225.0</v>
      </c>
      <c r="D79" s="28">
        <f t="shared" si="58"/>
        <v>276.2842712</v>
      </c>
      <c r="E79" s="2">
        <f t="shared" si="59"/>
        <v>28.28427125</v>
      </c>
      <c r="F79" s="36">
        <v>-30.0</v>
      </c>
      <c r="G79" s="27">
        <f t="shared" si="54"/>
        <v>0.1020183948</v>
      </c>
      <c r="H79" s="27">
        <f t="shared" si="34"/>
        <v>167.7282818</v>
      </c>
      <c r="I79" s="27">
        <f t="shared" si="4"/>
        <v>170.3900717</v>
      </c>
      <c r="J79" s="27">
        <f t="shared" si="5"/>
        <v>-0.1769891864</v>
      </c>
      <c r="K79" s="27">
        <f t="shared" si="98"/>
        <v>0.1020183948</v>
      </c>
      <c r="L79" s="17">
        <f t="shared" si="7"/>
        <v>1.102018395</v>
      </c>
      <c r="M79" s="27">
        <f t="shared" si="30"/>
        <v>1.136974311</v>
      </c>
      <c r="N79" s="27">
        <f t="shared" si="61"/>
        <v>1.221622404</v>
      </c>
      <c r="O79" s="27">
        <f t="shared" si="32"/>
        <v>-0.7878003884</v>
      </c>
      <c r="P79" s="22">
        <v>1.2</v>
      </c>
      <c r="Q79" s="28">
        <f t="shared" si="11"/>
        <v>5.845223455</v>
      </c>
      <c r="R79" s="28">
        <f t="shared" ref="R79:T79" si="107">DEGREES(M79)</f>
        <v>65.14382945</v>
      </c>
      <c r="S79" s="28">
        <f t="shared" si="107"/>
        <v>69.99380791</v>
      </c>
      <c r="T79" s="28">
        <f t="shared" si="107"/>
        <v>-45.13763735</v>
      </c>
      <c r="U79" s="28">
        <f t="shared" si="13"/>
        <v>1.2</v>
      </c>
      <c r="V79" s="32" t="str">
        <f t="shared" si="14"/>
        <v>[1.102,1.137,1.222,-0.788,1.2],</v>
      </c>
      <c r="W79" s="14">
        <v>68.0</v>
      </c>
      <c r="X79" s="14">
        <v>78.0</v>
      </c>
    </row>
    <row r="80" ht="15.75" customHeight="1">
      <c r="A80" s="1"/>
      <c r="B80" s="1">
        <v>40.0</v>
      </c>
      <c r="C80" s="36">
        <v>230.0</v>
      </c>
      <c r="D80" s="28">
        <f t="shared" si="58"/>
        <v>273.7115044</v>
      </c>
      <c r="E80" s="2">
        <f t="shared" ref="E80:E106" si="109">-SQRT(B80^2-(D80-248)^2)</f>
        <v>-30.64177772</v>
      </c>
      <c r="F80" s="16">
        <v>-30.0</v>
      </c>
      <c r="G80" s="27">
        <f t="shared" si="54"/>
        <v>-0.1114849907</v>
      </c>
      <c r="H80" s="27">
        <f t="shared" si="34"/>
        <v>165.4213248</v>
      </c>
      <c r="I80" s="27">
        <f t="shared" si="4"/>
        <v>168.119644</v>
      </c>
      <c r="J80" s="27">
        <f t="shared" si="5"/>
        <v>-0.1794051948</v>
      </c>
      <c r="K80" s="27">
        <f t="shared" ref="K80:K105" si="110">ATAN2(D80,E80)*-1</f>
        <v>0.1114849907</v>
      </c>
      <c r="L80" s="17">
        <f t="shared" si="7"/>
        <v>1.111484991</v>
      </c>
      <c r="M80" s="27">
        <f t="shared" si="30"/>
        <v>1.120609024</v>
      </c>
      <c r="N80" s="27">
        <f t="shared" si="61"/>
        <v>1.259184994</v>
      </c>
      <c r="O80" s="27">
        <f t="shared" si="32"/>
        <v>-0.8089976919</v>
      </c>
      <c r="P80" s="36">
        <v>1.2</v>
      </c>
      <c r="Q80" s="28">
        <f t="shared" si="11"/>
        <v>6.387619445</v>
      </c>
      <c r="R80" s="28">
        <f t="shared" ref="R80:T80" si="108">DEGREES(M80)</f>
        <v>64.20616759</v>
      </c>
      <c r="S80" s="28">
        <f t="shared" si="108"/>
        <v>72.14598579</v>
      </c>
      <c r="T80" s="28">
        <f t="shared" si="108"/>
        <v>-46.35215338</v>
      </c>
      <c r="U80" s="28">
        <f t="shared" si="13"/>
        <v>1.2</v>
      </c>
      <c r="V80" s="32" t="str">
        <f t="shared" si="14"/>
        <v>[1.111,1.121,1.259,-0.809,1.2],</v>
      </c>
      <c r="W80" s="14">
        <v>69.0</v>
      </c>
      <c r="X80" s="14">
        <v>79.0</v>
      </c>
    </row>
    <row r="81" ht="15.75" customHeight="1">
      <c r="A81" s="1"/>
      <c r="B81" s="1">
        <v>40.0</v>
      </c>
      <c r="C81" s="36">
        <v>235.0</v>
      </c>
      <c r="D81" s="28">
        <f t="shared" si="58"/>
        <v>270.9430575</v>
      </c>
      <c r="E81" s="2">
        <f t="shared" si="109"/>
        <v>-32.76608177</v>
      </c>
      <c r="F81" s="36">
        <v>-30.0</v>
      </c>
      <c r="G81" s="27">
        <f t="shared" si="54"/>
        <v>-0.1203490345</v>
      </c>
      <c r="H81" s="27">
        <f t="shared" si="34"/>
        <v>162.9171239</v>
      </c>
      <c r="I81" s="27">
        <f t="shared" si="4"/>
        <v>165.6562382</v>
      </c>
      <c r="J81" s="27">
        <f t="shared" si="5"/>
        <v>-0.182102715</v>
      </c>
      <c r="K81" s="27">
        <f t="shared" si="110"/>
        <v>0.1203490345</v>
      </c>
      <c r="L81" s="17">
        <f t="shared" si="7"/>
        <v>1.120349034</v>
      </c>
      <c r="M81" s="27">
        <f t="shared" si="30"/>
        <v>1.10346176</v>
      </c>
      <c r="N81" s="27">
        <f t="shared" si="61"/>
        <v>1.298874563</v>
      </c>
      <c r="O81" s="27">
        <f t="shared" si="32"/>
        <v>-0.8315399966</v>
      </c>
      <c r="P81" s="22">
        <v>1.2</v>
      </c>
      <c r="Q81" s="28">
        <f t="shared" si="11"/>
        <v>6.895491745</v>
      </c>
      <c r="R81" s="28">
        <f t="shared" ref="R81:T81" si="111">DEGREES(M81)</f>
        <v>63.22370171</v>
      </c>
      <c r="S81" s="28">
        <f t="shared" si="111"/>
        <v>74.42003059</v>
      </c>
      <c r="T81" s="28">
        <f t="shared" si="111"/>
        <v>-47.6437323</v>
      </c>
      <c r="U81" s="28">
        <f t="shared" si="13"/>
        <v>1.2</v>
      </c>
      <c r="V81" s="32" t="str">
        <f t="shared" si="14"/>
        <v>[1.12,1.103,1.299,-0.832,1.2],</v>
      </c>
      <c r="W81" s="14">
        <v>70.0</v>
      </c>
      <c r="X81" s="14">
        <v>80.0</v>
      </c>
    </row>
    <row r="82" ht="15.75" customHeight="1">
      <c r="A82" s="1"/>
      <c r="B82" s="1">
        <v>40.0</v>
      </c>
      <c r="C82" s="36">
        <v>240.0</v>
      </c>
      <c r="D82" s="28">
        <f t="shared" si="58"/>
        <v>268</v>
      </c>
      <c r="E82" s="2">
        <f t="shared" si="109"/>
        <v>-34.64101615</v>
      </c>
      <c r="F82" s="36">
        <v>-30.0</v>
      </c>
      <c r="G82" s="27">
        <f t="shared" si="54"/>
        <v>-0.1285447971</v>
      </c>
      <c r="H82" s="27">
        <f t="shared" si="34"/>
        <v>160.2295321</v>
      </c>
      <c r="I82" s="27">
        <f t="shared" si="4"/>
        <v>163.0138121</v>
      </c>
      <c r="J82" s="27">
        <f t="shared" si="5"/>
        <v>-0.185088462</v>
      </c>
      <c r="K82" s="27">
        <f t="shared" si="110"/>
        <v>0.1285447971</v>
      </c>
      <c r="L82" s="17">
        <f t="shared" si="7"/>
        <v>1.128544797</v>
      </c>
      <c r="M82" s="27">
        <f t="shared" si="30"/>
        <v>1.085721492</v>
      </c>
      <c r="N82" s="27">
        <f t="shared" si="61"/>
        <v>1.340326593</v>
      </c>
      <c r="O82" s="27">
        <f t="shared" si="32"/>
        <v>-0.8552517584</v>
      </c>
      <c r="P82" s="36">
        <v>1.2</v>
      </c>
      <c r="Q82" s="28">
        <f t="shared" si="11"/>
        <v>7.365074355</v>
      </c>
      <c r="R82" s="28">
        <f t="shared" ref="R82:T82" si="112">DEGREES(M82)</f>
        <v>62.20725924</v>
      </c>
      <c r="S82" s="28">
        <f t="shared" si="112"/>
        <v>76.79505694</v>
      </c>
      <c r="T82" s="28">
        <f t="shared" si="112"/>
        <v>-49.00231618</v>
      </c>
      <c r="U82" s="28">
        <f t="shared" si="13"/>
        <v>1.2</v>
      </c>
      <c r="V82" s="32" t="str">
        <f t="shared" si="14"/>
        <v>[1.129,1.086,1.34,-0.855,1.2],</v>
      </c>
      <c r="W82" s="14">
        <v>71.0</v>
      </c>
      <c r="X82" s="14">
        <v>81.0</v>
      </c>
    </row>
    <row r="83" ht="15.75" customHeight="1">
      <c r="A83" s="1"/>
      <c r="B83" s="1">
        <v>40.0</v>
      </c>
      <c r="C83" s="36">
        <v>245.0</v>
      </c>
      <c r="D83" s="28">
        <f t="shared" si="58"/>
        <v>264.9047305</v>
      </c>
      <c r="E83" s="2">
        <f t="shared" si="109"/>
        <v>-36.25231148</v>
      </c>
      <c r="F83" s="16">
        <v>-30.0</v>
      </c>
      <c r="G83" s="27">
        <f t="shared" si="54"/>
        <v>-0.1360055349</v>
      </c>
      <c r="H83" s="27">
        <f t="shared" si="34"/>
        <v>157.3737951</v>
      </c>
      <c r="I83" s="27">
        <f t="shared" si="4"/>
        <v>160.2077133</v>
      </c>
      <c r="J83" s="27">
        <f t="shared" si="5"/>
        <v>-0.1883689043</v>
      </c>
      <c r="K83" s="27">
        <f t="shared" si="110"/>
        <v>0.1360055349</v>
      </c>
      <c r="L83" s="17">
        <f t="shared" si="7"/>
        <v>1.136005535</v>
      </c>
      <c r="M83" s="27">
        <f t="shared" si="30"/>
        <v>1.067569656</v>
      </c>
      <c r="N83" s="27">
        <f t="shared" si="61"/>
        <v>1.383191151</v>
      </c>
      <c r="O83" s="27">
        <f t="shared" si="32"/>
        <v>-0.8799644796</v>
      </c>
      <c r="P83" s="22">
        <v>1.2</v>
      </c>
      <c r="Q83" s="28">
        <f t="shared" si="11"/>
        <v>7.792543142</v>
      </c>
      <c r="R83" s="28">
        <f t="shared" ref="R83:T83" si="113">DEGREES(M83)</f>
        <v>61.16723562</v>
      </c>
      <c r="S83" s="28">
        <f t="shared" si="113"/>
        <v>79.25101519</v>
      </c>
      <c r="T83" s="28">
        <f t="shared" si="113"/>
        <v>-50.41825081</v>
      </c>
      <c r="U83" s="28">
        <f t="shared" si="13"/>
        <v>1.2</v>
      </c>
      <c r="V83" s="32" t="str">
        <f t="shared" si="14"/>
        <v>[1.136,1.068,1.383,-0.88,1.2],</v>
      </c>
      <c r="W83" s="14">
        <v>72.0</v>
      </c>
      <c r="X83" s="14">
        <v>82.0</v>
      </c>
    </row>
    <row r="84" ht="15.75" customHeight="1">
      <c r="A84" s="1"/>
      <c r="B84" s="1">
        <v>40.0</v>
      </c>
      <c r="C84" s="36">
        <v>250.0</v>
      </c>
      <c r="D84" s="28">
        <f t="shared" si="58"/>
        <v>261.6808057</v>
      </c>
      <c r="E84" s="2">
        <f t="shared" si="109"/>
        <v>-37.58770483</v>
      </c>
      <c r="F84" s="36">
        <v>-30.0</v>
      </c>
      <c r="G84" s="27">
        <f t="shared" si="54"/>
        <v>-0.1426636982</v>
      </c>
      <c r="H84" s="27">
        <f t="shared" si="34"/>
        <v>154.366563</v>
      </c>
      <c r="I84" s="27">
        <f t="shared" si="4"/>
        <v>157.2546844</v>
      </c>
      <c r="J84" s="27">
        <f t="shared" si="5"/>
        <v>-0.1919498862</v>
      </c>
      <c r="K84" s="27">
        <f t="shared" si="110"/>
        <v>0.1426636982</v>
      </c>
      <c r="L84" s="17">
        <f t="shared" si="7"/>
        <v>1.142663698</v>
      </c>
      <c r="M84" s="27">
        <f t="shared" si="30"/>
        <v>1.049179475</v>
      </c>
      <c r="N84" s="27">
        <f t="shared" si="61"/>
        <v>1.427133476</v>
      </c>
      <c r="O84" s="27">
        <f t="shared" si="32"/>
        <v>-0.9055166243</v>
      </c>
      <c r="P84" s="36">
        <v>1.2</v>
      </c>
      <c r="Q84" s="28">
        <f t="shared" si="11"/>
        <v>8.174027798</v>
      </c>
      <c r="R84" s="28">
        <f t="shared" ref="R84:T84" si="114">DEGREES(M84)</f>
        <v>60.11355586</v>
      </c>
      <c r="S84" s="28">
        <f t="shared" si="114"/>
        <v>81.768725</v>
      </c>
      <c r="T84" s="28">
        <f t="shared" si="114"/>
        <v>-51.88228085</v>
      </c>
      <c r="U84" s="28">
        <f t="shared" si="13"/>
        <v>1.2</v>
      </c>
      <c r="V84" s="32" t="str">
        <f t="shared" si="14"/>
        <v>[1.143,1.049,1.427,-0.906,1.2],</v>
      </c>
      <c r="W84" s="14">
        <v>73.0</v>
      </c>
      <c r="X84" s="14">
        <v>83.0</v>
      </c>
    </row>
    <row r="85" ht="15.75" customHeight="1">
      <c r="A85" s="1"/>
      <c r="B85" s="1">
        <v>40.0</v>
      </c>
      <c r="C85" s="36">
        <v>255.0</v>
      </c>
      <c r="D85" s="28">
        <f t="shared" si="58"/>
        <v>258.3527618</v>
      </c>
      <c r="E85" s="2">
        <f t="shared" si="109"/>
        <v>-38.63703305</v>
      </c>
      <c r="F85" s="36">
        <v>-30.0</v>
      </c>
      <c r="G85" s="27">
        <f t="shared" si="54"/>
        <v>-0.1484512501</v>
      </c>
      <c r="H85" s="27">
        <f t="shared" si="34"/>
        <v>151.2258981</v>
      </c>
      <c r="I85" s="27">
        <f t="shared" si="4"/>
        <v>154.1728649</v>
      </c>
      <c r="J85" s="27">
        <f t="shared" si="5"/>
        <v>-0.1958361512</v>
      </c>
      <c r="K85" s="27">
        <f t="shared" si="110"/>
        <v>0.1484512501</v>
      </c>
      <c r="L85" s="17">
        <f t="shared" si="7"/>
        <v>1.14845125</v>
      </c>
      <c r="M85" s="27">
        <f t="shared" si="30"/>
        <v>1.030715751</v>
      </c>
      <c r="N85" s="27">
        <f t="shared" si="61"/>
        <v>1.471833454</v>
      </c>
      <c r="O85" s="27">
        <f t="shared" si="32"/>
        <v>-0.931752878</v>
      </c>
      <c r="P85" s="22">
        <v>1.2</v>
      </c>
      <c r="Q85" s="28">
        <f t="shared" si="11"/>
        <v>8.505630094</v>
      </c>
      <c r="R85" s="28">
        <f t="shared" ref="R85:T85" si="115">DEGREES(M85)</f>
        <v>59.05566242</v>
      </c>
      <c r="S85" s="28">
        <f t="shared" si="115"/>
        <v>84.32984504</v>
      </c>
      <c r="T85" s="28">
        <f t="shared" si="115"/>
        <v>-53.38550746</v>
      </c>
      <c r="U85" s="28">
        <f t="shared" si="13"/>
        <v>1.2</v>
      </c>
      <c r="V85" s="32" t="str">
        <f t="shared" si="14"/>
        <v>[1.148,1.031,1.472,-0.932,1.2],</v>
      </c>
      <c r="W85" s="14">
        <v>74.0</v>
      </c>
      <c r="X85" s="14">
        <v>84.0</v>
      </c>
    </row>
    <row r="86" ht="15.75" customHeight="1">
      <c r="A86" s="1"/>
      <c r="B86" s="1">
        <v>40.0</v>
      </c>
      <c r="C86" s="36">
        <v>260.0</v>
      </c>
      <c r="D86" s="28">
        <f t="shared" si="58"/>
        <v>254.9459271</v>
      </c>
      <c r="E86" s="2">
        <f t="shared" si="109"/>
        <v>-39.39231012</v>
      </c>
      <c r="F86" s="16">
        <v>-30.0</v>
      </c>
      <c r="G86" s="27">
        <f t="shared" si="54"/>
        <v>-0.1533001165</v>
      </c>
      <c r="H86" s="27">
        <f t="shared" si="34"/>
        <v>147.9712772</v>
      </c>
      <c r="I86" s="27">
        <f t="shared" si="4"/>
        <v>150.9817832</v>
      </c>
      <c r="J86" s="27">
        <f t="shared" si="5"/>
        <v>-0.2000307502</v>
      </c>
      <c r="K86" s="27">
        <f t="shared" si="110"/>
        <v>0.1533001165</v>
      </c>
      <c r="L86" s="17">
        <f t="shared" si="7"/>
        <v>1.153300116</v>
      </c>
      <c r="M86" s="27">
        <f t="shared" si="30"/>
        <v>1.0123349</v>
      </c>
      <c r="N86" s="27">
        <f t="shared" si="61"/>
        <v>1.516984354</v>
      </c>
      <c r="O86" s="27">
        <f t="shared" si="32"/>
        <v>-0.9585229274</v>
      </c>
      <c r="P86" s="36">
        <v>1.2</v>
      </c>
      <c r="Q86" s="28">
        <f t="shared" si="11"/>
        <v>8.783449672</v>
      </c>
      <c r="R86" s="28">
        <f t="shared" ref="R86:T86" si="116">DEGREES(M86)</f>
        <v>58.00251721</v>
      </c>
      <c r="S86" s="28">
        <f t="shared" si="116"/>
        <v>86.9168011</v>
      </c>
      <c r="T86" s="28">
        <f t="shared" si="116"/>
        <v>-54.91931831</v>
      </c>
      <c r="U86" s="28">
        <f t="shared" si="13"/>
        <v>1.2</v>
      </c>
      <c r="V86" s="32" t="str">
        <f t="shared" si="14"/>
        <v>[1.153,1.012,1.517,-0.959,1.2],</v>
      </c>
      <c r="W86" s="14">
        <v>75.0</v>
      </c>
      <c r="X86" s="14">
        <v>85.0</v>
      </c>
    </row>
    <row r="87" ht="15.75" customHeight="1">
      <c r="A87" s="1"/>
      <c r="B87" s="1">
        <v>40.0</v>
      </c>
      <c r="C87" s="36">
        <v>265.0</v>
      </c>
      <c r="D87" s="28">
        <f t="shared" si="58"/>
        <v>251.4862297</v>
      </c>
      <c r="E87" s="2">
        <f t="shared" si="109"/>
        <v>-39.84778792</v>
      </c>
      <c r="F87" s="36">
        <v>-30.0</v>
      </c>
      <c r="G87" s="27">
        <f t="shared" si="54"/>
        <v>-0.1571427915</v>
      </c>
      <c r="H87" s="27">
        <f t="shared" si="34"/>
        <v>144.6235848</v>
      </c>
      <c r="I87" s="27">
        <f t="shared" si="4"/>
        <v>147.7023401</v>
      </c>
      <c r="J87" s="27">
        <f t="shared" si="5"/>
        <v>-0.2045343142</v>
      </c>
      <c r="K87" s="27">
        <f t="shared" si="110"/>
        <v>0.1571427915</v>
      </c>
      <c r="L87" s="17">
        <f t="shared" si="7"/>
        <v>1.157142791</v>
      </c>
      <c r="M87" s="27">
        <f t="shared" si="30"/>
        <v>0.9941850548</v>
      </c>
      <c r="N87" s="27">
        <f t="shared" si="61"/>
        <v>1.562291172</v>
      </c>
      <c r="O87" s="27">
        <f t="shared" si="32"/>
        <v>-0.9856799005</v>
      </c>
      <c r="P87" s="22">
        <v>1.2</v>
      </c>
      <c r="Q87" s="28">
        <f t="shared" si="11"/>
        <v>9.003618733</v>
      </c>
      <c r="R87" s="28">
        <f t="shared" ref="R87:T87" si="117">DEGREES(M87)</f>
        <v>56.96260769</v>
      </c>
      <c r="S87" s="28">
        <f t="shared" si="117"/>
        <v>89.51269055</v>
      </c>
      <c r="T87" s="28">
        <f t="shared" si="117"/>
        <v>-56.47529825</v>
      </c>
      <c r="U87" s="28">
        <f t="shared" si="13"/>
        <v>1.2</v>
      </c>
      <c r="V87" s="32" t="str">
        <f t="shared" si="14"/>
        <v>[1.157,0.994,1.562,-0.986,1.2],</v>
      </c>
      <c r="W87" s="14">
        <v>76.0</v>
      </c>
      <c r="X87" s="14">
        <v>86.0</v>
      </c>
    </row>
    <row r="88" ht="15.75" customHeight="1">
      <c r="A88" s="1"/>
      <c r="B88" s="1">
        <v>40.0</v>
      </c>
      <c r="C88" s="36">
        <v>270.0</v>
      </c>
      <c r="D88" s="28">
        <f t="shared" si="58"/>
        <v>248</v>
      </c>
      <c r="E88" s="2">
        <f t="shared" si="109"/>
        <v>-40</v>
      </c>
      <c r="F88" s="36">
        <v>-30.0</v>
      </c>
      <c r="G88" s="27">
        <f t="shared" si="54"/>
        <v>-0.1599131232</v>
      </c>
      <c r="H88" s="27">
        <f t="shared" si="34"/>
        <v>141.2050955</v>
      </c>
      <c r="I88" s="27">
        <f t="shared" si="4"/>
        <v>144.3567767</v>
      </c>
      <c r="J88" s="27">
        <f t="shared" si="5"/>
        <v>-0.2093441761</v>
      </c>
      <c r="K88" s="27">
        <f t="shared" si="110"/>
        <v>0.1599131232</v>
      </c>
      <c r="L88" s="17">
        <f t="shared" si="7"/>
        <v>1.159913123</v>
      </c>
      <c r="M88" s="27">
        <f t="shared" si="30"/>
        <v>0.9764061059</v>
      </c>
      <c r="N88" s="27">
        <f t="shared" si="61"/>
        <v>1.607468794</v>
      </c>
      <c r="O88" s="27">
        <f t="shared" si="32"/>
        <v>-1.013078573</v>
      </c>
      <c r="P88" s="36">
        <v>1.2</v>
      </c>
      <c r="Q88" s="28">
        <f t="shared" si="11"/>
        <v>9.162347046</v>
      </c>
      <c r="R88" s="28">
        <f t="shared" ref="R88:T88" si="118">DEGREES(M88)</f>
        <v>55.94394896</v>
      </c>
      <c r="S88" s="28">
        <f t="shared" si="118"/>
        <v>92.10117759</v>
      </c>
      <c r="T88" s="28">
        <f t="shared" si="118"/>
        <v>-58.04512655</v>
      </c>
      <c r="U88" s="28">
        <f t="shared" si="13"/>
        <v>1.2</v>
      </c>
      <c r="V88" s="32" t="str">
        <f t="shared" si="14"/>
        <v>[1.16,0.976,1.607,-1.013,1.2],</v>
      </c>
      <c r="W88" s="14">
        <v>77.0</v>
      </c>
      <c r="X88" s="14">
        <v>87.0</v>
      </c>
    </row>
    <row r="89" ht="15.75" customHeight="1">
      <c r="A89" s="1"/>
      <c r="B89" s="1">
        <v>40.0</v>
      </c>
      <c r="C89" s="36">
        <v>275.0</v>
      </c>
      <c r="D89" s="28">
        <f t="shared" si="58"/>
        <v>244.5137703</v>
      </c>
      <c r="E89" s="2">
        <f t="shared" si="109"/>
        <v>-39.84778792</v>
      </c>
      <c r="F89" s="16">
        <v>-30.0</v>
      </c>
      <c r="G89" s="27">
        <f t="shared" si="54"/>
        <v>-0.1615473039</v>
      </c>
      <c r="H89" s="27">
        <f t="shared" si="34"/>
        <v>137.7394399</v>
      </c>
      <c r="I89" s="27">
        <f t="shared" si="4"/>
        <v>140.9686252</v>
      </c>
      <c r="J89" s="27">
        <f t="shared" si="5"/>
        <v>-0.2144533291</v>
      </c>
      <c r="K89" s="27">
        <f t="shared" si="110"/>
        <v>0.1615473039</v>
      </c>
      <c r="L89" s="17">
        <f t="shared" si="7"/>
        <v>1.161547304</v>
      </c>
      <c r="M89" s="27">
        <f t="shared" si="30"/>
        <v>0.9591295585</v>
      </c>
      <c r="N89" s="27">
        <f t="shared" si="61"/>
        <v>1.652240195</v>
      </c>
      <c r="O89" s="27">
        <f t="shared" si="32"/>
        <v>-1.040573427</v>
      </c>
      <c r="P89" s="22">
        <v>1.2</v>
      </c>
      <c r="Q89" s="28">
        <f t="shared" si="11"/>
        <v>9.255978704</v>
      </c>
      <c r="R89" s="28">
        <f t="shared" ref="R89:T89" si="119">DEGREES(M89)</f>
        <v>54.95407571</v>
      </c>
      <c r="S89" s="28">
        <f t="shared" si="119"/>
        <v>94.66638991</v>
      </c>
      <c r="T89" s="28">
        <f t="shared" si="119"/>
        <v>-59.62046561</v>
      </c>
      <c r="U89" s="28">
        <f t="shared" si="13"/>
        <v>1.2</v>
      </c>
      <c r="V89" s="32" t="str">
        <f t="shared" si="14"/>
        <v>[1.162,0.959,1.652,-1.041,1.2],</v>
      </c>
      <c r="W89" s="14">
        <v>78.0</v>
      </c>
      <c r="X89" s="14">
        <v>88.0</v>
      </c>
    </row>
    <row r="90" ht="15.75" customHeight="1">
      <c r="A90" s="1"/>
      <c r="B90" s="1">
        <v>40.0</v>
      </c>
      <c r="C90" s="36">
        <v>280.0</v>
      </c>
      <c r="D90" s="28">
        <f t="shared" si="58"/>
        <v>241.0540729</v>
      </c>
      <c r="E90" s="2">
        <f t="shared" si="109"/>
        <v>-39.39231012</v>
      </c>
      <c r="F90" s="36">
        <v>-30.0</v>
      </c>
      <c r="G90" s="27">
        <f t="shared" si="54"/>
        <v>-0.1619850889</v>
      </c>
      <c r="H90" s="27">
        <f t="shared" si="34"/>
        <v>134.251551</v>
      </c>
      <c r="I90" s="27">
        <f t="shared" si="4"/>
        <v>137.5626364</v>
      </c>
      <c r="J90" s="27">
        <f t="shared" si="5"/>
        <v>-0.2198492186</v>
      </c>
      <c r="K90" s="27">
        <f t="shared" si="110"/>
        <v>0.1619850889</v>
      </c>
      <c r="L90" s="17">
        <f t="shared" si="7"/>
        <v>1.161985089</v>
      </c>
      <c r="M90" s="27">
        <f t="shared" si="30"/>
        <v>0.9424781396</v>
      </c>
      <c r="N90" s="27">
        <f t="shared" si="61"/>
        <v>1.696334812</v>
      </c>
      <c r="O90" s="27">
        <f t="shared" si="32"/>
        <v>-1.068016624</v>
      </c>
      <c r="P90" s="36">
        <v>1.2</v>
      </c>
      <c r="Q90" s="28">
        <f t="shared" si="11"/>
        <v>9.281061936</v>
      </c>
      <c r="R90" s="28">
        <f t="shared" ref="R90:T90" si="120">DEGREES(M90)</f>
        <v>54.00001968</v>
      </c>
      <c r="S90" s="28">
        <f t="shared" si="120"/>
        <v>97.19282535</v>
      </c>
      <c r="T90" s="28">
        <f t="shared" si="120"/>
        <v>-61.19284503</v>
      </c>
      <c r="U90" s="28">
        <f t="shared" si="13"/>
        <v>1.2</v>
      </c>
      <c r="V90" s="32" t="str">
        <f t="shared" si="14"/>
        <v>[1.162,0.942,1.696,-1.068,1.2],</v>
      </c>
      <c r="W90" s="14">
        <v>79.0</v>
      </c>
      <c r="X90" s="14">
        <v>89.0</v>
      </c>
    </row>
    <row r="91" ht="15.75" customHeight="1">
      <c r="A91" s="1"/>
      <c r="B91" s="1">
        <v>40.0</v>
      </c>
      <c r="C91" s="36">
        <v>285.0</v>
      </c>
      <c r="D91" s="28">
        <f t="shared" si="58"/>
        <v>237.6472382</v>
      </c>
      <c r="E91" s="2">
        <f t="shared" si="109"/>
        <v>-38.63703305</v>
      </c>
      <c r="F91" s="36">
        <v>-30.0</v>
      </c>
      <c r="G91" s="27">
        <f t="shared" si="54"/>
        <v>-0.16117126</v>
      </c>
      <c r="H91" s="27">
        <f t="shared" si="34"/>
        <v>130.7675853</v>
      </c>
      <c r="I91" s="27">
        <f t="shared" si="4"/>
        <v>134.16468</v>
      </c>
      <c r="J91" s="27">
        <f t="shared" si="5"/>
        <v>-0.2255123775</v>
      </c>
      <c r="K91" s="27">
        <f t="shared" si="110"/>
        <v>0.16117126</v>
      </c>
      <c r="L91" s="17">
        <f t="shared" si="7"/>
        <v>1.16117126</v>
      </c>
      <c r="M91" s="27">
        <f t="shared" si="30"/>
        <v>0.9265651047</v>
      </c>
      <c r="N91" s="27">
        <f t="shared" si="61"/>
        <v>1.739487199</v>
      </c>
      <c r="O91" s="27">
        <f t="shared" si="32"/>
        <v>-1.095255977</v>
      </c>
      <c r="P91" s="22">
        <v>1.2</v>
      </c>
      <c r="Q91" s="28">
        <f t="shared" si="11"/>
        <v>9.234432978</v>
      </c>
      <c r="R91" s="28">
        <f t="shared" ref="R91:T91" si="121">DEGREES(M91)</f>
        <v>53.08826994</v>
      </c>
      <c r="S91" s="28">
        <f t="shared" si="121"/>
        <v>99.66527504</v>
      </c>
      <c r="T91" s="28">
        <f t="shared" si="121"/>
        <v>-62.75354498</v>
      </c>
      <c r="U91" s="28">
        <f t="shared" si="13"/>
        <v>1.2</v>
      </c>
      <c r="V91" s="32" t="str">
        <f t="shared" si="14"/>
        <v>[1.161,0.927,1.739,-1.095,1.2],</v>
      </c>
      <c r="W91" s="14">
        <v>80.0</v>
      </c>
      <c r="X91" s="14">
        <v>90.0</v>
      </c>
    </row>
    <row r="92" ht="15.75" customHeight="1">
      <c r="A92" s="1"/>
      <c r="B92" s="1">
        <v>40.0</v>
      </c>
      <c r="C92" s="36">
        <v>290.0</v>
      </c>
      <c r="D92" s="28">
        <f t="shared" si="58"/>
        <v>234.3191943</v>
      </c>
      <c r="E92" s="2">
        <f t="shared" si="109"/>
        <v>-37.58770483</v>
      </c>
      <c r="F92" s="16">
        <v>-30.0</v>
      </c>
      <c r="G92" s="27">
        <f t="shared" si="54"/>
        <v>-0.1590573445</v>
      </c>
      <c r="H92" s="27">
        <f t="shared" si="34"/>
        <v>127.3148128</v>
      </c>
      <c r="I92" s="27">
        <f t="shared" si="4"/>
        <v>130.8016114</v>
      </c>
      <c r="J92" s="27">
        <f t="shared" si="5"/>
        <v>-0.2314149381</v>
      </c>
      <c r="K92" s="27">
        <f t="shared" si="110"/>
        <v>0.1590573445</v>
      </c>
      <c r="L92" s="17">
        <f t="shared" si="7"/>
        <v>1.159057345</v>
      </c>
      <c r="M92" s="27">
        <f t="shared" si="30"/>
        <v>0.9114932317</v>
      </c>
      <c r="N92" s="27">
        <f t="shared" si="61"/>
        <v>1.781436066</v>
      </c>
      <c r="O92" s="27">
        <f t="shared" si="32"/>
        <v>-1.122132971</v>
      </c>
      <c r="P92" s="36">
        <v>1.2</v>
      </c>
      <c r="Q92" s="28">
        <f t="shared" si="11"/>
        <v>9.113314541</v>
      </c>
      <c r="R92" s="28">
        <f t="shared" ref="R92:T92" si="122">DEGREES(M92)</f>
        <v>52.22471523</v>
      </c>
      <c r="S92" s="28">
        <f t="shared" si="122"/>
        <v>102.0687681</v>
      </c>
      <c r="T92" s="28">
        <f t="shared" si="122"/>
        <v>-64.29348331</v>
      </c>
      <c r="U92" s="28">
        <f t="shared" si="13"/>
        <v>1.2</v>
      </c>
      <c r="V92" s="32" t="str">
        <f t="shared" si="14"/>
        <v>[1.159,0.911,1.781,-1.122,1.2],</v>
      </c>
      <c r="W92" s="14">
        <v>81.0</v>
      </c>
      <c r="X92" s="14">
        <v>91.0</v>
      </c>
    </row>
    <row r="93" ht="15.75" customHeight="1">
      <c r="A93" s="1"/>
      <c r="B93" s="1">
        <v>40.0</v>
      </c>
      <c r="C93" s="36">
        <v>295.0</v>
      </c>
      <c r="D93" s="28">
        <f t="shared" si="58"/>
        <v>231.0952695</v>
      </c>
      <c r="E93" s="2">
        <f t="shared" si="109"/>
        <v>-36.25231148</v>
      </c>
      <c r="F93" s="36">
        <v>-30.0</v>
      </c>
      <c r="G93" s="27">
        <f t="shared" si="54"/>
        <v>-0.1556035834</v>
      </c>
      <c r="H93" s="27">
        <f t="shared" si="34"/>
        <v>123.9214691</v>
      </c>
      <c r="I93" s="27">
        <f t="shared" si="4"/>
        <v>127.5011</v>
      </c>
      <c r="J93" s="27">
        <f t="shared" si="5"/>
        <v>-0.2375190822</v>
      </c>
      <c r="K93" s="27">
        <f t="shared" si="110"/>
        <v>0.1556035834</v>
      </c>
      <c r="L93" s="17">
        <f t="shared" si="7"/>
        <v>1.155603583</v>
      </c>
      <c r="M93" s="27">
        <f t="shared" si="30"/>
        <v>0.8973535287</v>
      </c>
      <c r="N93" s="27">
        <f t="shared" si="61"/>
        <v>1.821923761</v>
      </c>
      <c r="O93" s="27">
        <f t="shared" si="32"/>
        <v>-1.148480963</v>
      </c>
      <c r="P93" s="22">
        <v>1.2</v>
      </c>
      <c r="Q93" s="28">
        <f t="shared" si="11"/>
        <v>8.915428605</v>
      </c>
      <c r="R93" s="28">
        <f t="shared" ref="R93:T93" si="123">DEGREES(M93)</f>
        <v>51.41456992</v>
      </c>
      <c r="S93" s="28">
        <f t="shared" si="123"/>
        <v>104.3885421</v>
      </c>
      <c r="T93" s="28">
        <f t="shared" si="123"/>
        <v>-65.80311201</v>
      </c>
      <c r="U93" s="28">
        <f t="shared" si="13"/>
        <v>1.2</v>
      </c>
      <c r="V93" s="32" t="str">
        <f t="shared" si="14"/>
        <v>[1.156,0.897,1.822,-1.148,1.2],</v>
      </c>
      <c r="W93" s="14">
        <v>82.0</v>
      </c>
      <c r="X93" s="14">
        <v>92.0</v>
      </c>
    </row>
    <row r="94" ht="15.75" customHeight="1">
      <c r="A94" s="1"/>
      <c r="B94" s="1">
        <v>40.0</v>
      </c>
      <c r="C94" s="36">
        <v>300.0</v>
      </c>
      <c r="D94" s="28">
        <f t="shared" si="58"/>
        <v>228</v>
      </c>
      <c r="E94" s="2">
        <f t="shared" si="109"/>
        <v>-34.64101615</v>
      </c>
      <c r="F94" s="36">
        <v>-30.0</v>
      </c>
      <c r="G94" s="27">
        <f t="shared" si="54"/>
        <v>-0.1507811264</v>
      </c>
      <c r="H94" s="27">
        <f t="shared" si="34"/>
        <v>120.6165649</v>
      </c>
      <c r="I94" s="27">
        <f t="shared" si="4"/>
        <v>124.2914145</v>
      </c>
      <c r="J94" s="27">
        <f t="shared" si="5"/>
        <v>-0.2437755311</v>
      </c>
      <c r="K94" s="27">
        <f t="shared" si="110"/>
        <v>0.1507811264</v>
      </c>
      <c r="L94" s="17">
        <f t="shared" si="7"/>
        <v>1.150781126</v>
      </c>
      <c r="M94" s="27">
        <f t="shared" si="30"/>
        <v>0.8842237271</v>
      </c>
      <c r="N94" s="27">
        <f t="shared" si="61"/>
        <v>1.860696261</v>
      </c>
      <c r="O94" s="27">
        <f t="shared" si="32"/>
        <v>-1.174123662</v>
      </c>
      <c r="P94" s="36">
        <v>1.2</v>
      </c>
      <c r="Q94" s="28">
        <f t="shared" si="11"/>
        <v>8.639122175</v>
      </c>
      <c r="R94" s="28">
        <f t="shared" ref="R94:T94" si="124">DEGREES(M94)</f>
        <v>50.66228771</v>
      </c>
      <c r="S94" s="28">
        <f t="shared" si="124"/>
        <v>106.6100427</v>
      </c>
      <c r="T94" s="28">
        <f t="shared" si="124"/>
        <v>-67.27233045</v>
      </c>
      <c r="U94" s="28">
        <f t="shared" si="13"/>
        <v>1.2</v>
      </c>
      <c r="V94" s="32" t="str">
        <f t="shared" si="14"/>
        <v>[1.151,0.884,1.861,-1.174,1.2],</v>
      </c>
      <c r="W94" s="14">
        <v>83.0</v>
      </c>
      <c r="X94" s="14">
        <v>93.0</v>
      </c>
    </row>
    <row r="95" ht="15.75" customHeight="1">
      <c r="A95" s="1"/>
      <c r="B95" s="1">
        <v>40.0</v>
      </c>
      <c r="C95" s="36">
        <v>305.0</v>
      </c>
      <c r="D95" s="28">
        <f t="shared" si="58"/>
        <v>225.0569425</v>
      </c>
      <c r="E95" s="2">
        <f t="shared" si="109"/>
        <v>-32.76608177</v>
      </c>
      <c r="F95" s="16">
        <v>-30.0</v>
      </c>
      <c r="G95" s="27">
        <f t="shared" si="54"/>
        <v>-0.1445744045</v>
      </c>
      <c r="H95" s="27">
        <f t="shared" si="34"/>
        <v>117.4296452</v>
      </c>
      <c r="I95" s="27">
        <f t="shared" si="4"/>
        <v>121.2011616</v>
      </c>
      <c r="J95" s="27">
        <f t="shared" si="5"/>
        <v>-0.2501222224</v>
      </c>
      <c r="K95" s="27">
        <f t="shared" si="110"/>
        <v>0.1445744045</v>
      </c>
      <c r="L95" s="17">
        <f t="shared" si="7"/>
        <v>1.144574405</v>
      </c>
      <c r="M95" s="27">
        <f t="shared" si="30"/>
        <v>0.8721666888</v>
      </c>
      <c r="N95" s="27">
        <f t="shared" si="61"/>
        <v>1.897503721</v>
      </c>
      <c r="O95" s="27">
        <f t="shared" si="32"/>
        <v>-1.198874083</v>
      </c>
      <c r="P95" s="22">
        <v>1.2</v>
      </c>
      <c r="Q95" s="28">
        <f t="shared" si="11"/>
        <v>8.283503205</v>
      </c>
      <c r="R95" s="28">
        <f t="shared" ref="R95:T95" si="125">DEGREES(M95)</f>
        <v>49.9714703</v>
      </c>
      <c r="S95" s="28">
        <f t="shared" si="125"/>
        <v>108.7189548</v>
      </c>
      <c r="T95" s="28">
        <f t="shared" si="125"/>
        <v>-68.69042512</v>
      </c>
      <c r="U95" s="28">
        <f t="shared" si="13"/>
        <v>1.2</v>
      </c>
      <c r="V95" s="32" t="str">
        <f t="shared" si="14"/>
        <v>[1.145,0.872,1.898,-1.199,1.2],</v>
      </c>
      <c r="W95" s="14">
        <v>84.0</v>
      </c>
      <c r="X95" s="14">
        <v>94.0</v>
      </c>
    </row>
    <row r="96" ht="15.75" customHeight="1">
      <c r="A96" s="1"/>
      <c r="B96" s="1">
        <v>40.0</v>
      </c>
      <c r="C96" s="36">
        <v>310.0</v>
      </c>
      <c r="D96" s="28">
        <f t="shared" si="58"/>
        <v>222.2884956</v>
      </c>
      <c r="E96" s="2">
        <f t="shared" si="109"/>
        <v>-30.64177772</v>
      </c>
      <c r="F96" s="36">
        <v>-30.0</v>
      </c>
      <c r="G96" s="27">
        <f t="shared" si="54"/>
        <v>-0.1369835995</v>
      </c>
      <c r="H96" s="27">
        <f t="shared" si="34"/>
        <v>114.3904941</v>
      </c>
      <c r="I96" s="27">
        <f t="shared" si="4"/>
        <v>118.2589748</v>
      </c>
      <c r="J96" s="27">
        <f t="shared" si="5"/>
        <v>-0.2564833717</v>
      </c>
      <c r="K96" s="27">
        <f t="shared" si="110"/>
        <v>0.1369835995</v>
      </c>
      <c r="L96" s="17">
        <f t="shared" si="7"/>
        <v>1.1369836</v>
      </c>
      <c r="M96" s="27">
        <f t="shared" si="30"/>
        <v>0.8612289113</v>
      </c>
      <c r="N96" s="27">
        <f t="shared" si="61"/>
        <v>1.932101574</v>
      </c>
      <c r="O96" s="27">
        <f t="shared" si="32"/>
        <v>-1.222534159</v>
      </c>
      <c r="P96" s="36">
        <v>1.2</v>
      </c>
      <c r="Q96" s="28">
        <f t="shared" si="11"/>
        <v>7.848582114</v>
      </c>
      <c r="R96" s="28">
        <f t="shared" ref="R96:T96" si="126">DEGREES(M96)</f>
        <v>49.34478181</v>
      </c>
      <c r="S96" s="28">
        <f t="shared" si="126"/>
        <v>110.7012658</v>
      </c>
      <c r="T96" s="28">
        <f t="shared" si="126"/>
        <v>-70.04604761</v>
      </c>
      <c r="U96" s="28">
        <f t="shared" si="13"/>
        <v>1.2</v>
      </c>
      <c r="V96" s="32" t="str">
        <f t="shared" si="14"/>
        <v>[1.137,0.861,1.932,-1.223,1.2],</v>
      </c>
      <c r="W96" s="14">
        <v>85.0</v>
      </c>
      <c r="X96" s="14">
        <v>95.0</v>
      </c>
    </row>
    <row r="97" ht="15.75" customHeight="1">
      <c r="A97" s="1"/>
      <c r="B97" s="1">
        <v>40.0</v>
      </c>
      <c r="C97" s="36">
        <v>315.0</v>
      </c>
      <c r="D97" s="28">
        <f t="shared" si="58"/>
        <v>219.7157288</v>
      </c>
      <c r="E97" s="2">
        <f t="shared" si="109"/>
        <v>-28.28427125</v>
      </c>
      <c r="F97" s="36">
        <v>-30.0</v>
      </c>
      <c r="G97" s="27">
        <f t="shared" si="54"/>
        <v>-0.1280270968</v>
      </c>
      <c r="H97" s="27">
        <f t="shared" si="34"/>
        <v>111.5287825</v>
      </c>
      <c r="I97" s="27">
        <f t="shared" si="4"/>
        <v>115.493157</v>
      </c>
      <c r="J97" s="27">
        <f t="shared" si="5"/>
        <v>-0.262769158</v>
      </c>
      <c r="K97" s="27">
        <f t="shared" si="110"/>
        <v>0.1280270968</v>
      </c>
      <c r="L97" s="17">
        <f t="shared" si="7"/>
        <v>1.128027097</v>
      </c>
      <c r="M97" s="27">
        <f t="shared" si="30"/>
        <v>0.8514393775</v>
      </c>
      <c r="N97" s="27">
        <f t="shared" si="61"/>
        <v>1.964252215</v>
      </c>
      <c r="O97" s="27">
        <f t="shared" si="32"/>
        <v>-1.244895265</v>
      </c>
      <c r="P97" s="22">
        <v>1.2</v>
      </c>
      <c r="Q97" s="28">
        <f t="shared" si="11"/>
        <v>7.335412311</v>
      </c>
      <c r="R97" s="28">
        <f t="shared" ref="R97:T97" si="127">DEGREES(M97)</f>
        <v>48.78388284</v>
      </c>
      <c r="S97" s="28">
        <f t="shared" si="127"/>
        <v>112.5433618</v>
      </c>
      <c r="T97" s="28">
        <f t="shared" si="127"/>
        <v>-71.32724464</v>
      </c>
      <c r="U97" s="28">
        <f t="shared" si="13"/>
        <v>1.2</v>
      </c>
      <c r="V97" s="32" t="str">
        <f t="shared" si="14"/>
        <v>[1.128,0.851,1.964,-1.245,1.2],</v>
      </c>
      <c r="W97" s="14">
        <v>86.0</v>
      </c>
      <c r="X97" s="14">
        <v>96.0</v>
      </c>
    </row>
    <row r="98" ht="15.75" customHeight="1">
      <c r="A98" s="1"/>
      <c r="B98" s="1">
        <v>40.0</v>
      </c>
      <c r="C98" s="36">
        <v>320.0</v>
      </c>
      <c r="D98" s="28">
        <f t="shared" si="58"/>
        <v>217.3582223</v>
      </c>
      <c r="E98" s="2">
        <f t="shared" si="109"/>
        <v>-25.71150439</v>
      </c>
      <c r="F98" s="16">
        <v>-30.0</v>
      </c>
      <c r="G98" s="27">
        <f t="shared" si="54"/>
        <v>-0.1177437697</v>
      </c>
      <c r="H98" s="27">
        <f t="shared" si="34"/>
        <v>108.8736582</v>
      </c>
      <c r="I98" s="27">
        <f t="shared" si="4"/>
        <v>112.9312775</v>
      </c>
      <c r="J98" s="27">
        <f t="shared" si="5"/>
        <v>-0.2688763042</v>
      </c>
      <c r="K98" s="27">
        <f t="shared" si="110"/>
        <v>0.1177437697</v>
      </c>
      <c r="L98" s="17">
        <f t="shared" si="7"/>
        <v>1.11774377</v>
      </c>
      <c r="M98" s="27">
        <f t="shared" si="30"/>
        <v>0.8428090318</v>
      </c>
      <c r="N98" s="27">
        <f t="shared" si="61"/>
        <v>1.993727198</v>
      </c>
      <c r="O98" s="27">
        <f t="shared" si="32"/>
        <v>-1.265739903</v>
      </c>
      <c r="P98" s="36">
        <v>1.2</v>
      </c>
      <c r="Q98" s="28">
        <f t="shared" si="11"/>
        <v>6.746221067</v>
      </c>
      <c r="R98" s="28">
        <f t="shared" ref="R98:T98" si="128">DEGREES(M98)</f>
        <v>48.28940046</v>
      </c>
      <c r="S98" s="28">
        <f t="shared" si="128"/>
        <v>114.232154</v>
      </c>
      <c r="T98" s="28">
        <f t="shared" si="128"/>
        <v>-72.52155443</v>
      </c>
      <c r="U98" s="28">
        <f t="shared" si="13"/>
        <v>1.2</v>
      </c>
      <c r="V98" s="32" t="str">
        <f t="shared" si="14"/>
        <v>[1.118,0.843,1.994,-1.266,1.2],</v>
      </c>
      <c r="W98" s="14">
        <v>87.0</v>
      </c>
      <c r="X98" s="14">
        <v>97.0</v>
      </c>
    </row>
    <row r="99" ht="15.75" customHeight="1">
      <c r="A99" s="1"/>
      <c r="B99" s="1">
        <v>40.0</v>
      </c>
      <c r="C99" s="36">
        <v>325.0</v>
      </c>
      <c r="D99" s="28">
        <f t="shared" si="58"/>
        <v>215.2339182</v>
      </c>
      <c r="E99" s="2">
        <f t="shared" si="109"/>
        <v>-22.94305745</v>
      </c>
      <c r="F99" s="36">
        <v>-30.0</v>
      </c>
      <c r="G99" s="27">
        <f t="shared" si="54"/>
        <v>-0.1061949112</v>
      </c>
      <c r="H99" s="27">
        <f t="shared" si="34"/>
        <v>106.4532824</v>
      </c>
      <c r="I99" s="27">
        <f t="shared" si="4"/>
        <v>110.5997347</v>
      </c>
      <c r="J99" s="27">
        <f t="shared" si="5"/>
        <v>-0.274689811</v>
      </c>
      <c r="K99" s="27">
        <f t="shared" si="110"/>
        <v>0.1061949112</v>
      </c>
      <c r="L99" s="17">
        <f t="shared" si="7"/>
        <v>1.106194911</v>
      </c>
      <c r="M99" s="27">
        <f t="shared" si="30"/>
        <v>0.8353311825</v>
      </c>
      <c r="N99" s="27">
        <f t="shared" si="61"/>
        <v>2.020309911</v>
      </c>
      <c r="O99" s="27">
        <f t="shared" si="32"/>
        <v>-1.284844766</v>
      </c>
      <c r="P99" s="22">
        <v>1.2</v>
      </c>
      <c r="Q99" s="28">
        <f t="shared" si="11"/>
        <v>6.08452022</v>
      </c>
      <c r="R99" s="28">
        <f t="shared" ref="R99:T99" si="129">DEGREES(M99)</f>
        <v>47.86095125</v>
      </c>
      <c r="S99" s="28">
        <f t="shared" si="129"/>
        <v>115.7552312</v>
      </c>
      <c r="T99" s="28">
        <f t="shared" si="129"/>
        <v>-73.61618244</v>
      </c>
      <c r="U99" s="28">
        <f t="shared" si="13"/>
        <v>1.2</v>
      </c>
      <c r="V99" s="32" t="str">
        <f t="shared" si="14"/>
        <v>[1.106,0.835,2.02,-1.285,1.2],</v>
      </c>
      <c r="W99" s="14">
        <v>88.0</v>
      </c>
      <c r="X99" s="14">
        <v>98.0</v>
      </c>
    </row>
    <row r="100" ht="15.75" customHeight="1">
      <c r="A100" s="1"/>
      <c r="B100" s="1">
        <v>40.0</v>
      </c>
      <c r="C100" s="36">
        <v>330.0</v>
      </c>
      <c r="D100" s="28">
        <f t="shared" si="58"/>
        <v>213.3589838</v>
      </c>
      <c r="E100" s="2">
        <f t="shared" si="109"/>
        <v>-20</v>
      </c>
      <c r="F100" s="36">
        <v>-30.0</v>
      </c>
      <c r="G100" s="27">
        <f t="shared" si="54"/>
        <v>-0.0934656085</v>
      </c>
      <c r="H100" s="27">
        <f t="shared" si="34"/>
        <v>104.2943209</v>
      </c>
      <c r="I100" s="27">
        <f t="shared" si="4"/>
        <v>108.5232942</v>
      </c>
      <c r="J100" s="27">
        <f t="shared" si="5"/>
        <v>-0.2800860501</v>
      </c>
      <c r="K100" s="27">
        <f t="shared" si="110"/>
        <v>0.0934656085</v>
      </c>
      <c r="L100" s="17">
        <f t="shared" si="7"/>
        <v>1.093465609</v>
      </c>
      <c r="M100" s="27">
        <f t="shared" si="30"/>
        <v>0.8289830853</v>
      </c>
      <c r="N100" s="27">
        <f t="shared" si="61"/>
        <v>2.043798583</v>
      </c>
      <c r="O100" s="27">
        <f t="shared" si="32"/>
        <v>-1.301985342</v>
      </c>
      <c r="P100" s="36">
        <v>1.2</v>
      </c>
      <c r="Q100" s="28">
        <f t="shared" si="11"/>
        <v>5.355184897</v>
      </c>
      <c r="R100" s="28">
        <f t="shared" ref="R100:T100" si="130">DEGREES(M100)</f>
        <v>47.49723208</v>
      </c>
      <c r="S100" s="28">
        <f t="shared" si="130"/>
        <v>117.101033</v>
      </c>
      <c r="T100" s="28">
        <f t="shared" si="130"/>
        <v>-74.59826507</v>
      </c>
      <c r="U100" s="28">
        <f t="shared" si="13"/>
        <v>1.2</v>
      </c>
      <c r="V100" s="32" t="str">
        <f t="shared" si="14"/>
        <v>[1.093,0.829,2.044,-1.302,1.2],</v>
      </c>
      <c r="W100" s="14">
        <v>89.0</v>
      </c>
      <c r="X100" s="14">
        <v>99.0</v>
      </c>
    </row>
    <row r="101" ht="15.75" customHeight="1">
      <c r="A101" s="1"/>
      <c r="B101" s="1">
        <v>40.0</v>
      </c>
      <c r="C101" s="36">
        <v>335.0</v>
      </c>
      <c r="D101" s="28">
        <f t="shared" si="58"/>
        <v>211.7476885</v>
      </c>
      <c r="E101" s="2">
        <f t="shared" si="109"/>
        <v>-16.90473047</v>
      </c>
      <c r="F101" s="16">
        <v>-30.0</v>
      </c>
      <c r="G101" s="27">
        <f t="shared" si="54"/>
        <v>-0.07966534657</v>
      </c>
      <c r="H101" s="27">
        <f t="shared" si="34"/>
        <v>102.4214055</v>
      </c>
      <c r="I101" s="27">
        <f t="shared" si="4"/>
        <v>106.724619</v>
      </c>
      <c r="J101" s="27">
        <f t="shared" si="5"/>
        <v>-0.284937299</v>
      </c>
      <c r="K101" s="27">
        <f t="shared" si="110"/>
        <v>0.07966534657</v>
      </c>
      <c r="L101" s="17">
        <f t="shared" si="7"/>
        <v>1.079665347</v>
      </c>
      <c r="M101" s="27">
        <f t="shared" si="30"/>
        <v>0.8237288622</v>
      </c>
      <c r="N101" s="27">
        <f t="shared" si="61"/>
        <v>2.064009527</v>
      </c>
      <c r="O101" s="27">
        <f t="shared" si="32"/>
        <v>-1.316942063</v>
      </c>
      <c r="P101" s="22">
        <v>1.2</v>
      </c>
      <c r="Q101" s="28">
        <f t="shared" si="11"/>
        <v>4.564488132</v>
      </c>
      <c r="R101" s="28">
        <f t="shared" ref="R101:T101" si="131">DEGREES(M101)</f>
        <v>47.19618727</v>
      </c>
      <c r="S101" s="28">
        <f t="shared" si="131"/>
        <v>118.2590348</v>
      </c>
      <c r="T101" s="28">
        <f t="shared" si="131"/>
        <v>-75.45522205</v>
      </c>
      <c r="U101" s="28">
        <f t="shared" si="13"/>
        <v>1.2</v>
      </c>
      <c r="V101" s="32" t="str">
        <f t="shared" si="14"/>
        <v>[1.08,0.824,2.064,-1.317,1.2],</v>
      </c>
      <c r="W101" s="14">
        <v>90.0</v>
      </c>
      <c r="X101" s="14">
        <v>100.0</v>
      </c>
    </row>
    <row r="102" ht="15.75" customHeight="1">
      <c r="A102" s="1"/>
      <c r="B102" s="1">
        <v>40.0</v>
      </c>
      <c r="C102" s="36">
        <v>340.0</v>
      </c>
      <c r="D102" s="28">
        <f t="shared" si="58"/>
        <v>210.4122952</v>
      </c>
      <c r="E102" s="2">
        <f t="shared" si="109"/>
        <v>-13.68080573</v>
      </c>
      <c r="F102" s="36">
        <v>-30.0</v>
      </c>
      <c r="G102" s="27">
        <f t="shared" si="54"/>
        <v>-0.06492765097</v>
      </c>
      <c r="H102" s="27">
        <f t="shared" si="34"/>
        <v>100.8565825</v>
      </c>
      <c r="I102" s="27">
        <f t="shared" si="4"/>
        <v>105.2238102</v>
      </c>
      <c r="J102" s="27">
        <f t="shared" si="5"/>
        <v>-0.2891176147</v>
      </c>
      <c r="K102" s="27">
        <f t="shared" si="110"/>
        <v>0.06492765097</v>
      </c>
      <c r="L102" s="17">
        <f t="shared" si="7"/>
        <v>1.064927651</v>
      </c>
      <c r="M102" s="27">
        <f t="shared" si="30"/>
        <v>0.8195237352</v>
      </c>
      <c r="N102" s="27">
        <f t="shared" si="61"/>
        <v>2.080780413</v>
      </c>
      <c r="O102" s="27">
        <f t="shared" si="32"/>
        <v>-1.329507821</v>
      </c>
      <c r="P102" s="36">
        <v>1.2</v>
      </c>
      <c r="Q102" s="28">
        <f t="shared" si="11"/>
        <v>3.720080374</v>
      </c>
      <c r="R102" s="28">
        <f t="shared" ref="R102:T102" si="132">DEGREES(M102)</f>
        <v>46.95525124</v>
      </c>
      <c r="S102" s="28">
        <f t="shared" si="132"/>
        <v>119.2199357</v>
      </c>
      <c r="T102" s="28">
        <f t="shared" si="132"/>
        <v>-76.17518697</v>
      </c>
      <c r="U102" s="28">
        <f t="shared" si="13"/>
        <v>1.2</v>
      </c>
      <c r="V102" s="32" t="str">
        <f t="shared" si="14"/>
        <v>[1.065,0.82,2.081,-1.33,1.2],</v>
      </c>
      <c r="W102" s="14">
        <v>91.0</v>
      </c>
      <c r="X102" s="14">
        <v>101.0</v>
      </c>
    </row>
    <row r="103" ht="15.75" customHeight="1">
      <c r="A103" s="1"/>
      <c r="B103" s="1">
        <v>40.0</v>
      </c>
      <c r="C103" s="36">
        <v>345.0</v>
      </c>
      <c r="D103" s="28">
        <f t="shared" si="58"/>
        <v>209.3629669</v>
      </c>
      <c r="E103" s="2">
        <f t="shared" si="109"/>
        <v>-10.3527618</v>
      </c>
      <c r="F103" s="36">
        <v>-30.0</v>
      </c>
      <c r="G103" s="27">
        <f t="shared" si="54"/>
        <v>-0.04940862348</v>
      </c>
      <c r="H103" s="27">
        <f t="shared" si="34"/>
        <v>99.61877685</v>
      </c>
      <c r="I103" s="27">
        <f t="shared" si="4"/>
        <v>104.0379772</v>
      </c>
      <c r="J103" s="27">
        <f t="shared" si="5"/>
        <v>-0.2925097147</v>
      </c>
      <c r="K103" s="27">
        <f t="shared" si="110"/>
        <v>0.04940862348</v>
      </c>
      <c r="L103" s="17">
        <f t="shared" si="7"/>
        <v>1.049408623</v>
      </c>
      <c r="M103" s="27">
        <f t="shared" si="30"/>
        <v>0.8163193315</v>
      </c>
      <c r="N103" s="27">
        <f t="shared" si="61"/>
        <v>2.09397342</v>
      </c>
      <c r="O103" s="27">
        <f t="shared" si="32"/>
        <v>-1.339496425</v>
      </c>
      <c r="P103" s="22">
        <v>1.2</v>
      </c>
      <c r="Q103" s="28">
        <f t="shared" si="11"/>
        <v>2.830905597</v>
      </c>
      <c r="R103" s="28">
        <f t="shared" ref="R103:T103" si="133">DEGREES(M103)</f>
        <v>46.77165243</v>
      </c>
      <c r="S103" s="28">
        <f t="shared" si="133"/>
        <v>119.9758394</v>
      </c>
      <c r="T103" s="28">
        <f t="shared" si="133"/>
        <v>-76.74749181</v>
      </c>
      <c r="U103" s="28">
        <f t="shared" si="13"/>
        <v>1.2</v>
      </c>
      <c r="V103" s="32" t="str">
        <f t="shared" si="14"/>
        <v>[1.049,0.816,2.094,-1.339,1.2],</v>
      </c>
      <c r="W103" s="14">
        <v>92.0</v>
      </c>
      <c r="X103" s="14">
        <v>102.0</v>
      </c>
    </row>
    <row r="104" ht="15.75" customHeight="1">
      <c r="A104" s="1"/>
      <c r="B104" s="1">
        <v>40.0</v>
      </c>
      <c r="C104" s="36">
        <v>350.0</v>
      </c>
      <c r="D104" s="28">
        <f t="shared" si="58"/>
        <v>208.6076899</v>
      </c>
      <c r="E104" s="2">
        <f t="shared" si="109"/>
        <v>-6.945927107</v>
      </c>
      <c r="F104" s="16">
        <v>-30.0</v>
      </c>
      <c r="G104" s="27">
        <f t="shared" si="54"/>
        <v>-0.03328430471</v>
      </c>
      <c r="H104" s="27">
        <f t="shared" si="34"/>
        <v>98.72329573</v>
      </c>
      <c r="I104" s="27">
        <f t="shared" si="4"/>
        <v>103.1808564</v>
      </c>
      <c r="J104" s="27">
        <f t="shared" si="5"/>
        <v>-0.2950122897</v>
      </c>
      <c r="K104" s="27">
        <f t="shared" si="110"/>
        <v>0.03328430471</v>
      </c>
      <c r="L104" s="17">
        <f t="shared" si="7"/>
        <v>1.033284305</v>
      </c>
      <c r="M104" s="27">
        <f t="shared" si="30"/>
        <v>0.8140695729</v>
      </c>
      <c r="N104" s="27">
        <f t="shared" si="61"/>
        <v>2.103478087</v>
      </c>
      <c r="O104" s="27">
        <f t="shared" si="32"/>
        <v>-1.346751333</v>
      </c>
      <c r="P104" s="36">
        <v>1.2</v>
      </c>
      <c r="Q104" s="28">
        <f t="shared" si="11"/>
        <v>1.907050184</v>
      </c>
      <c r="R104" s="28">
        <f t="shared" ref="R104:T104" si="134">DEGREES(M104)</f>
        <v>46.64275076</v>
      </c>
      <c r="S104" s="28">
        <f t="shared" si="134"/>
        <v>120.5204167</v>
      </c>
      <c r="T104" s="28">
        <f t="shared" si="134"/>
        <v>-77.16316745</v>
      </c>
      <c r="U104" s="28">
        <f t="shared" si="13"/>
        <v>1.2</v>
      </c>
      <c r="V104" s="32" t="str">
        <f t="shared" si="14"/>
        <v>[1.033,0.814,2.103,-1.347,1.2],</v>
      </c>
      <c r="W104" s="14">
        <v>93.0</v>
      </c>
      <c r="X104" s="14">
        <v>103.0</v>
      </c>
    </row>
    <row r="105" ht="15.75" customHeight="1">
      <c r="A105" s="1"/>
      <c r="B105" s="1">
        <v>40.0</v>
      </c>
      <c r="C105" s="36">
        <v>355.0</v>
      </c>
      <c r="D105" s="28">
        <f t="shared" si="58"/>
        <v>208.1522121</v>
      </c>
      <c r="E105" s="2">
        <f t="shared" si="109"/>
        <v>-3.48622971</v>
      </c>
      <c r="F105" s="36">
        <v>-30.0</v>
      </c>
      <c r="G105" s="27">
        <f t="shared" si="54"/>
        <v>-0.01674689764</v>
      </c>
      <c r="H105" s="27">
        <f t="shared" si="34"/>
        <v>98.18140452</v>
      </c>
      <c r="I105" s="27">
        <f t="shared" si="4"/>
        <v>102.6624965</v>
      </c>
      <c r="J105" s="27">
        <f t="shared" si="5"/>
        <v>-0.2965469865</v>
      </c>
      <c r="K105" s="27">
        <f t="shared" si="110"/>
        <v>0.01674689764</v>
      </c>
      <c r="L105" s="17">
        <f t="shared" si="7"/>
        <v>1.016746898</v>
      </c>
      <c r="M105" s="27">
        <f t="shared" si="30"/>
        <v>0.812736465</v>
      </c>
      <c r="N105" s="27">
        <f t="shared" si="61"/>
        <v>2.109213697</v>
      </c>
      <c r="O105" s="27">
        <f t="shared" si="32"/>
        <v>-1.351153835</v>
      </c>
      <c r="P105" s="22">
        <v>1.2</v>
      </c>
      <c r="Q105" s="28">
        <f t="shared" si="11"/>
        <v>0.9595265548</v>
      </c>
      <c r="R105" s="28">
        <f t="shared" ref="R105:T105" si="135">DEGREES(M105)</f>
        <v>46.5663693</v>
      </c>
      <c r="S105" s="28">
        <f t="shared" si="135"/>
        <v>120.8490429</v>
      </c>
      <c r="T105" s="28">
        <f t="shared" si="135"/>
        <v>-77.4154122</v>
      </c>
      <c r="U105" s="28">
        <f t="shared" si="13"/>
        <v>1.2</v>
      </c>
      <c r="V105" s="32" t="str">
        <f t="shared" si="14"/>
        <v>[1.017,0.813,2.109,-1.351,1.2],</v>
      </c>
      <c r="W105" s="14">
        <v>94.0</v>
      </c>
      <c r="X105" s="14">
        <v>104.0</v>
      </c>
    </row>
    <row r="106" ht="15.75" customHeight="1">
      <c r="A106" s="1"/>
      <c r="B106" s="1">
        <v>40.0</v>
      </c>
      <c r="C106" s="36">
        <v>360.0</v>
      </c>
      <c r="D106" s="28">
        <f t="shared" si="58"/>
        <v>208</v>
      </c>
      <c r="E106" s="2">
        <f t="shared" si="109"/>
        <v>0</v>
      </c>
      <c r="F106" s="36">
        <v>-30.0</v>
      </c>
      <c r="G106" s="27">
        <f t="shared" si="54"/>
        <v>0</v>
      </c>
      <c r="H106" s="27">
        <f t="shared" si="34"/>
        <v>98</v>
      </c>
      <c r="I106" s="27">
        <f t="shared" si="4"/>
        <v>102.4890238</v>
      </c>
      <c r="J106" s="27">
        <f t="shared" si="5"/>
        <v>-0.2970642123</v>
      </c>
      <c r="K106" s="27">
        <f t="shared" ref="K106:K107" si="137">ATAN2(D106,E106)</f>
        <v>0</v>
      </c>
      <c r="L106" s="17">
        <f t="shared" si="7"/>
        <v>1</v>
      </c>
      <c r="M106" s="27">
        <f t="shared" si="30"/>
        <v>0.812295003</v>
      </c>
      <c r="N106" s="27">
        <f t="shared" si="61"/>
        <v>2.111131072</v>
      </c>
      <c r="O106" s="27">
        <f t="shared" si="32"/>
        <v>-1.352629748</v>
      </c>
      <c r="P106" s="36">
        <v>1.2</v>
      </c>
      <c r="Q106" s="28">
        <f t="shared" si="11"/>
        <v>0</v>
      </c>
      <c r="R106" s="28">
        <f t="shared" ref="R106:T106" si="136">DEGREES(M106)</f>
        <v>46.54107539</v>
      </c>
      <c r="S106" s="28">
        <f t="shared" si="136"/>
        <v>120.9589004</v>
      </c>
      <c r="T106" s="28">
        <f t="shared" si="136"/>
        <v>-77.49997583</v>
      </c>
      <c r="U106" s="28">
        <f t="shared" si="13"/>
        <v>1.2</v>
      </c>
      <c r="V106" s="32" t="str">
        <f t="shared" si="14"/>
        <v>[1,0.812,2.111,-1.353,1.2],</v>
      </c>
      <c r="W106" s="14">
        <v>95.0</v>
      </c>
      <c r="X106" s="14">
        <v>105.0</v>
      </c>
    </row>
    <row r="107" ht="15.75" customHeight="1">
      <c r="A107" s="55"/>
      <c r="B107" s="44">
        <v>40.0</v>
      </c>
      <c r="C107" s="44">
        <v>360.0</v>
      </c>
      <c r="D107" s="45">
        <f t="shared" si="58"/>
        <v>208</v>
      </c>
      <c r="E107" s="46">
        <f>-SQRT(B107^2-(D107-248)^2)</f>
        <v>0</v>
      </c>
      <c r="F107" s="44">
        <v>30.0</v>
      </c>
      <c r="G107" s="47">
        <f t="shared" si="54"/>
        <v>0</v>
      </c>
      <c r="H107" s="27">
        <f t="shared" si="34"/>
        <v>98</v>
      </c>
      <c r="I107" s="27">
        <f t="shared" si="4"/>
        <v>102.4890238</v>
      </c>
      <c r="J107" s="27">
        <f t="shared" si="5"/>
        <v>0.2970642123</v>
      </c>
      <c r="K107" s="47">
        <f t="shared" si="137"/>
        <v>0</v>
      </c>
      <c r="L107" s="17">
        <f t="shared" si="7"/>
        <v>1</v>
      </c>
      <c r="M107" s="47">
        <f t="shared" si="30"/>
        <v>0.2181665783</v>
      </c>
      <c r="N107" s="27">
        <f t="shared" si="61"/>
        <v>2.111131072</v>
      </c>
      <c r="O107" s="47">
        <f t="shared" si="32"/>
        <v>-0.7585013238</v>
      </c>
      <c r="P107" s="22">
        <v>1.2</v>
      </c>
      <c r="Q107" s="45">
        <f t="shared" si="11"/>
        <v>0</v>
      </c>
      <c r="R107" s="28">
        <f t="shared" ref="R107:T107" si="138">DEGREES(M107)</f>
        <v>12.50002417</v>
      </c>
      <c r="S107" s="45">
        <f t="shared" si="138"/>
        <v>120.9589004</v>
      </c>
      <c r="T107" s="45">
        <f t="shared" si="138"/>
        <v>-43.45892461</v>
      </c>
      <c r="U107" s="45">
        <f t="shared" si="13"/>
        <v>1.2</v>
      </c>
      <c r="V107" s="32" t="str">
        <f t="shared" si="14"/>
        <v>[1,0.218,2.111,-0.759,1.2],</v>
      </c>
      <c r="W107" s="14">
        <v>96.0</v>
      </c>
      <c r="X107" s="14">
        <v>106.0</v>
      </c>
    </row>
    <row r="108" ht="15.75" customHeight="1">
      <c r="A108" s="54"/>
      <c r="B108" s="9">
        <v>0.0</v>
      </c>
      <c r="C108" s="9">
        <v>0.0</v>
      </c>
      <c r="D108" s="9">
        <v>0.0</v>
      </c>
      <c r="E108" s="9">
        <v>0.0</v>
      </c>
      <c r="F108" s="9">
        <v>298.0</v>
      </c>
      <c r="G108" s="33">
        <v>0.0</v>
      </c>
      <c r="H108" s="33">
        <v>0.0</v>
      </c>
      <c r="I108" s="27">
        <f t="shared" si="4"/>
        <v>298</v>
      </c>
      <c r="J108" s="43">
        <v>0.0</v>
      </c>
      <c r="K108" s="33">
        <v>0.0</v>
      </c>
      <c r="L108" s="17">
        <f t="shared" si="7"/>
        <v>1</v>
      </c>
      <c r="M108" s="33">
        <v>0.0</v>
      </c>
      <c r="N108" s="33">
        <v>0.0</v>
      </c>
      <c r="O108" s="33">
        <v>0.0</v>
      </c>
      <c r="P108" s="36">
        <v>1.2</v>
      </c>
      <c r="Q108" s="13">
        <f t="shared" si="11"/>
        <v>0</v>
      </c>
      <c r="R108" s="13">
        <f t="shared" ref="R108:T108" si="139">DEGREES(M108)</f>
        <v>0</v>
      </c>
      <c r="S108" s="13">
        <f t="shared" si="139"/>
        <v>0</v>
      </c>
      <c r="T108" s="13">
        <f t="shared" si="139"/>
        <v>0</v>
      </c>
      <c r="U108" s="13">
        <f t="shared" si="13"/>
        <v>1.2</v>
      </c>
      <c r="V108" s="32" t="str">
        <f t="shared" si="14"/>
        <v>[1,0,0,0,1.2],</v>
      </c>
      <c r="W108" s="14">
        <v>97.0</v>
      </c>
      <c r="X108" s="14">
        <v>107.0</v>
      </c>
    </row>
    <row r="109" ht="15.75" customHeight="1">
      <c r="A109" s="54"/>
      <c r="B109" s="9">
        <v>0.0</v>
      </c>
      <c r="C109" s="9">
        <v>0.0</v>
      </c>
      <c r="D109" s="9">
        <v>0.0</v>
      </c>
      <c r="E109" s="9">
        <v>0.0</v>
      </c>
      <c r="F109" s="9">
        <v>298.0</v>
      </c>
      <c r="G109" s="33">
        <v>0.0</v>
      </c>
      <c r="H109" s="33">
        <v>0.0</v>
      </c>
      <c r="I109" s="27">
        <f t="shared" si="4"/>
        <v>298</v>
      </c>
      <c r="J109" s="43">
        <v>0.0</v>
      </c>
      <c r="K109" s="33">
        <v>0.0</v>
      </c>
      <c r="L109" s="17">
        <f t="shared" si="7"/>
        <v>1</v>
      </c>
      <c r="M109" s="33">
        <v>0.0</v>
      </c>
      <c r="N109" s="33">
        <v>0.0</v>
      </c>
      <c r="O109" s="33">
        <v>0.0</v>
      </c>
      <c r="P109" s="36">
        <v>1.2</v>
      </c>
      <c r="Q109" s="13">
        <f t="shared" si="11"/>
        <v>0</v>
      </c>
      <c r="R109" s="13">
        <f t="shared" ref="R109:T109" si="140">DEGREES(M109)</f>
        <v>0</v>
      </c>
      <c r="S109" s="13">
        <f t="shared" si="140"/>
        <v>0</v>
      </c>
      <c r="T109" s="13">
        <f t="shared" si="140"/>
        <v>0</v>
      </c>
      <c r="U109" s="13">
        <f t="shared" si="13"/>
        <v>1.2</v>
      </c>
      <c r="V109" s="32" t="str">
        <f t="shared" si="14"/>
        <v>[1,0,0,0,1.2],</v>
      </c>
      <c r="W109" s="14">
        <v>97.0</v>
      </c>
      <c r="X109" s="14">
        <v>108.0</v>
      </c>
    </row>
    <row r="110" ht="15.75" customHeight="1">
      <c r="G110" s="49"/>
      <c r="H110" s="49"/>
      <c r="I110" s="49"/>
      <c r="J110" s="49"/>
      <c r="K110" s="49"/>
      <c r="L110" s="49"/>
      <c r="M110" s="49"/>
      <c r="N110" s="49"/>
      <c r="O110" s="49"/>
    </row>
    <row r="111" ht="15.75" customHeight="1">
      <c r="G111" s="49"/>
      <c r="H111" s="49"/>
      <c r="I111" s="49"/>
      <c r="J111" s="49"/>
      <c r="K111" s="49"/>
      <c r="L111" s="49"/>
      <c r="M111" s="49"/>
      <c r="N111" s="49"/>
      <c r="O111" s="49"/>
    </row>
    <row r="112" ht="15.75" customHeight="1">
      <c r="G112" s="49"/>
      <c r="H112" s="49"/>
      <c r="I112" s="49"/>
      <c r="J112" s="49"/>
      <c r="K112" s="49"/>
      <c r="L112" s="49"/>
      <c r="M112" s="49"/>
      <c r="N112" s="49"/>
      <c r="O112" s="49"/>
    </row>
    <row r="113" ht="15.75" customHeight="1">
      <c r="G113" s="49"/>
      <c r="H113" s="49"/>
      <c r="I113" s="49"/>
      <c r="J113" s="49"/>
      <c r="K113" s="49"/>
      <c r="L113" s="49"/>
      <c r="M113" s="49"/>
      <c r="N113" s="49"/>
      <c r="O113" s="49"/>
    </row>
    <row r="114" ht="15.75" customHeight="1">
      <c r="G114" s="49"/>
      <c r="H114" s="49"/>
      <c r="I114" s="49"/>
      <c r="J114" s="49"/>
      <c r="K114" s="49"/>
      <c r="L114" s="49"/>
      <c r="M114" s="49"/>
      <c r="N114" s="49"/>
      <c r="O114" s="49"/>
    </row>
    <row r="115" ht="15.75" customHeight="1">
      <c r="G115" s="49"/>
      <c r="H115" s="49"/>
      <c r="I115" s="49"/>
      <c r="J115" s="49"/>
      <c r="K115" s="49"/>
      <c r="L115" s="49"/>
      <c r="M115" s="49"/>
      <c r="N115" s="49"/>
      <c r="O115" s="49"/>
    </row>
    <row r="116" ht="15.75" customHeight="1">
      <c r="G116" s="49"/>
      <c r="H116" s="49"/>
      <c r="I116" s="49"/>
      <c r="J116" s="49"/>
      <c r="K116" s="49"/>
      <c r="L116" s="49"/>
      <c r="M116" s="49"/>
      <c r="N116" s="49"/>
      <c r="O116" s="49"/>
    </row>
    <row r="117" ht="15.75" customHeight="1">
      <c r="G117" s="49"/>
      <c r="H117" s="49"/>
      <c r="I117" s="49"/>
      <c r="J117" s="49"/>
      <c r="K117" s="49"/>
      <c r="L117" s="49"/>
      <c r="M117" s="49"/>
      <c r="N117" s="49"/>
      <c r="O117" s="49"/>
    </row>
    <row r="118" ht="15.75" customHeight="1">
      <c r="G118" s="49"/>
      <c r="H118" s="49"/>
      <c r="I118" s="49"/>
      <c r="J118" s="49"/>
      <c r="K118" s="49"/>
      <c r="L118" s="49"/>
      <c r="M118" s="49"/>
      <c r="N118" s="49"/>
      <c r="O118" s="49"/>
    </row>
    <row r="119" ht="15.75" customHeight="1">
      <c r="G119" s="49"/>
      <c r="H119" s="49"/>
      <c r="I119" s="49"/>
      <c r="J119" s="49"/>
      <c r="K119" s="49"/>
      <c r="L119" s="49"/>
      <c r="M119" s="49"/>
      <c r="N119" s="49"/>
      <c r="O119" s="49"/>
    </row>
    <row r="120" ht="15.75" customHeight="1">
      <c r="G120" s="49"/>
      <c r="H120" s="49"/>
      <c r="I120" s="49"/>
      <c r="J120" s="49"/>
      <c r="K120" s="49"/>
      <c r="L120" s="49"/>
      <c r="M120" s="49"/>
      <c r="N120" s="49"/>
      <c r="O120" s="49"/>
    </row>
    <row r="121" ht="15.75" customHeight="1">
      <c r="G121" s="49"/>
      <c r="H121" s="49"/>
      <c r="I121" s="49"/>
      <c r="J121" s="49"/>
      <c r="K121" s="49"/>
      <c r="L121" s="49"/>
      <c r="M121" s="49"/>
      <c r="N121" s="49"/>
      <c r="O121" s="49"/>
    </row>
    <row r="122" ht="15.75" customHeight="1">
      <c r="G122" s="49"/>
      <c r="H122" s="49"/>
      <c r="I122" s="49"/>
      <c r="J122" s="49"/>
      <c r="K122" s="49"/>
      <c r="L122" s="49"/>
      <c r="M122" s="49"/>
      <c r="N122" s="49"/>
      <c r="O122" s="49"/>
    </row>
    <row r="123" ht="15.75" customHeight="1">
      <c r="G123" s="49"/>
      <c r="H123" s="49"/>
      <c r="I123" s="49"/>
      <c r="J123" s="49"/>
      <c r="K123" s="49"/>
      <c r="L123" s="49"/>
      <c r="M123" s="49"/>
      <c r="N123" s="49"/>
      <c r="O123" s="49"/>
    </row>
    <row r="124" ht="15.75" customHeight="1">
      <c r="G124" s="49"/>
      <c r="H124" s="49"/>
      <c r="I124" s="49"/>
      <c r="J124" s="49"/>
      <c r="K124" s="49"/>
      <c r="L124" s="49"/>
      <c r="M124" s="49"/>
      <c r="N124" s="49"/>
      <c r="O124" s="49"/>
    </row>
    <row r="125" ht="15.75" customHeight="1">
      <c r="G125" s="49"/>
      <c r="H125" s="49"/>
      <c r="I125" s="49"/>
      <c r="J125" s="49"/>
      <c r="K125" s="49"/>
      <c r="L125" s="49"/>
      <c r="M125" s="49"/>
      <c r="N125" s="49"/>
      <c r="O125" s="49"/>
    </row>
    <row r="126" ht="15.75" customHeight="1">
      <c r="G126" s="49"/>
      <c r="H126" s="49"/>
      <c r="I126" s="49"/>
      <c r="J126" s="49"/>
      <c r="K126" s="49"/>
      <c r="L126" s="49"/>
      <c r="M126" s="49"/>
      <c r="N126" s="49"/>
      <c r="O126" s="49"/>
    </row>
    <row r="127" ht="15.75" customHeight="1">
      <c r="G127" s="49"/>
      <c r="H127" s="49"/>
      <c r="I127" s="49"/>
      <c r="J127" s="49"/>
      <c r="K127" s="49"/>
      <c r="L127" s="49"/>
      <c r="M127" s="49"/>
      <c r="N127" s="49"/>
      <c r="O127" s="49"/>
    </row>
    <row r="128" ht="15.75" customHeight="1">
      <c r="G128" s="49"/>
      <c r="H128" s="49"/>
      <c r="I128" s="49"/>
      <c r="J128" s="49"/>
      <c r="K128" s="49"/>
      <c r="L128" s="49"/>
      <c r="M128" s="49"/>
      <c r="N128" s="49"/>
      <c r="O128" s="49"/>
    </row>
    <row r="129" ht="15.75" customHeight="1">
      <c r="G129" s="49"/>
      <c r="H129" s="49"/>
      <c r="I129" s="49"/>
      <c r="J129" s="49"/>
      <c r="K129" s="49"/>
      <c r="L129" s="49"/>
      <c r="M129" s="49"/>
      <c r="N129" s="49"/>
      <c r="O129" s="49"/>
    </row>
    <row r="130" ht="15.75" customHeight="1">
      <c r="G130" s="49"/>
      <c r="H130" s="49"/>
      <c r="I130" s="49"/>
      <c r="J130" s="49"/>
      <c r="K130" s="49"/>
      <c r="L130" s="49"/>
      <c r="M130" s="49"/>
      <c r="N130" s="49"/>
      <c r="O130" s="49"/>
    </row>
    <row r="131" ht="15.75" customHeight="1">
      <c r="G131" s="49"/>
      <c r="H131" s="49"/>
      <c r="I131" s="49"/>
      <c r="J131" s="49"/>
      <c r="K131" s="49"/>
      <c r="L131" s="49"/>
      <c r="M131" s="49"/>
      <c r="N131" s="49"/>
      <c r="O131" s="49"/>
    </row>
    <row r="132" ht="15.75" customHeight="1">
      <c r="G132" s="49"/>
      <c r="H132" s="49"/>
      <c r="I132" s="49"/>
      <c r="J132" s="49"/>
      <c r="K132" s="49"/>
      <c r="L132" s="49"/>
      <c r="M132" s="49"/>
      <c r="N132" s="49"/>
      <c r="O132" s="49"/>
    </row>
    <row r="133" ht="15.75" customHeight="1">
      <c r="G133" s="49"/>
      <c r="H133" s="49"/>
      <c r="I133" s="49"/>
      <c r="J133" s="49"/>
      <c r="K133" s="49"/>
      <c r="L133" s="49"/>
      <c r="M133" s="49"/>
      <c r="N133" s="49"/>
      <c r="O133" s="49"/>
    </row>
    <row r="134" ht="15.75" customHeight="1">
      <c r="G134" s="49"/>
      <c r="H134" s="49"/>
      <c r="I134" s="49"/>
      <c r="J134" s="49"/>
      <c r="K134" s="49"/>
      <c r="L134" s="49"/>
      <c r="M134" s="49"/>
      <c r="N134" s="49"/>
      <c r="O134" s="49"/>
    </row>
    <row r="135" ht="15.75" customHeight="1">
      <c r="G135" s="49"/>
      <c r="H135" s="49"/>
      <c r="I135" s="49"/>
      <c r="J135" s="49"/>
      <c r="K135" s="49"/>
      <c r="L135" s="49"/>
      <c r="M135" s="49"/>
      <c r="N135" s="49"/>
      <c r="O135" s="49"/>
    </row>
    <row r="136" ht="15.75" customHeight="1">
      <c r="G136" s="49"/>
      <c r="H136" s="49"/>
      <c r="I136" s="49"/>
      <c r="J136" s="49"/>
      <c r="K136" s="49"/>
      <c r="L136" s="49"/>
      <c r="M136" s="49"/>
      <c r="N136" s="49"/>
      <c r="O136" s="49"/>
    </row>
    <row r="137" ht="15.75" customHeight="1">
      <c r="G137" s="49"/>
      <c r="H137" s="49"/>
      <c r="I137" s="49"/>
      <c r="J137" s="49"/>
      <c r="K137" s="49"/>
      <c r="L137" s="49"/>
      <c r="M137" s="49"/>
      <c r="N137" s="49"/>
      <c r="O137" s="49"/>
    </row>
    <row r="138" ht="15.75" customHeight="1">
      <c r="G138" s="49"/>
      <c r="H138" s="49"/>
      <c r="I138" s="49"/>
      <c r="J138" s="49"/>
      <c r="K138" s="49"/>
      <c r="L138" s="49"/>
      <c r="M138" s="49"/>
      <c r="N138" s="49"/>
      <c r="O138" s="49"/>
    </row>
    <row r="139" ht="15.75" customHeight="1">
      <c r="G139" s="49"/>
      <c r="H139" s="49"/>
      <c r="I139" s="49"/>
      <c r="J139" s="49"/>
      <c r="K139" s="49"/>
      <c r="L139" s="49"/>
      <c r="M139" s="49"/>
      <c r="N139" s="49"/>
      <c r="O139" s="49"/>
    </row>
    <row r="140" ht="15.75" customHeight="1">
      <c r="G140" s="49"/>
      <c r="H140" s="49"/>
      <c r="I140" s="49"/>
      <c r="J140" s="49"/>
      <c r="K140" s="49"/>
      <c r="L140" s="49"/>
      <c r="M140" s="49"/>
      <c r="N140" s="49"/>
      <c r="O140" s="49"/>
    </row>
    <row r="141" ht="15.75" customHeight="1">
      <c r="G141" s="49"/>
      <c r="H141" s="49"/>
      <c r="I141" s="49"/>
      <c r="J141" s="49"/>
      <c r="K141" s="49"/>
      <c r="L141" s="49"/>
      <c r="M141" s="49"/>
      <c r="N141" s="49"/>
      <c r="O141" s="49"/>
    </row>
    <row r="142" ht="15.75" customHeight="1">
      <c r="G142" s="49"/>
      <c r="H142" s="49"/>
      <c r="I142" s="49"/>
      <c r="J142" s="49"/>
      <c r="K142" s="49"/>
      <c r="L142" s="49"/>
      <c r="M142" s="49"/>
      <c r="N142" s="49"/>
      <c r="O142" s="49"/>
    </row>
    <row r="143" ht="15.75" customHeight="1">
      <c r="G143" s="49"/>
      <c r="H143" s="49"/>
      <c r="I143" s="49"/>
      <c r="J143" s="49"/>
      <c r="K143" s="49"/>
      <c r="L143" s="49"/>
      <c r="M143" s="49"/>
      <c r="N143" s="49"/>
      <c r="O143" s="49"/>
    </row>
    <row r="144" ht="15.75" customHeight="1">
      <c r="G144" s="49"/>
      <c r="H144" s="49"/>
      <c r="I144" s="49"/>
      <c r="J144" s="49"/>
      <c r="K144" s="49"/>
      <c r="L144" s="49"/>
      <c r="M144" s="49"/>
      <c r="N144" s="49"/>
      <c r="O144" s="49"/>
    </row>
    <row r="145" ht="15.75" customHeight="1">
      <c r="G145" s="49"/>
      <c r="H145" s="49"/>
      <c r="I145" s="49"/>
      <c r="J145" s="49"/>
      <c r="K145" s="49"/>
      <c r="L145" s="49"/>
      <c r="M145" s="49"/>
      <c r="N145" s="49"/>
      <c r="O145" s="49"/>
    </row>
    <row r="146" ht="15.75" customHeight="1">
      <c r="G146" s="49"/>
      <c r="H146" s="49"/>
      <c r="I146" s="49"/>
      <c r="J146" s="49"/>
      <c r="K146" s="49"/>
      <c r="L146" s="49"/>
      <c r="M146" s="49"/>
      <c r="N146" s="49"/>
      <c r="O146" s="49"/>
    </row>
    <row r="147" ht="15.75" customHeight="1">
      <c r="G147" s="49"/>
      <c r="H147" s="49"/>
      <c r="I147" s="49"/>
      <c r="J147" s="49"/>
      <c r="K147" s="49"/>
      <c r="L147" s="49"/>
      <c r="M147" s="49"/>
      <c r="N147" s="49"/>
      <c r="O147" s="49"/>
    </row>
    <row r="148" ht="15.75" customHeight="1">
      <c r="G148" s="49"/>
      <c r="H148" s="49"/>
      <c r="I148" s="49"/>
      <c r="J148" s="49"/>
      <c r="K148" s="49"/>
      <c r="L148" s="49"/>
      <c r="M148" s="49"/>
      <c r="N148" s="49"/>
      <c r="O148" s="49"/>
    </row>
    <row r="149" ht="15.75" customHeight="1">
      <c r="G149" s="49"/>
      <c r="H149" s="49"/>
      <c r="I149" s="49"/>
      <c r="J149" s="49"/>
      <c r="K149" s="49"/>
      <c r="L149" s="49"/>
      <c r="M149" s="49"/>
      <c r="N149" s="49"/>
      <c r="O149" s="49"/>
    </row>
    <row r="150" ht="15.75" customHeight="1">
      <c r="G150" s="49"/>
      <c r="H150" s="49"/>
      <c r="I150" s="49"/>
      <c r="J150" s="49"/>
      <c r="K150" s="49"/>
      <c r="L150" s="49"/>
      <c r="M150" s="49"/>
      <c r="N150" s="49"/>
      <c r="O150" s="49"/>
    </row>
    <row r="151" ht="15.75" customHeight="1">
      <c r="G151" s="49"/>
      <c r="H151" s="49"/>
      <c r="I151" s="49"/>
      <c r="J151" s="49"/>
      <c r="K151" s="49"/>
      <c r="L151" s="49"/>
      <c r="M151" s="49"/>
      <c r="N151" s="49"/>
      <c r="O151" s="49"/>
    </row>
    <row r="152" ht="15.75" customHeight="1">
      <c r="G152" s="49"/>
      <c r="H152" s="49"/>
      <c r="I152" s="49"/>
      <c r="J152" s="49"/>
      <c r="K152" s="49"/>
      <c r="L152" s="49"/>
      <c r="M152" s="49"/>
      <c r="N152" s="49"/>
      <c r="O152" s="49"/>
    </row>
    <row r="153" ht="15.75" customHeight="1">
      <c r="G153" s="49"/>
      <c r="H153" s="49"/>
      <c r="I153" s="49"/>
      <c r="J153" s="49"/>
      <c r="K153" s="49"/>
      <c r="L153" s="49"/>
      <c r="M153" s="49"/>
      <c r="N153" s="49"/>
      <c r="O153" s="49"/>
    </row>
    <row r="154" ht="15.75" customHeight="1">
      <c r="G154" s="49"/>
      <c r="H154" s="49"/>
      <c r="I154" s="49"/>
      <c r="J154" s="49"/>
      <c r="K154" s="49"/>
      <c r="L154" s="49"/>
      <c r="M154" s="49"/>
      <c r="N154" s="49"/>
      <c r="O154" s="49"/>
    </row>
    <row r="155" ht="15.75" customHeight="1">
      <c r="G155" s="49"/>
      <c r="H155" s="49"/>
      <c r="I155" s="49"/>
      <c r="J155" s="49"/>
      <c r="K155" s="49"/>
      <c r="L155" s="49"/>
      <c r="M155" s="49"/>
      <c r="N155" s="49"/>
      <c r="O155" s="49"/>
    </row>
    <row r="156" ht="15.75" customHeight="1">
      <c r="G156" s="49"/>
      <c r="H156" s="49"/>
      <c r="I156" s="49"/>
      <c r="J156" s="49"/>
      <c r="K156" s="49"/>
      <c r="L156" s="49"/>
      <c r="M156" s="49"/>
      <c r="N156" s="49"/>
      <c r="O156" s="49"/>
    </row>
    <row r="157" ht="15.75" customHeight="1">
      <c r="G157" s="49"/>
      <c r="H157" s="49"/>
      <c r="I157" s="49"/>
      <c r="J157" s="49"/>
      <c r="K157" s="49"/>
      <c r="L157" s="49"/>
      <c r="M157" s="49"/>
      <c r="N157" s="49"/>
      <c r="O157" s="49"/>
    </row>
    <row r="158" ht="15.75" customHeight="1">
      <c r="G158" s="49"/>
      <c r="H158" s="49"/>
      <c r="I158" s="49"/>
      <c r="J158" s="49"/>
      <c r="K158" s="49"/>
      <c r="L158" s="49"/>
      <c r="M158" s="49"/>
      <c r="N158" s="49"/>
      <c r="O158" s="49"/>
    </row>
    <row r="159" ht="15.75" customHeight="1">
      <c r="G159" s="49"/>
      <c r="H159" s="49"/>
      <c r="I159" s="49"/>
      <c r="J159" s="49"/>
      <c r="K159" s="49"/>
      <c r="L159" s="49"/>
      <c r="M159" s="49"/>
      <c r="N159" s="49"/>
      <c r="O159" s="49"/>
    </row>
    <row r="160" ht="15.75" customHeight="1">
      <c r="G160" s="49"/>
      <c r="H160" s="49"/>
      <c r="I160" s="49"/>
      <c r="J160" s="49"/>
      <c r="K160" s="49"/>
      <c r="L160" s="49"/>
      <c r="M160" s="49"/>
      <c r="N160" s="49"/>
      <c r="O160" s="49"/>
    </row>
    <row r="161" ht="15.75" customHeight="1">
      <c r="G161" s="49"/>
      <c r="H161" s="49"/>
      <c r="I161" s="49"/>
      <c r="J161" s="49"/>
      <c r="K161" s="49"/>
      <c r="L161" s="49"/>
      <c r="M161" s="49"/>
      <c r="N161" s="49"/>
      <c r="O161" s="49"/>
    </row>
    <row r="162" ht="15.75" customHeight="1">
      <c r="G162" s="49"/>
      <c r="H162" s="49"/>
      <c r="I162" s="49"/>
      <c r="J162" s="49"/>
      <c r="K162" s="49"/>
      <c r="L162" s="49"/>
      <c r="M162" s="49"/>
      <c r="N162" s="49"/>
      <c r="O162" s="49"/>
    </row>
    <row r="163" ht="15.75" customHeight="1">
      <c r="G163" s="49"/>
      <c r="H163" s="49"/>
      <c r="I163" s="49"/>
      <c r="J163" s="49"/>
      <c r="K163" s="49"/>
      <c r="L163" s="49"/>
      <c r="M163" s="49"/>
      <c r="N163" s="49"/>
      <c r="O163" s="49"/>
    </row>
    <row r="164" ht="15.75" customHeight="1">
      <c r="G164" s="49"/>
      <c r="H164" s="49"/>
      <c r="I164" s="49"/>
      <c r="J164" s="49"/>
      <c r="K164" s="49"/>
      <c r="L164" s="49"/>
      <c r="M164" s="49"/>
      <c r="N164" s="49"/>
      <c r="O164" s="49"/>
    </row>
    <row r="165" ht="15.75" customHeight="1">
      <c r="G165" s="49"/>
      <c r="H165" s="49"/>
      <c r="I165" s="49"/>
      <c r="J165" s="49"/>
      <c r="K165" s="49"/>
      <c r="L165" s="49"/>
      <c r="M165" s="49"/>
      <c r="N165" s="49"/>
      <c r="O165" s="49"/>
    </row>
    <row r="166" ht="15.75" customHeight="1">
      <c r="G166" s="49"/>
      <c r="H166" s="49"/>
      <c r="I166" s="49"/>
      <c r="J166" s="49"/>
      <c r="K166" s="49"/>
      <c r="L166" s="49"/>
      <c r="M166" s="49"/>
      <c r="N166" s="49"/>
      <c r="O166" s="49"/>
    </row>
    <row r="167" ht="15.75" customHeight="1">
      <c r="G167" s="49"/>
      <c r="H167" s="49"/>
      <c r="I167" s="49"/>
      <c r="J167" s="49"/>
      <c r="K167" s="49"/>
      <c r="L167" s="49"/>
      <c r="M167" s="49"/>
      <c r="N167" s="49"/>
      <c r="O167" s="49"/>
    </row>
    <row r="168" ht="15.75" customHeight="1">
      <c r="G168" s="49"/>
      <c r="H168" s="49"/>
      <c r="I168" s="49"/>
      <c r="J168" s="49"/>
      <c r="K168" s="49"/>
      <c r="L168" s="49"/>
      <c r="M168" s="49"/>
      <c r="N168" s="49"/>
      <c r="O168" s="49"/>
    </row>
    <row r="169" ht="15.75" customHeight="1">
      <c r="G169" s="49"/>
      <c r="H169" s="49"/>
      <c r="I169" s="49"/>
      <c r="J169" s="49"/>
      <c r="K169" s="49"/>
      <c r="L169" s="49"/>
      <c r="M169" s="49"/>
      <c r="N169" s="49"/>
      <c r="O169" s="49"/>
    </row>
    <row r="170" ht="15.75" customHeight="1">
      <c r="G170" s="49"/>
      <c r="H170" s="49"/>
      <c r="I170" s="49"/>
      <c r="J170" s="49"/>
      <c r="K170" s="49"/>
      <c r="L170" s="49"/>
      <c r="M170" s="49"/>
      <c r="N170" s="49"/>
      <c r="O170" s="49"/>
    </row>
    <row r="171" ht="15.75" customHeight="1">
      <c r="G171" s="49"/>
      <c r="H171" s="49"/>
      <c r="I171" s="49"/>
      <c r="J171" s="49"/>
      <c r="K171" s="49"/>
      <c r="L171" s="49"/>
      <c r="M171" s="49"/>
      <c r="N171" s="49"/>
      <c r="O171" s="49"/>
    </row>
    <row r="172" ht="15.75" customHeight="1">
      <c r="G172" s="49"/>
      <c r="H172" s="49"/>
      <c r="I172" s="49"/>
      <c r="J172" s="49"/>
      <c r="K172" s="49"/>
      <c r="L172" s="49"/>
      <c r="M172" s="49"/>
      <c r="N172" s="49"/>
      <c r="O172" s="49"/>
    </row>
    <row r="173" ht="15.75" customHeight="1">
      <c r="G173" s="49"/>
      <c r="H173" s="49"/>
      <c r="I173" s="49"/>
      <c r="J173" s="49"/>
      <c r="K173" s="49"/>
      <c r="L173" s="49"/>
      <c r="M173" s="49"/>
      <c r="N173" s="49"/>
      <c r="O173" s="49"/>
    </row>
    <row r="174" ht="15.75" customHeight="1">
      <c r="G174" s="49"/>
      <c r="H174" s="49"/>
      <c r="I174" s="49"/>
      <c r="J174" s="49"/>
      <c r="K174" s="49"/>
      <c r="L174" s="49"/>
      <c r="M174" s="49"/>
      <c r="N174" s="49"/>
      <c r="O174" s="49"/>
    </row>
    <row r="175" ht="15.75" customHeight="1">
      <c r="G175" s="49"/>
      <c r="H175" s="49"/>
      <c r="I175" s="49"/>
      <c r="J175" s="49"/>
      <c r="K175" s="49"/>
      <c r="L175" s="49"/>
      <c r="M175" s="49"/>
      <c r="N175" s="49"/>
      <c r="O175" s="49"/>
    </row>
    <row r="176" ht="15.75" customHeight="1">
      <c r="G176" s="49"/>
      <c r="H176" s="49"/>
      <c r="I176" s="49"/>
      <c r="J176" s="49"/>
      <c r="K176" s="49"/>
      <c r="L176" s="49"/>
      <c r="M176" s="49"/>
      <c r="N176" s="49"/>
      <c r="O176" s="49"/>
    </row>
    <row r="177" ht="15.75" customHeight="1">
      <c r="G177" s="49"/>
      <c r="H177" s="49"/>
      <c r="I177" s="49"/>
      <c r="J177" s="49"/>
      <c r="K177" s="49"/>
      <c r="L177" s="49"/>
      <c r="M177" s="49"/>
      <c r="N177" s="49"/>
      <c r="O177" s="49"/>
    </row>
    <row r="178" ht="15.75" customHeight="1">
      <c r="G178" s="49"/>
      <c r="H178" s="49"/>
      <c r="I178" s="49"/>
      <c r="J178" s="49"/>
      <c r="K178" s="49"/>
      <c r="L178" s="49"/>
      <c r="M178" s="49"/>
      <c r="N178" s="49"/>
      <c r="O178" s="49"/>
    </row>
    <row r="179" ht="15.75" customHeight="1">
      <c r="G179" s="49"/>
      <c r="H179" s="49"/>
      <c r="I179" s="49"/>
      <c r="J179" s="49"/>
      <c r="K179" s="49"/>
      <c r="L179" s="49"/>
      <c r="M179" s="49"/>
      <c r="N179" s="49"/>
      <c r="O179" s="49"/>
    </row>
    <row r="180" ht="15.75" customHeight="1">
      <c r="G180" s="49"/>
      <c r="H180" s="49"/>
      <c r="I180" s="49"/>
      <c r="J180" s="49"/>
      <c r="K180" s="49"/>
      <c r="L180" s="49"/>
      <c r="M180" s="49"/>
      <c r="N180" s="49"/>
      <c r="O180" s="49"/>
    </row>
    <row r="181" ht="15.75" customHeight="1">
      <c r="G181" s="49"/>
      <c r="H181" s="49"/>
      <c r="I181" s="49"/>
      <c r="J181" s="49"/>
      <c r="K181" s="49"/>
      <c r="L181" s="49"/>
      <c r="M181" s="49"/>
      <c r="N181" s="49"/>
      <c r="O181" s="49"/>
    </row>
    <row r="182" ht="15.75" customHeight="1">
      <c r="G182" s="49"/>
      <c r="H182" s="49"/>
      <c r="I182" s="49"/>
      <c r="J182" s="49"/>
      <c r="K182" s="49"/>
      <c r="L182" s="49"/>
      <c r="M182" s="49"/>
      <c r="N182" s="49"/>
      <c r="O182" s="49"/>
    </row>
    <row r="183" ht="15.75" customHeight="1">
      <c r="G183" s="49"/>
      <c r="H183" s="49"/>
      <c r="I183" s="49"/>
      <c r="J183" s="49"/>
      <c r="K183" s="49"/>
      <c r="L183" s="49"/>
      <c r="M183" s="49"/>
      <c r="N183" s="49"/>
      <c r="O183" s="49"/>
    </row>
    <row r="184" ht="15.75" customHeight="1">
      <c r="G184" s="49"/>
      <c r="H184" s="49"/>
      <c r="I184" s="49"/>
      <c r="J184" s="49"/>
      <c r="K184" s="49"/>
      <c r="L184" s="49"/>
      <c r="M184" s="49"/>
      <c r="N184" s="49"/>
      <c r="O184" s="49"/>
    </row>
    <row r="185" ht="15.75" customHeight="1">
      <c r="G185" s="49"/>
      <c r="H185" s="49"/>
      <c r="I185" s="49"/>
      <c r="J185" s="49"/>
      <c r="K185" s="49"/>
      <c r="L185" s="49"/>
      <c r="M185" s="49"/>
      <c r="N185" s="49"/>
      <c r="O185" s="49"/>
    </row>
    <row r="186" ht="15.75" customHeight="1">
      <c r="G186" s="49"/>
      <c r="H186" s="49"/>
      <c r="I186" s="49"/>
      <c r="J186" s="49"/>
      <c r="K186" s="49"/>
      <c r="L186" s="49"/>
      <c r="M186" s="49"/>
      <c r="N186" s="49"/>
      <c r="O186" s="49"/>
    </row>
    <row r="187" ht="15.75" customHeight="1">
      <c r="G187" s="49"/>
      <c r="H187" s="49"/>
      <c r="I187" s="49"/>
      <c r="J187" s="49"/>
      <c r="K187" s="49"/>
      <c r="L187" s="49"/>
      <c r="M187" s="49"/>
      <c r="N187" s="49"/>
      <c r="O187" s="49"/>
    </row>
    <row r="188" ht="15.75" customHeight="1">
      <c r="G188" s="49"/>
      <c r="H188" s="49"/>
      <c r="I188" s="49"/>
      <c r="J188" s="49"/>
      <c r="K188" s="49"/>
      <c r="L188" s="49"/>
      <c r="M188" s="49"/>
      <c r="N188" s="49"/>
      <c r="O188" s="49"/>
    </row>
    <row r="189" ht="15.75" customHeight="1">
      <c r="G189" s="49"/>
      <c r="H189" s="49"/>
      <c r="I189" s="49"/>
      <c r="J189" s="49"/>
      <c r="K189" s="49"/>
      <c r="L189" s="49"/>
      <c r="M189" s="49"/>
      <c r="N189" s="49"/>
      <c r="O189" s="49"/>
    </row>
    <row r="190" ht="15.75" customHeight="1">
      <c r="G190" s="49"/>
      <c r="H190" s="49"/>
      <c r="I190" s="49"/>
      <c r="J190" s="49"/>
      <c r="K190" s="49"/>
      <c r="L190" s="49"/>
      <c r="M190" s="49"/>
      <c r="N190" s="49"/>
      <c r="O190" s="49"/>
    </row>
    <row r="191" ht="15.75" customHeight="1">
      <c r="G191" s="49"/>
      <c r="H191" s="49"/>
      <c r="I191" s="49"/>
      <c r="J191" s="49"/>
      <c r="K191" s="49"/>
      <c r="L191" s="49"/>
      <c r="M191" s="49"/>
      <c r="N191" s="49"/>
      <c r="O191" s="49"/>
    </row>
    <row r="192" ht="15.75" customHeight="1">
      <c r="G192" s="49"/>
      <c r="H192" s="49"/>
      <c r="I192" s="49"/>
      <c r="J192" s="49"/>
      <c r="K192" s="49"/>
      <c r="L192" s="49"/>
      <c r="M192" s="49"/>
      <c r="N192" s="49"/>
      <c r="O192" s="49"/>
    </row>
    <row r="193" ht="15.75" customHeight="1">
      <c r="G193" s="49"/>
      <c r="H193" s="49"/>
      <c r="I193" s="49"/>
      <c r="J193" s="49"/>
      <c r="K193" s="49"/>
      <c r="L193" s="49"/>
      <c r="M193" s="49"/>
      <c r="N193" s="49"/>
      <c r="O193" s="49"/>
    </row>
    <row r="194" ht="15.75" customHeight="1">
      <c r="G194" s="49"/>
      <c r="H194" s="49"/>
      <c r="I194" s="49"/>
      <c r="J194" s="49"/>
      <c r="K194" s="49"/>
      <c r="L194" s="49"/>
      <c r="M194" s="49"/>
      <c r="N194" s="49"/>
      <c r="O194" s="49"/>
    </row>
    <row r="195" ht="15.75" customHeight="1">
      <c r="G195" s="49"/>
      <c r="H195" s="49"/>
      <c r="I195" s="49"/>
      <c r="J195" s="49"/>
      <c r="K195" s="49"/>
      <c r="L195" s="49"/>
      <c r="M195" s="49"/>
      <c r="N195" s="49"/>
      <c r="O195" s="49"/>
    </row>
    <row r="196" ht="15.75" customHeight="1">
      <c r="G196" s="49"/>
      <c r="H196" s="49"/>
      <c r="I196" s="49"/>
      <c r="J196" s="49"/>
      <c r="K196" s="49"/>
      <c r="L196" s="49"/>
      <c r="M196" s="49"/>
      <c r="N196" s="49"/>
      <c r="O196" s="49"/>
    </row>
    <row r="197" ht="15.75" customHeight="1">
      <c r="G197" s="49"/>
      <c r="H197" s="49"/>
      <c r="I197" s="49"/>
      <c r="J197" s="49"/>
      <c r="K197" s="49"/>
      <c r="L197" s="49"/>
      <c r="M197" s="49"/>
      <c r="N197" s="49"/>
      <c r="O197" s="49"/>
    </row>
    <row r="198" ht="15.75" customHeight="1">
      <c r="G198" s="49"/>
      <c r="H198" s="49"/>
      <c r="I198" s="49"/>
      <c r="J198" s="49"/>
      <c r="K198" s="49"/>
      <c r="L198" s="49"/>
      <c r="M198" s="49"/>
      <c r="N198" s="49"/>
      <c r="O198" s="49"/>
    </row>
    <row r="199" ht="15.75" customHeight="1">
      <c r="G199" s="49"/>
      <c r="H199" s="49"/>
      <c r="I199" s="49"/>
      <c r="J199" s="49"/>
      <c r="K199" s="49"/>
      <c r="L199" s="49"/>
      <c r="M199" s="49"/>
      <c r="N199" s="49"/>
      <c r="O199" s="49"/>
    </row>
    <row r="200" ht="15.75" customHeight="1">
      <c r="G200" s="49"/>
      <c r="H200" s="49"/>
      <c r="I200" s="49"/>
      <c r="J200" s="49"/>
      <c r="K200" s="49"/>
      <c r="L200" s="49"/>
      <c r="M200" s="49"/>
      <c r="N200" s="49"/>
      <c r="O200" s="49"/>
    </row>
    <row r="201" ht="15.75" customHeight="1">
      <c r="G201" s="49"/>
      <c r="H201" s="49"/>
      <c r="I201" s="49"/>
      <c r="J201" s="49"/>
      <c r="K201" s="49"/>
      <c r="L201" s="49"/>
      <c r="M201" s="49"/>
      <c r="N201" s="49"/>
      <c r="O201" s="49"/>
    </row>
    <row r="202" ht="15.75" customHeight="1">
      <c r="G202" s="49"/>
      <c r="H202" s="49"/>
      <c r="I202" s="49"/>
      <c r="J202" s="49"/>
      <c r="K202" s="49"/>
      <c r="L202" s="49"/>
      <c r="M202" s="49"/>
      <c r="N202" s="49"/>
      <c r="O202" s="49"/>
    </row>
    <row r="203" ht="15.75" customHeight="1">
      <c r="G203" s="49"/>
      <c r="H203" s="49"/>
      <c r="I203" s="49"/>
      <c r="J203" s="49"/>
      <c r="K203" s="49"/>
      <c r="L203" s="49"/>
      <c r="M203" s="49"/>
      <c r="N203" s="49"/>
      <c r="O203" s="49"/>
    </row>
    <row r="204" ht="15.75" customHeight="1">
      <c r="G204" s="49"/>
      <c r="H204" s="49"/>
      <c r="I204" s="49"/>
      <c r="J204" s="49"/>
      <c r="K204" s="49"/>
      <c r="L204" s="49"/>
      <c r="M204" s="49"/>
      <c r="N204" s="49"/>
      <c r="O204" s="49"/>
    </row>
    <row r="205" ht="15.75" customHeight="1">
      <c r="G205" s="49"/>
      <c r="H205" s="49"/>
      <c r="I205" s="49"/>
      <c r="J205" s="49"/>
      <c r="K205" s="49"/>
      <c r="L205" s="49"/>
      <c r="M205" s="49"/>
      <c r="N205" s="49"/>
      <c r="O205" s="49"/>
    </row>
    <row r="206" ht="15.75" customHeight="1">
      <c r="G206" s="49"/>
      <c r="H206" s="49"/>
      <c r="I206" s="49"/>
      <c r="J206" s="49"/>
      <c r="K206" s="49"/>
      <c r="L206" s="49"/>
      <c r="M206" s="49"/>
      <c r="N206" s="49"/>
      <c r="O206" s="49"/>
    </row>
    <row r="207" ht="15.75" customHeight="1">
      <c r="G207" s="49"/>
      <c r="H207" s="49"/>
      <c r="I207" s="49"/>
      <c r="J207" s="49"/>
      <c r="K207" s="49"/>
      <c r="L207" s="49"/>
      <c r="M207" s="49"/>
      <c r="N207" s="49"/>
      <c r="O207" s="49"/>
    </row>
    <row r="208" ht="15.75" customHeight="1">
      <c r="G208" s="49"/>
      <c r="H208" s="49"/>
      <c r="I208" s="49"/>
      <c r="J208" s="49"/>
      <c r="K208" s="49"/>
      <c r="L208" s="49"/>
      <c r="M208" s="49"/>
      <c r="N208" s="49"/>
      <c r="O208" s="49"/>
    </row>
    <row r="209" ht="15.75" customHeight="1">
      <c r="G209" s="49"/>
      <c r="H209" s="49"/>
      <c r="I209" s="49"/>
      <c r="J209" s="49"/>
      <c r="K209" s="49"/>
      <c r="L209" s="49"/>
      <c r="M209" s="49"/>
      <c r="N209" s="49"/>
      <c r="O209" s="49"/>
    </row>
    <row r="210" ht="15.75" customHeight="1">
      <c r="G210" s="49"/>
      <c r="H210" s="49"/>
      <c r="I210" s="49"/>
      <c r="J210" s="49"/>
      <c r="K210" s="49"/>
      <c r="L210" s="49"/>
      <c r="M210" s="49"/>
      <c r="N210" s="49"/>
      <c r="O210" s="49"/>
    </row>
    <row r="211" ht="15.75" customHeight="1">
      <c r="G211" s="49"/>
      <c r="H211" s="49"/>
      <c r="I211" s="49"/>
      <c r="J211" s="49"/>
      <c r="K211" s="49"/>
      <c r="L211" s="49"/>
      <c r="M211" s="49"/>
      <c r="N211" s="49"/>
      <c r="O211" s="49"/>
    </row>
    <row r="212" ht="15.75" customHeight="1">
      <c r="G212" s="49"/>
      <c r="H212" s="49"/>
      <c r="I212" s="49"/>
      <c r="J212" s="49"/>
      <c r="K212" s="49"/>
      <c r="L212" s="49"/>
      <c r="M212" s="49"/>
      <c r="N212" s="49"/>
      <c r="O212" s="49"/>
    </row>
    <row r="213" ht="15.75" customHeight="1">
      <c r="G213" s="49"/>
      <c r="H213" s="49"/>
      <c r="I213" s="49"/>
      <c r="J213" s="49"/>
      <c r="K213" s="49"/>
      <c r="L213" s="49"/>
      <c r="M213" s="49"/>
      <c r="N213" s="49"/>
      <c r="O213" s="49"/>
    </row>
    <row r="214" ht="15.75" customHeight="1">
      <c r="G214" s="49"/>
      <c r="H214" s="49"/>
      <c r="I214" s="49"/>
      <c r="J214" s="49"/>
      <c r="K214" s="49"/>
      <c r="L214" s="49"/>
      <c r="M214" s="49"/>
      <c r="N214" s="49"/>
      <c r="O214" s="49"/>
    </row>
    <row r="215" ht="15.75" customHeight="1">
      <c r="G215" s="49"/>
      <c r="H215" s="49"/>
      <c r="I215" s="49"/>
      <c r="J215" s="49"/>
      <c r="K215" s="49"/>
      <c r="L215" s="49"/>
      <c r="M215" s="49"/>
      <c r="N215" s="49"/>
      <c r="O215" s="49"/>
    </row>
    <row r="216" ht="15.75" customHeight="1">
      <c r="G216" s="49"/>
      <c r="H216" s="49"/>
      <c r="I216" s="49"/>
      <c r="J216" s="49"/>
      <c r="K216" s="49"/>
      <c r="L216" s="49"/>
      <c r="M216" s="49"/>
      <c r="N216" s="49"/>
      <c r="O216" s="49"/>
    </row>
    <row r="217" ht="15.75" customHeight="1">
      <c r="G217" s="49"/>
      <c r="H217" s="49"/>
      <c r="I217" s="49"/>
      <c r="J217" s="49"/>
      <c r="K217" s="49"/>
      <c r="L217" s="49"/>
      <c r="M217" s="49"/>
      <c r="N217" s="49"/>
      <c r="O217" s="49"/>
    </row>
    <row r="218" ht="15.75" customHeight="1">
      <c r="G218" s="49"/>
      <c r="H218" s="49"/>
      <c r="I218" s="49"/>
      <c r="J218" s="49"/>
      <c r="K218" s="49"/>
      <c r="L218" s="49"/>
      <c r="M218" s="49"/>
      <c r="N218" s="49"/>
      <c r="O218" s="49"/>
    </row>
    <row r="219" ht="15.75" customHeight="1">
      <c r="G219" s="49"/>
      <c r="H219" s="49"/>
      <c r="I219" s="49"/>
      <c r="J219" s="49"/>
      <c r="K219" s="49"/>
      <c r="L219" s="49"/>
      <c r="M219" s="49"/>
      <c r="N219" s="49"/>
      <c r="O219" s="49"/>
    </row>
    <row r="220" ht="15.75" customHeight="1">
      <c r="G220" s="49"/>
      <c r="H220" s="49"/>
      <c r="I220" s="49"/>
      <c r="J220" s="49"/>
      <c r="K220" s="49"/>
      <c r="L220" s="49"/>
      <c r="M220" s="49"/>
      <c r="N220" s="49"/>
      <c r="O220" s="49"/>
    </row>
    <row r="221" ht="15.75" customHeight="1">
      <c r="G221" s="49"/>
      <c r="H221" s="49"/>
      <c r="I221" s="49"/>
      <c r="J221" s="49"/>
      <c r="K221" s="49"/>
      <c r="L221" s="49"/>
      <c r="M221" s="49"/>
      <c r="N221" s="49"/>
      <c r="O221" s="49"/>
    </row>
    <row r="222" ht="15.75" customHeight="1">
      <c r="G222" s="49"/>
      <c r="H222" s="49"/>
      <c r="I222" s="49"/>
      <c r="J222" s="49"/>
      <c r="K222" s="49"/>
      <c r="L222" s="49"/>
      <c r="M222" s="49"/>
      <c r="N222" s="49"/>
      <c r="O222" s="49"/>
    </row>
    <row r="223" ht="15.75" customHeight="1">
      <c r="G223" s="49"/>
      <c r="H223" s="49"/>
      <c r="I223" s="49"/>
      <c r="J223" s="49"/>
      <c r="K223" s="49"/>
      <c r="L223" s="49"/>
      <c r="M223" s="49"/>
      <c r="N223" s="49"/>
      <c r="O223" s="49"/>
    </row>
    <row r="224" ht="15.75" customHeight="1">
      <c r="G224" s="49"/>
      <c r="H224" s="49"/>
      <c r="I224" s="49"/>
      <c r="J224" s="49"/>
      <c r="K224" s="49"/>
      <c r="L224" s="49"/>
      <c r="M224" s="49"/>
      <c r="N224" s="49"/>
      <c r="O224" s="49"/>
    </row>
    <row r="225" ht="15.75" customHeight="1">
      <c r="G225" s="49"/>
      <c r="H225" s="49"/>
      <c r="I225" s="49"/>
      <c r="J225" s="49"/>
      <c r="K225" s="49"/>
      <c r="L225" s="49"/>
      <c r="M225" s="49"/>
      <c r="N225" s="49"/>
      <c r="O225" s="49"/>
    </row>
    <row r="226" ht="15.75" customHeight="1">
      <c r="G226" s="49"/>
      <c r="H226" s="49"/>
      <c r="I226" s="49"/>
      <c r="J226" s="49"/>
      <c r="K226" s="49"/>
      <c r="L226" s="49"/>
      <c r="M226" s="49"/>
      <c r="N226" s="49"/>
      <c r="O226" s="49"/>
    </row>
    <row r="227" ht="15.75" customHeight="1">
      <c r="G227" s="49"/>
      <c r="H227" s="49"/>
      <c r="I227" s="49"/>
      <c r="J227" s="49"/>
      <c r="K227" s="49"/>
      <c r="L227" s="49"/>
      <c r="M227" s="49"/>
      <c r="N227" s="49"/>
      <c r="O227" s="49"/>
    </row>
    <row r="228" ht="15.75" customHeight="1">
      <c r="G228" s="49"/>
      <c r="H228" s="49"/>
      <c r="I228" s="49"/>
      <c r="J228" s="49"/>
      <c r="K228" s="49"/>
      <c r="L228" s="49"/>
      <c r="M228" s="49"/>
      <c r="N228" s="49"/>
      <c r="O228" s="49"/>
    </row>
    <row r="229" ht="15.75" customHeight="1">
      <c r="G229" s="49"/>
      <c r="H229" s="49"/>
      <c r="I229" s="49"/>
      <c r="J229" s="49"/>
      <c r="K229" s="49"/>
      <c r="L229" s="49"/>
      <c r="M229" s="49"/>
      <c r="N229" s="49"/>
      <c r="O229" s="49"/>
    </row>
    <row r="230" ht="15.75" customHeight="1">
      <c r="G230" s="49"/>
      <c r="H230" s="49"/>
      <c r="I230" s="49"/>
      <c r="J230" s="49"/>
      <c r="K230" s="49"/>
      <c r="L230" s="49"/>
      <c r="M230" s="49"/>
      <c r="N230" s="49"/>
      <c r="O230" s="49"/>
    </row>
    <row r="231" ht="15.75" customHeight="1">
      <c r="G231" s="49"/>
      <c r="H231" s="49"/>
      <c r="I231" s="49"/>
      <c r="J231" s="49"/>
      <c r="K231" s="49"/>
      <c r="L231" s="49"/>
      <c r="M231" s="49"/>
      <c r="N231" s="49"/>
      <c r="O231" s="49"/>
    </row>
    <row r="232" ht="15.75" customHeight="1">
      <c r="G232" s="49"/>
      <c r="H232" s="49"/>
      <c r="I232" s="49"/>
      <c r="J232" s="49"/>
      <c r="K232" s="49"/>
      <c r="L232" s="49"/>
      <c r="M232" s="49"/>
      <c r="N232" s="49"/>
      <c r="O232" s="49"/>
    </row>
    <row r="233" ht="15.75" customHeight="1">
      <c r="G233" s="49"/>
      <c r="H233" s="49"/>
      <c r="I233" s="49"/>
      <c r="J233" s="49"/>
      <c r="K233" s="49"/>
      <c r="L233" s="49"/>
      <c r="M233" s="49"/>
      <c r="N233" s="49"/>
      <c r="O233" s="49"/>
    </row>
    <row r="234" ht="15.75" customHeight="1">
      <c r="G234" s="49"/>
      <c r="H234" s="49"/>
      <c r="I234" s="49"/>
      <c r="J234" s="49"/>
      <c r="K234" s="49"/>
      <c r="L234" s="49"/>
      <c r="M234" s="49"/>
      <c r="N234" s="49"/>
      <c r="O234" s="49"/>
    </row>
    <row r="235" ht="15.75" customHeight="1">
      <c r="G235" s="49"/>
      <c r="H235" s="49"/>
      <c r="I235" s="49"/>
      <c r="J235" s="49"/>
      <c r="K235" s="49"/>
      <c r="L235" s="49"/>
      <c r="M235" s="49"/>
      <c r="N235" s="49"/>
      <c r="O235" s="49"/>
    </row>
    <row r="236" ht="15.75" customHeight="1">
      <c r="G236" s="49"/>
      <c r="H236" s="49"/>
      <c r="I236" s="49"/>
      <c r="J236" s="49"/>
      <c r="K236" s="49"/>
      <c r="L236" s="49"/>
      <c r="M236" s="49"/>
      <c r="N236" s="49"/>
      <c r="O236" s="49"/>
    </row>
    <row r="237" ht="15.75" customHeight="1">
      <c r="G237" s="49"/>
      <c r="H237" s="49"/>
      <c r="I237" s="49"/>
      <c r="J237" s="49"/>
      <c r="K237" s="49"/>
      <c r="L237" s="49"/>
      <c r="M237" s="49"/>
      <c r="N237" s="49"/>
      <c r="O237" s="49"/>
    </row>
    <row r="238" ht="15.75" customHeight="1">
      <c r="G238" s="49"/>
      <c r="H238" s="49"/>
      <c r="I238" s="49"/>
      <c r="J238" s="49"/>
      <c r="K238" s="49"/>
      <c r="L238" s="49"/>
      <c r="M238" s="49"/>
      <c r="N238" s="49"/>
      <c r="O238" s="49"/>
    </row>
    <row r="239" ht="15.75" customHeight="1">
      <c r="G239" s="49"/>
      <c r="H239" s="49"/>
      <c r="I239" s="49"/>
      <c r="J239" s="49"/>
      <c r="K239" s="49"/>
      <c r="L239" s="49"/>
      <c r="M239" s="49"/>
      <c r="N239" s="49"/>
      <c r="O239" s="49"/>
    </row>
    <row r="240" ht="15.75" customHeight="1">
      <c r="G240" s="49"/>
      <c r="H240" s="49"/>
      <c r="I240" s="49"/>
      <c r="J240" s="49"/>
      <c r="K240" s="49"/>
      <c r="L240" s="49"/>
      <c r="M240" s="49"/>
      <c r="N240" s="49"/>
      <c r="O240" s="49"/>
    </row>
    <row r="241" ht="15.75" customHeight="1">
      <c r="G241" s="49"/>
      <c r="H241" s="49"/>
      <c r="I241" s="49"/>
      <c r="J241" s="49"/>
      <c r="K241" s="49"/>
      <c r="L241" s="49"/>
      <c r="M241" s="49"/>
      <c r="N241" s="49"/>
      <c r="O241" s="49"/>
    </row>
    <row r="242" ht="15.75" customHeight="1">
      <c r="G242" s="49"/>
      <c r="H242" s="49"/>
      <c r="I242" s="49"/>
      <c r="J242" s="49"/>
      <c r="K242" s="49"/>
      <c r="L242" s="49"/>
      <c r="M242" s="49"/>
      <c r="N242" s="49"/>
      <c r="O242" s="49"/>
    </row>
    <row r="243" ht="15.75" customHeight="1">
      <c r="G243" s="49"/>
      <c r="H243" s="49"/>
      <c r="I243" s="49"/>
      <c r="J243" s="49"/>
      <c r="K243" s="49"/>
      <c r="L243" s="49"/>
      <c r="M243" s="49"/>
      <c r="N243" s="49"/>
      <c r="O243" s="49"/>
    </row>
    <row r="244" ht="15.75" customHeight="1">
      <c r="G244" s="49"/>
      <c r="H244" s="49"/>
      <c r="I244" s="49"/>
      <c r="J244" s="49"/>
      <c r="K244" s="49"/>
      <c r="L244" s="49"/>
      <c r="M244" s="49"/>
      <c r="N244" s="49"/>
      <c r="O244" s="49"/>
    </row>
    <row r="245" ht="15.75" customHeight="1">
      <c r="G245" s="49"/>
      <c r="H245" s="49"/>
      <c r="I245" s="49"/>
      <c r="J245" s="49"/>
      <c r="K245" s="49"/>
      <c r="L245" s="49"/>
      <c r="M245" s="49"/>
      <c r="N245" s="49"/>
      <c r="O245" s="49"/>
    </row>
    <row r="246" ht="15.75" customHeight="1">
      <c r="G246" s="49"/>
      <c r="H246" s="49"/>
      <c r="I246" s="49"/>
      <c r="J246" s="49"/>
      <c r="K246" s="49"/>
      <c r="L246" s="49"/>
      <c r="M246" s="49"/>
      <c r="N246" s="49"/>
      <c r="O246" s="49"/>
    </row>
    <row r="247" ht="15.75" customHeight="1">
      <c r="G247" s="49"/>
      <c r="H247" s="49"/>
      <c r="I247" s="49"/>
      <c r="J247" s="49"/>
      <c r="K247" s="49"/>
      <c r="L247" s="49"/>
      <c r="M247" s="49"/>
      <c r="N247" s="49"/>
      <c r="O247" s="49"/>
    </row>
    <row r="248" ht="15.75" customHeight="1">
      <c r="G248" s="49"/>
      <c r="H248" s="49"/>
      <c r="I248" s="49"/>
      <c r="J248" s="49"/>
      <c r="K248" s="49"/>
      <c r="L248" s="49"/>
      <c r="M248" s="49"/>
      <c r="N248" s="49"/>
      <c r="O248" s="49"/>
    </row>
    <row r="249" ht="15.75" customHeight="1">
      <c r="G249" s="49"/>
      <c r="H249" s="49"/>
      <c r="I249" s="49"/>
      <c r="J249" s="49"/>
      <c r="K249" s="49"/>
      <c r="L249" s="49"/>
      <c r="M249" s="49"/>
      <c r="N249" s="49"/>
      <c r="O249" s="49"/>
    </row>
    <row r="250" ht="15.75" customHeight="1">
      <c r="G250" s="49"/>
      <c r="H250" s="49"/>
      <c r="I250" s="49"/>
      <c r="J250" s="49"/>
      <c r="K250" s="49"/>
      <c r="L250" s="49"/>
      <c r="M250" s="49"/>
      <c r="N250" s="49"/>
      <c r="O250" s="49"/>
    </row>
    <row r="251" ht="15.75" customHeight="1">
      <c r="G251" s="49"/>
      <c r="H251" s="49"/>
      <c r="I251" s="49"/>
      <c r="J251" s="49"/>
      <c r="K251" s="49"/>
      <c r="L251" s="49"/>
      <c r="M251" s="49"/>
      <c r="N251" s="49"/>
      <c r="O251" s="49"/>
    </row>
    <row r="252" ht="15.75" customHeight="1">
      <c r="G252" s="49"/>
      <c r="H252" s="49"/>
      <c r="I252" s="49"/>
      <c r="J252" s="49"/>
      <c r="K252" s="49"/>
      <c r="L252" s="49"/>
      <c r="M252" s="49"/>
      <c r="N252" s="49"/>
      <c r="O252" s="49"/>
    </row>
    <row r="253" ht="15.75" customHeight="1">
      <c r="G253" s="49"/>
      <c r="H253" s="49"/>
      <c r="I253" s="49"/>
      <c r="J253" s="49"/>
      <c r="K253" s="49"/>
      <c r="L253" s="49"/>
      <c r="M253" s="49"/>
      <c r="N253" s="49"/>
      <c r="O253" s="49"/>
    </row>
    <row r="254" ht="15.75" customHeight="1">
      <c r="G254" s="49"/>
      <c r="H254" s="49"/>
      <c r="I254" s="49"/>
      <c r="J254" s="49"/>
      <c r="K254" s="49"/>
      <c r="L254" s="49"/>
      <c r="M254" s="49"/>
      <c r="N254" s="49"/>
      <c r="O254" s="49"/>
    </row>
    <row r="255" ht="15.75" customHeight="1">
      <c r="G255" s="49"/>
      <c r="H255" s="49"/>
      <c r="I255" s="49"/>
      <c r="J255" s="49"/>
      <c r="K255" s="49"/>
      <c r="L255" s="49"/>
      <c r="M255" s="49"/>
      <c r="N255" s="49"/>
      <c r="O255" s="49"/>
    </row>
    <row r="256" ht="15.75" customHeight="1">
      <c r="G256" s="49"/>
      <c r="H256" s="49"/>
      <c r="I256" s="49"/>
      <c r="J256" s="49"/>
      <c r="K256" s="49"/>
      <c r="L256" s="49"/>
      <c r="M256" s="49"/>
      <c r="N256" s="49"/>
      <c r="O256" s="49"/>
    </row>
    <row r="257" ht="15.75" customHeight="1">
      <c r="G257" s="49"/>
      <c r="H257" s="49"/>
      <c r="I257" s="49"/>
      <c r="J257" s="49"/>
      <c r="K257" s="49"/>
      <c r="L257" s="49"/>
      <c r="M257" s="49"/>
      <c r="N257" s="49"/>
      <c r="O257" s="49"/>
    </row>
    <row r="258" ht="15.75" customHeight="1">
      <c r="G258" s="49"/>
      <c r="H258" s="49"/>
      <c r="I258" s="49"/>
      <c r="J258" s="49"/>
      <c r="K258" s="49"/>
      <c r="L258" s="49"/>
      <c r="M258" s="49"/>
      <c r="N258" s="49"/>
      <c r="O258" s="49"/>
    </row>
    <row r="259" ht="15.75" customHeight="1">
      <c r="G259" s="49"/>
      <c r="H259" s="49"/>
      <c r="I259" s="49"/>
      <c r="J259" s="49"/>
      <c r="K259" s="49"/>
      <c r="L259" s="49"/>
      <c r="M259" s="49"/>
      <c r="N259" s="49"/>
      <c r="O259" s="49"/>
    </row>
    <row r="260" ht="15.75" customHeight="1">
      <c r="G260" s="49"/>
      <c r="H260" s="49"/>
      <c r="I260" s="49"/>
      <c r="J260" s="49"/>
      <c r="K260" s="49"/>
      <c r="L260" s="49"/>
      <c r="M260" s="49"/>
      <c r="N260" s="49"/>
      <c r="O260" s="49"/>
    </row>
    <row r="261" ht="15.75" customHeight="1">
      <c r="G261" s="49"/>
      <c r="H261" s="49"/>
      <c r="I261" s="49"/>
      <c r="J261" s="49"/>
      <c r="K261" s="49"/>
      <c r="L261" s="49"/>
      <c r="M261" s="49"/>
      <c r="N261" s="49"/>
      <c r="O261" s="49"/>
    </row>
    <row r="262" ht="15.75" customHeight="1">
      <c r="G262" s="49"/>
      <c r="H262" s="49"/>
      <c r="I262" s="49"/>
      <c r="J262" s="49"/>
      <c r="K262" s="49"/>
      <c r="L262" s="49"/>
      <c r="M262" s="49"/>
      <c r="N262" s="49"/>
      <c r="O262" s="49"/>
    </row>
    <row r="263" ht="15.75" customHeight="1">
      <c r="G263" s="49"/>
      <c r="H263" s="49"/>
      <c r="I263" s="49"/>
      <c r="J263" s="49"/>
      <c r="K263" s="49"/>
      <c r="L263" s="49"/>
      <c r="M263" s="49"/>
      <c r="N263" s="49"/>
      <c r="O263" s="49"/>
    </row>
    <row r="264" ht="15.75" customHeight="1">
      <c r="G264" s="49"/>
      <c r="H264" s="49"/>
      <c r="I264" s="49"/>
      <c r="J264" s="49"/>
      <c r="K264" s="49"/>
      <c r="L264" s="49"/>
      <c r="M264" s="49"/>
      <c r="N264" s="49"/>
      <c r="O264" s="49"/>
    </row>
    <row r="265" ht="15.75" customHeight="1">
      <c r="G265" s="49"/>
      <c r="H265" s="49"/>
      <c r="I265" s="49"/>
      <c r="J265" s="49"/>
      <c r="K265" s="49"/>
      <c r="L265" s="49"/>
      <c r="M265" s="49"/>
      <c r="N265" s="49"/>
      <c r="O265" s="49"/>
    </row>
    <row r="266" ht="15.75" customHeight="1">
      <c r="G266" s="49"/>
      <c r="H266" s="49"/>
      <c r="I266" s="49"/>
      <c r="J266" s="49"/>
      <c r="K266" s="49"/>
      <c r="L266" s="49"/>
      <c r="M266" s="49"/>
      <c r="N266" s="49"/>
      <c r="O266" s="49"/>
    </row>
    <row r="267" ht="15.75" customHeight="1">
      <c r="G267" s="49"/>
      <c r="H267" s="49"/>
      <c r="I267" s="49"/>
      <c r="J267" s="49"/>
      <c r="K267" s="49"/>
      <c r="L267" s="49"/>
      <c r="M267" s="49"/>
      <c r="N267" s="49"/>
      <c r="O267" s="49"/>
    </row>
    <row r="268" ht="15.75" customHeight="1">
      <c r="G268" s="49"/>
      <c r="H268" s="49"/>
      <c r="I268" s="49"/>
      <c r="J268" s="49"/>
      <c r="K268" s="49"/>
      <c r="L268" s="49"/>
      <c r="M268" s="49"/>
      <c r="N268" s="49"/>
      <c r="O268" s="49"/>
    </row>
    <row r="269" ht="15.75" customHeight="1">
      <c r="G269" s="49"/>
      <c r="H269" s="49"/>
      <c r="I269" s="49"/>
      <c r="J269" s="49"/>
      <c r="K269" s="49"/>
      <c r="L269" s="49"/>
      <c r="M269" s="49"/>
      <c r="N269" s="49"/>
      <c r="O269" s="49"/>
    </row>
    <row r="270" ht="15.75" customHeight="1">
      <c r="G270" s="49"/>
      <c r="H270" s="49"/>
      <c r="I270" s="49"/>
      <c r="J270" s="49"/>
      <c r="K270" s="49"/>
      <c r="L270" s="49"/>
      <c r="M270" s="49"/>
      <c r="N270" s="49"/>
      <c r="O270" s="49"/>
    </row>
    <row r="271" ht="15.75" customHeight="1">
      <c r="G271" s="49"/>
      <c r="H271" s="49"/>
      <c r="I271" s="49"/>
      <c r="J271" s="49"/>
      <c r="K271" s="49"/>
      <c r="L271" s="49"/>
      <c r="M271" s="49"/>
      <c r="N271" s="49"/>
      <c r="O271" s="49"/>
    </row>
    <row r="272" ht="15.75" customHeight="1">
      <c r="G272" s="49"/>
      <c r="H272" s="49"/>
      <c r="I272" s="49"/>
      <c r="J272" s="49"/>
      <c r="K272" s="49"/>
      <c r="L272" s="49"/>
      <c r="M272" s="49"/>
      <c r="N272" s="49"/>
      <c r="O272" s="49"/>
    </row>
    <row r="273" ht="15.75" customHeight="1">
      <c r="G273" s="49"/>
      <c r="H273" s="49"/>
      <c r="I273" s="49"/>
      <c r="J273" s="49"/>
      <c r="K273" s="49"/>
      <c r="L273" s="49"/>
      <c r="M273" s="49"/>
      <c r="N273" s="49"/>
      <c r="O273" s="49"/>
    </row>
    <row r="274" ht="15.75" customHeight="1">
      <c r="G274" s="49"/>
      <c r="H274" s="49"/>
      <c r="I274" s="49"/>
      <c r="J274" s="49"/>
      <c r="K274" s="49"/>
      <c r="L274" s="49"/>
      <c r="M274" s="49"/>
      <c r="N274" s="49"/>
      <c r="O274" s="49"/>
    </row>
    <row r="275" ht="15.75" customHeight="1">
      <c r="G275" s="49"/>
      <c r="H275" s="49"/>
      <c r="I275" s="49"/>
      <c r="J275" s="49"/>
      <c r="K275" s="49"/>
      <c r="L275" s="49"/>
      <c r="M275" s="49"/>
      <c r="N275" s="49"/>
      <c r="O275" s="49"/>
    </row>
    <row r="276" ht="15.75" customHeight="1">
      <c r="G276" s="49"/>
      <c r="H276" s="49"/>
      <c r="I276" s="49"/>
      <c r="J276" s="49"/>
      <c r="K276" s="49"/>
      <c r="L276" s="49"/>
      <c r="M276" s="49"/>
      <c r="N276" s="49"/>
      <c r="O276" s="49"/>
    </row>
    <row r="277" ht="15.75" customHeight="1">
      <c r="G277" s="49"/>
      <c r="H277" s="49"/>
      <c r="I277" s="49"/>
      <c r="J277" s="49"/>
      <c r="K277" s="49"/>
      <c r="L277" s="49"/>
      <c r="M277" s="49"/>
      <c r="N277" s="49"/>
      <c r="O277" s="49"/>
    </row>
    <row r="278" ht="15.75" customHeight="1">
      <c r="G278" s="49"/>
      <c r="H278" s="49"/>
      <c r="I278" s="49"/>
      <c r="J278" s="49"/>
      <c r="K278" s="49"/>
      <c r="L278" s="49"/>
      <c r="M278" s="49"/>
      <c r="N278" s="49"/>
      <c r="O278" s="49"/>
    </row>
    <row r="279" ht="15.75" customHeight="1">
      <c r="G279" s="49"/>
      <c r="H279" s="49"/>
      <c r="I279" s="49"/>
      <c r="J279" s="49"/>
      <c r="K279" s="49"/>
      <c r="L279" s="49"/>
      <c r="M279" s="49"/>
      <c r="N279" s="49"/>
      <c r="O279" s="49"/>
    </row>
    <row r="280" ht="15.75" customHeight="1">
      <c r="G280" s="49"/>
      <c r="H280" s="49"/>
      <c r="I280" s="49"/>
      <c r="J280" s="49"/>
      <c r="K280" s="49"/>
      <c r="L280" s="49"/>
      <c r="M280" s="49"/>
      <c r="N280" s="49"/>
      <c r="O280" s="49"/>
    </row>
    <row r="281" ht="15.75" customHeight="1">
      <c r="G281" s="49"/>
      <c r="H281" s="49"/>
      <c r="I281" s="49"/>
      <c r="J281" s="49"/>
      <c r="K281" s="49"/>
      <c r="L281" s="49"/>
      <c r="M281" s="49"/>
      <c r="N281" s="49"/>
      <c r="O281" s="49"/>
    </row>
    <row r="282" ht="15.75" customHeight="1">
      <c r="G282" s="49"/>
      <c r="H282" s="49"/>
      <c r="I282" s="49"/>
      <c r="J282" s="49"/>
      <c r="K282" s="49"/>
      <c r="L282" s="49"/>
      <c r="M282" s="49"/>
      <c r="N282" s="49"/>
      <c r="O282" s="49"/>
    </row>
    <row r="283" ht="15.75" customHeight="1">
      <c r="G283" s="49"/>
      <c r="H283" s="49"/>
      <c r="I283" s="49"/>
      <c r="J283" s="49"/>
      <c r="K283" s="49"/>
      <c r="L283" s="49"/>
      <c r="M283" s="49"/>
      <c r="N283" s="49"/>
      <c r="O283" s="49"/>
    </row>
    <row r="284" ht="15.75" customHeight="1">
      <c r="G284" s="49"/>
      <c r="H284" s="49"/>
      <c r="I284" s="49"/>
      <c r="J284" s="49"/>
      <c r="K284" s="49"/>
      <c r="L284" s="49"/>
      <c r="M284" s="49"/>
      <c r="N284" s="49"/>
      <c r="O284" s="49"/>
    </row>
    <row r="285" ht="15.75" customHeight="1">
      <c r="G285" s="49"/>
      <c r="H285" s="49"/>
      <c r="I285" s="49"/>
      <c r="J285" s="49"/>
      <c r="K285" s="49"/>
      <c r="L285" s="49"/>
      <c r="M285" s="49"/>
      <c r="N285" s="49"/>
      <c r="O285" s="49"/>
    </row>
    <row r="286" ht="15.75" customHeight="1">
      <c r="G286" s="49"/>
      <c r="H286" s="49"/>
      <c r="I286" s="49"/>
      <c r="J286" s="49"/>
      <c r="K286" s="49"/>
      <c r="L286" s="49"/>
      <c r="M286" s="49"/>
      <c r="N286" s="49"/>
      <c r="O286" s="49"/>
    </row>
    <row r="287" ht="15.75" customHeight="1">
      <c r="G287" s="49"/>
      <c r="H287" s="49"/>
      <c r="I287" s="49"/>
      <c r="J287" s="49"/>
      <c r="K287" s="49"/>
      <c r="L287" s="49"/>
      <c r="M287" s="49"/>
      <c r="N287" s="49"/>
      <c r="O287" s="49"/>
    </row>
    <row r="288" ht="15.75" customHeight="1">
      <c r="G288" s="49"/>
      <c r="H288" s="49"/>
      <c r="I288" s="49"/>
      <c r="J288" s="49"/>
      <c r="K288" s="49"/>
      <c r="L288" s="49"/>
      <c r="M288" s="49"/>
      <c r="N288" s="49"/>
      <c r="O288" s="49"/>
    </row>
    <row r="289" ht="15.75" customHeight="1">
      <c r="G289" s="49"/>
      <c r="H289" s="49"/>
      <c r="I289" s="49"/>
      <c r="J289" s="49"/>
      <c r="K289" s="49"/>
      <c r="L289" s="49"/>
      <c r="M289" s="49"/>
      <c r="N289" s="49"/>
      <c r="O289" s="49"/>
    </row>
    <row r="290" ht="15.75" customHeight="1">
      <c r="G290" s="49"/>
      <c r="H290" s="49"/>
      <c r="I290" s="49"/>
      <c r="J290" s="49"/>
      <c r="K290" s="49"/>
      <c r="L290" s="49"/>
      <c r="M290" s="49"/>
      <c r="N290" s="49"/>
      <c r="O290" s="49"/>
    </row>
    <row r="291" ht="15.75" customHeight="1">
      <c r="G291" s="49"/>
      <c r="H291" s="49"/>
      <c r="I291" s="49"/>
      <c r="J291" s="49"/>
      <c r="K291" s="49"/>
      <c r="L291" s="49"/>
      <c r="M291" s="49"/>
      <c r="N291" s="49"/>
      <c r="O291" s="49"/>
    </row>
    <row r="292" ht="15.75" customHeight="1">
      <c r="G292" s="49"/>
      <c r="H292" s="49"/>
      <c r="I292" s="49"/>
      <c r="J292" s="49"/>
      <c r="K292" s="49"/>
      <c r="L292" s="49"/>
      <c r="M292" s="49"/>
      <c r="N292" s="49"/>
      <c r="O292" s="49"/>
    </row>
    <row r="293" ht="15.75" customHeight="1">
      <c r="G293" s="49"/>
      <c r="H293" s="49"/>
      <c r="I293" s="49"/>
      <c r="J293" s="49"/>
      <c r="K293" s="49"/>
      <c r="L293" s="49"/>
      <c r="M293" s="49"/>
      <c r="N293" s="49"/>
      <c r="O293" s="49"/>
    </row>
    <row r="294" ht="15.75" customHeight="1">
      <c r="G294" s="49"/>
      <c r="H294" s="49"/>
      <c r="I294" s="49"/>
      <c r="J294" s="49"/>
      <c r="K294" s="49"/>
      <c r="L294" s="49"/>
      <c r="M294" s="49"/>
      <c r="N294" s="49"/>
      <c r="O294" s="49"/>
    </row>
    <row r="295" ht="15.75" customHeight="1">
      <c r="G295" s="49"/>
      <c r="H295" s="49"/>
      <c r="I295" s="49"/>
      <c r="J295" s="49"/>
      <c r="K295" s="49"/>
      <c r="L295" s="49"/>
      <c r="M295" s="49"/>
      <c r="N295" s="49"/>
      <c r="O295" s="49"/>
    </row>
    <row r="296" ht="15.75" customHeight="1">
      <c r="G296" s="49"/>
      <c r="H296" s="49"/>
      <c r="I296" s="49"/>
      <c r="J296" s="49"/>
      <c r="K296" s="49"/>
      <c r="L296" s="49"/>
      <c r="M296" s="49"/>
      <c r="N296" s="49"/>
      <c r="O296" s="49"/>
    </row>
    <row r="297" ht="15.75" customHeight="1">
      <c r="G297" s="49"/>
      <c r="H297" s="49"/>
      <c r="I297" s="49"/>
      <c r="J297" s="49"/>
      <c r="K297" s="49"/>
      <c r="L297" s="49"/>
      <c r="M297" s="49"/>
      <c r="N297" s="49"/>
      <c r="O297" s="49"/>
    </row>
    <row r="298" ht="15.75" customHeight="1">
      <c r="G298" s="49"/>
      <c r="H298" s="49"/>
      <c r="I298" s="49"/>
      <c r="J298" s="49"/>
      <c r="K298" s="49"/>
      <c r="L298" s="49"/>
      <c r="M298" s="49"/>
      <c r="N298" s="49"/>
      <c r="O298" s="49"/>
    </row>
    <row r="299" ht="15.75" customHeight="1">
      <c r="G299" s="49"/>
      <c r="H299" s="49"/>
      <c r="I299" s="49"/>
      <c r="J299" s="49"/>
      <c r="K299" s="49"/>
      <c r="L299" s="49"/>
      <c r="M299" s="49"/>
      <c r="N299" s="49"/>
      <c r="O299" s="49"/>
    </row>
    <row r="300" ht="15.75" customHeight="1">
      <c r="G300" s="49"/>
      <c r="H300" s="49"/>
      <c r="I300" s="49"/>
      <c r="J300" s="49"/>
      <c r="K300" s="49"/>
      <c r="L300" s="49"/>
      <c r="M300" s="49"/>
      <c r="N300" s="49"/>
      <c r="O300" s="49"/>
    </row>
    <row r="301" ht="15.75" customHeight="1">
      <c r="G301" s="49"/>
      <c r="H301" s="49"/>
      <c r="I301" s="49"/>
      <c r="J301" s="49"/>
      <c r="K301" s="49"/>
      <c r="L301" s="49"/>
      <c r="M301" s="49"/>
      <c r="N301" s="49"/>
      <c r="O301" s="49"/>
    </row>
    <row r="302" ht="15.75" customHeight="1">
      <c r="G302" s="49"/>
      <c r="H302" s="49"/>
      <c r="I302" s="49"/>
      <c r="J302" s="49"/>
      <c r="K302" s="49"/>
      <c r="L302" s="49"/>
      <c r="M302" s="49"/>
      <c r="N302" s="49"/>
      <c r="O302" s="49"/>
    </row>
    <row r="303" ht="15.75" customHeight="1">
      <c r="G303" s="49"/>
      <c r="H303" s="49"/>
      <c r="I303" s="49"/>
      <c r="J303" s="49"/>
      <c r="K303" s="49"/>
      <c r="L303" s="49"/>
      <c r="M303" s="49"/>
      <c r="N303" s="49"/>
      <c r="O303" s="49"/>
    </row>
    <row r="304" ht="15.75" customHeight="1">
      <c r="G304" s="49"/>
      <c r="H304" s="49"/>
      <c r="I304" s="49"/>
      <c r="J304" s="49"/>
      <c r="K304" s="49"/>
      <c r="L304" s="49"/>
      <c r="M304" s="49"/>
      <c r="N304" s="49"/>
      <c r="O304" s="49"/>
    </row>
    <row r="305" ht="15.75" customHeight="1">
      <c r="G305" s="49"/>
      <c r="H305" s="49"/>
      <c r="I305" s="49"/>
      <c r="J305" s="49"/>
      <c r="K305" s="49"/>
      <c r="L305" s="49"/>
      <c r="M305" s="49"/>
      <c r="N305" s="49"/>
      <c r="O305" s="49"/>
    </row>
    <row r="306" ht="15.75" customHeight="1">
      <c r="G306" s="49"/>
      <c r="H306" s="49"/>
      <c r="I306" s="49"/>
      <c r="J306" s="49"/>
      <c r="K306" s="49"/>
      <c r="L306" s="49"/>
      <c r="M306" s="49"/>
      <c r="N306" s="49"/>
      <c r="O306" s="49"/>
    </row>
    <row r="307" ht="15.75" customHeight="1">
      <c r="G307" s="49"/>
      <c r="H307" s="49"/>
      <c r="I307" s="49"/>
      <c r="J307" s="49"/>
      <c r="K307" s="49"/>
      <c r="L307" s="49"/>
      <c r="M307" s="49"/>
      <c r="N307" s="49"/>
      <c r="O307" s="49"/>
    </row>
    <row r="308" ht="15.75" customHeight="1">
      <c r="G308" s="49"/>
      <c r="H308" s="49"/>
      <c r="I308" s="49"/>
      <c r="J308" s="49"/>
      <c r="K308" s="49"/>
      <c r="L308" s="49"/>
      <c r="M308" s="49"/>
      <c r="N308" s="49"/>
      <c r="O308" s="49"/>
    </row>
    <row r="309" ht="15.75" customHeight="1">
      <c r="G309" s="49"/>
      <c r="H309" s="49"/>
      <c r="I309" s="49"/>
      <c r="J309" s="49"/>
      <c r="K309" s="49"/>
      <c r="L309" s="49"/>
      <c r="M309" s="49"/>
      <c r="N309" s="49"/>
      <c r="O309" s="49"/>
    </row>
    <row r="310" ht="15.75" customHeight="1">
      <c r="G310" s="49"/>
      <c r="H310" s="49"/>
      <c r="I310" s="49"/>
      <c r="J310" s="49"/>
      <c r="K310" s="49"/>
      <c r="L310" s="49"/>
      <c r="M310" s="49"/>
      <c r="N310" s="49"/>
      <c r="O310" s="49"/>
    </row>
    <row r="311" ht="15.75" customHeight="1">
      <c r="G311" s="49"/>
      <c r="H311" s="49"/>
      <c r="I311" s="49"/>
      <c r="J311" s="49"/>
      <c r="K311" s="49"/>
      <c r="L311" s="49"/>
      <c r="M311" s="49"/>
      <c r="N311" s="49"/>
      <c r="O311" s="49"/>
    </row>
    <row r="312" ht="15.75" customHeight="1">
      <c r="G312" s="49"/>
      <c r="H312" s="49"/>
      <c r="I312" s="49"/>
      <c r="J312" s="49"/>
      <c r="K312" s="49"/>
      <c r="L312" s="49"/>
      <c r="M312" s="49"/>
      <c r="N312" s="49"/>
      <c r="O312" s="49"/>
    </row>
    <row r="313" ht="15.75" customHeight="1">
      <c r="G313" s="49"/>
      <c r="H313" s="49"/>
      <c r="I313" s="49"/>
      <c r="J313" s="49"/>
      <c r="K313" s="49"/>
      <c r="L313" s="49"/>
      <c r="M313" s="49"/>
      <c r="N313" s="49"/>
      <c r="O313" s="49"/>
    </row>
    <row r="314" ht="15.75" customHeight="1">
      <c r="G314" s="49"/>
      <c r="H314" s="49"/>
      <c r="I314" s="49"/>
      <c r="J314" s="49"/>
      <c r="K314" s="49"/>
      <c r="L314" s="49"/>
      <c r="M314" s="49"/>
      <c r="N314" s="49"/>
      <c r="O314" s="49"/>
    </row>
    <row r="315" ht="15.75" customHeight="1">
      <c r="G315" s="49"/>
      <c r="H315" s="49"/>
      <c r="I315" s="49"/>
      <c r="J315" s="49"/>
      <c r="K315" s="49"/>
      <c r="L315" s="49"/>
      <c r="M315" s="49"/>
      <c r="N315" s="49"/>
      <c r="O315" s="49"/>
    </row>
    <row r="316" ht="15.75" customHeight="1">
      <c r="G316" s="49"/>
      <c r="H316" s="49"/>
      <c r="I316" s="49"/>
      <c r="J316" s="49"/>
      <c r="K316" s="49"/>
      <c r="L316" s="49"/>
      <c r="M316" s="49"/>
      <c r="N316" s="49"/>
      <c r="O316" s="49"/>
    </row>
    <row r="317" ht="15.75" customHeight="1">
      <c r="G317" s="49"/>
      <c r="H317" s="49"/>
      <c r="I317" s="49"/>
      <c r="J317" s="49"/>
      <c r="K317" s="49"/>
      <c r="L317" s="49"/>
      <c r="M317" s="49"/>
      <c r="N317" s="49"/>
      <c r="O317" s="49"/>
    </row>
    <row r="318" ht="15.75" customHeight="1">
      <c r="G318" s="49"/>
      <c r="H318" s="49"/>
      <c r="I318" s="49"/>
      <c r="J318" s="49"/>
      <c r="K318" s="49"/>
      <c r="L318" s="49"/>
      <c r="M318" s="49"/>
      <c r="N318" s="49"/>
      <c r="O318" s="49"/>
    </row>
    <row r="319" ht="15.75" customHeight="1">
      <c r="G319" s="49"/>
      <c r="H319" s="49"/>
      <c r="I319" s="49"/>
      <c r="J319" s="49"/>
      <c r="K319" s="49"/>
      <c r="L319" s="49"/>
      <c r="M319" s="49"/>
      <c r="N319" s="49"/>
      <c r="O319" s="49"/>
    </row>
    <row r="320" ht="15.75" customHeight="1">
      <c r="G320" s="49"/>
      <c r="H320" s="49"/>
      <c r="I320" s="49"/>
      <c r="J320" s="49"/>
      <c r="K320" s="49"/>
      <c r="L320" s="49"/>
      <c r="M320" s="49"/>
      <c r="N320" s="49"/>
      <c r="O320" s="49"/>
    </row>
    <row r="321" ht="15.75" customHeight="1">
      <c r="G321" s="49"/>
      <c r="H321" s="49"/>
      <c r="I321" s="49"/>
      <c r="J321" s="49"/>
      <c r="K321" s="49"/>
      <c r="L321" s="49"/>
      <c r="M321" s="49"/>
      <c r="N321" s="49"/>
      <c r="O321" s="49"/>
    </row>
    <row r="322" ht="15.75" customHeight="1">
      <c r="G322" s="49"/>
      <c r="H322" s="49"/>
      <c r="I322" s="49"/>
      <c r="J322" s="49"/>
      <c r="K322" s="49"/>
      <c r="L322" s="49"/>
      <c r="M322" s="49"/>
      <c r="N322" s="49"/>
      <c r="O322" s="49"/>
    </row>
    <row r="323" ht="15.75" customHeight="1">
      <c r="G323" s="49"/>
      <c r="H323" s="49"/>
      <c r="I323" s="49"/>
      <c r="J323" s="49"/>
      <c r="K323" s="49"/>
      <c r="L323" s="49"/>
      <c r="M323" s="49"/>
      <c r="N323" s="49"/>
      <c r="O323" s="49"/>
    </row>
    <row r="324" ht="15.75" customHeight="1">
      <c r="G324" s="49"/>
      <c r="H324" s="49"/>
      <c r="I324" s="49"/>
      <c r="J324" s="49"/>
      <c r="K324" s="49"/>
      <c r="L324" s="49"/>
      <c r="M324" s="49"/>
      <c r="N324" s="49"/>
      <c r="O324" s="49"/>
    </row>
    <row r="325" ht="15.75" customHeight="1">
      <c r="G325" s="49"/>
      <c r="H325" s="49"/>
      <c r="I325" s="49"/>
      <c r="J325" s="49"/>
      <c r="K325" s="49"/>
      <c r="L325" s="49"/>
      <c r="M325" s="49"/>
      <c r="N325" s="49"/>
      <c r="O325" s="49"/>
    </row>
    <row r="326" ht="15.75" customHeight="1">
      <c r="G326" s="49"/>
      <c r="H326" s="49"/>
      <c r="I326" s="49"/>
      <c r="J326" s="49"/>
      <c r="K326" s="49"/>
      <c r="L326" s="49"/>
      <c r="M326" s="49"/>
      <c r="N326" s="49"/>
      <c r="O326" s="49"/>
    </row>
    <row r="327" ht="15.75" customHeight="1">
      <c r="G327" s="49"/>
      <c r="H327" s="49"/>
      <c r="I327" s="49"/>
      <c r="J327" s="49"/>
      <c r="K327" s="49"/>
      <c r="L327" s="49"/>
      <c r="M327" s="49"/>
      <c r="N327" s="49"/>
      <c r="O327" s="49"/>
    </row>
    <row r="328" ht="15.75" customHeight="1">
      <c r="G328" s="49"/>
      <c r="H328" s="49"/>
      <c r="I328" s="49"/>
      <c r="J328" s="49"/>
      <c r="K328" s="49"/>
      <c r="L328" s="49"/>
      <c r="M328" s="49"/>
      <c r="N328" s="49"/>
      <c r="O328" s="49"/>
    </row>
    <row r="329" ht="15.75" customHeight="1">
      <c r="G329" s="49"/>
      <c r="H329" s="49"/>
      <c r="I329" s="49"/>
      <c r="J329" s="49"/>
      <c r="K329" s="49"/>
      <c r="L329" s="49"/>
      <c r="M329" s="49"/>
      <c r="N329" s="49"/>
      <c r="O329" s="49"/>
    </row>
    <row r="330" ht="15.75" customHeight="1">
      <c r="G330" s="49"/>
      <c r="H330" s="49"/>
      <c r="I330" s="49"/>
      <c r="J330" s="49"/>
      <c r="K330" s="49"/>
      <c r="L330" s="49"/>
      <c r="M330" s="49"/>
      <c r="N330" s="49"/>
      <c r="O330" s="49"/>
    </row>
    <row r="331" ht="15.75" customHeight="1">
      <c r="G331" s="49"/>
      <c r="H331" s="49"/>
      <c r="I331" s="49"/>
      <c r="J331" s="49"/>
      <c r="K331" s="49"/>
      <c r="L331" s="49"/>
      <c r="M331" s="49"/>
      <c r="N331" s="49"/>
      <c r="O331" s="49"/>
    </row>
    <row r="332" ht="15.75" customHeight="1">
      <c r="G332" s="49"/>
      <c r="H332" s="49"/>
      <c r="I332" s="49"/>
      <c r="J332" s="49"/>
      <c r="K332" s="49"/>
      <c r="L332" s="49"/>
      <c r="M332" s="49"/>
      <c r="N332" s="49"/>
      <c r="O332" s="49"/>
    </row>
    <row r="333" ht="15.75" customHeight="1">
      <c r="G333" s="49"/>
      <c r="H333" s="49"/>
      <c r="I333" s="49"/>
      <c r="J333" s="49"/>
      <c r="K333" s="49"/>
      <c r="L333" s="49"/>
      <c r="M333" s="49"/>
      <c r="N333" s="49"/>
      <c r="O333" s="49"/>
    </row>
    <row r="334" ht="15.75" customHeight="1">
      <c r="G334" s="49"/>
      <c r="H334" s="49"/>
      <c r="I334" s="49"/>
      <c r="J334" s="49"/>
      <c r="K334" s="49"/>
      <c r="L334" s="49"/>
      <c r="M334" s="49"/>
      <c r="N334" s="49"/>
      <c r="O334" s="49"/>
    </row>
    <row r="335" ht="15.75" customHeight="1">
      <c r="G335" s="49"/>
      <c r="H335" s="49"/>
      <c r="I335" s="49"/>
      <c r="J335" s="49"/>
      <c r="K335" s="49"/>
      <c r="L335" s="49"/>
      <c r="M335" s="49"/>
      <c r="N335" s="49"/>
      <c r="O335" s="49"/>
    </row>
    <row r="336" ht="15.75" customHeight="1">
      <c r="G336" s="49"/>
      <c r="H336" s="49"/>
      <c r="I336" s="49"/>
      <c r="J336" s="49"/>
      <c r="K336" s="49"/>
      <c r="L336" s="49"/>
      <c r="M336" s="49"/>
      <c r="N336" s="49"/>
      <c r="O336" s="49"/>
    </row>
    <row r="337" ht="15.75" customHeight="1">
      <c r="G337" s="49"/>
      <c r="H337" s="49"/>
      <c r="I337" s="49"/>
      <c r="J337" s="49"/>
      <c r="K337" s="49"/>
      <c r="L337" s="49"/>
      <c r="M337" s="49"/>
      <c r="N337" s="49"/>
      <c r="O337" s="49"/>
    </row>
    <row r="338" ht="15.75" customHeight="1">
      <c r="G338" s="49"/>
      <c r="H338" s="49"/>
      <c r="I338" s="49"/>
      <c r="J338" s="49"/>
      <c r="K338" s="49"/>
      <c r="L338" s="49"/>
      <c r="M338" s="49"/>
      <c r="N338" s="49"/>
      <c r="O338" s="49"/>
    </row>
    <row r="339" ht="15.75" customHeight="1">
      <c r="G339" s="49"/>
      <c r="H339" s="49"/>
      <c r="I339" s="49"/>
      <c r="J339" s="49"/>
      <c r="K339" s="49"/>
      <c r="L339" s="49"/>
      <c r="M339" s="49"/>
      <c r="N339" s="49"/>
      <c r="O339" s="49"/>
    </row>
    <row r="340" ht="15.75" customHeight="1">
      <c r="G340" s="49"/>
      <c r="H340" s="49"/>
      <c r="I340" s="49"/>
      <c r="J340" s="49"/>
      <c r="K340" s="49"/>
      <c r="L340" s="49"/>
      <c r="M340" s="49"/>
      <c r="N340" s="49"/>
      <c r="O340" s="49"/>
    </row>
    <row r="341" ht="15.75" customHeight="1">
      <c r="G341" s="49"/>
      <c r="H341" s="49"/>
      <c r="I341" s="49"/>
      <c r="J341" s="49"/>
      <c r="K341" s="49"/>
      <c r="L341" s="49"/>
      <c r="M341" s="49"/>
      <c r="N341" s="49"/>
      <c r="O341" s="49"/>
    </row>
    <row r="342" ht="15.75" customHeight="1">
      <c r="G342" s="49"/>
      <c r="H342" s="49"/>
      <c r="I342" s="49"/>
      <c r="J342" s="49"/>
      <c r="K342" s="49"/>
      <c r="L342" s="49"/>
      <c r="M342" s="49"/>
      <c r="N342" s="49"/>
      <c r="O342" s="49"/>
    </row>
    <row r="343" ht="15.75" customHeight="1">
      <c r="G343" s="49"/>
      <c r="H343" s="49"/>
      <c r="I343" s="49"/>
      <c r="J343" s="49"/>
      <c r="K343" s="49"/>
      <c r="L343" s="49"/>
      <c r="M343" s="49"/>
      <c r="N343" s="49"/>
      <c r="O343" s="49"/>
    </row>
    <row r="344" ht="15.75" customHeight="1">
      <c r="G344" s="49"/>
      <c r="H344" s="49"/>
      <c r="I344" s="49"/>
      <c r="J344" s="49"/>
      <c r="K344" s="49"/>
      <c r="L344" s="49"/>
      <c r="M344" s="49"/>
      <c r="N344" s="49"/>
      <c r="O344" s="49"/>
    </row>
    <row r="345" ht="15.75" customHeight="1">
      <c r="G345" s="49"/>
      <c r="H345" s="49"/>
      <c r="I345" s="49"/>
      <c r="J345" s="49"/>
      <c r="K345" s="49"/>
      <c r="L345" s="49"/>
      <c r="M345" s="49"/>
      <c r="N345" s="49"/>
      <c r="O345" s="49"/>
    </row>
    <row r="346" ht="15.75" customHeight="1">
      <c r="G346" s="49"/>
      <c r="H346" s="49"/>
      <c r="I346" s="49"/>
      <c r="J346" s="49"/>
      <c r="K346" s="49"/>
      <c r="L346" s="49"/>
      <c r="M346" s="49"/>
      <c r="N346" s="49"/>
      <c r="O346" s="49"/>
    </row>
    <row r="347" ht="15.75" customHeight="1">
      <c r="G347" s="49"/>
      <c r="H347" s="49"/>
      <c r="I347" s="49"/>
      <c r="J347" s="49"/>
      <c r="K347" s="49"/>
      <c r="L347" s="49"/>
      <c r="M347" s="49"/>
      <c r="N347" s="49"/>
      <c r="O347" s="49"/>
    </row>
    <row r="348" ht="15.75" customHeight="1">
      <c r="G348" s="49"/>
      <c r="H348" s="49"/>
      <c r="I348" s="49"/>
      <c r="J348" s="49"/>
      <c r="K348" s="49"/>
      <c r="L348" s="49"/>
      <c r="M348" s="49"/>
      <c r="N348" s="49"/>
      <c r="O348" s="49"/>
    </row>
    <row r="349" ht="15.75" customHeight="1">
      <c r="G349" s="49"/>
      <c r="H349" s="49"/>
      <c r="I349" s="49"/>
      <c r="J349" s="49"/>
      <c r="K349" s="49"/>
      <c r="L349" s="49"/>
      <c r="M349" s="49"/>
      <c r="N349" s="49"/>
      <c r="O349" s="49"/>
    </row>
    <row r="350" ht="15.75" customHeight="1">
      <c r="G350" s="49"/>
      <c r="H350" s="49"/>
      <c r="I350" s="49"/>
      <c r="J350" s="49"/>
      <c r="K350" s="49"/>
      <c r="L350" s="49"/>
      <c r="M350" s="49"/>
      <c r="N350" s="49"/>
      <c r="O350" s="49"/>
    </row>
    <row r="351" ht="15.75" customHeight="1">
      <c r="G351" s="49"/>
      <c r="H351" s="49"/>
      <c r="I351" s="49"/>
      <c r="J351" s="49"/>
      <c r="K351" s="49"/>
      <c r="L351" s="49"/>
      <c r="M351" s="49"/>
      <c r="N351" s="49"/>
      <c r="O351" s="49"/>
    </row>
    <row r="352" ht="15.75" customHeight="1">
      <c r="G352" s="49"/>
      <c r="H352" s="49"/>
      <c r="I352" s="49"/>
      <c r="J352" s="49"/>
      <c r="K352" s="49"/>
      <c r="L352" s="49"/>
      <c r="M352" s="49"/>
      <c r="N352" s="49"/>
      <c r="O352" s="49"/>
    </row>
    <row r="353" ht="15.75" customHeight="1">
      <c r="G353" s="49"/>
      <c r="H353" s="49"/>
      <c r="I353" s="49"/>
      <c r="J353" s="49"/>
      <c r="K353" s="49"/>
      <c r="L353" s="49"/>
      <c r="M353" s="49"/>
      <c r="N353" s="49"/>
      <c r="O353" s="49"/>
    </row>
    <row r="354" ht="15.75" customHeight="1">
      <c r="G354" s="49"/>
      <c r="H354" s="49"/>
      <c r="I354" s="49"/>
      <c r="J354" s="49"/>
      <c r="K354" s="49"/>
      <c r="L354" s="49"/>
      <c r="M354" s="49"/>
      <c r="N354" s="49"/>
      <c r="O354" s="49"/>
    </row>
    <row r="355" ht="15.75" customHeight="1">
      <c r="G355" s="49"/>
      <c r="H355" s="49"/>
      <c r="I355" s="49"/>
      <c r="J355" s="49"/>
      <c r="K355" s="49"/>
      <c r="L355" s="49"/>
      <c r="M355" s="49"/>
      <c r="N355" s="49"/>
      <c r="O355" s="49"/>
    </row>
    <row r="356" ht="15.75" customHeight="1">
      <c r="G356" s="49"/>
      <c r="H356" s="49"/>
      <c r="I356" s="49"/>
      <c r="J356" s="49"/>
      <c r="K356" s="49"/>
      <c r="L356" s="49"/>
      <c r="M356" s="49"/>
      <c r="N356" s="49"/>
      <c r="O356" s="49"/>
    </row>
    <row r="357" ht="15.75" customHeight="1">
      <c r="G357" s="49"/>
      <c r="H357" s="49"/>
      <c r="I357" s="49"/>
      <c r="J357" s="49"/>
      <c r="K357" s="49"/>
      <c r="L357" s="49"/>
      <c r="M357" s="49"/>
      <c r="N357" s="49"/>
      <c r="O357" s="49"/>
    </row>
    <row r="358" ht="15.75" customHeight="1">
      <c r="G358" s="49"/>
      <c r="H358" s="49"/>
      <c r="I358" s="49"/>
      <c r="J358" s="49"/>
      <c r="K358" s="49"/>
      <c r="L358" s="49"/>
      <c r="M358" s="49"/>
      <c r="N358" s="49"/>
      <c r="O358" s="49"/>
    </row>
    <row r="359" ht="15.75" customHeight="1">
      <c r="G359" s="49"/>
      <c r="H359" s="49"/>
      <c r="I359" s="49"/>
      <c r="J359" s="49"/>
      <c r="K359" s="49"/>
      <c r="L359" s="49"/>
      <c r="M359" s="49"/>
      <c r="N359" s="49"/>
      <c r="O359" s="49"/>
    </row>
    <row r="360" ht="15.75" customHeight="1">
      <c r="G360" s="49"/>
      <c r="H360" s="49"/>
      <c r="I360" s="49"/>
      <c r="J360" s="49"/>
      <c r="K360" s="49"/>
      <c r="L360" s="49"/>
      <c r="M360" s="49"/>
      <c r="N360" s="49"/>
      <c r="O360" s="49"/>
    </row>
    <row r="361" ht="15.75" customHeight="1">
      <c r="G361" s="49"/>
      <c r="H361" s="49"/>
      <c r="I361" s="49"/>
      <c r="J361" s="49"/>
      <c r="K361" s="49"/>
      <c r="L361" s="49"/>
      <c r="M361" s="49"/>
      <c r="N361" s="49"/>
      <c r="O361" s="49"/>
    </row>
    <row r="362" ht="15.75" customHeight="1">
      <c r="G362" s="49"/>
      <c r="H362" s="49"/>
      <c r="I362" s="49"/>
      <c r="J362" s="49"/>
      <c r="K362" s="49"/>
      <c r="L362" s="49"/>
      <c r="M362" s="49"/>
      <c r="N362" s="49"/>
      <c r="O362" s="49"/>
    </row>
    <row r="363" ht="15.75" customHeight="1">
      <c r="G363" s="49"/>
      <c r="H363" s="49"/>
      <c r="I363" s="49"/>
      <c r="J363" s="49"/>
      <c r="K363" s="49"/>
      <c r="L363" s="49"/>
      <c r="M363" s="49"/>
      <c r="N363" s="49"/>
      <c r="O363" s="49"/>
    </row>
    <row r="364" ht="15.75" customHeight="1">
      <c r="G364" s="49"/>
      <c r="H364" s="49"/>
      <c r="I364" s="49"/>
      <c r="J364" s="49"/>
      <c r="K364" s="49"/>
      <c r="L364" s="49"/>
      <c r="M364" s="49"/>
      <c r="N364" s="49"/>
      <c r="O364" s="49"/>
    </row>
    <row r="365" ht="15.75" customHeight="1">
      <c r="G365" s="49"/>
      <c r="H365" s="49"/>
      <c r="I365" s="49"/>
      <c r="J365" s="49"/>
      <c r="K365" s="49"/>
      <c r="L365" s="49"/>
      <c r="M365" s="49"/>
      <c r="N365" s="49"/>
      <c r="O365" s="49"/>
    </row>
    <row r="366" ht="15.75" customHeight="1">
      <c r="G366" s="49"/>
      <c r="H366" s="49"/>
      <c r="I366" s="49"/>
      <c r="J366" s="49"/>
      <c r="K366" s="49"/>
      <c r="L366" s="49"/>
      <c r="M366" s="49"/>
      <c r="N366" s="49"/>
      <c r="O366" s="49"/>
    </row>
    <row r="367" ht="15.75" customHeight="1">
      <c r="G367" s="49"/>
      <c r="H367" s="49"/>
      <c r="I367" s="49"/>
      <c r="J367" s="49"/>
      <c r="K367" s="49"/>
      <c r="L367" s="49"/>
      <c r="M367" s="49"/>
      <c r="N367" s="49"/>
      <c r="O367" s="49"/>
    </row>
    <row r="368" ht="15.75" customHeight="1">
      <c r="G368" s="49"/>
      <c r="H368" s="49"/>
      <c r="I368" s="49"/>
      <c r="J368" s="49"/>
      <c r="K368" s="49"/>
      <c r="L368" s="49"/>
      <c r="M368" s="49"/>
      <c r="N368" s="49"/>
      <c r="O368" s="49"/>
    </row>
    <row r="369" ht="15.75" customHeight="1">
      <c r="G369" s="49"/>
      <c r="H369" s="49"/>
      <c r="I369" s="49"/>
      <c r="J369" s="49"/>
      <c r="K369" s="49"/>
      <c r="L369" s="49"/>
      <c r="M369" s="49"/>
      <c r="N369" s="49"/>
      <c r="O369" s="49"/>
    </row>
    <row r="370" ht="15.75" customHeight="1">
      <c r="G370" s="49"/>
      <c r="H370" s="49"/>
      <c r="I370" s="49"/>
      <c r="J370" s="49"/>
      <c r="K370" s="49"/>
      <c r="L370" s="49"/>
      <c r="M370" s="49"/>
      <c r="N370" s="49"/>
      <c r="O370" s="49"/>
    </row>
    <row r="371" ht="15.75" customHeight="1">
      <c r="G371" s="49"/>
      <c r="H371" s="49"/>
      <c r="I371" s="49"/>
      <c r="J371" s="49"/>
      <c r="K371" s="49"/>
      <c r="L371" s="49"/>
      <c r="M371" s="49"/>
      <c r="N371" s="49"/>
      <c r="O371" s="49"/>
    </row>
    <row r="372" ht="15.75" customHeight="1">
      <c r="G372" s="49"/>
      <c r="H372" s="49"/>
      <c r="I372" s="49"/>
      <c r="J372" s="49"/>
      <c r="K372" s="49"/>
      <c r="L372" s="49"/>
      <c r="M372" s="49"/>
      <c r="N372" s="49"/>
      <c r="O372" s="49"/>
    </row>
    <row r="373" ht="15.75" customHeight="1">
      <c r="G373" s="49"/>
      <c r="H373" s="49"/>
      <c r="I373" s="49"/>
      <c r="J373" s="49"/>
      <c r="K373" s="49"/>
      <c r="L373" s="49"/>
      <c r="M373" s="49"/>
      <c r="N373" s="49"/>
      <c r="O373" s="49"/>
    </row>
    <row r="374" ht="15.75" customHeight="1">
      <c r="G374" s="49"/>
      <c r="H374" s="49"/>
      <c r="I374" s="49"/>
      <c r="J374" s="49"/>
      <c r="K374" s="49"/>
      <c r="L374" s="49"/>
      <c r="M374" s="49"/>
      <c r="N374" s="49"/>
      <c r="O374" s="49"/>
    </row>
    <row r="375" ht="15.75" customHeight="1">
      <c r="G375" s="49"/>
      <c r="H375" s="49"/>
      <c r="I375" s="49"/>
      <c r="J375" s="49"/>
      <c r="K375" s="49"/>
      <c r="L375" s="49"/>
      <c r="M375" s="49"/>
      <c r="N375" s="49"/>
      <c r="O375" s="49"/>
    </row>
    <row r="376" ht="15.75" customHeight="1">
      <c r="G376" s="49"/>
      <c r="H376" s="49"/>
      <c r="I376" s="49"/>
      <c r="J376" s="49"/>
      <c r="K376" s="49"/>
      <c r="L376" s="49"/>
      <c r="M376" s="49"/>
      <c r="N376" s="49"/>
      <c r="O376" s="49"/>
    </row>
    <row r="377" ht="15.75" customHeight="1">
      <c r="G377" s="49"/>
      <c r="H377" s="49"/>
      <c r="I377" s="49"/>
      <c r="J377" s="49"/>
      <c r="K377" s="49"/>
      <c r="L377" s="49"/>
      <c r="M377" s="49"/>
      <c r="N377" s="49"/>
      <c r="O377" s="49"/>
    </row>
    <row r="378" ht="15.75" customHeight="1">
      <c r="G378" s="49"/>
      <c r="H378" s="49"/>
      <c r="I378" s="49"/>
      <c r="J378" s="49"/>
      <c r="K378" s="49"/>
      <c r="L378" s="49"/>
      <c r="M378" s="49"/>
      <c r="N378" s="49"/>
      <c r="O378" s="49"/>
    </row>
    <row r="379" ht="15.75" customHeight="1">
      <c r="G379" s="49"/>
      <c r="H379" s="49"/>
      <c r="I379" s="49"/>
      <c r="J379" s="49"/>
      <c r="K379" s="49"/>
      <c r="L379" s="49"/>
      <c r="M379" s="49"/>
      <c r="N379" s="49"/>
      <c r="O379" s="49"/>
    </row>
    <row r="380" ht="15.75" customHeight="1">
      <c r="G380" s="49"/>
      <c r="H380" s="49"/>
      <c r="I380" s="49"/>
      <c r="J380" s="49"/>
      <c r="K380" s="49"/>
      <c r="L380" s="49"/>
      <c r="M380" s="49"/>
      <c r="N380" s="49"/>
      <c r="O380" s="49"/>
    </row>
    <row r="381" ht="15.75" customHeight="1">
      <c r="G381" s="49"/>
      <c r="H381" s="49"/>
      <c r="I381" s="49"/>
      <c r="J381" s="49"/>
      <c r="K381" s="49"/>
      <c r="L381" s="49"/>
      <c r="M381" s="49"/>
      <c r="N381" s="49"/>
      <c r="O381" s="49"/>
    </row>
    <row r="382" ht="15.75" customHeight="1">
      <c r="G382" s="49"/>
      <c r="H382" s="49"/>
      <c r="I382" s="49"/>
      <c r="J382" s="49"/>
      <c r="K382" s="49"/>
      <c r="L382" s="49"/>
      <c r="M382" s="49"/>
      <c r="N382" s="49"/>
      <c r="O382" s="49"/>
    </row>
    <row r="383" ht="15.75" customHeight="1">
      <c r="G383" s="49"/>
      <c r="H383" s="49"/>
      <c r="I383" s="49"/>
      <c r="J383" s="49"/>
      <c r="K383" s="49"/>
      <c r="L383" s="49"/>
      <c r="M383" s="49"/>
      <c r="N383" s="49"/>
      <c r="O383" s="49"/>
    </row>
    <row r="384" ht="15.75" customHeight="1">
      <c r="G384" s="49"/>
      <c r="H384" s="49"/>
      <c r="I384" s="49"/>
      <c r="J384" s="49"/>
      <c r="K384" s="49"/>
      <c r="L384" s="49"/>
      <c r="M384" s="49"/>
      <c r="N384" s="49"/>
      <c r="O384" s="49"/>
    </row>
    <row r="385" ht="15.75" customHeight="1">
      <c r="G385" s="49"/>
      <c r="H385" s="49"/>
      <c r="I385" s="49"/>
      <c r="J385" s="49"/>
      <c r="K385" s="49"/>
      <c r="L385" s="49"/>
      <c r="M385" s="49"/>
      <c r="N385" s="49"/>
      <c r="O385" s="49"/>
    </row>
    <row r="386" ht="15.75" customHeight="1">
      <c r="G386" s="49"/>
      <c r="H386" s="49"/>
      <c r="I386" s="49"/>
      <c r="J386" s="49"/>
      <c r="K386" s="49"/>
      <c r="L386" s="49"/>
      <c r="M386" s="49"/>
      <c r="N386" s="49"/>
      <c r="O386" s="49"/>
    </row>
    <row r="387" ht="15.75" customHeight="1">
      <c r="G387" s="49"/>
      <c r="H387" s="49"/>
      <c r="I387" s="49"/>
      <c r="J387" s="49"/>
      <c r="K387" s="49"/>
      <c r="L387" s="49"/>
      <c r="M387" s="49"/>
      <c r="N387" s="49"/>
      <c r="O387" s="49"/>
    </row>
    <row r="388" ht="15.75" customHeight="1">
      <c r="G388" s="49"/>
      <c r="H388" s="49"/>
      <c r="I388" s="49"/>
      <c r="J388" s="49"/>
      <c r="K388" s="49"/>
      <c r="L388" s="49"/>
      <c r="M388" s="49"/>
      <c r="N388" s="49"/>
      <c r="O388" s="49"/>
    </row>
    <row r="389" ht="15.75" customHeight="1">
      <c r="G389" s="49"/>
      <c r="H389" s="49"/>
      <c r="I389" s="49"/>
      <c r="J389" s="49"/>
      <c r="K389" s="49"/>
      <c r="L389" s="49"/>
      <c r="M389" s="49"/>
      <c r="N389" s="49"/>
      <c r="O389" s="49"/>
    </row>
    <row r="390" ht="15.75" customHeight="1">
      <c r="G390" s="49"/>
      <c r="H390" s="49"/>
      <c r="I390" s="49"/>
      <c r="J390" s="49"/>
      <c r="K390" s="49"/>
      <c r="L390" s="49"/>
      <c r="M390" s="49"/>
      <c r="N390" s="49"/>
      <c r="O390" s="49"/>
    </row>
    <row r="391" ht="15.75" customHeight="1">
      <c r="G391" s="49"/>
      <c r="H391" s="49"/>
      <c r="I391" s="49"/>
      <c r="J391" s="49"/>
      <c r="K391" s="49"/>
      <c r="L391" s="49"/>
      <c r="M391" s="49"/>
      <c r="N391" s="49"/>
      <c r="O391" s="49"/>
    </row>
    <row r="392" ht="15.75" customHeight="1">
      <c r="G392" s="49"/>
      <c r="H392" s="49"/>
      <c r="I392" s="49"/>
      <c r="J392" s="49"/>
      <c r="K392" s="49"/>
      <c r="L392" s="49"/>
      <c r="M392" s="49"/>
      <c r="N392" s="49"/>
      <c r="O392" s="49"/>
    </row>
    <row r="393" ht="15.75" customHeight="1">
      <c r="G393" s="49"/>
      <c r="H393" s="49"/>
      <c r="I393" s="49"/>
      <c r="J393" s="49"/>
      <c r="K393" s="49"/>
      <c r="L393" s="49"/>
      <c r="M393" s="49"/>
      <c r="N393" s="49"/>
      <c r="O393" s="49"/>
    </row>
    <row r="394" ht="15.75" customHeight="1">
      <c r="G394" s="49"/>
      <c r="H394" s="49"/>
      <c r="I394" s="49"/>
      <c r="J394" s="49"/>
      <c r="K394" s="49"/>
      <c r="L394" s="49"/>
      <c r="M394" s="49"/>
      <c r="N394" s="49"/>
      <c r="O394" s="49"/>
    </row>
    <row r="395" ht="15.75" customHeight="1">
      <c r="G395" s="49"/>
      <c r="H395" s="49"/>
      <c r="I395" s="49"/>
      <c r="J395" s="49"/>
      <c r="K395" s="49"/>
      <c r="L395" s="49"/>
      <c r="M395" s="49"/>
      <c r="N395" s="49"/>
      <c r="O395" s="49"/>
    </row>
    <row r="396" ht="15.75" customHeight="1">
      <c r="G396" s="49"/>
      <c r="H396" s="49"/>
      <c r="I396" s="49"/>
      <c r="J396" s="49"/>
      <c r="K396" s="49"/>
      <c r="L396" s="49"/>
      <c r="M396" s="49"/>
      <c r="N396" s="49"/>
      <c r="O396" s="49"/>
    </row>
    <row r="397" ht="15.75" customHeight="1">
      <c r="G397" s="49"/>
      <c r="H397" s="49"/>
      <c r="I397" s="49"/>
      <c r="J397" s="49"/>
      <c r="K397" s="49"/>
      <c r="L397" s="49"/>
      <c r="M397" s="49"/>
      <c r="N397" s="49"/>
      <c r="O397" s="49"/>
    </row>
    <row r="398" ht="15.75" customHeight="1">
      <c r="G398" s="49"/>
      <c r="H398" s="49"/>
      <c r="I398" s="49"/>
      <c r="J398" s="49"/>
      <c r="K398" s="49"/>
      <c r="L398" s="49"/>
      <c r="M398" s="49"/>
      <c r="N398" s="49"/>
      <c r="O398" s="49"/>
    </row>
    <row r="399" ht="15.75" customHeight="1">
      <c r="G399" s="49"/>
      <c r="H399" s="49"/>
      <c r="I399" s="49"/>
      <c r="J399" s="49"/>
      <c r="K399" s="49"/>
      <c r="L399" s="49"/>
      <c r="M399" s="49"/>
      <c r="N399" s="49"/>
      <c r="O399" s="49"/>
    </row>
    <row r="400" ht="15.75" customHeight="1">
      <c r="G400" s="49"/>
      <c r="H400" s="49"/>
      <c r="I400" s="49"/>
      <c r="J400" s="49"/>
      <c r="K400" s="49"/>
      <c r="L400" s="49"/>
      <c r="M400" s="49"/>
      <c r="N400" s="49"/>
      <c r="O400" s="49"/>
    </row>
    <row r="401" ht="15.75" customHeight="1">
      <c r="G401" s="49"/>
      <c r="H401" s="49"/>
      <c r="I401" s="49"/>
      <c r="J401" s="49"/>
      <c r="K401" s="49"/>
      <c r="L401" s="49"/>
      <c r="M401" s="49"/>
      <c r="N401" s="49"/>
      <c r="O401" s="49"/>
    </row>
    <row r="402" ht="15.75" customHeight="1">
      <c r="G402" s="49"/>
      <c r="H402" s="49"/>
      <c r="I402" s="49"/>
      <c r="J402" s="49"/>
      <c r="K402" s="49"/>
      <c r="L402" s="49"/>
      <c r="M402" s="49"/>
      <c r="N402" s="49"/>
      <c r="O402" s="49"/>
    </row>
    <row r="403" ht="15.75" customHeight="1">
      <c r="G403" s="49"/>
      <c r="H403" s="49"/>
      <c r="I403" s="49"/>
      <c r="J403" s="49"/>
      <c r="K403" s="49"/>
      <c r="L403" s="49"/>
      <c r="M403" s="49"/>
      <c r="N403" s="49"/>
      <c r="O403" s="49"/>
    </row>
    <row r="404" ht="15.75" customHeight="1">
      <c r="G404" s="49"/>
      <c r="H404" s="49"/>
      <c r="I404" s="49"/>
      <c r="J404" s="49"/>
      <c r="K404" s="49"/>
      <c r="L404" s="49"/>
      <c r="M404" s="49"/>
      <c r="N404" s="49"/>
      <c r="O404" s="49"/>
    </row>
    <row r="405" ht="15.75" customHeight="1">
      <c r="G405" s="49"/>
      <c r="H405" s="49"/>
      <c r="I405" s="49"/>
      <c r="J405" s="49"/>
      <c r="K405" s="49"/>
      <c r="L405" s="49"/>
      <c r="M405" s="49"/>
      <c r="N405" s="49"/>
      <c r="O405" s="49"/>
    </row>
    <row r="406" ht="15.75" customHeight="1">
      <c r="G406" s="49"/>
      <c r="H406" s="49"/>
      <c r="I406" s="49"/>
      <c r="J406" s="49"/>
      <c r="K406" s="49"/>
      <c r="L406" s="49"/>
      <c r="M406" s="49"/>
      <c r="N406" s="49"/>
      <c r="O406" s="49"/>
    </row>
    <row r="407" ht="15.75" customHeight="1">
      <c r="G407" s="49"/>
      <c r="H407" s="49"/>
      <c r="I407" s="49"/>
      <c r="J407" s="49"/>
      <c r="K407" s="49"/>
      <c r="L407" s="49"/>
      <c r="M407" s="49"/>
      <c r="N407" s="49"/>
      <c r="O407" s="49"/>
    </row>
    <row r="408" ht="15.75" customHeight="1">
      <c r="G408" s="49"/>
      <c r="H408" s="49"/>
      <c r="I408" s="49"/>
      <c r="J408" s="49"/>
      <c r="K408" s="49"/>
      <c r="L408" s="49"/>
      <c r="M408" s="49"/>
      <c r="N408" s="49"/>
      <c r="O408" s="49"/>
    </row>
    <row r="409" ht="15.75" customHeight="1">
      <c r="G409" s="49"/>
      <c r="H409" s="49"/>
      <c r="I409" s="49"/>
      <c r="J409" s="49"/>
      <c r="K409" s="49"/>
      <c r="L409" s="49"/>
      <c r="M409" s="49"/>
      <c r="N409" s="49"/>
      <c r="O409" s="49"/>
    </row>
    <row r="410" ht="15.75" customHeight="1">
      <c r="G410" s="49"/>
      <c r="H410" s="49"/>
      <c r="I410" s="49"/>
      <c r="J410" s="49"/>
      <c r="K410" s="49"/>
      <c r="L410" s="49"/>
      <c r="M410" s="49"/>
      <c r="N410" s="49"/>
      <c r="O410" s="49"/>
    </row>
    <row r="411" ht="15.75" customHeight="1">
      <c r="G411" s="49"/>
      <c r="H411" s="49"/>
      <c r="I411" s="49"/>
      <c r="J411" s="49"/>
      <c r="K411" s="49"/>
      <c r="L411" s="49"/>
      <c r="M411" s="49"/>
      <c r="N411" s="49"/>
      <c r="O411" s="49"/>
    </row>
    <row r="412" ht="15.75" customHeight="1">
      <c r="G412" s="49"/>
      <c r="H412" s="49"/>
      <c r="I412" s="49"/>
      <c r="J412" s="49"/>
      <c r="K412" s="49"/>
      <c r="L412" s="49"/>
      <c r="M412" s="49"/>
      <c r="N412" s="49"/>
      <c r="O412" s="49"/>
    </row>
    <row r="413" ht="15.75" customHeight="1">
      <c r="G413" s="49"/>
      <c r="H413" s="49"/>
      <c r="I413" s="49"/>
      <c r="J413" s="49"/>
      <c r="K413" s="49"/>
      <c r="L413" s="49"/>
      <c r="M413" s="49"/>
      <c r="N413" s="49"/>
      <c r="O413" s="49"/>
    </row>
    <row r="414" ht="15.75" customHeight="1">
      <c r="G414" s="49"/>
      <c r="H414" s="49"/>
      <c r="I414" s="49"/>
      <c r="J414" s="49"/>
      <c r="K414" s="49"/>
      <c r="L414" s="49"/>
      <c r="M414" s="49"/>
      <c r="N414" s="49"/>
      <c r="O414" s="49"/>
    </row>
    <row r="415" ht="15.75" customHeight="1">
      <c r="G415" s="49"/>
      <c r="H415" s="49"/>
      <c r="I415" s="49"/>
      <c r="J415" s="49"/>
      <c r="K415" s="49"/>
      <c r="L415" s="49"/>
      <c r="M415" s="49"/>
      <c r="N415" s="49"/>
      <c r="O415" s="49"/>
    </row>
    <row r="416" ht="15.75" customHeight="1">
      <c r="G416" s="49"/>
      <c r="H416" s="49"/>
      <c r="I416" s="49"/>
      <c r="J416" s="49"/>
      <c r="K416" s="49"/>
      <c r="L416" s="49"/>
      <c r="M416" s="49"/>
      <c r="N416" s="49"/>
      <c r="O416" s="49"/>
    </row>
    <row r="417" ht="15.75" customHeight="1">
      <c r="G417" s="49"/>
      <c r="H417" s="49"/>
      <c r="I417" s="49"/>
      <c r="J417" s="49"/>
      <c r="K417" s="49"/>
      <c r="L417" s="49"/>
      <c r="M417" s="49"/>
      <c r="N417" s="49"/>
      <c r="O417" s="49"/>
    </row>
    <row r="418" ht="15.75" customHeight="1">
      <c r="G418" s="49"/>
      <c r="H418" s="49"/>
      <c r="I418" s="49"/>
      <c r="J418" s="49"/>
      <c r="K418" s="49"/>
      <c r="L418" s="49"/>
      <c r="M418" s="49"/>
      <c r="N418" s="49"/>
      <c r="O418" s="49"/>
    </row>
    <row r="419" ht="15.75" customHeight="1">
      <c r="G419" s="49"/>
      <c r="H419" s="49"/>
      <c r="I419" s="49"/>
      <c r="J419" s="49"/>
      <c r="K419" s="49"/>
      <c r="L419" s="49"/>
      <c r="M419" s="49"/>
      <c r="N419" s="49"/>
      <c r="O419" s="49"/>
    </row>
    <row r="420" ht="15.75" customHeight="1">
      <c r="G420" s="49"/>
      <c r="H420" s="49"/>
      <c r="I420" s="49"/>
      <c r="J420" s="49"/>
      <c r="K420" s="49"/>
      <c r="L420" s="49"/>
      <c r="M420" s="49"/>
      <c r="N420" s="49"/>
      <c r="O420" s="49"/>
    </row>
    <row r="421" ht="15.75" customHeight="1">
      <c r="G421" s="49"/>
      <c r="H421" s="49"/>
      <c r="I421" s="49"/>
      <c r="J421" s="49"/>
      <c r="K421" s="49"/>
      <c r="L421" s="49"/>
      <c r="M421" s="49"/>
      <c r="N421" s="49"/>
      <c r="O421" s="49"/>
    </row>
    <row r="422" ht="15.75" customHeight="1">
      <c r="G422" s="49"/>
      <c r="H422" s="49"/>
      <c r="I422" s="49"/>
      <c r="J422" s="49"/>
      <c r="K422" s="49"/>
      <c r="L422" s="49"/>
      <c r="M422" s="49"/>
      <c r="N422" s="49"/>
      <c r="O422" s="49"/>
    </row>
    <row r="423" ht="15.75" customHeight="1">
      <c r="G423" s="49"/>
      <c r="H423" s="49"/>
      <c r="I423" s="49"/>
      <c r="J423" s="49"/>
      <c r="K423" s="49"/>
      <c r="L423" s="49"/>
      <c r="M423" s="49"/>
      <c r="N423" s="49"/>
      <c r="O423" s="49"/>
    </row>
    <row r="424" ht="15.75" customHeight="1">
      <c r="G424" s="49"/>
      <c r="H424" s="49"/>
      <c r="I424" s="49"/>
      <c r="J424" s="49"/>
      <c r="K424" s="49"/>
      <c r="L424" s="49"/>
      <c r="M424" s="49"/>
      <c r="N424" s="49"/>
      <c r="O424" s="49"/>
    </row>
    <row r="425" ht="15.75" customHeight="1">
      <c r="G425" s="49"/>
      <c r="H425" s="49"/>
      <c r="I425" s="49"/>
      <c r="J425" s="49"/>
      <c r="K425" s="49"/>
      <c r="L425" s="49"/>
      <c r="M425" s="49"/>
      <c r="N425" s="49"/>
      <c r="O425" s="49"/>
    </row>
    <row r="426" ht="15.75" customHeight="1">
      <c r="G426" s="49"/>
      <c r="H426" s="49"/>
      <c r="I426" s="49"/>
      <c r="J426" s="49"/>
      <c r="K426" s="49"/>
      <c r="L426" s="49"/>
      <c r="M426" s="49"/>
      <c r="N426" s="49"/>
      <c r="O426" s="49"/>
    </row>
    <row r="427" ht="15.75" customHeight="1">
      <c r="G427" s="49"/>
      <c r="H427" s="49"/>
      <c r="I427" s="49"/>
      <c r="J427" s="49"/>
      <c r="K427" s="49"/>
      <c r="L427" s="49"/>
      <c r="M427" s="49"/>
      <c r="N427" s="49"/>
      <c r="O427" s="49"/>
    </row>
    <row r="428" ht="15.75" customHeight="1">
      <c r="G428" s="49"/>
      <c r="H428" s="49"/>
      <c r="I428" s="49"/>
      <c r="J428" s="49"/>
      <c r="K428" s="49"/>
      <c r="L428" s="49"/>
      <c r="M428" s="49"/>
      <c r="N428" s="49"/>
      <c r="O428" s="49"/>
    </row>
    <row r="429" ht="15.75" customHeight="1">
      <c r="G429" s="49"/>
      <c r="H429" s="49"/>
      <c r="I429" s="49"/>
      <c r="J429" s="49"/>
      <c r="K429" s="49"/>
      <c r="L429" s="49"/>
      <c r="M429" s="49"/>
      <c r="N429" s="49"/>
      <c r="O429" s="49"/>
    </row>
    <row r="430" ht="15.75" customHeight="1">
      <c r="G430" s="49"/>
      <c r="H430" s="49"/>
      <c r="I430" s="49"/>
      <c r="J430" s="49"/>
      <c r="K430" s="49"/>
      <c r="L430" s="49"/>
      <c r="M430" s="49"/>
      <c r="N430" s="49"/>
      <c r="O430" s="49"/>
    </row>
    <row r="431" ht="15.75" customHeight="1">
      <c r="G431" s="49"/>
      <c r="H431" s="49"/>
      <c r="I431" s="49"/>
      <c r="J431" s="49"/>
      <c r="K431" s="49"/>
      <c r="L431" s="49"/>
      <c r="M431" s="49"/>
      <c r="N431" s="49"/>
      <c r="O431" s="49"/>
    </row>
    <row r="432" ht="15.75" customHeight="1">
      <c r="G432" s="49"/>
      <c r="H432" s="49"/>
      <c r="I432" s="49"/>
      <c r="J432" s="49"/>
      <c r="K432" s="49"/>
      <c r="L432" s="49"/>
      <c r="M432" s="49"/>
      <c r="N432" s="49"/>
      <c r="O432" s="49"/>
    </row>
    <row r="433" ht="15.75" customHeight="1">
      <c r="G433" s="49"/>
      <c r="H433" s="49"/>
      <c r="I433" s="49"/>
      <c r="J433" s="49"/>
      <c r="K433" s="49"/>
      <c r="L433" s="49"/>
      <c r="M433" s="49"/>
      <c r="N433" s="49"/>
      <c r="O433" s="49"/>
    </row>
    <row r="434" ht="15.75" customHeight="1">
      <c r="G434" s="49"/>
      <c r="H434" s="49"/>
      <c r="I434" s="49"/>
      <c r="J434" s="49"/>
      <c r="K434" s="49"/>
      <c r="L434" s="49"/>
      <c r="M434" s="49"/>
      <c r="N434" s="49"/>
      <c r="O434" s="49"/>
    </row>
    <row r="435" ht="15.75" customHeight="1">
      <c r="G435" s="49"/>
      <c r="H435" s="49"/>
      <c r="I435" s="49"/>
      <c r="J435" s="49"/>
      <c r="K435" s="49"/>
      <c r="L435" s="49"/>
      <c r="M435" s="49"/>
      <c r="N435" s="49"/>
      <c r="O435" s="49"/>
    </row>
    <row r="436" ht="15.75" customHeight="1">
      <c r="G436" s="49"/>
      <c r="H436" s="49"/>
      <c r="I436" s="49"/>
      <c r="J436" s="49"/>
      <c r="K436" s="49"/>
      <c r="L436" s="49"/>
      <c r="M436" s="49"/>
      <c r="N436" s="49"/>
      <c r="O436" s="49"/>
    </row>
    <row r="437" ht="15.75" customHeight="1">
      <c r="G437" s="49"/>
      <c r="H437" s="49"/>
      <c r="I437" s="49"/>
      <c r="J437" s="49"/>
      <c r="K437" s="49"/>
      <c r="L437" s="49"/>
      <c r="M437" s="49"/>
      <c r="N437" s="49"/>
      <c r="O437" s="49"/>
    </row>
    <row r="438" ht="15.75" customHeight="1">
      <c r="G438" s="49"/>
      <c r="H438" s="49"/>
      <c r="I438" s="49"/>
      <c r="J438" s="49"/>
      <c r="K438" s="49"/>
      <c r="L438" s="49"/>
      <c r="M438" s="49"/>
      <c r="N438" s="49"/>
      <c r="O438" s="49"/>
    </row>
    <row r="439" ht="15.75" customHeight="1">
      <c r="G439" s="49"/>
      <c r="H439" s="49"/>
      <c r="I439" s="49"/>
      <c r="J439" s="49"/>
      <c r="K439" s="49"/>
      <c r="L439" s="49"/>
      <c r="M439" s="49"/>
      <c r="N439" s="49"/>
      <c r="O439" s="49"/>
    </row>
    <row r="440" ht="15.75" customHeight="1">
      <c r="G440" s="49"/>
      <c r="H440" s="49"/>
      <c r="I440" s="49"/>
      <c r="J440" s="49"/>
      <c r="K440" s="49"/>
      <c r="L440" s="49"/>
      <c r="M440" s="49"/>
      <c r="N440" s="49"/>
      <c r="O440" s="49"/>
    </row>
    <row r="441" ht="15.75" customHeight="1">
      <c r="G441" s="49"/>
      <c r="H441" s="49"/>
      <c r="I441" s="49"/>
      <c r="J441" s="49"/>
      <c r="K441" s="49"/>
      <c r="L441" s="49"/>
      <c r="M441" s="49"/>
      <c r="N441" s="49"/>
      <c r="O441" s="49"/>
    </row>
    <row r="442" ht="15.75" customHeight="1">
      <c r="G442" s="49"/>
      <c r="H442" s="49"/>
      <c r="I442" s="49"/>
      <c r="J442" s="49"/>
      <c r="K442" s="49"/>
      <c r="L442" s="49"/>
      <c r="M442" s="49"/>
      <c r="N442" s="49"/>
      <c r="O442" s="49"/>
    </row>
    <row r="443" ht="15.75" customHeight="1">
      <c r="G443" s="49"/>
      <c r="H443" s="49"/>
      <c r="I443" s="49"/>
      <c r="J443" s="49"/>
      <c r="K443" s="49"/>
      <c r="L443" s="49"/>
      <c r="M443" s="49"/>
      <c r="N443" s="49"/>
      <c r="O443" s="49"/>
    </row>
    <row r="444" ht="15.75" customHeight="1">
      <c r="G444" s="49"/>
      <c r="H444" s="49"/>
      <c r="I444" s="49"/>
      <c r="J444" s="49"/>
      <c r="K444" s="49"/>
      <c r="L444" s="49"/>
      <c r="M444" s="49"/>
      <c r="N444" s="49"/>
      <c r="O444" s="49"/>
    </row>
    <row r="445" ht="15.75" customHeight="1">
      <c r="G445" s="49"/>
      <c r="H445" s="49"/>
      <c r="I445" s="49"/>
      <c r="J445" s="49"/>
      <c r="K445" s="49"/>
      <c r="L445" s="49"/>
      <c r="M445" s="49"/>
      <c r="N445" s="49"/>
      <c r="O445" s="49"/>
    </row>
    <row r="446" ht="15.75" customHeight="1">
      <c r="G446" s="49"/>
      <c r="H446" s="49"/>
      <c r="I446" s="49"/>
      <c r="J446" s="49"/>
      <c r="K446" s="49"/>
      <c r="L446" s="49"/>
      <c r="M446" s="49"/>
      <c r="N446" s="49"/>
      <c r="O446" s="49"/>
    </row>
    <row r="447" ht="15.75" customHeight="1">
      <c r="G447" s="49"/>
      <c r="H447" s="49"/>
      <c r="I447" s="49"/>
      <c r="J447" s="49"/>
      <c r="K447" s="49"/>
      <c r="L447" s="49"/>
      <c r="M447" s="49"/>
      <c r="N447" s="49"/>
      <c r="O447" s="49"/>
    </row>
    <row r="448" ht="15.75" customHeight="1">
      <c r="G448" s="49"/>
      <c r="H448" s="49"/>
      <c r="I448" s="49"/>
      <c r="J448" s="49"/>
      <c r="K448" s="49"/>
      <c r="L448" s="49"/>
      <c r="M448" s="49"/>
      <c r="N448" s="49"/>
      <c r="O448" s="49"/>
    </row>
    <row r="449" ht="15.75" customHeight="1">
      <c r="G449" s="49"/>
      <c r="H449" s="49"/>
      <c r="I449" s="49"/>
      <c r="J449" s="49"/>
      <c r="K449" s="49"/>
      <c r="L449" s="49"/>
      <c r="M449" s="49"/>
      <c r="N449" s="49"/>
      <c r="O449" s="49"/>
    </row>
    <row r="450" ht="15.75" customHeight="1">
      <c r="G450" s="49"/>
      <c r="H450" s="49"/>
      <c r="I450" s="49"/>
      <c r="J450" s="49"/>
      <c r="K450" s="49"/>
      <c r="L450" s="49"/>
      <c r="M450" s="49"/>
      <c r="N450" s="49"/>
      <c r="O450" s="49"/>
    </row>
    <row r="451" ht="15.75" customHeight="1">
      <c r="G451" s="49"/>
      <c r="H451" s="49"/>
      <c r="I451" s="49"/>
      <c r="J451" s="49"/>
      <c r="K451" s="49"/>
      <c r="L451" s="49"/>
      <c r="M451" s="49"/>
      <c r="N451" s="49"/>
      <c r="O451" s="49"/>
    </row>
    <row r="452" ht="15.75" customHeight="1">
      <c r="G452" s="49"/>
      <c r="H452" s="49"/>
      <c r="I452" s="49"/>
      <c r="J452" s="49"/>
      <c r="K452" s="49"/>
      <c r="L452" s="49"/>
      <c r="M452" s="49"/>
      <c r="N452" s="49"/>
      <c r="O452" s="49"/>
    </row>
    <row r="453" ht="15.75" customHeight="1">
      <c r="G453" s="49"/>
      <c r="H453" s="49"/>
      <c r="I453" s="49"/>
      <c r="J453" s="49"/>
      <c r="K453" s="49"/>
      <c r="L453" s="49"/>
      <c r="M453" s="49"/>
      <c r="N453" s="49"/>
      <c r="O453" s="49"/>
    </row>
    <row r="454" ht="15.75" customHeight="1">
      <c r="G454" s="49"/>
      <c r="H454" s="49"/>
      <c r="I454" s="49"/>
      <c r="J454" s="49"/>
      <c r="K454" s="49"/>
      <c r="L454" s="49"/>
      <c r="M454" s="49"/>
      <c r="N454" s="49"/>
      <c r="O454" s="49"/>
    </row>
    <row r="455" ht="15.75" customHeight="1">
      <c r="G455" s="49"/>
      <c r="H455" s="49"/>
      <c r="I455" s="49"/>
      <c r="J455" s="49"/>
      <c r="K455" s="49"/>
      <c r="L455" s="49"/>
      <c r="M455" s="49"/>
      <c r="N455" s="49"/>
      <c r="O455" s="49"/>
    </row>
    <row r="456" ht="15.75" customHeight="1">
      <c r="G456" s="49"/>
      <c r="H456" s="49"/>
      <c r="I456" s="49"/>
      <c r="J456" s="49"/>
      <c r="K456" s="49"/>
      <c r="L456" s="49"/>
      <c r="M456" s="49"/>
      <c r="N456" s="49"/>
      <c r="O456" s="49"/>
    </row>
    <row r="457" ht="15.75" customHeight="1">
      <c r="G457" s="49"/>
      <c r="H457" s="49"/>
      <c r="I457" s="49"/>
      <c r="J457" s="49"/>
      <c r="K457" s="49"/>
      <c r="L457" s="49"/>
      <c r="M457" s="49"/>
      <c r="N457" s="49"/>
      <c r="O457" s="49"/>
    </row>
    <row r="458" ht="15.75" customHeight="1">
      <c r="G458" s="49"/>
      <c r="H458" s="49"/>
      <c r="I458" s="49"/>
      <c r="J458" s="49"/>
      <c r="K458" s="49"/>
      <c r="L458" s="49"/>
      <c r="M458" s="49"/>
      <c r="N458" s="49"/>
      <c r="O458" s="49"/>
    </row>
    <row r="459" ht="15.75" customHeight="1">
      <c r="G459" s="49"/>
      <c r="H459" s="49"/>
      <c r="I459" s="49"/>
      <c r="J459" s="49"/>
      <c r="K459" s="49"/>
      <c r="L459" s="49"/>
      <c r="M459" s="49"/>
      <c r="N459" s="49"/>
      <c r="O459" s="49"/>
    </row>
    <row r="460" ht="15.75" customHeight="1">
      <c r="G460" s="49"/>
      <c r="H460" s="49"/>
      <c r="I460" s="49"/>
      <c r="J460" s="49"/>
      <c r="K460" s="49"/>
      <c r="L460" s="49"/>
      <c r="M460" s="49"/>
      <c r="N460" s="49"/>
      <c r="O460" s="49"/>
    </row>
    <row r="461" ht="15.75" customHeight="1">
      <c r="G461" s="49"/>
      <c r="H461" s="49"/>
      <c r="I461" s="49"/>
      <c r="J461" s="49"/>
      <c r="K461" s="49"/>
      <c r="L461" s="49"/>
      <c r="M461" s="49"/>
      <c r="N461" s="49"/>
      <c r="O461" s="49"/>
    </row>
    <row r="462" ht="15.75" customHeight="1">
      <c r="G462" s="49"/>
      <c r="H462" s="49"/>
      <c r="I462" s="49"/>
      <c r="J462" s="49"/>
      <c r="K462" s="49"/>
      <c r="L462" s="49"/>
      <c r="M462" s="49"/>
      <c r="N462" s="49"/>
      <c r="O462" s="49"/>
    </row>
    <row r="463" ht="15.75" customHeight="1">
      <c r="G463" s="49"/>
      <c r="H463" s="49"/>
      <c r="I463" s="49"/>
      <c r="J463" s="49"/>
      <c r="K463" s="49"/>
      <c r="L463" s="49"/>
      <c r="M463" s="49"/>
      <c r="N463" s="49"/>
      <c r="O463" s="49"/>
    </row>
    <row r="464" ht="15.75" customHeight="1">
      <c r="G464" s="49"/>
      <c r="H464" s="49"/>
      <c r="I464" s="49"/>
      <c r="J464" s="49"/>
      <c r="K464" s="49"/>
      <c r="L464" s="49"/>
      <c r="M464" s="49"/>
      <c r="N464" s="49"/>
      <c r="O464" s="49"/>
    </row>
    <row r="465" ht="15.75" customHeight="1">
      <c r="G465" s="49"/>
      <c r="H465" s="49"/>
      <c r="I465" s="49"/>
      <c r="J465" s="49"/>
      <c r="K465" s="49"/>
      <c r="L465" s="49"/>
      <c r="M465" s="49"/>
      <c r="N465" s="49"/>
      <c r="O465" s="49"/>
    </row>
    <row r="466" ht="15.75" customHeight="1">
      <c r="G466" s="49"/>
      <c r="H466" s="49"/>
      <c r="I466" s="49"/>
      <c r="J466" s="49"/>
      <c r="K466" s="49"/>
      <c r="L466" s="49"/>
      <c r="M466" s="49"/>
      <c r="N466" s="49"/>
      <c r="O466" s="49"/>
    </row>
    <row r="467" ht="15.75" customHeight="1">
      <c r="G467" s="49"/>
      <c r="H467" s="49"/>
      <c r="I467" s="49"/>
      <c r="J467" s="49"/>
      <c r="K467" s="49"/>
      <c r="L467" s="49"/>
      <c r="M467" s="49"/>
      <c r="N467" s="49"/>
      <c r="O467" s="49"/>
    </row>
    <row r="468" ht="15.75" customHeight="1">
      <c r="G468" s="49"/>
      <c r="H468" s="49"/>
      <c r="I468" s="49"/>
      <c r="J468" s="49"/>
      <c r="K468" s="49"/>
      <c r="L468" s="49"/>
      <c r="M468" s="49"/>
      <c r="N468" s="49"/>
      <c r="O468" s="49"/>
    </row>
    <row r="469" ht="15.75" customHeight="1">
      <c r="G469" s="49"/>
      <c r="H469" s="49"/>
      <c r="I469" s="49"/>
      <c r="J469" s="49"/>
      <c r="K469" s="49"/>
      <c r="L469" s="49"/>
      <c r="M469" s="49"/>
      <c r="N469" s="49"/>
      <c r="O469" s="49"/>
    </row>
    <row r="470" ht="15.75" customHeight="1">
      <c r="G470" s="49"/>
      <c r="H470" s="49"/>
      <c r="I470" s="49"/>
      <c r="J470" s="49"/>
      <c r="K470" s="49"/>
      <c r="L470" s="49"/>
      <c r="M470" s="49"/>
      <c r="N470" s="49"/>
      <c r="O470" s="49"/>
    </row>
    <row r="471" ht="15.75" customHeight="1">
      <c r="G471" s="49"/>
      <c r="H471" s="49"/>
      <c r="I471" s="49"/>
      <c r="J471" s="49"/>
      <c r="K471" s="49"/>
      <c r="L471" s="49"/>
      <c r="M471" s="49"/>
      <c r="N471" s="49"/>
      <c r="O471" s="49"/>
    </row>
    <row r="472" ht="15.75" customHeight="1">
      <c r="G472" s="49"/>
      <c r="H472" s="49"/>
      <c r="I472" s="49"/>
      <c r="J472" s="49"/>
      <c r="K472" s="49"/>
      <c r="L472" s="49"/>
      <c r="M472" s="49"/>
      <c r="N472" s="49"/>
      <c r="O472" s="49"/>
    </row>
    <row r="473" ht="15.75" customHeight="1">
      <c r="G473" s="49"/>
      <c r="H473" s="49"/>
      <c r="I473" s="49"/>
      <c r="J473" s="49"/>
      <c r="K473" s="49"/>
      <c r="L473" s="49"/>
      <c r="M473" s="49"/>
      <c r="N473" s="49"/>
      <c r="O473" s="49"/>
    </row>
    <row r="474" ht="15.75" customHeight="1">
      <c r="G474" s="49"/>
      <c r="H474" s="49"/>
      <c r="I474" s="49"/>
      <c r="J474" s="49"/>
      <c r="K474" s="49"/>
      <c r="L474" s="49"/>
      <c r="M474" s="49"/>
      <c r="N474" s="49"/>
      <c r="O474" s="49"/>
    </row>
    <row r="475" ht="15.75" customHeight="1">
      <c r="G475" s="49"/>
      <c r="H475" s="49"/>
      <c r="I475" s="49"/>
      <c r="J475" s="49"/>
      <c r="K475" s="49"/>
      <c r="L475" s="49"/>
      <c r="M475" s="49"/>
      <c r="N475" s="49"/>
      <c r="O475" s="49"/>
    </row>
    <row r="476" ht="15.75" customHeight="1">
      <c r="G476" s="49"/>
      <c r="H476" s="49"/>
      <c r="I476" s="49"/>
      <c r="J476" s="49"/>
      <c r="K476" s="49"/>
      <c r="L476" s="49"/>
      <c r="M476" s="49"/>
      <c r="N476" s="49"/>
      <c r="O476" s="49"/>
    </row>
    <row r="477" ht="15.75" customHeight="1">
      <c r="G477" s="49"/>
      <c r="H477" s="49"/>
      <c r="I477" s="49"/>
      <c r="J477" s="49"/>
      <c r="K477" s="49"/>
      <c r="L477" s="49"/>
      <c r="M477" s="49"/>
      <c r="N477" s="49"/>
      <c r="O477" s="49"/>
    </row>
    <row r="478" ht="15.75" customHeight="1">
      <c r="G478" s="49"/>
      <c r="H478" s="49"/>
      <c r="I478" s="49"/>
      <c r="J478" s="49"/>
      <c r="K478" s="49"/>
      <c r="L478" s="49"/>
      <c r="M478" s="49"/>
      <c r="N478" s="49"/>
      <c r="O478" s="49"/>
    </row>
    <row r="479" ht="15.75" customHeight="1">
      <c r="G479" s="49"/>
      <c r="H479" s="49"/>
      <c r="I479" s="49"/>
      <c r="J479" s="49"/>
      <c r="K479" s="49"/>
      <c r="L479" s="49"/>
      <c r="M479" s="49"/>
      <c r="N479" s="49"/>
      <c r="O479" s="49"/>
    </row>
    <row r="480" ht="15.75" customHeight="1">
      <c r="G480" s="49"/>
      <c r="H480" s="49"/>
      <c r="I480" s="49"/>
      <c r="J480" s="49"/>
      <c r="K480" s="49"/>
      <c r="L480" s="49"/>
      <c r="M480" s="49"/>
      <c r="N480" s="49"/>
      <c r="O480" s="49"/>
    </row>
    <row r="481" ht="15.75" customHeight="1">
      <c r="G481" s="49"/>
      <c r="H481" s="49"/>
      <c r="I481" s="49"/>
      <c r="J481" s="49"/>
      <c r="K481" s="49"/>
      <c r="L481" s="49"/>
      <c r="M481" s="49"/>
      <c r="N481" s="49"/>
      <c r="O481" s="49"/>
    </row>
    <row r="482" ht="15.75" customHeight="1">
      <c r="G482" s="49"/>
      <c r="H482" s="49"/>
      <c r="I482" s="49"/>
      <c r="J482" s="49"/>
      <c r="K482" s="49"/>
      <c r="L482" s="49"/>
      <c r="M482" s="49"/>
      <c r="N482" s="49"/>
      <c r="O482" s="49"/>
    </row>
    <row r="483" ht="15.75" customHeight="1">
      <c r="G483" s="49"/>
      <c r="H483" s="49"/>
      <c r="I483" s="49"/>
      <c r="J483" s="49"/>
      <c r="K483" s="49"/>
      <c r="L483" s="49"/>
      <c r="M483" s="49"/>
      <c r="N483" s="49"/>
      <c r="O483" s="49"/>
    </row>
    <row r="484" ht="15.75" customHeight="1">
      <c r="G484" s="49"/>
      <c r="H484" s="49"/>
      <c r="I484" s="49"/>
      <c r="J484" s="49"/>
      <c r="K484" s="49"/>
      <c r="L484" s="49"/>
      <c r="M484" s="49"/>
      <c r="N484" s="49"/>
      <c r="O484" s="49"/>
    </row>
    <row r="485" ht="15.75" customHeight="1">
      <c r="G485" s="49"/>
      <c r="H485" s="49"/>
      <c r="I485" s="49"/>
      <c r="J485" s="49"/>
      <c r="K485" s="49"/>
      <c r="L485" s="49"/>
      <c r="M485" s="49"/>
      <c r="N485" s="49"/>
      <c r="O485" s="49"/>
    </row>
    <row r="486" ht="15.75" customHeight="1">
      <c r="G486" s="49"/>
      <c r="H486" s="49"/>
      <c r="I486" s="49"/>
      <c r="J486" s="49"/>
      <c r="K486" s="49"/>
      <c r="L486" s="49"/>
      <c r="M486" s="49"/>
      <c r="N486" s="49"/>
      <c r="O486" s="49"/>
    </row>
    <row r="487" ht="15.75" customHeight="1">
      <c r="G487" s="49"/>
      <c r="H487" s="49"/>
      <c r="I487" s="49"/>
      <c r="J487" s="49"/>
      <c r="K487" s="49"/>
      <c r="L487" s="49"/>
      <c r="M487" s="49"/>
      <c r="N487" s="49"/>
      <c r="O487" s="49"/>
    </row>
    <row r="488" ht="15.75" customHeight="1">
      <c r="G488" s="49"/>
      <c r="H488" s="49"/>
      <c r="I488" s="49"/>
      <c r="J488" s="49"/>
      <c r="K488" s="49"/>
      <c r="L488" s="49"/>
      <c r="M488" s="49"/>
      <c r="N488" s="49"/>
      <c r="O488" s="49"/>
    </row>
    <row r="489" ht="15.75" customHeight="1">
      <c r="G489" s="49"/>
      <c r="H489" s="49"/>
      <c r="I489" s="49"/>
      <c r="J489" s="49"/>
      <c r="K489" s="49"/>
      <c r="L489" s="49"/>
      <c r="M489" s="49"/>
      <c r="N489" s="49"/>
      <c r="O489" s="49"/>
    </row>
    <row r="490" ht="15.75" customHeight="1">
      <c r="G490" s="49"/>
      <c r="H490" s="49"/>
      <c r="I490" s="49"/>
      <c r="J490" s="49"/>
      <c r="K490" s="49"/>
      <c r="L490" s="49"/>
      <c r="M490" s="49"/>
      <c r="N490" s="49"/>
      <c r="O490" s="49"/>
    </row>
    <row r="491" ht="15.75" customHeight="1">
      <c r="G491" s="49"/>
      <c r="H491" s="49"/>
      <c r="I491" s="49"/>
      <c r="J491" s="49"/>
      <c r="K491" s="49"/>
      <c r="L491" s="49"/>
      <c r="M491" s="49"/>
      <c r="N491" s="49"/>
      <c r="O491" s="49"/>
    </row>
    <row r="492" ht="15.75" customHeight="1">
      <c r="G492" s="49"/>
      <c r="H492" s="49"/>
      <c r="I492" s="49"/>
      <c r="J492" s="49"/>
      <c r="K492" s="49"/>
      <c r="L492" s="49"/>
      <c r="M492" s="49"/>
      <c r="N492" s="49"/>
      <c r="O492" s="49"/>
    </row>
    <row r="493" ht="15.75" customHeight="1">
      <c r="G493" s="49"/>
      <c r="H493" s="49"/>
      <c r="I493" s="49"/>
      <c r="J493" s="49"/>
      <c r="K493" s="49"/>
      <c r="L493" s="49"/>
      <c r="M493" s="49"/>
      <c r="N493" s="49"/>
      <c r="O493" s="49"/>
    </row>
    <row r="494" ht="15.75" customHeight="1">
      <c r="G494" s="49"/>
      <c r="H494" s="49"/>
      <c r="I494" s="49"/>
      <c r="J494" s="49"/>
      <c r="K494" s="49"/>
      <c r="L494" s="49"/>
      <c r="M494" s="49"/>
      <c r="N494" s="49"/>
      <c r="O494" s="49"/>
    </row>
    <row r="495" ht="15.75" customHeight="1">
      <c r="G495" s="49"/>
      <c r="H495" s="49"/>
      <c r="I495" s="49"/>
      <c r="J495" s="49"/>
      <c r="K495" s="49"/>
      <c r="L495" s="49"/>
      <c r="M495" s="49"/>
      <c r="N495" s="49"/>
      <c r="O495" s="49"/>
    </row>
    <row r="496" ht="15.75" customHeight="1">
      <c r="G496" s="49"/>
      <c r="H496" s="49"/>
      <c r="I496" s="49"/>
      <c r="J496" s="49"/>
      <c r="K496" s="49"/>
      <c r="L496" s="49"/>
      <c r="M496" s="49"/>
      <c r="N496" s="49"/>
      <c r="O496" s="49"/>
    </row>
    <row r="497" ht="15.75" customHeight="1">
      <c r="G497" s="49"/>
      <c r="H497" s="49"/>
      <c r="I497" s="49"/>
      <c r="J497" s="49"/>
      <c r="K497" s="49"/>
      <c r="L497" s="49"/>
      <c r="M497" s="49"/>
      <c r="N497" s="49"/>
      <c r="O497" s="49"/>
    </row>
    <row r="498" ht="15.75" customHeight="1">
      <c r="G498" s="49"/>
      <c r="H498" s="49"/>
      <c r="I498" s="49"/>
      <c r="J498" s="49"/>
      <c r="K498" s="49"/>
      <c r="L498" s="49"/>
      <c r="M498" s="49"/>
      <c r="N498" s="49"/>
      <c r="O498" s="49"/>
    </row>
    <row r="499" ht="15.75" customHeight="1">
      <c r="G499" s="49"/>
      <c r="H499" s="49"/>
      <c r="I499" s="49"/>
      <c r="J499" s="49"/>
      <c r="K499" s="49"/>
      <c r="L499" s="49"/>
      <c r="M499" s="49"/>
      <c r="N499" s="49"/>
      <c r="O499" s="49"/>
    </row>
    <row r="500" ht="15.75" customHeight="1">
      <c r="G500" s="49"/>
      <c r="H500" s="49"/>
      <c r="I500" s="49"/>
      <c r="J500" s="49"/>
      <c r="K500" s="49"/>
      <c r="L500" s="49"/>
      <c r="M500" s="49"/>
      <c r="N500" s="49"/>
      <c r="O500" s="49"/>
    </row>
    <row r="501" ht="15.75" customHeight="1">
      <c r="G501" s="49"/>
      <c r="H501" s="49"/>
      <c r="I501" s="49"/>
      <c r="J501" s="49"/>
      <c r="K501" s="49"/>
      <c r="L501" s="49"/>
      <c r="M501" s="49"/>
      <c r="N501" s="49"/>
      <c r="O501" s="49"/>
    </row>
    <row r="502" ht="15.75" customHeight="1">
      <c r="G502" s="49"/>
      <c r="H502" s="49"/>
      <c r="I502" s="49"/>
      <c r="J502" s="49"/>
      <c r="K502" s="49"/>
      <c r="L502" s="49"/>
      <c r="M502" s="49"/>
      <c r="N502" s="49"/>
      <c r="O502" s="49"/>
    </row>
    <row r="503" ht="15.75" customHeight="1">
      <c r="G503" s="49"/>
      <c r="H503" s="49"/>
      <c r="I503" s="49"/>
      <c r="J503" s="49"/>
      <c r="K503" s="49"/>
      <c r="L503" s="49"/>
      <c r="M503" s="49"/>
      <c r="N503" s="49"/>
      <c r="O503" s="49"/>
    </row>
    <row r="504" ht="15.75" customHeight="1">
      <c r="G504" s="49"/>
      <c r="H504" s="49"/>
      <c r="I504" s="49"/>
      <c r="J504" s="49"/>
      <c r="K504" s="49"/>
      <c r="L504" s="49"/>
      <c r="M504" s="49"/>
      <c r="N504" s="49"/>
      <c r="O504" s="49"/>
    </row>
    <row r="505" ht="15.75" customHeight="1">
      <c r="G505" s="49"/>
      <c r="H505" s="49"/>
      <c r="I505" s="49"/>
      <c r="J505" s="49"/>
      <c r="K505" s="49"/>
      <c r="L505" s="49"/>
      <c r="M505" s="49"/>
      <c r="N505" s="49"/>
      <c r="O505" s="49"/>
    </row>
    <row r="506" ht="15.75" customHeight="1">
      <c r="G506" s="49"/>
      <c r="H506" s="49"/>
      <c r="I506" s="49"/>
      <c r="J506" s="49"/>
      <c r="K506" s="49"/>
      <c r="L506" s="49"/>
      <c r="M506" s="49"/>
      <c r="N506" s="49"/>
      <c r="O506" s="49"/>
    </row>
    <row r="507" ht="15.75" customHeight="1">
      <c r="G507" s="49"/>
      <c r="H507" s="49"/>
      <c r="I507" s="49"/>
      <c r="J507" s="49"/>
      <c r="K507" s="49"/>
      <c r="L507" s="49"/>
      <c r="M507" s="49"/>
      <c r="N507" s="49"/>
      <c r="O507" s="49"/>
    </row>
    <row r="508" ht="15.75" customHeight="1">
      <c r="G508" s="49"/>
      <c r="H508" s="49"/>
      <c r="I508" s="49"/>
      <c r="J508" s="49"/>
      <c r="K508" s="49"/>
      <c r="L508" s="49"/>
      <c r="M508" s="49"/>
      <c r="N508" s="49"/>
      <c r="O508" s="49"/>
    </row>
    <row r="509" ht="15.75" customHeight="1">
      <c r="G509" s="49"/>
      <c r="H509" s="49"/>
      <c r="I509" s="49"/>
      <c r="J509" s="49"/>
      <c r="K509" s="49"/>
      <c r="L509" s="49"/>
      <c r="M509" s="49"/>
      <c r="N509" s="49"/>
      <c r="O509" s="49"/>
    </row>
    <row r="510" ht="15.75" customHeight="1">
      <c r="G510" s="49"/>
      <c r="H510" s="49"/>
      <c r="I510" s="49"/>
      <c r="J510" s="49"/>
      <c r="K510" s="49"/>
      <c r="L510" s="49"/>
      <c r="M510" s="49"/>
      <c r="N510" s="49"/>
      <c r="O510" s="49"/>
    </row>
    <row r="511" ht="15.75" customHeight="1">
      <c r="G511" s="49"/>
      <c r="H511" s="49"/>
      <c r="I511" s="49"/>
      <c r="J511" s="49"/>
      <c r="K511" s="49"/>
      <c r="L511" s="49"/>
      <c r="M511" s="49"/>
      <c r="N511" s="49"/>
      <c r="O511" s="49"/>
    </row>
    <row r="512" ht="15.75" customHeight="1">
      <c r="G512" s="49"/>
      <c r="H512" s="49"/>
      <c r="I512" s="49"/>
      <c r="J512" s="49"/>
      <c r="K512" s="49"/>
      <c r="L512" s="49"/>
      <c r="M512" s="49"/>
      <c r="N512" s="49"/>
      <c r="O512" s="49"/>
    </row>
    <row r="513" ht="15.75" customHeight="1">
      <c r="G513" s="49"/>
      <c r="H513" s="49"/>
      <c r="I513" s="49"/>
      <c r="J513" s="49"/>
      <c r="K513" s="49"/>
      <c r="L513" s="49"/>
      <c r="M513" s="49"/>
      <c r="N513" s="49"/>
      <c r="O513" s="49"/>
    </row>
    <row r="514" ht="15.75" customHeight="1">
      <c r="G514" s="49"/>
      <c r="H514" s="49"/>
      <c r="I514" s="49"/>
      <c r="J514" s="49"/>
      <c r="K514" s="49"/>
      <c r="L514" s="49"/>
      <c r="M514" s="49"/>
      <c r="N514" s="49"/>
      <c r="O514" s="49"/>
    </row>
    <row r="515" ht="15.75" customHeight="1">
      <c r="G515" s="49"/>
      <c r="H515" s="49"/>
      <c r="I515" s="49"/>
      <c r="J515" s="49"/>
      <c r="K515" s="49"/>
      <c r="L515" s="49"/>
      <c r="M515" s="49"/>
      <c r="N515" s="49"/>
      <c r="O515" s="49"/>
    </row>
    <row r="516" ht="15.75" customHeight="1">
      <c r="G516" s="49"/>
      <c r="H516" s="49"/>
      <c r="I516" s="49"/>
      <c r="J516" s="49"/>
      <c r="K516" s="49"/>
      <c r="L516" s="49"/>
      <c r="M516" s="49"/>
      <c r="N516" s="49"/>
      <c r="O516" s="49"/>
    </row>
    <row r="517" ht="15.75" customHeight="1">
      <c r="G517" s="49"/>
      <c r="H517" s="49"/>
      <c r="I517" s="49"/>
      <c r="J517" s="49"/>
      <c r="K517" s="49"/>
      <c r="L517" s="49"/>
      <c r="M517" s="49"/>
      <c r="N517" s="49"/>
      <c r="O517" s="49"/>
    </row>
    <row r="518" ht="15.75" customHeight="1">
      <c r="G518" s="49"/>
      <c r="H518" s="49"/>
      <c r="I518" s="49"/>
      <c r="J518" s="49"/>
      <c r="K518" s="49"/>
      <c r="L518" s="49"/>
      <c r="M518" s="49"/>
      <c r="N518" s="49"/>
      <c r="O518" s="49"/>
    </row>
    <row r="519" ht="15.75" customHeight="1">
      <c r="G519" s="49"/>
      <c r="H519" s="49"/>
      <c r="I519" s="49"/>
      <c r="J519" s="49"/>
      <c r="K519" s="49"/>
      <c r="L519" s="49"/>
      <c r="M519" s="49"/>
      <c r="N519" s="49"/>
      <c r="O519" s="49"/>
    </row>
    <row r="520" ht="15.75" customHeight="1">
      <c r="G520" s="49"/>
      <c r="H520" s="49"/>
      <c r="I520" s="49"/>
      <c r="J520" s="49"/>
      <c r="K520" s="49"/>
      <c r="L520" s="49"/>
      <c r="M520" s="49"/>
      <c r="N520" s="49"/>
      <c r="O520" s="49"/>
    </row>
    <row r="521" ht="15.75" customHeight="1">
      <c r="G521" s="49"/>
      <c r="H521" s="49"/>
      <c r="I521" s="49"/>
      <c r="J521" s="49"/>
      <c r="K521" s="49"/>
      <c r="L521" s="49"/>
      <c r="M521" s="49"/>
      <c r="N521" s="49"/>
      <c r="O521" s="49"/>
    </row>
    <row r="522" ht="15.75" customHeight="1">
      <c r="G522" s="49"/>
      <c r="H522" s="49"/>
      <c r="I522" s="49"/>
      <c r="J522" s="49"/>
      <c r="K522" s="49"/>
      <c r="L522" s="49"/>
      <c r="M522" s="49"/>
      <c r="N522" s="49"/>
      <c r="O522" s="49"/>
    </row>
    <row r="523" ht="15.75" customHeight="1">
      <c r="G523" s="49"/>
      <c r="H523" s="49"/>
      <c r="I523" s="49"/>
      <c r="J523" s="49"/>
      <c r="K523" s="49"/>
      <c r="L523" s="49"/>
      <c r="M523" s="49"/>
      <c r="N523" s="49"/>
      <c r="O523" s="49"/>
    </row>
    <row r="524" ht="15.75" customHeight="1">
      <c r="G524" s="49"/>
      <c r="H524" s="49"/>
      <c r="I524" s="49"/>
      <c r="J524" s="49"/>
      <c r="K524" s="49"/>
      <c r="L524" s="49"/>
      <c r="M524" s="49"/>
      <c r="N524" s="49"/>
      <c r="O524" s="49"/>
    </row>
    <row r="525" ht="15.75" customHeight="1">
      <c r="G525" s="49"/>
      <c r="H525" s="49"/>
      <c r="I525" s="49"/>
      <c r="J525" s="49"/>
      <c r="K525" s="49"/>
      <c r="L525" s="49"/>
      <c r="M525" s="49"/>
      <c r="N525" s="49"/>
      <c r="O525" s="49"/>
    </row>
    <row r="526" ht="15.75" customHeight="1">
      <c r="G526" s="49"/>
      <c r="H526" s="49"/>
      <c r="I526" s="49"/>
      <c r="J526" s="49"/>
      <c r="K526" s="49"/>
      <c r="L526" s="49"/>
      <c r="M526" s="49"/>
      <c r="N526" s="49"/>
      <c r="O526" s="49"/>
    </row>
    <row r="527" ht="15.75" customHeight="1">
      <c r="G527" s="49"/>
      <c r="H527" s="49"/>
      <c r="I527" s="49"/>
      <c r="J527" s="49"/>
      <c r="K527" s="49"/>
      <c r="L527" s="49"/>
      <c r="M527" s="49"/>
      <c r="N527" s="49"/>
      <c r="O527" s="49"/>
    </row>
    <row r="528" ht="15.75" customHeight="1">
      <c r="G528" s="49"/>
      <c r="H528" s="49"/>
      <c r="I528" s="49"/>
      <c r="J528" s="49"/>
      <c r="K528" s="49"/>
      <c r="L528" s="49"/>
      <c r="M528" s="49"/>
      <c r="N528" s="49"/>
      <c r="O528" s="49"/>
    </row>
    <row r="529" ht="15.75" customHeight="1">
      <c r="G529" s="49"/>
      <c r="H529" s="49"/>
      <c r="I529" s="49"/>
      <c r="J529" s="49"/>
      <c r="K529" s="49"/>
      <c r="L529" s="49"/>
      <c r="M529" s="49"/>
      <c r="N529" s="49"/>
      <c r="O529" s="49"/>
    </row>
    <row r="530" ht="15.75" customHeight="1">
      <c r="G530" s="49"/>
      <c r="H530" s="49"/>
      <c r="I530" s="49"/>
      <c r="J530" s="49"/>
      <c r="K530" s="49"/>
      <c r="L530" s="49"/>
      <c r="M530" s="49"/>
      <c r="N530" s="49"/>
      <c r="O530" s="49"/>
    </row>
    <row r="531" ht="15.75" customHeight="1">
      <c r="G531" s="49"/>
      <c r="H531" s="49"/>
      <c r="I531" s="49"/>
      <c r="J531" s="49"/>
      <c r="K531" s="49"/>
      <c r="L531" s="49"/>
      <c r="M531" s="49"/>
      <c r="N531" s="49"/>
      <c r="O531" s="49"/>
    </row>
    <row r="532" ht="15.75" customHeight="1">
      <c r="G532" s="49"/>
      <c r="H532" s="49"/>
      <c r="I532" s="49"/>
      <c r="J532" s="49"/>
      <c r="K532" s="49"/>
      <c r="L532" s="49"/>
      <c r="M532" s="49"/>
      <c r="N532" s="49"/>
      <c r="O532" s="49"/>
    </row>
    <row r="533" ht="15.75" customHeight="1">
      <c r="G533" s="49"/>
      <c r="H533" s="49"/>
      <c r="I533" s="49"/>
      <c r="J533" s="49"/>
      <c r="K533" s="49"/>
      <c r="L533" s="49"/>
      <c r="M533" s="49"/>
      <c r="N533" s="49"/>
      <c r="O533" s="49"/>
    </row>
    <row r="534" ht="15.75" customHeight="1">
      <c r="G534" s="49"/>
      <c r="H534" s="49"/>
      <c r="I534" s="49"/>
      <c r="J534" s="49"/>
      <c r="K534" s="49"/>
      <c r="L534" s="49"/>
      <c r="M534" s="49"/>
      <c r="N534" s="49"/>
      <c r="O534" s="49"/>
    </row>
    <row r="535" ht="15.75" customHeight="1">
      <c r="G535" s="49"/>
      <c r="H535" s="49"/>
      <c r="I535" s="49"/>
      <c r="J535" s="49"/>
      <c r="K535" s="49"/>
      <c r="L535" s="49"/>
      <c r="M535" s="49"/>
      <c r="N535" s="49"/>
      <c r="O535" s="49"/>
    </row>
    <row r="536" ht="15.75" customHeight="1">
      <c r="G536" s="49"/>
      <c r="H536" s="49"/>
      <c r="I536" s="49"/>
      <c r="J536" s="49"/>
      <c r="K536" s="49"/>
      <c r="L536" s="49"/>
      <c r="M536" s="49"/>
      <c r="N536" s="49"/>
      <c r="O536" s="49"/>
    </row>
    <row r="537" ht="15.75" customHeight="1">
      <c r="G537" s="49"/>
      <c r="H537" s="49"/>
      <c r="I537" s="49"/>
      <c r="J537" s="49"/>
      <c r="K537" s="49"/>
      <c r="L537" s="49"/>
      <c r="M537" s="49"/>
      <c r="N537" s="49"/>
      <c r="O537" s="49"/>
    </row>
    <row r="538" ht="15.75" customHeight="1">
      <c r="G538" s="49"/>
      <c r="H538" s="49"/>
      <c r="I538" s="49"/>
      <c r="J538" s="49"/>
      <c r="K538" s="49"/>
      <c r="L538" s="49"/>
      <c r="M538" s="49"/>
      <c r="N538" s="49"/>
      <c r="O538" s="49"/>
    </row>
    <row r="539" ht="15.75" customHeight="1">
      <c r="G539" s="49"/>
      <c r="H539" s="49"/>
      <c r="I539" s="49"/>
      <c r="J539" s="49"/>
      <c r="K539" s="49"/>
      <c r="L539" s="49"/>
      <c r="M539" s="49"/>
      <c r="N539" s="49"/>
      <c r="O539" s="49"/>
    </row>
    <row r="540" ht="15.75" customHeight="1">
      <c r="G540" s="49"/>
      <c r="H540" s="49"/>
      <c r="I540" s="49"/>
      <c r="J540" s="49"/>
      <c r="K540" s="49"/>
      <c r="L540" s="49"/>
      <c r="M540" s="49"/>
      <c r="N540" s="49"/>
      <c r="O540" s="49"/>
    </row>
    <row r="541" ht="15.75" customHeight="1">
      <c r="G541" s="49"/>
      <c r="H541" s="49"/>
      <c r="I541" s="49"/>
      <c r="J541" s="49"/>
      <c r="K541" s="49"/>
      <c r="L541" s="49"/>
      <c r="M541" s="49"/>
      <c r="N541" s="49"/>
      <c r="O541" s="49"/>
    </row>
    <row r="542" ht="15.75" customHeight="1">
      <c r="G542" s="49"/>
      <c r="H542" s="49"/>
      <c r="I542" s="49"/>
      <c r="J542" s="49"/>
      <c r="K542" s="49"/>
      <c r="L542" s="49"/>
      <c r="M542" s="49"/>
      <c r="N542" s="49"/>
      <c r="O542" s="49"/>
    </row>
    <row r="543" ht="15.75" customHeight="1">
      <c r="G543" s="49"/>
      <c r="H543" s="49"/>
      <c r="I543" s="49"/>
      <c r="J543" s="49"/>
      <c r="K543" s="49"/>
      <c r="L543" s="49"/>
      <c r="M543" s="49"/>
      <c r="N543" s="49"/>
      <c r="O543" s="49"/>
    </row>
    <row r="544" ht="15.75" customHeight="1">
      <c r="G544" s="49"/>
      <c r="H544" s="49"/>
      <c r="I544" s="49"/>
      <c r="J544" s="49"/>
      <c r="K544" s="49"/>
      <c r="L544" s="49"/>
      <c r="M544" s="49"/>
      <c r="N544" s="49"/>
      <c r="O544" s="49"/>
    </row>
    <row r="545" ht="15.75" customHeight="1">
      <c r="G545" s="49"/>
      <c r="H545" s="49"/>
      <c r="I545" s="49"/>
      <c r="J545" s="49"/>
      <c r="K545" s="49"/>
      <c r="L545" s="49"/>
      <c r="M545" s="49"/>
      <c r="N545" s="49"/>
      <c r="O545" s="49"/>
    </row>
    <row r="546" ht="15.75" customHeight="1">
      <c r="G546" s="49"/>
      <c r="H546" s="49"/>
      <c r="I546" s="49"/>
      <c r="J546" s="49"/>
      <c r="K546" s="49"/>
      <c r="L546" s="49"/>
      <c r="M546" s="49"/>
      <c r="N546" s="49"/>
      <c r="O546" s="49"/>
    </row>
    <row r="547" ht="15.75" customHeight="1">
      <c r="G547" s="49"/>
      <c r="H547" s="49"/>
      <c r="I547" s="49"/>
      <c r="J547" s="49"/>
      <c r="K547" s="49"/>
      <c r="L547" s="49"/>
      <c r="M547" s="49"/>
      <c r="N547" s="49"/>
      <c r="O547" s="49"/>
    </row>
    <row r="548" ht="15.75" customHeight="1">
      <c r="G548" s="49"/>
      <c r="H548" s="49"/>
      <c r="I548" s="49"/>
      <c r="J548" s="49"/>
      <c r="K548" s="49"/>
      <c r="L548" s="49"/>
      <c r="M548" s="49"/>
      <c r="N548" s="49"/>
      <c r="O548" s="49"/>
    </row>
    <row r="549" ht="15.75" customHeight="1">
      <c r="G549" s="49"/>
      <c r="H549" s="49"/>
      <c r="I549" s="49"/>
      <c r="J549" s="49"/>
      <c r="K549" s="49"/>
      <c r="L549" s="49"/>
      <c r="M549" s="49"/>
      <c r="N549" s="49"/>
      <c r="O549" s="49"/>
    </row>
    <row r="550" ht="15.75" customHeight="1">
      <c r="G550" s="49"/>
      <c r="H550" s="49"/>
      <c r="I550" s="49"/>
      <c r="J550" s="49"/>
      <c r="K550" s="49"/>
      <c r="L550" s="49"/>
      <c r="M550" s="49"/>
      <c r="N550" s="49"/>
      <c r="O550" s="49"/>
    </row>
    <row r="551" ht="15.75" customHeight="1">
      <c r="G551" s="49"/>
      <c r="H551" s="49"/>
      <c r="I551" s="49"/>
      <c r="J551" s="49"/>
      <c r="K551" s="49"/>
      <c r="L551" s="49"/>
      <c r="M551" s="49"/>
      <c r="N551" s="49"/>
      <c r="O551" s="49"/>
    </row>
    <row r="552" ht="15.75" customHeight="1">
      <c r="G552" s="49"/>
      <c r="H552" s="49"/>
      <c r="I552" s="49"/>
      <c r="J552" s="49"/>
      <c r="K552" s="49"/>
      <c r="L552" s="49"/>
      <c r="M552" s="49"/>
      <c r="N552" s="49"/>
      <c r="O552" s="49"/>
    </row>
    <row r="553" ht="15.75" customHeight="1">
      <c r="G553" s="49"/>
      <c r="H553" s="49"/>
      <c r="I553" s="49"/>
      <c r="J553" s="49"/>
      <c r="K553" s="49"/>
      <c r="L553" s="49"/>
      <c r="M553" s="49"/>
      <c r="N553" s="49"/>
      <c r="O553" s="49"/>
    </row>
    <row r="554" ht="15.75" customHeight="1">
      <c r="G554" s="49"/>
      <c r="H554" s="49"/>
      <c r="I554" s="49"/>
      <c r="J554" s="49"/>
      <c r="K554" s="49"/>
      <c r="L554" s="49"/>
      <c r="M554" s="49"/>
      <c r="N554" s="49"/>
      <c r="O554" s="49"/>
    </row>
    <row r="555" ht="15.75" customHeight="1">
      <c r="G555" s="49"/>
      <c r="H555" s="49"/>
      <c r="I555" s="49"/>
      <c r="J555" s="49"/>
      <c r="K555" s="49"/>
      <c r="L555" s="49"/>
      <c r="M555" s="49"/>
      <c r="N555" s="49"/>
      <c r="O555" s="49"/>
    </row>
    <row r="556" ht="15.75" customHeight="1">
      <c r="G556" s="49"/>
      <c r="H556" s="49"/>
      <c r="I556" s="49"/>
      <c r="J556" s="49"/>
      <c r="K556" s="49"/>
      <c r="L556" s="49"/>
      <c r="M556" s="49"/>
      <c r="N556" s="49"/>
      <c r="O556" s="49"/>
    </row>
    <row r="557" ht="15.75" customHeight="1">
      <c r="G557" s="49"/>
      <c r="H557" s="49"/>
      <c r="I557" s="49"/>
      <c r="J557" s="49"/>
      <c r="K557" s="49"/>
      <c r="L557" s="49"/>
      <c r="M557" s="49"/>
      <c r="N557" s="49"/>
      <c r="O557" s="49"/>
    </row>
    <row r="558" ht="15.75" customHeight="1">
      <c r="G558" s="49"/>
      <c r="H558" s="49"/>
      <c r="I558" s="49"/>
      <c r="J558" s="49"/>
      <c r="K558" s="49"/>
      <c r="L558" s="49"/>
      <c r="M558" s="49"/>
      <c r="N558" s="49"/>
      <c r="O558" s="49"/>
    </row>
    <row r="559" ht="15.75" customHeight="1">
      <c r="G559" s="49"/>
      <c r="H559" s="49"/>
      <c r="I559" s="49"/>
      <c r="J559" s="49"/>
      <c r="K559" s="49"/>
      <c r="L559" s="49"/>
      <c r="M559" s="49"/>
      <c r="N559" s="49"/>
      <c r="O559" s="49"/>
    </row>
    <row r="560" ht="15.75" customHeight="1">
      <c r="G560" s="49"/>
      <c r="H560" s="49"/>
      <c r="I560" s="49"/>
      <c r="J560" s="49"/>
      <c r="K560" s="49"/>
      <c r="L560" s="49"/>
      <c r="M560" s="49"/>
      <c r="N560" s="49"/>
      <c r="O560" s="49"/>
    </row>
    <row r="561" ht="15.75" customHeight="1">
      <c r="G561" s="49"/>
      <c r="H561" s="49"/>
      <c r="I561" s="49"/>
      <c r="J561" s="49"/>
      <c r="K561" s="49"/>
      <c r="L561" s="49"/>
      <c r="M561" s="49"/>
      <c r="N561" s="49"/>
      <c r="O561" s="49"/>
    </row>
    <row r="562" ht="15.75" customHeight="1">
      <c r="G562" s="49"/>
      <c r="H562" s="49"/>
      <c r="I562" s="49"/>
      <c r="J562" s="49"/>
      <c r="K562" s="49"/>
      <c r="L562" s="49"/>
      <c r="M562" s="49"/>
      <c r="N562" s="49"/>
      <c r="O562" s="49"/>
    </row>
    <row r="563" ht="15.75" customHeight="1">
      <c r="G563" s="49"/>
      <c r="H563" s="49"/>
      <c r="I563" s="49"/>
      <c r="J563" s="49"/>
      <c r="K563" s="49"/>
      <c r="L563" s="49"/>
      <c r="M563" s="49"/>
      <c r="N563" s="49"/>
      <c r="O563" s="49"/>
    </row>
    <row r="564" ht="15.75" customHeight="1">
      <c r="G564" s="49"/>
      <c r="H564" s="49"/>
      <c r="I564" s="49"/>
      <c r="J564" s="49"/>
      <c r="K564" s="49"/>
      <c r="L564" s="49"/>
      <c r="M564" s="49"/>
      <c r="N564" s="49"/>
      <c r="O564" s="49"/>
    </row>
    <row r="565" ht="15.75" customHeight="1">
      <c r="G565" s="49"/>
      <c r="H565" s="49"/>
      <c r="I565" s="49"/>
      <c r="J565" s="49"/>
      <c r="K565" s="49"/>
      <c r="L565" s="49"/>
      <c r="M565" s="49"/>
      <c r="N565" s="49"/>
      <c r="O565" s="49"/>
    </row>
    <row r="566" ht="15.75" customHeight="1">
      <c r="G566" s="49"/>
      <c r="H566" s="49"/>
      <c r="I566" s="49"/>
      <c r="J566" s="49"/>
      <c r="K566" s="49"/>
      <c r="L566" s="49"/>
      <c r="M566" s="49"/>
      <c r="N566" s="49"/>
      <c r="O566" s="49"/>
    </row>
    <row r="567" ht="15.75" customHeight="1">
      <c r="G567" s="49"/>
      <c r="H567" s="49"/>
      <c r="I567" s="49"/>
      <c r="J567" s="49"/>
      <c r="K567" s="49"/>
      <c r="L567" s="49"/>
      <c r="M567" s="49"/>
      <c r="N567" s="49"/>
      <c r="O567" s="49"/>
    </row>
    <row r="568" ht="15.75" customHeight="1">
      <c r="G568" s="49"/>
      <c r="H568" s="49"/>
      <c r="I568" s="49"/>
      <c r="J568" s="49"/>
      <c r="K568" s="49"/>
      <c r="L568" s="49"/>
      <c r="M568" s="49"/>
      <c r="N568" s="49"/>
      <c r="O568" s="49"/>
    </row>
    <row r="569" ht="15.75" customHeight="1">
      <c r="G569" s="49"/>
      <c r="H569" s="49"/>
      <c r="I569" s="49"/>
      <c r="J569" s="49"/>
      <c r="K569" s="49"/>
      <c r="L569" s="49"/>
      <c r="M569" s="49"/>
      <c r="N569" s="49"/>
      <c r="O569" s="49"/>
    </row>
    <row r="570" ht="15.75" customHeight="1">
      <c r="G570" s="49"/>
      <c r="H570" s="49"/>
      <c r="I570" s="49"/>
      <c r="J570" s="49"/>
      <c r="K570" s="49"/>
      <c r="L570" s="49"/>
      <c r="M570" s="49"/>
      <c r="N570" s="49"/>
      <c r="O570" s="49"/>
    </row>
    <row r="571" ht="15.75" customHeight="1">
      <c r="G571" s="49"/>
      <c r="H571" s="49"/>
      <c r="I571" s="49"/>
      <c r="J571" s="49"/>
      <c r="K571" s="49"/>
      <c r="L571" s="49"/>
      <c r="M571" s="49"/>
      <c r="N571" s="49"/>
      <c r="O571" s="49"/>
    </row>
    <row r="572" ht="15.75" customHeight="1">
      <c r="G572" s="49"/>
      <c r="H572" s="49"/>
      <c r="I572" s="49"/>
      <c r="J572" s="49"/>
      <c r="K572" s="49"/>
      <c r="L572" s="49"/>
      <c r="M572" s="49"/>
      <c r="N572" s="49"/>
      <c r="O572" s="49"/>
    </row>
    <row r="573" ht="15.75" customHeight="1">
      <c r="G573" s="49"/>
      <c r="H573" s="49"/>
      <c r="I573" s="49"/>
      <c r="J573" s="49"/>
      <c r="K573" s="49"/>
      <c r="L573" s="49"/>
      <c r="M573" s="49"/>
      <c r="N573" s="49"/>
      <c r="O573" s="49"/>
    </row>
    <row r="574" ht="15.75" customHeight="1">
      <c r="G574" s="49"/>
      <c r="H574" s="49"/>
      <c r="I574" s="49"/>
      <c r="J574" s="49"/>
      <c r="K574" s="49"/>
      <c r="L574" s="49"/>
      <c r="M574" s="49"/>
      <c r="N574" s="49"/>
      <c r="O574" s="49"/>
    </row>
    <row r="575" ht="15.75" customHeight="1">
      <c r="G575" s="49"/>
      <c r="H575" s="49"/>
      <c r="I575" s="49"/>
      <c r="J575" s="49"/>
      <c r="K575" s="49"/>
      <c r="L575" s="49"/>
      <c r="M575" s="49"/>
      <c r="N575" s="49"/>
      <c r="O575" s="49"/>
    </row>
    <row r="576" ht="15.75" customHeight="1">
      <c r="G576" s="49"/>
      <c r="H576" s="49"/>
      <c r="I576" s="49"/>
      <c r="J576" s="49"/>
      <c r="K576" s="49"/>
      <c r="L576" s="49"/>
      <c r="M576" s="49"/>
      <c r="N576" s="49"/>
      <c r="O576" s="49"/>
    </row>
    <row r="577" ht="15.75" customHeight="1">
      <c r="G577" s="49"/>
      <c r="H577" s="49"/>
      <c r="I577" s="49"/>
      <c r="J577" s="49"/>
      <c r="K577" s="49"/>
      <c r="L577" s="49"/>
      <c r="M577" s="49"/>
      <c r="N577" s="49"/>
      <c r="O577" s="49"/>
    </row>
    <row r="578" ht="15.75" customHeight="1">
      <c r="G578" s="49"/>
      <c r="H578" s="49"/>
      <c r="I578" s="49"/>
      <c r="J578" s="49"/>
      <c r="K578" s="49"/>
      <c r="L578" s="49"/>
      <c r="M578" s="49"/>
      <c r="N578" s="49"/>
      <c r="O578" s="49"/>
    </row>
    <row r="579" ht="15.75" customHeight="1">
      <c r="G579" s="49"/>
      <c r="H579" s="49"/>
      <c r="I579" s="49"/>
      <c r="J579" s="49"/>
      <c r="K579" s="49"/>
      <c r="L579" s="49"/>
      <c r="M579" s="49"/>
      <c r="N579" s="49"/>
      <c r="O579" s="49"/>
    </row>
    <row r="580" ht="15.75" customHeight="1">
      <c r="G580" s="49"/>
      <c r="H580" s="49"/>
      <c r="I580" s="49"/>
      <c r="J580" s="49"/>
      <c r="K580" s="49"/>
      <c r="L580" s="49"/>
      <c r="M580" s="49"/>
      <c r="N580" s="49"/>
      <c r="O580" s="49"/>
    </row>
    <row r="581" ht="15.75" customHeight="1">
      <c r="G581" s="49"/>
      <c r="H581" s="49"/>
      <c r="I581" s="49"/>
      <c r="J581" s="49"/>
      <c r="K581" s="49"/>
      <c r="L581" s="49"/>
      <c r="M581" s="49"/>
      <c r="N581" s="49"/>
      <c r="O581" s="49"/>
    </row>
    <row r="582" ht="15.75" customHeight="1">
      <c r="G582" s="49"/>
      <c r="H582" s="49"/>
      <c r="I582" s="49"/>
      <c r="J582" s="49"/>
      <c r="K582" s="49"/>
      <c r="L582" s="49"/>
      <c r="M582" s="49"/>
      <c r="N582" s="49"/>
      <c r="O582" s="49"/>
    </row>
    <row r="583" ht="15.75" customHeight="1">
      <c r="G583" s="49"/>
      <c r="H583" s="49"/>
      <c r="I583" s="49"/>
      <c r="J583" s="49"/>
      <c r="K583" s="49"/>
      <c r="L583" s="49"/>
      <c r="M583" s="49"/>
      <c r="N583" s="49"/>
      <c r="O583" s="49"/>
    </row>
    <row r="584" ht="15.75" customHeight="1">
      <c r="G584" s="49"/>
      <c r="H584" s="49"/>
      <c r="I584" s="49"/>
      <c r="J584" s="49"/>
      <c r="K584" s="49"/>
      <c r="L584" s="49"/>
      <c r="M584" s="49"/>
      <c r="N584" s="49"/>
      <c r="O584" s="49"/>
    </row>
    <row r="585" ht="15.75" customHeight="1">
      <c r="G585" s="49"/>
      <c r="H585" s="49"/>
      <c r="I585" s="49"/>
      <c r="J585" s="49"/>
      <c r="K585" s="49"/>
      <c r="L585" s="49"/>
      <c r="M585" s="49"/>
      <c r="N585" s="49"/>
      <c r="O585" s="49"/>
    </row>
    <row r="586" ht="15.75" customHeight="1">
      <c r="G586" s="49"/>
      <c r="H586" s="49"/>
      <c r="I586" s="49"/>
      <c r="J586" s="49"/>
      <c r="K586" s="49"/>
      <c r="L586" s="49"/>
      <c r="M586" s="49"/>
      <c r="N586" s="49"/>
      <c r="O586" s="49"/>
    </row>
    <row r="587" ht="15.75" customHeight="1">
      <c r="G587" s="49"/>
      <c r="H587" s="49"/>
      <c r="I587" s="49"/>
      <c r="J587" s="49"/>
      <c r="K587" s="49"/>
      <c r="L587" s="49"/>
      <c r="M587" s="49"/>
      <c r="N587" s="49"/>
      <c r="O587" s="49"/>
    </row>
    <row r="588" ht="15.75" customHeight="1">
      <c r="G588" s="49"/>
      <c r="H588" s="49"/>
      <c r="I588" s="49"/>
      <c r="J588" s="49"/>
      <c r="K588" s="49"/>
      <c r="L588" s="49"/>
      <c r="M588" s="49"/>
      <c r="N588" s="49"/>
      <c r="O588" s="49"/>
    </row>
    <row r="589" ht="15.75" customHeight="1">
      <c r="G589" s="49"/>
      <c r="H589" s="49"/>
      <c r="I589" s="49"/>
      <c r="J589" s="49"/>
      <c r="K589" s="49"/>
      <c r="L589" s="49"/>
      <c r="M589" s="49"/>
      <c r="N589" s="49"/>
      <c r="O589" s="49"/>
    </row>
    <row r="590" ht="15.75" customHeight="1">
      <c r="G590" s="49"/>
      <c r="H590" s="49"/>
      <c r="I590" s="49"/>
      <c r="J590" s="49"/>
      <c r="K590" s="49"/>
      <c r="L590" s="49"/>
      <c r="M590" s="49"/>
      <c r="N590" s="49"/>
      <c r="O590" s="49"/>
    </row>
    <row r="591" ht="15.75" customHeight="1">
      <c r="G591" s="49"/>
      <c r="H591" s="49"/>
      <c r="I591" s="49"/>
      <c r="J591" s="49"/>
      <c r="K591" s="49"/>
      <c r="L591" s="49"/>
      <c r="M591" s="49"/>
      <c r="N591" s="49"/>
      <c r="O591" s="49"/>
    </row>
    <row r="592" ht="15.75" customHeight="1">
      <c r="G592" s="49"/>
      <c r="H592" s="49"/>
      <c r="I592" s="49"/>
      <c r="J592" s="49"/>
      <c r="K592" s="49"/>
      <c r="L592" s="49"/>
      <c r="M592" s="49"/>
      <c r="N592" s="49"/>
      <c r="O592" s="49"/>
    </row>
    <row r="593" ht="15.75" customHeight="1">
      <c r="G593" s="49"/>
      <c r="H593" s="49"/>
      <c r="I593" s="49"/>
      <c r="J593" s="49"/>
      <c r="K593" s="49"/>
      <c r="L593" s="49"/>
      <c r="M593" s="49"/>
      <c r="N593" s="49"/>
      <c r="O593" s="49"/>
    </row>
    <row r="594" ht="15.75" customHeight="1">
      <c r="G594" s="49"/>
      <c r="H594" s="49"/>
      <c r="I594" s="49"/>
      <c r="J594" s="49"/>
      <c r="K594" s="49"/>
      <c r="L594" s="49"/>
      <c r="M594" s="49"/>
      <c r="N594" s="49"/>
      <c r="O594" s="49"/>
    </row>
    <row r="595" ht="15.75" customHeight="1">
      <c r="G595" s="49"/>
      <c r="H595" s="49"/>
      <c r="I595" s="49"/>
      <c r="J595" s="49"/>
      <c r="K595" s="49"/>
      <c r="L595" s="49"/>
      <c r="M595" s="49"/>
      <c r="N595" s="49"/>
      <c r="O595" s="49"/>
    </row>
    <row r="596" ht="15.75" customHeight="1">
      <c r="G596" s="49"/>
      <c r="H596" s="49"/>
      <c r="I596" s="49"/>
      <c r="J596" s="49"/>
      <c r="K596" s="49"/>
      <c r="L596" s="49"/>
      <c r="M596" s="49"/>
      <c r="N596" s="49"/>
      <c r="O596" s="49"/>
    </row>
    <row r="597" ht="15.75" customHeight="1">
      <c r="G597" s="49"/>
      <c r="H597" s="49"/>
      <c r="I597" s="49"/>
      <c r="J597" s="49"/>
      <c r="K597" s="49"/>
      <c r="L597" s="49"/>
      <c r="M597" s="49"/>
      <c r="N597" s="49"/>
      <c r="O597" s="49"/>
    </row>
    <row r="598" ht="15.75" customHeight="1">
      <c r="G598" s="49"/>
      <c r="H598" s="49"/>
      <c r="I598" s="49"/>
      <c r="J598" s="49"/>
      <c r="K598" s="49"/>
      <c r="L598" s="49"/>
      <c r="M598" s="49"/>
      <c r="N598" s="49"/>
      <c r="O598" s="49"/>
    </row>
    <row r="599" ht="15.75" customHeight="1">
      <c r="G599" s="49"/>
      <c r="H599" s="49"/>
      <c r="I599" s="49"/>
      <c r="J599" s="49"/>
      <c r="K599" s="49"/>
      <c r="L599" s="49"/>
      <c r="M599" s="49"/>
      <c r="N599" s="49"/>
      <c r="O599" s="49"/>
    </row>
    <row r="600" ht="15.75" customHeight="1">
      <c r="G600" s="49"/>
      <c r="H600" s="49"/>
      <c r="I600" s="49"/>
      <c r="J600" s="49"/>
      <c r="K600" s="49"/>
      <c r="L600" s="49"/>
      <c r="M600" s="49"/>
      <c r="N600" s="49"/>
      <c r="O600" s="49"/>
    </row>
    <row r="601" ht="15.75" customHeight="1">
      <c r="G601" s="49"/>
      <c r="H601" s="49"/>
      <c r="I601" s="49"/>
      <c r="J601" s="49"/>
      <c r="K601" s="49"/>
      <c r="L601" s="49"/>
      <c r="M601" s="49"/>
      <c r="N601" s="49"/>
      <c r="O601" s="49"/>
    </row>
    <row r="602" ht="15.75" customHeight="1">
      <c r="G602" s="49"/>
      <c r="H602" s="49"/>
      <c r="I602" s="49"/>
      <c r="J602" s="49"/>
      <c r="K602" s="49"/>
      <c r="L602" s="49"/>
      <c r="M602" s="49"/>
      <c r="N602" s="49"/>
      <c r="O602" s="49"/>
    </row>
    <row r="603" ht="15.75" customHeight="1">
      <c r="G603" s="49"/>
      <c r="H603" s="49"/>
      <c r="I603" s="49"/>
      <c r="J603" s="49"/>
      <c r="K603" s="49"/>
      <c r="L603" s="49"/>
      <c r="M603" s="49"/>
      <c r="N603" s="49"/>
      <c r="O603" s="49"/>
    </row>
    <row r="604" ht="15.75" customHeight="1">
      <c r="G604" s="49"/>
      <c r="H604" s="49"/>
      <c r="I604" s="49"/>
      <c r="J604" s="49"/>
      <c r="K604" s="49"/>
      <c r="L604" s="49"/>
      <c r="M604" s="49"/>
      <c r="N604" s="49"/>
      <c r="O604" s="49"/>
    </row>
    <row r="605" ht="15.75" customHeight="1">
      <c r="G605" s="49"/>
      <c r="H605" s="49"/>
      <c r="I605" s="49"/>
      <c r="J605" s="49"/>
      <c r="K605" s="49"/>
      <c r="L605" s="49"/>
      <c r="M605" s="49"/>
      <c r="N605" s="49"/>
      <c r="O605" s="49"/>
    </row>
    <row r="606" ht="15.75" customHeight="1">
      <c r="G606" s="49"/>
      <c r="H606" s="49"/>
      <c r="I606" s="49"/>
      <c r="J606" s="49"/>
      <c r="K606" s="49"/>
      <c r="L606" s="49"/>
      <c r="M606" s="49"/>
      <c r="N606" s="49"/>
      <c r="O606" s="49"/>
    </row>
    <row r="607" ht="15.75" customHeight="1">
      <c r="G607" s="49"/>
      <c r="H607" s="49"/>
      <c r="I607" s="49"/>
      <c r="J607" s="49"/>
      <c r="K607" s="49"/>
      <c r="L607" s="49"/>
      <c r="M607" s="49"/>
      <c r="N607" s="49"/>
      <c r="O607" s="49"/>
    </row>
    <row r="608" ht="15.75" customHeight="1">
      <c r="G608" s="49"/>
      <c r="H608" s="49"/>
      <c r="I608" s="49"/>
      <c r="J608" s="49"/>
      <c r="K608" s="49"/>
      <c r="L608" s="49"/>
      <c r="M608" s="49"/>
      <c r="N608" s="49"/>
      <c r="O608" s="49"/>
    </row>
    <row r="609" ht="15.75" customHeight="1">
      <c r="G609" s="49"/>
      <c r="H609" s="49"/>
      <c r="I609" s="49"/>
      <c r="J609" s="49"/>
      <c r="K609" s="49"/>
      <c r="L609" s="49"/>
      <c r="M609" s="49"/>
      <c r="N609" s="49"/>
      <c r="O609" s="49"/>
    </row>
    <row r="610" ht="15.75" customHeight="1">
      <c r="G610" s="49"/>
      <c r="H610" s="49"/>
      <c r="I610" s="49"/>
      <c r="J610" s="49"/>
      <c r="K610" s="49"/>
      <c r="L610" s="49"/>
      <c r="M610" s="49"/>
      <c r="N610" s="49"/>
      <c r="O610" s="49"/>
    </row>
    <row r="611" ht="15.75" customHeight="1">
      <c r="G611" s="49"/>
      <c r="H611" s="49"/>
      <c r="I611" s="49"/>
      <c r="J611" s="49"/>
      <c r="K611" s="49"/>
      <c r="L611" s="49"/>
      <c r="M611" s="49"/>
      <c r="N611" s="49"/>
      <c r="O611" s="49"/>
    </row>
    <row r="612" ht="15.75" customHeight="1">
      <c r="G612" s="49"/>
      <c r="H612" s="49"/>
      <c r="I612" s="49"/>
      <c r="J612" s="49"/>
      <c r="K612" s="49"/>
      <c r="L612" s="49"/>
      <c r="M612" s="49"/>
      <c r="N612" s="49"/>
      <c r="O612" s="49"/>
    </row>
    <row r="613" ht="15.75" customHeight="1">
      <c r="G613" s="49"/>
      <c r="H613" s="49"/>
      <c r="I613" s="49"/>
      <c r="J613" s="49"/>
      <c r="K613" s="49"/>
      <c r="L613" s="49"/>
      <c r="M613" s="49"/>
      <c r="N613" s="49"/>
      <c r="O613" s="49"/>
    </row>
    <row r="614" ht="15.75" customHeight="1">
      <c r="G614" s="49"/>
      <c r="H614" s="49"/>
      <c r="I614" s="49"/>
      <c r="J614" s="49"/>
      <c r="K614" s="49"/>
      <c r="L614" s="49"/>
      <c r="M614" s="49"/>
      <c r="N614" s="49"/>
      <c r="O614" s="49"/>
    </row>
    <row r="615" ht="15.75" customHeight="1">
      <c r="G615" s="49"/>
      <c r="H615" s="49"/>
      <c r="I615" s="49"/>
      <c r="J615" s="49"/>
      <c r="K615" s="49"/>
      <c r="L615" s="49"/>
      <c r="M615" s="49"/>
      <c r="N615" s="49"/>
      <c r="O615" s="49"/>
    </row>
    <row r="616" ht="15.75" customHeight="1">
      <c r="G616" s="49"/>
      <c r="H616" s="49"/>
      <c r="I616" s="49"/>
      <c r="J616" s="49"/>
      <c r="K616" s="49"/>
      <c r="L616" s="49"/>
      <c r="M616" s="49"/>
      <c r="N616" s="49"/>
      <c r="O616" s="49"/>
    </row>
    <row r="617" ht="15.75" customHeight="1">
      <c r="G617" s="49"/>
      <c r="H617" s="49"/>
      <c r="I617" s="49"/>
      <c r="J617" s="49"/>
      <c r="K617" s="49"/>
      <c r="L617" s="49"/>
      <c r="M617" s="49"/>
      <c r="N617" s="49"/>
      <c r="O617" s="49"/>
    </row>
    <row r="618" ht="15.75" customHeight="1">
      <c r="G618" s="49"/>
      <c r="H618" s="49"/>
      <c r="I618" s="49"/>
      <c r="J618" s="49"/>
      <c r="K618" s="49"/>
      <c r="L618" s="49"/>
      <c r="M618" s="49"/>
      <c r="N618" s="49"/>
      <c r="O618" s="49"/>
    </row>
    <row r="619" ht="15.75" customHeight="1">
      <c r="G619" s="49"/>
      <c r="H619" s="49"/>
      <c r="I619" s="49"/>
      <c r="J619" s="49"/>
      <c r="K619" s="49"/>
      <c r="L619" s="49"/>
      <c r="M619" s="49"/>
      <c r="N619" s="49"/>
      <c r="O619" s="49"/>
    </row>
    <row r="620" ht="15.75" customHeight="1">
      <c r="G620" s="49"/>
      <c r="H620" s="49"/>
      <c r="I620" s="49"/>
      <c r="J620" s="49"/>
      <c r="K620" s="49"/>
      <c r="L620" s="49"/>
      <c r="M620" s="49"/>
      <c r="N620" s="49"/>
      <c r="O620" s="49"/>
    </row>
    <row r="621" ht="15.75" customHeight="1">
      <c r="G621" s="49"/>
      <c r="H621" s="49"/>
      <c r="I621" s="49"/>
      <c r="J621" s="49"/>
      <c r="K621" s="49"/>
      <c r="L621" s="49"/>
      <c r="M621" s="49"/>
      <c r="N621" s="49"/>
      <c r="O621" s="49"/>
    </row>
    <row r="622" ht="15.75" customHeight="1">
      <c r="G622" s="49"/>
      <c r="H622" s="49"/>
      <c r="I622" s="49"/>
      <c r="J622" s="49"/>
      <c r="K622" s="49"/>
      <c r="L622" s="49"/>
      <c r="M622" s="49"/>
      <c r="N622" s="49"/>
      <c r="O622" s="49"/>
    </row>
    <row r="623" ht="15.75" customHeight="1">
      <c r="G623" s="49"/>
      <c r="H623" s="49"/>
      <c r="I623" s="49"/>
      <c r="J623" s="49"/>
      <c r="K623" s="49"/>
      <c r="L623" s="49"/>
      <c r="M623" s="49"/>
      <c r="N623" s="49"/>
      <c r="O623" s="49"/>
    </row>
    <row r="624" ht="15.75" customHeight="1">
      <c r="G624" s="49"/>
      <c r="H624" s="49"/>
      <c r="I624" s="49"/>
      <c r="J624" s="49"/>
      <c r="K624" s="49"/>
      <c r="L624" s="49"/>
      <c r="M624" s="49"/>
      <c r="N624" s="49"/>
      <c r="O624" s="49"/>
    </row>
    <row r="625" ht="15.75" customHeight="1">
      <c r="G625" s="49"/>
      <c r="H625" s="49"/>
      <c r="I625" s="49"/>
      <c r="J625" s="49"/>
      <c r="K625" s="49"/>
      <c r="L625" s="49"/>
      <c r="M625" s="49"/>
      <c r="N625" s="49"/>
      <c r="O625" s="49"/>
    </row>
    <row r="626" ht="15.75" customHeight="1">
      <c r="G626" s="49"/>
      <c r="H626" s="49"/>
      <c r="I626" s="49"/>
      <c r="J626" s="49"/>
      <c r="K626" s="49"/>
      <c r="L626" s="49"/>
      <c r="M626" s="49"/>
      <c r="N626" s="49"/>
      <c r="O626" s="49"/>
    </row>
    <row r="627" ht="15.75" customHeight="1">
      <c r="G627" s="49"/>
      <c r="H627" s="49"/>
      <c r="I627" s="49"/>
      <c r="J627" s="49"/>
      <c r="K627" s="49"/>
      <c r="L627" s="49"/>
      <c r="M627" s="49"/>
      <c r="N627" s="49"/>
      <c r="O627" s="49"/>
    </row>
    <row r="628" ht="15.75" customHeight="1">
      <c r="G628" s="49"/>
      <c r="H628" s="49"/>
      <c r="I628" s="49"/>
      <c r="J628" s="49"/>
      <c r="K628" s="49"/>
      <c r="L628" s="49"/>
      <c r="M628" s="49"/>
      <c r="N628" s="49"/>
      <c r="O628" s="49"/>
    </row>
    <row r="629" ht="15.75" customHeight="1">
      <c r="G629" s="49"/>
      <c r="H629" s="49"/>
      <c r="I629" s="49"/>
      <c r="J629" s="49"/>
      <c r="K629" s="49"/>
      <c r="L629" s="49"/>
      <c r="M629" s="49"/>
      <c r="N629" s="49"/>
      <c r="O629" s="49"/>
    </row>
    <row r="630" ht="15.75" customHeight="1">
      <c r="G630" s="49"/>
      <c r="H630" s="49"/>
      <c r="I630" s="49"/>
      <c r="J630" s="49"/>
      <c r="K630" s="49"/>
      <c r="L630" s="49"/>
      <c r="M630" s="49"/>
      <c r="N630" s="49"/>
      <c r="O630" s="49"/>
    </row>
    <row r="631" ht="15.75" customHeight="1">
      <c r="G631" s="49"/>
      <c r="H631" s="49"/>
      <c r="I631" s="49"/>
      <c r="J631" s="49"/>
      <c r="K631" s="49"/>
      <c r="L631" s="49"/>
      <c r="M631" s="49"/>
      <c r="N631" s="49"/>
      <c r="O631" s="49"/>
    </row>
    <row r="632" ht="15.75" customHeight="1">
      <c r="G632" s="49"/>
      <c r="H632" s="49"/>
      <c r="I632" s="49"/>
      <c r="J632" s="49"/>
      <c r="K632" s="49"/>
      <c r="L632" s="49"/>
      <c r="M632" s="49"/>
      <c r="N632" s="49"/>
      <c r="O632" s="49"/>
    </row>
    <row r="633" ht="15.75" customHeight="1">
      <c r="G633" s="49"/>
      <c r="H633" s="49"/>
      <c r="I633" s="49"/>
      <c r="J633" s="49"/>
      <c r="K633" s="49"/>
      <c r="L633" s="49"/>
      <c r="M633" s="49"/>
      <c r="N633" s="49"/>
      <c r="O633" s="49"/>
    </row>
    <row r="634" ht="15.75" customHeight="1">
      <c r="G634" s="49"/>
      <c r="H634" s="49"/>
      <c r="I634" s="49"/>
      <c r="J634" s="49"/>
      <c r="K634" s="49"/>
      <c r="L634" s="49"/>
      <c r="M634" s="49"/>
      <c r="N634" s="49"/>
      <c r="O634" s="49"/>
    </row>
    <row r="635" ht="15.75" customHeight="1">
      <c r="G635" s="49"/>
      <c r="H635" s="49"/>
      <c r="I635" s="49"/>
      <c r="J635" s="49"/>
      <c r="K635" s="49"/>
      <c r="L635" s="49"/>
      <c r="M635" s="49"/>
      <c r="N635" s="49"/>
      <c r="O635" s="49"/>
    </row>
    <row r="636" ht="15.75" customHeight="1">
      <c r="G636" s="49"/>
      <c r="H636" s="49"/>
      <c r="I636" s="49"/>
      <c r="J636" s="49"/>
      <c r="K636" s="49"/>
      <c r="L636" s="49"/>
      <c r="M636" s="49"/>
      <c r="N636" s="49"/>
      <c r="O636" s="49"/>
    </row>
    <row r="637" ht="15.75" customHeight="1">
      <c r="G637" s="49"/>
      <c r="H637" s="49"/>
      <c r="I637" s="49"/>
      <c r="J637" s="49"/>
      <c r="K637" s="49"/>
      <c r="L637" s="49"/>
      <c r="M637" s="49"/>
      <c r="N637" s="49"/>
      <c r="O637" s="49"/>
    </row>
    <row r="638" ht="15.75" customHeight="1">
      <c r="G638" s="49"/>
      <c r="H638" s="49"/>
      <c r="I638" s="49"/>
      <c r="J638" s="49"/>
      <c r="K638" s="49"/>
      <c r="L638" s="49"/>
      <c r="M638" s="49"/>
      <c r="N638" s="49"/>
      <c r="O638" s="49"/>
    </row>
    <row r="639" ht="15.75" customHeight="1">
      <c r="G639" s="49"/>
      <c r="H639" s="49"/>
      <c r="I639" s="49"/>
      <c r="J639" s="49"/>
      <c r="K639" s="49"/>
      <c r="L639" s="49"/>
      <c r="M639" s="49"/>
      <c r="N639" s="49"/>
      <c r="O639" s="49"/>
    </row>
    <row r="640" ht="15.75" customHeight="1">
      <c r="G640" s="49"/>
      <c r="H640" s="49"/>
      <c r="I640" s="49"/>
      <c r="J640" s="49"/>
      <c r="K640" s="49"/>
      <c r="L640" s="49"/>
      <c r="M640" s="49"/>
      <c r="N640" s="49"/>
      <c r="O640" s="49"/>
    </row>
    <row r="641" ht="15.75" customHeight="1">
      <c r="G641" s="49"/>
      <c r="H641" s="49"/>
      <c r="I641" s="49"/>
      <c r="J641" s="49"/>
      <c r="K641" s="49"/>
      <c r="L641" s="49"/>
      <c r="M641" s="49"/>
      <c r="N641" s="49"/>
      <c r="O641" s="49"/>
    </row>
    <row r="642" ht="15.75" customHeight="1">
      <c r="G642" s="49"/>
      <c r="H642" s="49"/>
      <c r="I642" s="49"/>
      <c r="J642" s="49"/>
      <c r="K642" s="49"/>
      <c r="L642" s="49"/>
      <c r="M642" s="49"/>
      <c r="N642" s="49"/>
      <c r="O642" s="49"/>
    </row>
    <row r="643" ht="15.75" customHeight="1">
      <c r="G643" s="49"/>
      <c r="H643" s="49"/>
      <c r="I643" s="49"/>
      <c r="J643" s="49"/>
      <c r="K643" s="49"/>
      <c r="L643" s="49"/>
      <c r="M643" s="49"/>
      <c r="N643" s="49"/>
      <c r="O643" s="49"/>
    </row>
    <row r="644" ht="15.75" customHeight="1">
      <c r="G644" s="49"/>
      <c r="H644" s="49"/>
      <c r="I644" s="49"/>
      <c r="J644" s="49"/>
      <c r="K644" s="49"/>
      <c r="L644" s="49"/>
      <c r="M644" s="49"/>
      <c r="N644" s="49"/>
      <c r="O644" s="49"/>
    </row>
    <row r="645" ht="15.75" customHeight="1">
      <c r="G645" s="49"/>
      <c r="H645" s="49"/>
      <c r="I645" s="49"/>
      <c r="J645" s="49"/>
      <c r="K645" s="49"/>
      <c r="L645" s="49"/>
      <c r="M645" s="49"/>
      <c r="N645" s="49"/>
      <c r="O645" s="49"/>
    </row>
    <row r="646" ht="15.75" customHeight="1">
      <c r="G646" s="49"/>
      <c r="H646" s="49"/>
      <c r="I646" s="49"/>
      <c r="J646" s="49"/>
      <c r="K646" s="49"/>
      <c r="L646" s="49"/>
      <c r="M646" s="49"/>
      <c r="N646" s="49"/>
      <c r="O646" s="49"/>
    </row>
    <row r="647" ht="15.75" customHeight="1">
      <c r="G647" s="49"/>
      <c r="H647" s="49"/>
      <c r="I647" s="49"/>
      <c r="J647" s="49"/>
      <c r="K647" s="49"/>
      <c r="L647" s="49"/>
      <c r="M647" s="49"/>
      <c r="N647" s="49"/>
      <c r="O647" s="49"/>
    </row>
    <row r="648" ht="15.75" customHeight="1">
      <c r="G648" s="49"/>
      <c r="H648" s="49"/>
      <c r="I648" s="49"/>
      <c r="J648" s="49"/>
      <c r="K648" s="49"/>
      <c r="L648" s="49"/>
      <c r="M648" s="49"/>
      <c r="N648" s="49"/>
      <c r="O648" s="49"/>
    </row>
    <row r="649" ht="15.75" customHeight="1">
      <c r="G649" s="49"/>
      <c r="H649" s="49"/>
      <c r="I649" s="49"/>
      <c r="J649" s="49"/>
      <c r="K649" s="49"/>
      <c r="L649" s="49"/>
      <c r="M649" s="49"/>
      <c r="N649" s="49"/>
      <c r="O649" s="49"/>
    </row>
    <row r="650" ht="15.75" customHeight="1">
      <c r="G650" s="49"/>
      <c r="H650" s="49"/>
      <c r="I650" s="49"/>
      <c r="J650" s="49"/>
      <c r="K650" s="49"/>
      <c r="L650" s="49"/>
      <c r="M650" s="49"/>
      <c r="N650" s="49"/>
      <c r="O650" s="49"/>
    </row>
    <row r="651" ht="15.75" customHeight="1">
      <c r="G651" s="49"/>
      <c r="H651" s="49"/>
      <c r="I651" s="49"/>
      <c r="J651" s="49"/>
      <c r="K651" s="49"/>
      <c r="L651" s="49"/>
      <c r="M651" s="49"/>
      <c r="N651" s="49"/>
      <c r="O651" s="49"/>
    </row>
    <row r="652" ht="15.75" customHeight="1">
      <c r="G652" s="49"/>
      <c r="H652" s="49"/>
      <c r="I652" s="49"/>
      <c r="J652" s="49"/>
      <c r="K652" s="49"/>
      <c r="L652" s="49"/>
      <c r="M652" s="49"/>
      <c r="N652" s="49"/>
      <c r="O652" s="49"/>
    </row>
    <row r="653" ht="15.75" customHeight="1">
      <c r="G653" s="49"/>
      <c r="H653" s="49"/>
      <c r="I653" s="49"/>
      <c r="J653" s="49"/>
      <c r="K653" s="49"/>
      <c r="L653" s="49"/>
      <c r="M653" s="49"/>
      <c r="N653" s="49"/>
      <c r="O653" s="49"/>
    </row>
    <row r="654" ht="15.75" customHeight="1">
      <c r="G654" s="49"/>
      <c r="H654" s="49"/>
      <c r="I654" s="49"/>
      <c r="J654" s="49"/>
      <c r="K654" s="49"/>
      <c r="L654" s="49"/>
      <c r="M654" s="49"/>
      <c r="N654" s="49"/>
      <c r="O654" s="49"/>
    </row>
    <row r="655" ht="15.75" customHeight="1">
      <c r="G655" s="49"/>
      <c r="H655" s="49"/>
      <c r="I655" s="49"/>
      <c r="J655" s="49"/>
      <c r="K655" s="49"/>
      <c r="L655" s="49"/>
      <c r="M655" s="49"/>
      <c r="N655" s="49"/>
      <c r="O655" s="49"/>
    </row>
    <row r="656" ht="15.75" customHeight="1">
      <c r="G656" s="49"/>
      <c r="H656" s="49"/>
      <c r="I656" s="49"/>
      <c r="J656" s="49"/>
      <c r="K656" s="49"/>
      <c r="L656" s="49"/>
      <c r="M656" s="49"/>
      <c r="N656" s="49"/>
      <c r="O656" s="49"/>
    </row>
    <row r="657" ht="15.75" customHeight="1">
      <c r="G657" s="49"/>
      <c r="H657" s="49"/>
      <c r="I657" s="49"/>
      <c r="J657" s="49"/>
      <c r="K657" s="49"/>
      <c r="L657" s="49"/>
      <c r="M657" s="49"/>
      <c r="N657" s="49"/>
      <c r="O657" s="49"/>
    </row>
    <row r="658" ht="15.75" customHeight="1">
      <c r="G658" s="49"/>
      <c r="H658" s="49"/>
      <c r="I658" s="49"/>
      <c r="J658" s="49"/>
      <c r="K658" s="49"/>
      <c r="L658" s="49"/>
      <c r="M658" s="49"/>
      <c r="N658" s="49"/>
      <c r="O658" s="49"/>
    </row>
    <row r="659" ht="15.75" customHeight="1">
      <c r="G659" s="49"/>
      <c r="H659" s="49"/>
      <c r="I659" s="49"/>
      <c r="J659" s="49"/>
      <c r="K659" s="49"/>
      <c r="L659" s="49"/>
      <c r="M659" s="49"/>
      <c r="N659" s="49"/>
      <c r="O659" s="49"/>
    </row>
    <row r="660" ht="15.75" customHeight="1">
      <c r="G660" s="49"/>
      <c r="H660" s="49"/>
      <c r="I660" s="49"/>
      <c r="J660" s="49"/>
      <c r="K660" s="49"/>
      <c r="L660" s="49"/>
      <c r="M660" s="49"/>
      <c r="N660" s="49"/>
      <c r="O660" s="49"/>
    </row>
    <row r="661" ht="15.75" customHeight="1">
      <c r="G661" s="49"/>
      <c r="H661" s="49"/>
      <c r="I661" s="49"/>
      <c r="J661" s="49"/>
      <c r="K661" s="49"/>
      <c r="L661" s="49"/>
      <c r="M661" s="49"/>
      <c r="N661" s="49"/>
      <c r="O661" s="49"/>
    </row>
    <row r="662" ht="15.75" customHeight="1">
      <c r="G662" s="49"/>
      <c r="H662" s="49"/>
      <c r="I662" s="49"/>
      <c r="J662" s="49"/>
      <c r="K662" s="49"/>
      <c r="L662" s="49"/>
      <c r="M662" s="49"/>
      <c r="N662" s="49"/>
      <c r="O662" s="49"/>
    </row>
    <row r="663" ht="15.75" customHeight="1">
      <c r="G663" s="49"/>
      <c r="H663" s="49"/>
      <c r="I663" s="49"/>
      <c r="J663" s="49"/>
      <c r="K663" s="49"/>
      <c r="L663" s="49"/>
      <c r="M663" s="49"/>
      <c r="N663" s="49"/>
      <c r="O663" s="49"/>
    </row>
    <row r="664" ht="15.75" customHeight="1">
      <c r="G664" s="49"/>
      <c r="H664" s="49"/>
      <c r="I664" s="49"/>
      <c r="J664" s="49"/>
      <c r="K664" s="49"/>
      <c r="L664" s="49"/>
      <c r="M664" s="49"/>
      <c r="N664" s="49"/>
      <c r="O664" s="49"/>
    </row>
    <row r="665" ht="15.75" customHeight="1">
      <c r="G665" s="49"/>
      <c r="H665" s="49"/>
      <c r="I665" s="49"/>
      <c r="J665" s="49"/>
      <c r="K665" s="49"/>
      <c r="L665" s="49"/>
      <c r="M665" s="49"/>
      <c r="N665" s="49"/>
      <c r="O665" s="49"/>
    </row>
    <row r="666" ht="15.75" customHeight="1">
      <c r="G666" s="49"/>
      <c r="H666" s="49"/>
      <c r="I666" s="49"/>
      <c r="J666" s="49"/>
      <c r="K666" s="49"/>
      <c r="L666" s="49"/>
      <c r="M666" s="49"/>
      <c r="N666" s="49"/>
      <c r="O666" s="49"/>
    </row>
    <row r="667" ht="15.75" customHeight="1">
      <c r="G667" s="49"/>
      <c r="H667" s="49"/>
      <c r="I667" s="49"/>
      <c r="J667" s="49"/>
      <c r="K667" s="49"/>
      <c r="L667" s="49"/>
      <c r="M667" s="49"/>
      <c r="N667" s="49"/>
      <c r="O667" s="49"/>
    </row>
    <row r="668" ht="15.75" customHeight="1">
      <c r="G668" s="49"/>
      <c r="H668" s="49"/>
      <c r="I668" s="49"/>
      <c r="J668" s="49"/>
      <c r="K668" s="49"/>
      <c r="L668" s="49"/>
      <c r="M668" s="49"/>
      <c r="N668" s="49"/>
      <c r="O668" s="49"/>
    </row>
    <row r="669" ht="15.75" customHeight="1">
      <c r="G669" s="49"/>
      <c r="H669" s="49"/>
      <c r="I669" s="49"/>
      <c r="J669" s="49"/>
      <c r="K669" s="49"/>
      <c r="L669" s="49"/>
      <c r="M669" s="49"/>
      <c r="N669" s="49"/>
      <c r="O669" s="49"/>
    </row>
    <row r="670" ht="15.75" customHeight="1">
      <c r="G670" s="49"/>
      <c r="H670" s="49"/>
      <c r="I670" s="49"/>
      <c r="J670" s="49"/>
      <c r="K670" s="49"/>
      <c r="L670" s="49"/>
      <c r="M670" s="49"/>
      <c r="N670" s="49"/>
      <c r="O670" s="49"/>
    </row>
    <row r="671" ht="15.75" customHeight="1">
      <c r="G671" s="49"/>
      <c r="H671" s="49"/>
      <c r="I671" s="49"/>
      <c r="J671" s="49"/>
      <c r="K671" s="49"/>
      <c r="L671" s="49"/>
      <c r="M671" s="49"/>
      <c r="N671" s="49"/>
      <c r="O671" s="49"/>
    </row>
    <row r="672" ht="15.75" customHeight="1">
      <c r="G672" s="49"/>
      <c r="H672" s="49"/>
      <c r="I672" s="49"/>
      <c r="J672" s="49"/>
      <c r="K672" s="49"/>
      <c r="L672" s="49"/>
      <c r="M672" s="49"/>
      <c r="N672" s="49"/>
      <c r="O672" s="49"/>
    </row>
    <row r="673" ht="15.75" customHeight="1">
      <c r="G673" s="49"/>
      <c r="H673" s="49"/>
      <c r="I673" s="49"/>
      <c r="J673" s="49"/>
      <c r="K673" s="49"/>
      <c r="L673" s="49"/>
      <c r="M673" s="49"/>
      <c r="N673" s="49"/>
      <c r="O673" s="49"/>
    </row>
    <row r="674" ht="15.75" customHeight="1">
      <c r="G674" s="49"/>
      <c r="H674" s="49"/>
      <c r="I674" s="49"/>
      <c r="J674" s="49"/>
      <c r="K674" s="49"/>
      <c r="L674" s="49"/>
      <c r="M674" s="49"/>
      <c r="N674" s="49"/>
      <c r="O674" s="49"/>
    </row>
    <row r="675" ht="15.75" customHeight="1">
      <c r="G675" s="49"/>
      <c r="H675" s="49"/>
      <c r="I675" s="49"/>
      <c r="J675" s="49"/>
      <c r="K675" s="49"/>
      <c r="L675" s="49"/>
      <c r="M675" s="49"/>
      <c r="N675" s="49"/>
      <c r="O675" s="49"/>
    </row>
    <row r="676" ht="15.75" customHeight="1">
      <c r="G676" s="49"/>
      <c r="H676" s="49"/>
      <c r="I676" s="49"/>
      <c r="J676" s="49"/>
      <c r="K676" s="49"/>
      <c r="L676" s="49"/>
      <c r="M676" s="49"/>
      <c r="N676" s="49"/>
      <c r="O676" s="49"/>
    </row>
    <row r="677" ht="15.75" customHeight="1">
      <c r="G677" s="49"/>
      <c r="H677" s="49"/>
      <c r="I677" s="49"/>
      <c r="J677" s="49"/>
      <c r="K677" s="49"/>
      <c r="L677" s="49"/>
      <c r="M677" s="49"/>
      <c r="N677" s="49"/>
      <c r="O677" s="49"/>
    </row>
    <row r="678" ht="15.75" customHeight="1">
      <c r="G678" s="49"/>
      <c r="H678" s="49"/>
      <c r="I678" s="49"/>
      <c r="J678" s="49"/>
      <c r="K678" s="49"/>
      <c r="L678" s="49"/>
      <c r="M678" s="49"/>
      <c r="N678" s="49"/>
      <c r="O678" s="49"/>
    </row>
    <row r="679" ht="15.75" customHeight="1">
      <c r="G679" s="49"/>
      <c r="H679" s="49"/>
      <c r="I679" s="49"/>
      <c r="J679" s="49"/>
      <c r="K679" s="49"/>
      <c r="L679" s="49"/>
      <c r="M679" s="49"/>
      <c r="N679" s="49"/>
      <c r="O679" s="49"/>
    </row>
    <row r="680" ht="15.75" customHeight="1">
      <c r="G680" s="49"/>
      <c r="H680" s="49"/>
      <c r="I680" s="49"/>
      <c r="J680" s="49"/>
      <c r="K680" s="49"/>
      <c r="L680" s="49"/>
      <c r="M680" s="49"/>
      <c r="N680" s="49"/>
      <c r="O680" s="49"/>
    </row>
    <row r="681" ht="15.75" customHeight="1">
      <c r="G681" s="49"/>
      <c r="H681" s="49"/>
      <c r="I681" s="49"/>
      <c r="J681" s="49"/>
      <c r="K681" s="49"/>
      <c r="L681" s="49"/>
      <c r="M681" s="49"/>
      <c r="N681" s="49"/>
      <c r="O681" s="49"/>
    </row>
    <row r="682" ht="15.75" customHeight="1">
      <c r="G682" s="49"/>
      <c r="H682" s="49"/>
      <c r="I682" s="49"/>
      <c r="J682" s="49"/>
      <c r="K682" s="49"/>
      <c r="L682" s="49"/>
      <c r="M682" s="49"/>
      <c r="N682" s="49"/>
      <c r="O682" s="49"/>
    </row>
    <row r="683" ht="15.75" customHeight="1">
      <c r="G683" s="49"/>
      <c r="H683" s="49"/>
      <c r="I683" s="49"/>
      <c r="J683" s="49"/>
      <c r="K683" s="49"/>
      <c r="L683" s="49"/>
      <c r="M683" s="49"/>
      <c r="N683" s="49"/>
      <c r="O683" s="49"/>
    </row>
    <row r="684" ht="15.75" customHeight="1">
      <c r="G684" s="49"/>
      <c r="H684" s="49"/>
      <c r="I684" s="49"/>
      <c r="J684" s="49"/>
      <c r="K684" s="49"/>
      <c r="L684" s="49"/>
      <c r="M684" s="49"/>
      <c r="N684" s="49"/>
      <c r="O684" s="49"/>
    </row>
    <row r="685" ht="15.75" customHeight="1">
      <c r="G685" s="49"/>
      <c r="H685" s="49"/>
      <c r="I685" s="49"/>
      <c r="J685" s="49"/>
      <c r="K685" s="49"/>
      <c r="L685" s="49"/>
      <c r="M685" s="49"/>
      <c r="N685" s="49"/>
      <c r="O685" s="49"/>
    </row>
    <row r="686" ht="15.75" customHeight="1">
      <c r="G686" s="49"/>
      <c r="H686" s="49"/>
      <c r="I686" s="49"/>
      <c r="J686" s="49"/>
      <c r="K686" s="49"/>
      <c r="L686" s="49"/>
      <c r="M686" s="49"/>
      <c r="N686" s="49"/>
      <c r="O686" s="49"/>
    </row>
    <row r="687" ht="15.75" customHeight="1">
      <c r="G687" s="49"/>
      <c r="H687" s="49"/>
      <c r="I687" s="49"/>
      <c r="J687" s="49"/>
      <c r="K687" s="49"/>
      <c r="L687" s="49"/>
      <c r="M687" s="49"/>
      <c r="N687" s="49"/>
      <c r="O687" s="49"/>
    </row>
    <row r="688" ht="15.75" customHeight="1">
      <c r="G688" s="49"/>
      <c r="H688" s="49"/>
      <c r="I688" s="49"/>
      <c r="J688" s="49"/>
      <c r="K688" s="49"/>
      <c r="L688" s="49"/>
      <c r="M688" s="49"/>
      <c r="N688" s="49"/>
      <c r="O688" s="49"/>
    </row>
    <row r="689" ht="15.75" customHeight="1">
      <c r="G689" s="49"/>
      <c r="H689" s="49"/>
      <c r="I689" s="49"/>
      <c r="J689" s="49"/>
      <c r="K689" s="49"/>
      <c r="L689" s="49"/>
      <c r="M689" s="49"/>
      <c r="N689" s="49"/>
      <c r="O689" s="49"/>
    </row>
    <row r="690" ht="15.75" customHeight="1">
      <c r="G690" s="49"/>
      <c r="H690" s="49"/>
      <c r="I690" s="49"/>
      <c r="J690" s="49"/>
      <c r="K690" s="49"/>
      <c r="L690" s="49"/>
      <c r="M690" s="49"/>
      <c r="N690" s="49"/>
      <c r="O690" s="49"/>
    </row>
    <row r="691" ht="15.75" customHeight="1">
      <c r="G691" s="49"/>
      <c r="H691" s="49"/>
      <c r="I691" s="49"/>
      <c r="J691" s="49"/>
      <c r="K691" s="49"/>
      <c r="L691" s="49"/>
      <c r="M691" s="49"/>
      <c r="N691" s="49"/>
      <c r="O691" s="49"/>
    </row>
    <row r="692" ht="15.75" customHeight="1">
      <c r="G692" s="49"/>
      <c r="H692" s="49"/>
      <c r="I692" s="49"/>
      <c r="J692" s="49"/>
      <c r="K692" s="49"/>
      <c r="L692" s="49"/>
      <c r="M692" s="49"/>
      <c r="N692" s="49"/>
      <c r="O692" s="49"/>
    </row>
    <row r="693" ht="15.75" customHeight="1">
      <c r="G693" s="49"/>
      <c r="H693" s="49"/>
      <c r="I693" s="49"/>
      <c r="J693" s="49"/>
      <c r="K693" s="49"/>
      <c r="L693" s="49"/>
      <c r="M693" s="49"/>
      <c r="N693" s="49"/>
      <c r="O693" s="49"/>
    </row>
    <row r="694" ht="15.75" customHeight="1">
      <c r="G694" s="49"/>
      <c r="H694" s="49"/>
      <c r="I694" s="49"/>
      <c r="J694" s="49"/>
      <c r="K694" s="49"/>
      <c r="L694" s="49"/>
      <c r="M694" s="49"/>
      <c r="N694" s="49"/>
      <c r="O694" s="49"/>
    </row>
    <row r="695" ht="15.75" customHeight="1">
      <c r="G695" s="49"/>
      <c r="H695" s="49"/>
      <c r="I695" s="49"/>
      <c r="J695" s="49"/>
      <c r="K695" s="49"/>
      <c r="L695" s="49"/>
      <c r="M695" s="49"/>
      <c r="N695" s="49"/>
      <c r="O695" s="49"/>
    </row>
    <row r="696" ht="15.75" customHeight="1">
      <c r="G696" s="49"/>
      <c r="H696" s="49"/>
      <c r="I696" s="49"/>
      <c r="J696" s="49"/>
      <c r="K696" s="49"/>
      <c r="L696" s="49"/>
      <c r="M696" s="49"/>
      <c r="N696" s="49"/>
      <c r="O696" s="49"/>
    </row>
    <row r="697" ht="15.75" customHeight="1">
      <c r="G697" s="49"/>
      <c r="H697" s="49"/>
      <c r="I697" s="49"/>
      <c r="J697" s="49"/>
      <c r="K697" s="49"/>
      <c r="L697" s="49"/>
      <c r="M697" s="49"/>
      <c r="N697" s="49"/>
      <c r="O697" s="49"/>
    </row>
    <row r="698" ht="15.75" customHeight="1">
      <c r="G698" s="49"/>
      <c r="H698" s="49"/>
      <c r="I698" s="49"/>
      <c r="J698" s="49"/>
      <c r="K698" s="49"/>
      <c r="L698" s="49"/>
      <c r="M698" s="49"/>
      <c r="N698" s="49"/>
      <c r="O698" s="49"/>
    </row>
    <row r="699" ht="15.75" customHeight="1">
      <c r="G699" s="49"/>
      <c r="H699" s="49"/>
      <c r="I699" s="49"/>
      <c r="J699" s="49"/>
      <c r="K699" s="49"/>
      <c r="L699" s="49"/>
      <c r="M699" s="49"/>
      <c r="N699" s="49"/>
      <c r="O699" s="49"/>
    </row>
    <row r="700" ht="15.75" customHeight="1">
      <c r="G700" s="49"/>
      <c r="H700" s="49"/>
      <c r="I700" s="49"/>
      <c r="J700" s="49"/>
      <c r="K700" s="49"/>
      <c r="L700" s="49"/>
      <c r="M700" s="49"/>
      <c r="N700" s="49"/>
      <c r="O700" s="49"/>
    </row>
    <row r="701" ht="15.75" customHeight="1">
      <c r="G701" s="49"/>
      <c r="H701" s="49"/>
      <c r="I701" s="49"/>
      <c r="J701" s="49"/>
      <c r="K701" s="49"/>
      <c r="L701" s="49"/>
      <c r="M701" s="49"/>
      <c r="N701" s="49"/>
      <c r="O701" s="49"/>
    </row>
    <row r="702" ht="15.75" customHeight="1">
      <c r="G702" s="49"/>
      <c r="H702" s="49"/>
      <c r="I702" s="49"/>
      <c r="J702" s="49"/>
      <c r="K702" s="49"/>
      <c r="L702" s="49"/>
      <c r="M702" s="49"/>
      <c r="N702" s="49"/>
      <c r="O702" s="49"/>
    </row>
    <row r="703" ht="15.75" customHeight="1">
      <c r="G703" s="49"/>
      <c r="H703" s="49"/>
      <c r="I703" s="49"/>
      <c r="J703" s="49"/>
      <c r="K703" s="49"/>
      <c r="L703" s="49"/>
      <c r="M703" s="49"/>
      <c r="N703" s="49"/>
      <c r="O703" s="49"/>
    </row>
    <row r="704" ht="15.75" customHeight="1">
      <c r="G704" s="49"/>
      <c r="H704" s="49"/>
      <c r="I704" s="49"/>
      <c r="J704" s="49"/>
      <c r="K704" s="49"/>
      <c r="L704" s="49"/>
      <c r="M704" s="49"/>
      <c r="N704" s="49"/>
      <c r="O704" s="49"/>
    </row>
    <row r="705" ht="15.75" customHeight="1">
      <c r="G705" s="49"/>
      <c r="H705" s="49"/>
      <c r="I705" s="49"/>
      <c r="J705" s="49"/>
      <c r="K705" s="49"/>
      <c r="L705" s="49"/>
      <c r="M705" s="49"/>
      <c r="N705" s="49"/>
      <c r="O705" s="49"/>
    </row>
    <row r="706" ht="15.75" customHeight="1">
      <c r="G706" s="49"/>
      <c r="H706" s="49"/>
      <c r="I706" s="49"/>
      <c r="J706" s="49"/>
      <c r="K706" s="49"/>
      <c r="L706" s="49"/>
      <c r="M706" s="49"/>
      <c r="N706" s="49"/>
      <c r="O706" s="49"/>
    </row>
    <row r="707" ht="15.75" customHeight="1">
      <c r="G707" s="49"/>
      <c r="H707" s="49"/>
      <c r="I707" s="49"/>
      <c r="J707" s="49"/>
      <c r="K707" s="49"/>
      <c r="L707" s="49"/>
      <c r="M707" s="49"/>
      <c r="N707" s="49"/>
      <c r="O707" s="49"/>
    </row>
    <row r="708" ht="15.75" customHeight="1">
      <c r="G708" s="49"/>
      <c r="H708" s="49"/>
      <c r="I708" s="49"/>
      <c r="J708" s="49"/>
      <c r="K708" s="49"/>
      <c r="L708" s="49"/>
      <c r="M708" s="49"/>
      <c r="N708" s="49"/>
      <c r="O708" s="49"/>
    </row>
    <row r="709" ht="15.75" customHeight="1">
      <c r="G709" s="49"/>
      <c r="H709" s="49"/>
      <c r="I709" s="49"/>
      <c r="J709" s="49"/>
      <c r="K709" s="49"/>
      <c r="L709" s="49"/>
      <c r="M709" s="49"/>
      <c r="N709" s="49"/>
      <c r="O709" s="49"/>
    </row>
    <row r="710" ht="15.75" customHeight="1">
      <c r="G710" s="49"/>
      <c r="H710" s="49"/>
      <c r="I710" s="49"/>
      <c r="J710" s="49"/>
      <c r="K710" s="49"/>
      <c r="L710" s="49"/>
      <c r="M710" s="49"/>
      <c r="N710" s="49"/>
      <c r="O710" s="49"/>
    </row>
    <row r="711" ht="15.75" customHeight="1">
      <c r="G711" s="49"/>
      <c r="H711" s="49"/>
      <c r="I711" s="49"/>
      <c r="J711" s="49"/>
      <c r="K711" s="49"/>
      <c r="L711" s="49"/>
      <c r="M711" s="49"/>
      <c r="N711" s="49"/>
      <c r="O711" s="49"/>
    </row>
    <row r="712" ht="15.75" customHeight="1">
      <c r="G712" s="49"/>
      <c r="H712" s="49"/>
      <c r="I712" s="49"/>
      <c r="J712" s="49"/>
      <c r="K712" s="49"/>
      <c r="L712" s="49"/>
      <c r="M712" s="49"/>
      <c r="N712" s="49"/>
      <c r="O712" s="49"/>
    </row>
    <row r="713" ht="15.75" customHeight="1">
      <c r="G713" s="49"/>
      <c r="H713" s="49"/>
      <c r="I713" s="49"/>
      <c r="J713" s="49"/>
      <c r="K713" s="49"/>
      <c r="L713" s="49"/>
      <c r="M713" s="49"/>
      <c r="N713" s="49"/>
      <c r="O713" s="49"/>
    </row>
    <row r="714" ht="15.75" customHeight="1">
      <c r="G714" s="49"/>
      <c r="H714" s="49"/>
      <c r="I714" s="49"/>
      <c r="J714" s="49"/>
      <c r="K714" s="49"/>
      <c r="L714" s="49"/>
      <c r="M714" s="49"/>
      <c r="N714" s="49"/>
      <c r="O714" s="49"/>
    </row>
    <row r="715" ht="15.75" customHeight="1">
      <c r="G715" s="49"/>
      <c r="H715" s="49"/>
      <c r="I715" s="49"/>
      <c r="J715" s="49"/>
      <c r="K715" s="49"/>
      <c r="L715" s="49"/>
      <c r="M715" s="49"/>
      <c r="N715" s="49"/>
      <c r="O715" s="49"/>
    </row>
    <row r="716" ht="15.75" customHeight="1">
      <c r="G716" s="49"/>
      <c r="H716" s="49"/>
      <c r="I716" s="49"/>
      <c r="J716" s="49"/>
      <c r="K716" s="49"/>
      <c r="L716" s="49"/>
      <c r="M716" s="49"/>
      <c r="N716" s="49"/>
      <c r="O716" s="49"/>
    </row>
    <row r="717" ht="15.75" customHeight="1">
      <c r="G717" s="49"/>
      <c r="H717" s="49"/>
      <c r="I717" s="49"/>
      <c r="J717" s="49"/>
      <c r="K717" s="49"/>
      <c r="L717" s="49"/>
      <c r="M717" s="49"/>
      <c r="N717" s="49"/>
      <c r="O717" s="49"/>
    </row>
    <row r="718" ht="15.75" customHeight="1">
      <c r="G718" s="49"/>
      <c r="H718" s="49"/>
      <c r="I718" s="49"/>
      <c r="J718" s="49"/>
      <c r="K718" s="49"/>
      <c r="L718" s="49"/>
      <c r="M718" s="49"/>
      <c r="N718" s="49"/>
      <c r="O718" s="49"/>
    </row>
    <row r="719" ht="15.75" customHeight="1">
      <c r="G719" s="49"/>
      <c r="H719" s="49"/>
      <c r="I719" s="49"/>
      <c r="J719" s="49"/>
      <c r="K719" s="49"/>
      <c r="L719" s="49"/>
      <c r="M719" s="49"/>
      <c r="N719" s="49"/>
      <c r="O719" s="49"/>
    </row>
    <row r="720" ht="15.75" customHeight="1">
      <c r="G720" s="49"/>
      <c r="H720" s="49"/>
      <c r="I720" s="49"/>
      <c r="J720" s="49"/>
      <c r="K720" s="49"/>
      <c r="L720" s="49"/>
      <c r="M720" s="49"/>
      <c r="N720" s="49"/>
      <c r="O720" s="49"/>
    </row>
    <row r="721" ht="15.75" customHeight="1">
      <c r="G721" s="49"/>
      <c r="H721" s="49"/>
      <c r="I721" s="49"/>
      <c r="J721" s="49"/>
      <c r="K721" s="49"/>
      <c r="L721" s="49"/>
      <c r="M721" s="49"/>
      <c r="N721" s="49"/>
      <c r="O721" s="49"/>
    </row>
    <row r="722" ht="15.75" customHeight="1">
      <c r="G722" s="49"/>
      <c r="H722" s="49"/>
      <c r="I722" s="49"/>
      <c r="J722" s="49"/>
      <c r="K722" s="49"/>
      <c r="L722" s="49"/>
      <c r="M722" s="49"/>
      <c r="N722" s="49"/>
      <c r="O722" s="49"/>
    </row>
    <row r="723" ht="15.75" customHeight="1">
      <c r="G723" s="49"/>
      <c r="H723" s="49"/>
      <c r="I723" s="49"/>
      <c r="J723" s="49"/>
      <c r="K723" s="49"/>
      <c r="L723" s="49"/>
      <c r="M723" s="49"/>
      <c r="N723" s="49"/>
      <c r="O723" s="49"/>
    </row>
    <row r="724" ht="15.75" customHeight="1">
      <c r="G724" s="49"/>
      <c r="H724" s="49"/>
      <c r="I724" s="49"/>
      <c r="J724" s="49"/>
      <c r="K724" s="49"/>
      <c r="L724" s="49"/>
      <c r="M724" s="49"/>
      <c r="N724" s="49"/>
      <c r="O724" s="49"/>
    </row>
    <row r="725" ht="15.75" customHeight="1">
      <c r="G725" s="49"/>
      <c r="H725" s="49"/>
      <c r="I725" s="49"/>
      <c r="J725" s="49"/>
      <c r="K725" s="49"/>
      <c r="L725" s="49"/>
      <c r="M725" s="49"/>
      <c r="N725" s="49"/>
      <c r="O725" s="49"/>
    </row>
    <row r="726" ht="15.75" customHeight="1">
      <c r="G726" s="49"/>
      <c r="H726" s="49"/>
      <c r="I726" s="49"/>
      <c r="J726" s="49"/>
      <c r="K726" s="49"/>
      <c r="L726" s="49"/>
      <c r="M726" s="49"/>
      <c r="N726" s="49"/>
      <c r="O726" s="49"/>
    </row>
    <row r="727" ht="15.75" customHeight="1">
      <c r="G727" s="49"/>
      <c r="H727" s="49"/>
      <c r="I727" s="49"/>
      <c r="J727" s="49"/>
      <c r="K727" s="49"/>
      <c r="L727" s="49"/>
      <c r="M727" s="49"/>
      <c r="N727" s="49"/>
      <c r="O727" s="49"/>
    </row>
    <row r="728" ht="15.75" customHeight="1">
      <c r="G728" s="49"/>
      <c r="H728" s="49"/>
      <c r="I728" s="49"/>
      <c r="J728" s="49"/>
      <c r="K728" s="49"/>
      <c r="L728" s="49"/>
      <c r="M728" s="49"/>
      <c r="N728" s="49"/>
      <c r="O728" s="49"/>
    </row>
    <row r="729" ht="15.75" customHeight="1">
      <c r="G729" s="49"/>
      <c r="H729" s="49"/>
      <c r="I729" s="49"/>
      <c r="J729" s="49"/>
      <c r="K729" s="49"/>
      <c r="L729" s="49"/>
      <c r="M729" s="49"/>
      <c r="N729" s="49"/>
      <c r="O729" s="49"/>
    </row>
    <row r="730" ht="15.75" customHeight="1">
      <c r="G730" s="49"/>
      <c r="H730" s="49"/>
      <c r="I730" s="49"/>
      <c r="J730" s="49"/>
      <c r="K730" s="49"/>
      <c r="L730" s="49"/>
      <c r="M730" s="49"/>
      <c r="N730" s="49"/>
      <c r="O730" s="49"/>
    </row>
    <row r="731" ht="15.75" customHeight="1">
      <c r="G731" s="49"/>
      <c r="H731" s="49"/>
      <c r="I731" s="49"/>
      <c r="J731" s="49"/>
      <c r="K731" s="49"/>
      <c r="L731" s="49"/>
      <c r="M731" s="49"/>
      <c r="N731" s="49"/>
      <c r="O731" s="49"/>
    </row>
    <row r="732" ht="15.75" customHeight="1">
      <c r="G732" s="49"/>
      <c r="H732" s="49"/>
      <c r="I732" s="49"/>
      <c r="J732" s="49"/>
      <c r="K732" s="49"/>
      <c r="L732" s="49"/>
      <c r="M732" s="49"/>
      <c r="N732" s="49"/>
      <c r="O732" s="49"/>
    </row>
    <row r="733" ht="15.75" customHeight="1">
      <c r="G733" s="49"/>
      <c r="H733" s="49"/>
      <c r="I733" s="49"/>
      <c r="J733" s="49"/>
      <c r="K733" s="49"/>
      <c r="L733" s="49"/>
      <c r="M733" s="49"/>
      <c r="N733" s="49"/>
      <c r="O733" s="49"/>
    </row>
    <row r="734" ht="15.75" customHeight="1">
      <c r="G734" s="49"/>
      <c r="H734" s="49"/>
      <c r="I734" s="49"/>
      <c r="J734" s="49"/>
      <c r="K734" s="49"/>
      <c r="L734" s="49"/>
      <c r="M734" s="49"/>
      <c r="N734" s="49"/>
      <c r="O734" s="49"/>
    </row>
    <row r="735" ht="15.75" customHeight="1">
      <c r="G735" s="49"/>
      <c r="H735" s="49"/>
      <c r="I735" s="49"/>
      <c r="J735" s="49"/>
      <c r="K735" s="49"/>
      <c r="L735" s="49"/>
      <c r="M735" s="49"/>
      <c r="N735" s="49"/>
      <c r="O735" s="49"/>
    </row>
    <row r="736" ht="15.75" customHeight="1">
      <c r="G736" s="49"/>
      <c r="H736" s="49"/>
      <c r="I736" s="49"/>
      <c r="J736" s="49"/>
      <c r="K736" s="49"/>
      <c r="L736" s="49"/>
      <c r="M736" s="49"/>
      <c r="N736" s="49"/>
      <c r="O736" s="49"/>
    </row>
    <row r="737" ht="15.75" customHeight="1">
      <c r="G737" s="49"/>
      <c r="H737" s="49"/>
      <c r="I737" s="49"/>
      <c r="J737" s="49"/>
      <c r="K737" s="49"/>
      <c r="L737" s="49"/>
      <c r="M737" s="49"/>
      <c r="N737" s="49"/>
      <c r="O737" s="49"/>
    </row>
    <row r="738" ht="15.75" customHeight="1">
      <c r="G738" s="49"/>
      <c r="H738" s="49"/>
      <c r="I738" s="49"/>
      <c r="J738" s="49"/>
      <c r="K738" s="49"/>
      <c r="L738" s="49"/>
      <c r="M738" s="49"/>
      <c r="N738" s="49"/>
      <c r="O738" s="49"/>
    </row>
    <row r="739" ht="15.75" customHeight="1">
      <c r="G739" s="49"/>
      <c r="H739" s="49"/>
      <c r="I739" s="49"/>
      <c r="J739" s="49"/>
      <c r="K739" s="49"/>
      <c r="L739" s="49"/>
      <c r="M739" s="49"/>
      <c r="N739" s="49"/>
      <c r="O739" s="49"/>
    </row>
    <row r="740" ht="15.75" customHeight="1">
      <c r="G740" s="49"/>
      <c r="H740" s="49"/>
      <c r="I740" s="49"/>
      <c r="J740" s="49"/>
      <c r="K740" s="49"/>
      <c r="L740" s="49"/>
      <c r="M740" s="49"/>
      <c r="N740" s="49"/>
      <c r="O740" s="49"/>
    </row>
    <row r="741" ht="15.75" customHeight="1">
      <c r="G741" s="49"/>
      <c r="H741" s="49"/>
      <c r="I741" s="49"/>
      <c r="J741" s="49"/>
      <c r="K741" s="49"/>
      <c r="L741" s="49"/>
      <c r="M741" s="49"/>
      <c r="N741" s="49"/>
      <c r="O741" s="49"/>
    </row>
    <row r="742" ht="15.75" customHeight="1">
      <c r="G742" s="49"/>
      <c r="H742" s="49"/>
      <c r="I742" s="49"/>
      <c r="J742" s="49"/>
      <c r="K742" s="49"/>
      <c r="L742" s="49"/>
      <c r="M742" s="49"/>
      <c r="N742" s="49"/>
      <c r="O742" s="49"/>
    </row>
    <row r="743" ht="15.75" customHeight="1">
      <c r="G743" s="49"/>
      <c r="H743" s="49"/>
      <c r="I743" s="49"/>
      <c r="J743" s="49"/>
      <c r="K743" s="49"/>
      <c r="L743" s="49"/>
      <c r="M743" s="49"/>
      <c r="N743" s="49"/>
      <c r="O743" s="49"/>
    </row>
    <row r="744" ht="15.75" customHeight="1">
      <c r="G744" s="49"/>
      <c r="H744" s="49"/>
      <c r="I744" s="49"/>
      <c r="J744" s="49"/>
      <c r="K744" s="49"/>
      <c r="L744" s="49"/>
      <c r="M744" s="49"/>
      <c r="N744" s="49"/>
      <c r="O744" s="49"/>
    </row>
    <row r="745" ht="15.75" customHeight="1">
      <c r="G745" s="49"/>
      <c r="H745" s="49"/>
      <c r="I745" s="49"/>
      <c r="J745" s="49"/>
      <c r="K745" s="49"/>
      <c r="L745" s="49"/>
      <c r="M745" s="49"/>
      <c r="N745" s="49"/>
      <c r="O745" s="49"/>
    </row>
    <row r="746" ht="15.75" customHeight="1">
      <c r="G746" s="49"/>
      <c r="H746" s="49"/>
      <c r="I746" s="49"/>
      <c r="J746" s="49"/>
      <c r="K746" s="49"/>
      <c r="L746" s="49"/>
      <c r="M746" s="49"/>
      <c r="N746" s="49"/>
      <c r="O746" s="49"/>
    </row>
    <row r="747" ht="15.75" customHeight="1">
      <c r="G747" s="49"/>
      <c r="H747" s="49"/>
      <c r="I747" s="49"/>
      <c r="J747" s="49"/>
      <c r="K747" s="49"/>
      <c r="L747" s="49"/>
      <c r="M747" s="49"/>
      <c r="N747" s="49"/>
      <c r="O747" s="49"/>
    </row>
    <row r="748" ht="15.75" customHeight="1">
      <c r="G748" s="49"/>
      <c r="H748" s="49"/>
      <c r="I748" s="49"/>
      <c r="J748" s="49"/>
      <c r="K748" s="49"/>
      <c r="L748" s="49"/>
      <c r="M748" s="49"/>
      <c r="N748" s="49"/>
      <c r="O748" s="49"/>
    </row>
    <row r="749" ht="15.75" customHeight="1">
      <c r="G749" s="49"/>
      <c r="H749" s="49"/>
      <c r="I749" s="49"/>
      <c r="J749" s="49"/>
      <c r="K749" s="49"/>
      <c r="L749" s="49"/>
      <c r="M749" s="49"/>
      <c r="N749" s="49"/>
      <c r="O749" s="49"/>
    </row>
    <row r="750" ht="15.75" customHeight="1">
      <c r="G750" s="49"/>
      <c r="H750" s="49"/>
      <c r="I750" s="49"/>
      <c r="J750" s="49"/>
      <c r="K750" s="49"/>
      <c r="L750" s="49"/>
      <c r="M750" s="49"/>
      <c r="N750" s="49"/>
      <c r="O750" s="49"/>
    </row>
    <row r="751" ht="15.75" customHeight="1">
      <c r="G751" s="49"/>
      <c r="H751" s="49"/>
      <c r="I751" s="49"/>
      <c r="J751" s="49"/>
      <c r="K751" s="49"/>
      <c r="L751" s="49"/>
      <c r="M751" s="49"/>
      <c r="N751" s="49"/>
      <c r="O751" s="49"/>
    </row>
    <row r="752" ht="15.75" customHeight="1">
      <c r="G752" s="49"/>
      <c r="H752" s="49"/>
      <c r="I752" s="49"/>
      <c r="J752" s="49"/>
      <c r="K752" s="49"/>
      <c r="L752" s="49"/>
      <c r="M752" s="49"/>
      <c r="N752" s="49"/>
      <c r="O752" s="49"/>
    </row>
    <row r="753" ht="15.75" customHeight="1">
      <c r="G753" s="49"/>
      <c r="H753" s="49"/>
      <c r="I753" s="49"/>
      <c r="J753" s="49"/>
      <c r="K753" s="49"/>
      <c r="L753" s="49"/>
      <c r="M753" s="49"/>
      <c r="N753" s="49"/>
      <c r="O753" s="49"/>
    </row>
    <row r="754" ht="15.75" customHeight="1">
      <c r="G754" s="49"/>
      <c r="H754" s="49"/>
      <c r="I754" s="49"/>
      <c r="J754" s="49"/>
      <c r="K754" s="49"/>
      <c r="L754" s="49"/>
      <c r="M754" s="49"/>
      <c r="N754" s="49"/>
      <c r="O754" s="49"/>
    </row>
    <row r="755" ht="15.75" customHeight="1">
      <c r="G755" s="49"/>
      <c r="H755" s="49"/>
      <c r="I755" s="49"/>
      <c r="J755" s="49"/>
      <c r="K755" s="49"/>
      <c r="L755" s="49"/>
      <c r="M755" s="49"/>
      <c r="N755" s="49"/>
      <c r="O755" s="49"/>
    </row>
    <row r="756" ht="15.75" customHeight="1">
      <c r="G756" s="49"/>
      <c r="H756" s="49"/>
      <c r="I756" s="49"/>
      <c r="J756" s="49"/>
      <c r="K756" s="49"/>
      <c r="L756" s="49"/>
      <c r="M756" s="49"/>
      <c r="N756" s="49"/>
      <c r="O756" s="49"/>
    </row>
    <row r="757" ht="15.75" customHeight="1">
      <c r="G757" s="49"/>
      <c r="H757" s="49"/>
      <c r="I757" s="49"/>
      <c r="J757" s="49"/>
      <c r="K757" s="49"/>
      <c r="L757" s="49"/>
      <c r="M757" s="49"/>
      <c r="N757" s="49"/>
      <c r="O757" s="49"/>
    </row>
    <row r="758" ht="15.75" customHeight="1">
      <c r="G758" s="49"/>
      <c r="H758" s="49"/>
      <c r="I758" s="49"/>
      <c r="J758" s="49"/>
      <c r="K758" s="49"/>
      <c r="L758" s="49"/>
      <c r="M758" s="49"/>
      <c r="N758" s="49"/>
      <c r="O758" s="49"/>
    </row>
    <row r="759" ht="15.75" customHeight="1">
      <c r="G759" s="49"/>
      <c r="H759" s="49"/>
      <c r="I759" s="49"/>
      <c r="J759" s="49"/>
      <c r="K759" s="49"/>
      <c r="L759" s="49"/>
      <c r="M759" s="49"/>
      <c r="N759" s="49"/>
      <c r="O759" s="49"/>
    </row>
    <row r="760" ht="15.75" customHeight="1">
      <c r="G760" s="49"/>
      <c r="H760" s="49"/>
      <c r="I760" s="49"/>
      <c r="J760" s="49"/>
      <c r="K760" s="49"/>
      <c r="L760" s="49"/>
      <c r="M760" s="49"/>
      <c r="N760" s="49"/>
      <c r="O760" s="49"/>
    </row>
    <row r="761" ht="15.75" customHeight="1">
      <c r="G761" s="49"/>
      <c r="H761" s="49"/>
      <c r="I761" s="49"/>
      <c r="J761" s="49"/>
      <c r="K761" s="49"/>
      <c r="L761" s="49"/>
      <c r="M761" s="49"/>
      <c r="N761" s="49"/>
      <c r="O761" s="49"/>
    </row>
    <row r="762" ht="15.75" customHeight="1">
      <c r="G762" s="49"/>
      <c r="H762" s="49"/>
      <c r="I762" s="49"/>
      <c r="J762" s="49"/>
      <c r="K762" s="49"/>
      <c r="L762" s="49"/>
      <c r="M762" s="49"/>
      <c r="N762" s="49"/>
      <c r="O762" s="49"/>
    </row>
    <row r="763" ht="15.75" customHeight="1">
      <c r="G763" s="49"/>
      <c r="H763" s="49"/>
      <c r="I763" s="49"/>
      <c r="J763" s="49"/>
      <c r="K763" s="49"/>
      <c r="L763" s="49"/>
      <c r="M763" s="49"/>
      <c r="N763" s="49"/>
      <c r="O763" s="49"/>
    </row>
    <row r="764" ht="15.75" customHeight="1">
      <c r="G764" s="49"/>
      <c r="H764" s="49"/>
      <c r="I764" s="49"/>
      <c r="J764" s="49"/>
      <c r="K764" s="49"/>
      <c r="L764" s="49"/>
      <c r="M764" s="49"/>
      <c r="N764" s="49"/>
      <c r="O764" s="49"/>
    </row>
    <row r="765" ht="15.75" customHeight="1">
      <c r="G765" s="49"/>
      <c r="H765" s="49"/>
      <c r="I765" s="49"/>
      <c r="J765" s="49"/>
      <c r="K765" s="49"/>
      <c r="L765" s="49"/>
      <c r="M765" s="49"/>
      <c r="N765" s="49"/>
      <c r="O765" s="49"/>
    </row>
    <row r="766" ht="15.75" customHeight="1">
      <c r="G766" s="49"/>
      <c r="H766" s="49"/>
      <c r="I766" s="49"/>
      <c r="J766" s="49"/>
      <c r="K766" s="49"/>
      <c r="L766" s="49"/>
      <c r="M766" s="49"/>
      <c r="N766" s="49"/>
      <c r="O766" s="49"/>
    </row>
    <row r="767" ht="15.75" customHeight="1">
      <c r="G767" s="49"/>
      <c r="H767" s="49"/>
      <c r="I767" s="49"/>
      <c r="J767" s="49"/>
      <c r="K767" s="49"/>
      <c r="L767" s="49"/>
      <c r="M767" s="49"/>
      <c r="N767" s="49"/>
      <c r="O767" s="49"/>
    </row>
    <row r="768" ht="15.75" customHeight="1">
      <c r="G768" s="49"/>
      <c r="H768" s="49"/>
      <c r="I768" s="49"/>
      <c r="J768" s="49"/>
      <c r="K768" s="49"/>
      <c r="L768" s="49"/>
      <c r="M768" s="49"/>
      <c r="N768" s="49"/>
      <c r="O768" s="49"/>
    </row>
    <row r="769" ht="15.75" customHeight="1">
      <c r="G769" s="49"/>
      <c r="H769" s="49"/>
      <c r="I769" s="49"/>
      <c r="J769" s="49"/>
      <c r="K769" s="49"/>
      <c r="L769" s="49"/>
      <c r="M769" s="49"/>
      <c r="N769" s="49"/>
      <c r="O769" s="49"/>
    </row>
    <row r="770" ht="15.75" customHeight="1">
      <c r="G770" s="49"/>
      <c r="H770" s="49"/>
      <c r="I770" s="49"/>
      <c r="J770" s="49"/>
      <c r="K770" s="49"/>
      <c r="L770" s="49"/>
      <c r="M770" s="49"/>
      <c r="N770" s="49"/>
      <c r="O770" s="49"/>
    </row>
    <row r="771" ht="15.75" customHeight="1">
      <c r="G771" s="49"/>
      <c r="H771" s="49"/>
      <c r="I771" s="49"/>
      <c r="J771" s="49"/>
      <c r="K771" s="49"/>
      <c r="L771" s="49"/>
      <c r="M771" s="49"/>
      <c r="N771" s="49"/>
      <c r="O771" s="49"/>
    </row>
    <row r="772" ht="15.75" customHeight="1">
      <c r="G772" s="49"/>
      <c r="H772" s="49"/>
      <c r="I772" s="49"/>
      <c r="J772" s="49"/>
      <c r="K772" s="49"/>
      <c r="L772" s="49"/>
      <c r="M772" s="49"/>
      <c r="N772" s="49"/>
      <c r="O772" s="49"/>
    </row>
    <row r="773" ht="15.75" customHeight="1">
      <c r="G773" s="49"/>
      <c r="H773" s="49"/>
      <c r="I773" s="49"/>
      <c r="J773" s="49"/>
      <c r="K773" s="49"/>
      <c r="L773" s="49"/>
      <c r="M773" s="49"/>
      <c r="N773" s="49"/>
      <c r="O773" s="49"/>
    </row>
    <row r="774" ht="15.75" customHeight="1">
      <c r="G774" s="49"/>
      <c r="H774" s="49"/>
      <c r="I774" s="49"/>
      <c r="J774" s="49"/>
      <c r="K774" s="49"/>
      <c r="L774" s="49"/>
      <c r="M774" s="49"/>
      <c r="N774" s="49"/>
      <c r="O774" s="49"/>
    </row>
    <row r="775" ht="15.75" customHeight="1">
      <c r="G775" s="49"/>
      <c r="H775" s="49"/>
      <c r="I775" s="49"/>
      <c r="J775" s="49"/>
      <c r="K775" s="49"/>
      <c r="L775" s="49"/>
      <c r="M775" s="49"/>
      <c r="N775" s="49"/>
      <c r="O775" s="49"/>
    </row>
    <row r="776" ht="15.75" customHeight="1">
      <c r="G776" s="49"/>
      <c r="H776" s="49"/>
      <c r="I776" s="49"/>
      <c r="J776" s="49"/>
      <c r="K776" s="49"/>
      <c r="L776" s="49"/>
      <c r="M776" s="49"/>
      <c r="N776" s="49"/>
      <c r="O776" s="49"/>
    </row>
    <row r="777" ht="15.75" customHeight="1">
      <c r="G777" s="49"/>
      <c r="H777" s="49"/>
      <c r="I777" s="49"/>
      <c r="J777" s="49"/>
      <c r="K777" s="49"/>
      <c r="L777" s="49"/>
      <c r="M777" s="49"/>
      <c r="N777" s="49"/>
      <c r="O777" s="49"/>
    </row>
    <row r="778" ht="15.75" customHeight="1">
      <c r="G778" s="49"/>
      <c r="H778" s="49"/>
      <c r="I778" s="49"/>
      <c r="J778" s="49"/>
      <c r="K778" s="49"/>
      <c r="L778" s="49"/>
      <c r="M778" s="49"/>
      <c r="N778" s="49"/>
      <c r="O778" s="49"/>
    </row>
    <row r="779" ht="15.75" customHeight="1">
      <c r="G779" s="49"/>
      <c r="H779" s="49"/>
      <c r="I779" s="49"/>
      <c r="J779" s="49"/>
      <c r="K779" s="49"/>
      <c r="L779" s="49"/>
      <c r="M779" s="49"/>
      <c r="N779" s="49"/>
      <c r="O779" s="49"/>
    </row>
    <row r="780" ht="15.75" customHeight="1">
      <c r="G780" s="49"/>
      <c r="H780" s="49"/>
      <c r="I780" s="49"/>
      <c r="J780" s="49"/>
      <c r="K780" s="49"/>
      <c r="L780" s="49"/>
      <c r="M780" s="49"/>
      <c r="N780" s="49"/>
      <c r="O780" s="49"/>
    </row>
    <row r="781" ht="15.75" customHeight="1">
      <c r="G781" s="49"/>
      <c r="H781" s="49"/>
      <c r="I781" s="49"/>
      <c r="J781" s="49"/>
      <c r="K781" s="49"/>
      <c r="L781" s="49"/>
      <c r="M781" s="49"/>
      <c r="N781" s="49"/>
      <c r="O781" s="49"/>
    </row>
    <row r="782" ht="15.75" customHeight="1">
      <c r="G782" s="49"/>
      <c r="H782" s="49"/>
      <c r="I782" s="49"/>
      <c r="J782" s="49"/>
      <c r="K782" s="49"/>
      <c r="L782" s="49"/>
      <c r="M782" s="49"/>
      <c r="N782" s="49"/>
      <c r="O782" s="49"/>
    </row>
    <row r="783" ht="15.75" customHeight="1">
      <c r="G783" s="49"/>
      <c r="H783" s="49"/>
      <c r="I783" s="49"/>
      <c r="J783" s="49"/>
      <c r="K783" s="49"/>
      <c r="L783" s="49"/>
      <c r="M783" s="49"/>
      <c r="N783" s="49"/>
      <c r="O783" s="49"/>
    </row>
    <row r="784" ht="15.75" customHeight="1">
      <c r="G784" s="49"/>
      <c r="H784" s="49"/>
      <c r="I784" s="49"/>
      <c r="J784" s="49"/>
      <c r="K784" s="49"/>
      <c r="L784" s="49"/>
      <c r="M784" s="49"/>
      <c r="N784" s="49"/>
      <c r="O784" s="49"/>
    </row>
    <row r="785" ht="15.75" customHeight="1">
      <c r="G785" s="49"/>
      <c r="H785" s="49"/>
      <c r="I785" s="49"/>
      <c r="J785" s="49"/>
      <c r="K785" s="49"/>
      <c r="L785" s="49"/>
      <c r="M785" s="49"/>
      <c r="N785" s="49"/>
      <c r="O785" s="49"/>
    </row>
    <row r="786" ht="15.75" customHeight="1">
      <c r="G786" s="49"/>
      <c r="H786" s="49"/>
      <c r="I786" s="49"/>
      <c r="J786" s="49"/>
      <c r="K786" s="49"/>
      <c r="L786" s="49"/>
      <c r="M786" s="49"/>
      <c r="N786" s="49"/>
      <c r="O786" s="49"/>
    </row>
    <row r="787" ht="15.75" customHeight="1">
      <c r="G787" s="49"/>
      <c r="H787" s="49"/>
      <c r="I787" s="49"/>
      <c r="J787" s="49"/>
      <c r="K787" s="49"/>
      <c r="L787" s="49"/>
      <c r="M787" s="49"/>
      <c r="N787" s="49"/>
      <c r="O787" s="49"/>
    </row>
    <row r="788" ht="15.75" customHeight="1">
      <c r="G788" s="49"/>
      <c r="H788" s="49"/>
      <c r="I788" s="49"/>
      <c r="J788" s="49"/>
      <c r="K788" s="49"/>
      <c r="L788" s="49"/>
      <c r="M788" s="49"/>
      <c r="N788" s="49"/>
      <c r="O788" s="49"/>
    </row>
    <row r="789" ht="15.75" customHeight="1">
      <c r="G789" s="49"/>
      <c r="H789" s="49"/>
      <c r="I789" s="49"/>
      <c r="J789" s="49"/>
      <c r="K789" s="49"/>
      <c r="L789" s="49"/>
      <c r="M789" s="49"/>
      <c r="N789" s="49"/>
      <c r="O789" s="49"/>
    </row>
    <row r="790" ht="15.75" customHeight="1">
      <c r="G790" s="49"/>
      <c r="H790" s="49"/>
      <c r="I790" s="49"/>
      <c r="J790" s="49"/>
      <c r="K790" s="49"/>
      <c r="L790" s="49"/>
      <c r="M790" s="49"/>
      <c r="N790" s="49"/>
      <c r="O790" s="49"/>
    </row>
    <row r="791" ht="15.75" customHeight="1">
      <c r="G791" s="49"/>
      <c r="H791" s="49"/>
      <c r="I791" s="49"/>
      <c r="J791" s="49"/>
      <c r="K791" s="49"/>
      <c r="L791" s="49"/>
      <c r="M791" s="49"/>
      <c r="N791" s="49"/>
      <c r="O791" s="49"/>
    </row>
    <row r="792" ht="15.75" customHeight="1">
      <c r="G792" s="49"/>
      <c r="H792" s="49"/>
      <c r="I792" s="49"/>
      <c r="J792" s="49"/>
      <c r="K792" s="49"/>
      <c r="L792" s="49"/>
      <c r="M792" s="49"/>
      <c r="N792" s="49"/>
      <c r="O792" s="49"/>
    </row>
    <row r="793" ht="15.75" customHeight="1">
      <c r="G793" s="49"/>
      <c r="H793" s="49"/>
      <c r="I793" s="49"/>
      <c r="J793" s="49"/>
      <c r="K793" s="49"/>
      <c r="L793" s="49"/>
      <c r="M793" s="49"/>
      <c r="N793" s="49"/>
      <c r="O793" s="49"/>
    </row>
    <row r="794" ht="15.75" customHeight="1">
      <c r="G794" s="49"/>
      <c r="H794" s="49"/>
      <c r="I794" s="49"/>
      <c r="J794" s="49"/>
      <c r="K794" s="49"/>
      <c r="L794" s="49"/>
      <c r="M794" s="49"/>
      <c r="N794" s="49"/>
      <c r="O794" s="49"/>
    </row>
    <row r="795" ht="15.75" customHeight="1">
      <c r="G795" s="49"/>
      <c r="H795" s="49"/>
      <c r="I795" s="49"/>
      <c r="J795" s="49"/>
      <c r="K795" s="49"/>
      <c r="L795" s="49"/>
      <c r="M795" s="49"/>
      <c r="N795" s="49"/>
      <c r="O795" s="49"/>
    </row>
    <row r="796" ht="15.75" customHeight="1">
      <c r="G796" s="49"/>
      <c r="H796" s="49"/>
      <c r="I796" s="49"/>
      <c r="J796" s="49"/>
      <c r="K796" s="49"/>
      <c r="L796" s="49"/>
      <c r="M796" s="49"/>
      <c r="N796" s="49"/>
      <c r="O796" s="49"/>
    </row>
    <row r="797" ht="15.75" customHeight="1">
      <c r="G797" s="49"/>
      <c r="H797" s="49"/>
      <c r="I797" s="49"/>
      <c r="J797" s="49"/>
      <c r="K797" s="49"/>
      <c r="L797" s="49"/>
      <c r="M797" s="49"/>
      <c r="N797" s="49"/>
      <c r="O797" s="49"/>
    </row>
    <row r="798" ht="15.75" customHeight="1">
      <c r="G798" s="49"/>
      <c r="H798" s="49"/>
      <c r="I798" s="49"/>
      <c r="J798" s="49"/>
      <c r="K798" s="49"/>
      <c r="L798" s="49"/>
      <c r="M798" s="49"/>
      <c r="N798" s="49"/>
      <c r="O798" s="49"/>
    </row>
    <row r="799" ht="15.75" customHeight="1">
      <c r="G799" s="49"/>
      <c r="H799" s="49"/>
      <c r="I799" s="49"/>
      <c r="J799" s="49"/>
      <c r="K799" s="49"/>
      <c r="L799" s="49"/>
      <c r="M799" s="49"/>
      <c r="N799" s="49"/>
      <c r="O799" s="49"/>
    </row>
    <row r="800" ht="15.75" customHeight="1">
      <c r="G800" s="49"/>
      <c r="H800" s="49"/>
      <c r="I800" s="49"/>
      <c r="J800" s="49"/>
      <c r="K800" s="49"/>
      <c r="L800" s="49"/>
      <c r="M800" s="49"/>
      <c r="N800" s="49"/>
      <c r="O800" s="49"/>
    </row>
    <row r="801" ht="15.75" customHeight="1">
      <c r="G801" s="49"/>
      <c r="H801" s="49"/>
      <c r="I801" s="49"/>
      <c r="J801" s="49"/>
      <c r="K801" s="49"/>
      <c r="L801" s="49"/>
      <c r="M801" s="49"/>
      <c r="N801" s="49"/>
      <c r="O801" s="49"/>
    </row>
    <row r="802" ht="15.75" customHeight="1">
      <c r="G802" s="49"/>
      <c r="H802" s="49"/>
      <c r="I802" s="49"/>
      <c r="J802" s="49"/>
      <c r="K802" s="49"/>
      <c r="L802" s="49"/>
      <c r="M802" s="49"/>
      <c r="N802" s="49"/>
      <c r="O802" s="49"/>
    </row>
    <row r="803" ht="15.75" customHeight="1">
      <c r="G803" s="49"/>
      <c r="H803" s="49"/>
      <c r="I803" s="49"/>
      <c r="J803" s="49"/>
      <c r="K803" s="49"/>
      <c r="L803" s="49"/>
      <c r="M803" s="49"/>
      <c r="N803" s="49"/>
      <c r="O803" s="49"/>
    </row>
    <row r="804" ht="15.75" customHeight="1">
      <c r="G804" s="49"/>
      <c r="H804" s="49"/>
      <c r="I804" s="49"/>
      <c r="J804" s="49"/>
      <c r="K804" s="49"/>
      <c r="L804" s="49"/>
      <c r="M804" s="49"/>
      <c r="N804" s="49"/>
      <c r="O804" s="49"/>
    </row>
    <row r="805" ht="15.75" customHeight="1">
      <c r="G805" s="49"/>
      <c r="H805" s="49"/>
      <c r="I805" s="49"/>
      <c r="J805" s="49"/>
      <c r="K805" s="49"/>
      <c r="L805" s="49"/>
      <c r="M805" s="49"/>
      <c r="N805" s="49"/>
      <c r="O805" s="49"/>
    </row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</sheetData>
  <mergeCells count="4">
    <mergeCell ref="A3:A9"/>
    <mergeCell ref="A13:A15"/>
    <mergeCell ref="A20:A22"/>
    <mergeCell ref="A27:A29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3" width="8.71"/>
    <col customWidth="1" hidden="1" min="14" max="18" width="8.71"/>
    <col customWidth="1" min="19" max="19" width="29.71"/>
    <col customWidth="1" min="20" max="22" width="8.71"/>
  </cols>
  <sheetData>
    <row r="1">
      <c r="A1" s="1" t="s">
        <v>20</v>
      </c>
      <c r="B1" s="1" t="s">
        <v>21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6</v>
      </c>
      <c r="H1" s="29"/>
      <c r="I1" s="29" t="s">
        <v>9</v>
      </c>
      <c r="J1" s="29" t="s">
        <v>10</v>
      </c>
      <c r="K1" s="29" t="s">
        <v>11</v>
      </c>
      <c r="L1" s="29" t="s">
        <v>12</v>
      </c>
      <c r="M1" s="29" t="s">
        <v>13</v>
      </c>
      <c r="N1" s="29" t="s">
        <v>9</v>
      </c>
      <c r="O1" s="29" t="s">
        <v>10</v>
      </c>
      <c r="P1" s="29" t="s">
        <v>11</v>
      </c>
      <c r="Q1" s="29" t="s">
        <v>12</v>
      </c>
      <c r="R1" s="29" t="s">
        <v>13</v>
      </c>
      <c r="U1" s="8" t="s">
        <v>15</v>
      </c>
      <c r="V1" s="1">
        <v>42.0</v>
      </c>
    </row>
    <row r="2">
      <c r="A2" s="9">
        <v>0.0</v>
      </c>
      <c r="B2" s="9">
        <v>0.0</v>
      </c>
      <c r="C2" s="9">
        <v>0.0</v>
      </c>
      <c r="D2" s="9">
        <v>0.0</v>
      </c>
      <c r="E2" s="9">
        <v>298.0</v>
      </c>
      <c r="F2" s="9">
        <v>0.0</v>
      </c>
      <c r="G2" s="9">
        <v>0.0</v>
      </c>
      <c r="H2" s="34">
        <v>0.0</v>
      </c>
      <c r="I2" s="34">
        <v>0.0</v>
      </c>
      <c r="J2" s="9">
        <v>0.0</v>
      </c>
      <c r="K2" s="9">
        <v>0.0</v>
      </c>
      <c r="L2" s="9">
        <v>0.0</v>
      </c>
      <c r="M2" s="31">
        <v>1.2</v>
      </c>
      <c r="N2" s="13">
        <f t="shared" ref="N2:N208" si="2">DEGREES(H2)</f>
        <v>0</v>
      </c>
      <c r="O2" s="13">
        <f t="shared" ref="O2:Q2" si="1">DEGREES(J2)</f>
        <v>0</v>
      </c>
      <c r="P2" s="13">
        <f t="shared" si="1"/>
        <v>0</v>
      </c>
      <c r="Q2" s="13">
        <f t="shared" si="1"/>
        <v>0</v>
      </c>
      <c r="R2" s="13">
        <f t="shared" ref="R2:R208" si="4">M2</f>
        <v>1.2</v>
      </c>
      <c r="S2" s="1" t="str">
        <f t="shared" ref="S2:S208" si="5">CONCATENATE("[",ROUND(I2,3),",",ROUND(J2,3),",",ROUND(K2,3),",",ROUND(L2,3),",",ROUND(M2,3),"],")</f>
        <v>[0,0,0,0,1.2],</v>
      </c>
      <c r="U2" s="8" t="s">
        <v>16</v>
      </c>
      <c r="V2" s="1">
        <v>104.0</v>
      </c>
    </row>
    <row r="3">
      <c r="A3" s="9">
        <v>0.0</v>
      </c>
      <c r="B3" s="9">
        <v>0.0</v>
      </c>
      <c r="C3" s="13">
        <v>208.0</v>
      </c>
      <c r="D3" s="9">
        <v>0.0</v>
      </c>
      <c r="E3" s="9">
        <v>30.0</v>
      </c>
      <c r="F3" s="9">
        <f t="shared" ref="F3:F185" si="6">ATAN2(C3,D3)</f>
        <v>0</v>
      </c>
      <c r="G3" s="9">
        <v>118.0</v>
      </c>
      <c r="H3" s="34">
        <f t="shared" ref="H3:H207" si="7">ATAN2(C3,D3)</f>
        <v>0</v>
      </c>
      <c r="I3" s="34">
        <f>ATAN2(D3,E3)-0.3</f>
        <v>1.270796327</v>
      </c>
      <c r="J3" s="9">
        <f t="shared" ref="J3:J207" si="8">PI()/2-ACOS(SQRT(G3^2+E3^2)/(2*$V$3))-ATAN(E3/G3)</f>
        <v>0.3763551939</v>
      </c>
      <c r="K3" s="9">
        <f t="shared" ref="K3:K207" si="9">2*(PI()/2-J3-ATAN(E3/G3))</f>
        <v>1.890956854</v>
      </c>
      <c r="L3" s="9">
        <f t="shared" ref="L3:L207" si="10">PI()/2-J3-K3</f>
        <v>-0.6965157213</v>
      </c>
      <c r="M3" s="31">
        <v>1.2</v>
      </c>
      <c r="N3" s="13">
        <f t="shared" si="2"/>
        <v>0</v>
      </c>
      <c r="O3" s="13">
        <f t="shared" ref="O3:Q3" si="3">DEGREES(J3)</f>
        <v>21.56356421</v>
      </c>
      <c r="P3" s="13">
        <f t="shared" si="3"/>
        <v>108.343847</v>
      </c>
      <c r="Q3" s="13">
        <f t="shared" si="3"/>
        <v>-39.9074112</v>
      </c>
      <c r="R3" s="13">
        <f t="shared" si="4"/>
        <v>1.2</v>
      </c>
      <c r="S3" s="1" t="str">
        <f t="shared" si="5"/>
        <v>[1.271,0.376,1.891,-0.697,1.2],</v>
      </c>
      <c r="U3" s="8" t="s">
        <v>17</v>
      </c>
      <c r="V3" s="1">
        <v>104.0</v>
      </c>
    </row>
    <row r="4">
      <c r="A4" s="1">
        <v>40.0</v>
      </c>
      <c r="B4" s="1">
        <v>0.0</v>
      </c>
      <c r="C4" s="28">
        <f>248-A4*COS(B4)</f>
        <v>208</v>
      </c>
      <c r="D4" s="1">
        <f t="shared" ref="D4:D94" si="12">SQRT(A4^2-(C4-248)^2)</f>
        <v>0</v>
      </c>
      <c r="E4" s="1">
        <v>-16.0</v>
      </c>
      <c r="F4" s="1">
        <f t="shared" si="6"/>
        <v>0</v>
      </c>
      <c r="G4" s="28">
        <f t="shared" ref="G4:G185" si="13">SQRT(C4^2+D4^2)-$V$4</f>
        <v>118</v>
      </c>
      <c r="H4" s="37">
        <f t="shared" si="7"/>
        <v>0</v>
      </c>
      <c r="I4" s="37">
        <f t="shared" ref="I4:I207" si="14">H4+RADIANS(72)-0.3</f>
        <v>0.9566370614</v>
      </c>
      <c r="J4" s="1">
        <f t="shared" si="8"/>
        <v>0.7443218978</v>
      </c>
      <c r="K4" s="1">
        <f t="shared" si="9"/>
        <v>1.922491427</v>
      </c>
      <c r="L4" s="1">
        <f t="shared" si="10"/>
        <v>-1.096016998</v>
      </c>
      <c r="M4" s="31">
        <v>1.2</v>
      </c>
      <c r="N4" s="28">
        <f t="shared" si="2"/>
        <v>0</v>
      </c>
      <c r="O4" s="28">
        <f t="shared" ref="O4:Q4" si="11">DEGREES(J4)</f>
        <v>42.64650334</v>
      </c>
      <c r="P4" s="28">
        <f t="shared" si="11"/>
        <v>110.1506449</v>
      </c>
      <c r="Q4" s="28">
        <f t="shared" si="11"/>
        <v>-62.79714826</v>
      </c>
      <c r="R4" s="28">
        <f t="shared" si="4"/>
        <v>1.2</v>
      </c>
      <c r="S4" s="1" t="str">
        <f t="shared" si="5"/>
        <v>[0.957,0.744,1.922,-1.096,1.2],</v>
      </c>
      <c r="U4" s="8" t="s">
        <v>18</v>
      </c>
      <c r="V4" s="1">
        <v>90.0</v>
      </c>
    </row>
    <row r="5">
      <c r="A5" s="1">
        <v>40.0</v>
      </c>
      <c r="B5" s="1">
        <v>2.0</v>
      </c>
      <c r="C5" s="28">
        <f t="shared" ref="C5:C185" si="16">248-A5*COS(RADIANS(B5))</f>
        <v>208.0243669</v>
      </c>
      <c r="D5" s="2">
        <f t="shared" si="12"/>
        <v>1.395979868</v>
      </c>
      <c r="E5" s="1">
        <v>-16.0</v>
      </c>
      <c r="F5" s="65">
        <f t="shared" si="6"/>
        <v>0.006710554799</v>
      </c>
      <c r="G5" s="28">
        <f t="shared" si="13"/>
        <v>118.0290508</v>
      </c>
      <c r="H5" s="37">
        <f t="shared" si="7"/>
        <v>0.006710554799</v>
      </c>
      <c r="I5" s="37">
        <f t="shared" si="14"/>
        <v>0.9633476162</v>
      </c>
      <c r="J5" s="1">
        <f t="shared" si="8"/>
        <v>0.7444579377</v>
      </c>
      <c r="K5" s="1">
        <f t="shared" si="9"/>
        <v>1.922153804</v>
      </c>
      <c r="L5" s="1">
        <f t="shared" si="10"/>
        <v>-1.095815415</v>
      </c>
      <c r="M5" s="31">
        <v>1.2</v>
      </c>
      <c r="N5" s="28">
        <f t="shared" si="2"/>
        <v>0.3844864682</v>
      </c>
      <c r="O5" s="28">
        <f t="shared" ref="O5:Q5" si="15">DEGREES(J5)</f>
        <v>42.65429785</v>
      </c>
      <c r="P5" s="28">
        <f t="shared" si="15"/>
        <v>110.1313005</v>
      </c>
      <c r="Q5" s="28">
        <f t="shared" si="15"/>
        <v>-62.7855984</v>
      </c>
      <c r="R5" s="28">
        <f t="shared" si="4"/>
        <v>1.2</v>
      </c>
      <c r="S5" s="1" t="str">
        <f t="shared" si="5"/>
        <v>[0.963,0.744,1.922,-1.096,1.2],</v>
      </c>
    </row>
    <row r="6">
      <c r="A6" s="1">
        <v>40.0</v>
      </c>
      <c r="B6" s="1">
        <v>4.0</v>
      </c>
      <c r="C6" s="28">
        <f t="shared" si="16"/>
        <v>208.097438</v>
      </c>
      <c r="D6" s="2">
        <f t="shared" si="12"/>
        <v>2.79025895</v>
      </c>
      <c r="E6" s="1">
        <v>-16.0</v>
      </c>
      <c r="F6" s="1">
        <f t="shared" si="6"/>
        <v>0.01340762183</v>
      </c>
      <c r="G6" s="28">
        <f t="shared" si="13"/>
        <v>118.1161436</v>
      </c>
      <c r="H6" s="37">
        <f t="shared" si="7"/>
        <v>0.01340762183</v>
      </c>
      <c r="I6" s="37">
        <f t="shared" si="14"/>
        <v>0.9700446833</v>
      </c>
      <c r="J6" s="1">
        <f t="shared" si="8"/>
        <v>0.7448659965</v>
      </c>
      <c r="K6" s="1">
        <f t="shared" si="9"/>
        <v>1.921141381</v>
      </c>
      <c r="L6" s="1">
        <f t="shared" si="10"/>
        <v>-1.095211051</v>
      </c>
      <c r="M6" s="31">
        <v>1.2</v>
      </c>
      <c r="N6" s="28">
        <f t="shared" si="2"/>
        <v>0.7682001439</v>
      </c>
      <c r="O6" s="28">
        <f t="shared" ref="O6:Q6" si="17">DEGREES(J6)</f>
        <v>42.6776779</v>
      </c>
      <c r="P6" s="28">
        <f t="shared" si="17"/>
        <v>110.073293</v>
      </c>
      <c r="Q6" s="28">
        <f t="shared" si="17"/>
        <v>-62.7509709</v>
      </c>
      <c r="R6" s="28">
        <f t="shared" si="4"/>
        <v>1.2</v>
      </c>
      <c r="S6" s="1" t="str">
        <f t="shared" si="5"/>
        <v>[0.97,0.745,1.921,-1.095,1.2],</v>
      </c>
    </row>
    <row r="7">
      <c r="A7" s="1">
        <v>40.0</v>
      </c>
      <c r="B7" s="1">
        <v>6.0</v>
      </c>
      <c r="C7" s="28">
        <f t="shared" si="16"/>
        <v>208.2191242</v>
      </c>
      <c r="D7" s="2">
        <f t="shared" si="12"/>
        <v>4.181138531</v>
      </c>
      <c r="E7" s="1">
        <v>-16.0</v>
      </c>
      <c r="F7" s="1">
        <f t="shared" si="6"/>
        <v>0.02007777481</v>
      </c>
      <c r="G7" s="28">
        <f t="shared" si="13"/>
        <v>118.2610996</v>
      </c>
      <c r="H7" s="37">
        <f t="shared" si="7"/>
        <v>0.02007777481</v>
      </c>
      <c r="I7" s="37">
        <f t="shared" si="14"/>
        <v>0.9767148362</v>
      </c>
      <c r="J7" s="1">
        <f t="shared" si="8"/>
        <v>0.7455458908</v>
      </c>
      <c r="K7" s="1">
        <f t="shared" si="9"/>
        <v>1.919455495</v>
      </c>
      <c r="L7" s="1">
        <f t="shared" si="10"/>
        <v>-1.094205059</v>
      </c>
      <c r="M7" s="31">
        <v>1.2</v>
      </c>
      <c r="N7" s="28">
        <f t="shared" si="2"/>
        <v>1.150371759</v>
      </c>
      <c r="O7" s="28">
        <f t="shared" ref="O7:Q7" si="18">DEGREES(J7)</f>
        <v>42.71663298</v>
      </c>
      <c r="P7" s="28">
        <f t="shared" si="18"/>
        <v>109.9766988</v>
      </c>
      <c r="Q7" s="28">
        <f t="shared" si="18"/>
        <v>-62.69333181</v>
      </c>
      <c r="R7" s="28">
        <f t="shared" si="4"/>
        <v>1.2</v>
      </c>
      <c r="S7" s="1" t="str">
        <f t="shared" si="5"/>
        <v>[0.977,0.746,1.919,-1.094,1.2],</v>
      </c>
    </row>
    <row r="8">
      <c r="A8" s="1">
        <v>40.0</v>
      </c>
      <c r="B8" s="1">
        <v>8.0</v>
      </c>
      <c r="C8" s="28">
        <f t="shared" si="16"/>
        <v>208.3892773</v>
      </c>
      <c r="D8" s="2">
        <f t="shared" si="12"/>
        <v>5.566924038</v>
      </c>
      <c r="E8" s="1">
        <v>-16.0</v>
      </c>
      <c r="F8" s="1">
        <f t="shared" si="6"/>
        <v>0.0267077098</v>
      </c>
      <c r="G8" s="28">
        <f t="shared" si="13"/>
        <v>118.4636216</v>
      </c>
      <c r="H8" s="37">
        <f t="shared" si="7"/>
        <v>0.0267077098</v>
      </c>
      <c r="I8" s="37">
        <f t="shared" si="14"/>
        <v>0.9833447712</v>
      </c>
      <c r="J8" s="1">
        <f t="shared" si="8"/>
        <v>0.7464973117</v>
      </c>
      <c r="K8" s="1">
        <f t="shared" si="9"/>
        <v>1.917098366</v>
      </c>
      <c r="L8" s="1">
        <f t="shared" si="10"/>
        <v>-1.092799351</v>
      </c>
      <c r="M8" s="31">
        <v>1.2</v>
      </c>
      <c r="N8" s="28">
        <f t="shared" si="2"/>
        <v>1.530239052</v>
      </c>
      <c r="O8" s="28">
        <f t="shared" ref="O8:Q8" si="19">DEGREES(J8)</f>
        <v>42.77114538</v>
      </c>
      <c r="P8" s="28">
        <f t="shared" si="19"/>
        <v>109.8416453</v>
      </c>
      <c r="Q8" s="28">
        <f t="shared" si="19"/>
        <v>-62.61279064</v>
      </c>
      <c r="R8" s="28">
        <f t="shared" si="4"/>
        <v>1.2</v>
      </c>
      <c r="S8" s="1" t="str">
        <f t="shared" si="5"/>
        <v>[0.983,0.746,1.917,-1.093,1.2],</v>
      </c>
    </row>
    <row r="9">
      <c r="A9" s="1">
        <v>40.0</v>
      </c>
      <c r="B9" s="1">
        <v>10.0</v>
      </c>
      <c r="C9" s="28">
        <f t="shared" si="16"/>
        <v>208.6076899</v>
      </c>
      <c r="D9" s="2">
        <f t="shared" si="12"/>
        <v>6.945927107</v>
      </c>
      <c r="E9" s="1">
        <v>-16.0</v>
      </c>
      <c r="F9" s="1">
        <f t="shared" si="6"/>
        <v>0.03328430471</v>
      </c>
      <c r="G9" s="28">
        <f t="shared" si="13"/>
        <v>118.7232957</v>
      </c>
      <c r="H9" s="37">
        <f t="shared" si="7"/>
        <v>0.03328430471</v>
      </c>
      <c r="I9" s="37">
        <f t="shared" si="14"/>
        <v>0.9899213661</v>
      </c>
      <c r="J9" s="1">
        <f t="shared" si="8"/>
        <v>0.7477198212</v>
      </c>
      <c r="K9" s="1">
        <f t="shared" si="9"/>
        <v>1.914073085</v>
      </c>
      <c r="L9" s="1">
        <f t="shared" si="10"/>
        <v>-1.090996579</v>
      </c>
      <c r="M9" s="31">
        <v>1.2</v>
      </c>
      <c r="N9" s="28">
        <f t="shared" si="2"/>
        <v>1.907050184</v>
      </c>
      <c r="O9" s="28">
        <f t="shared" ref="O9:Q9" si="20">DEGREES(J9)</f>
        <v>42.84119001</v>
      </c>
      <c r="P9" s="28">
        <f t="shared" si="20"/>
        <v>109.6683095</v>
      </c>
      <c r="Q9" s="28">
        <f t="shared" si="20"/>
        <v>-62.50949947</v>
      </c>
      <c r="R9" s="28">
        <f t="shared" si="4"/>
        <v>1.2</v>
      </c>
      <c r="S9" s="1" t="str">
        <f t="shared" si="5"/>
        <v>[0.99,0.748,1.914,-1.091,1.2],</v>
      </c>
    </row>
    <row r="10">
      <c r="A10" s="1">
        <v>40.0</v>
      </c>
      <c r="B10" s="1">
        <v>12.0</v>
      </c>
      <c r="C10" s="28">
        <f t="shared" si="16"/>
        <v>208.874096</v>
      </c>
      <c r="D10" s="2">
        <f t="shared" si="12"/>
        <v>8.316467633</v>
      </c>
      <c r="E10" s="1">
        <v>-16.0</v>
      </c>
      <c r="F10" s="1">
        <f t="shared" si="6"/>
        <v>0.03979467679</v>
      </c>
      <c r="G10" s="28">
        <f t="shared" si="13"/>
        <v>119.0395934</v>
      </c>
      <c r="H10" s="37">
        <f t="shared" si="7"/>
        <v>0.03979467679</v>
      </c>
      <c r="I10" s="37">
        <f t="shared" si="14"/>
        <v>0.9964317382</v>
      </c>
      <c r="J10" s="1">
        <f t="shared" si="8"/>
        <v>0.7492128463</v>
      </c>
      <c r="K10" s="1">
        <f t="shared" si="9"/>
        <v>1.910383603</v>
      </c>
      <c r="L10" s="1">
        <f t="shared" si="10"/>
        <v>-1.088800122</v>
      </c>
      <c r="M10" s="31">
        <v>1.2</v>
      </c>
      <c r="N10" s="28">
        <f t="shared" si="2"/>
        <v>2.280067027</v>
      </c>
      <c r="O10" s="28">
        <f t="shared" ref="O10:Q10" si="21">DEGREES(J10)</f>
        <v>42.92673405</v>
      </c>
      <c r="P10" s="28">
        <f t="shared" si="21"/>
        <v>109.4569177</v>
      </c>
      <c r="Q10" s="28">
        <f t="shared" si="21"/>
        <v>-62.38365174</v>
      </c>
      <c r="R10" s="28">
        <f t="shared" si="4"/>
        <v>1.2</v>
      </c>
      <c r="S10" s="1" t="str">
        <f t="shared" si="5"/>
        <v>[0.996,0.749,1.91,-1.089,1.2],</v>
      </c>
    </row>
    <row r="11">
      <c r="A11" s="1">
        <v>40.0</v>
      </c>
      <c r="B11" s="1">
        <v>14.0</v>
      </c>
      <c r="C11" s="28">
        <f t="shared" si="16"/>
        <v>209.1881709</v>
      </c>
      <c r="D11" s="2">
        <f t="shared" si="12"/>
        <v>9.676875824</v>
      </c>
      <c r="E11" s="1">
        <v>-16.0</v>
      </c>
      <c r="F11" s="1">
        <f t="shared" si="6"/>
        <v>0.04622623771</v>
      </c>
      <c r="G11" s="28">
        <f t="shared" si="13"/>
        <v>119.4118736</v>
      </c>
      <c r="H11" s="37">
        <f t="shared" si="7"/>
        <v>0.04622623771</v>
      </c>
      <c r="I11" s="37">
        <f t="shared" si="14"/>
        <v>1.002863299</v>
      </c>
      <c r="J11" s="1">
        <f t="shared" si="8"/>
        <v>0.750975672</v>
      </c>
      <c r="K11" s="1">
        <f t="shared" si="9"/>
        <v>1.906034706</v>
      </c>
      <c r="L11" s="1">
        <f t="shared" si="10"/>
        <v>-1.086214052</v>
      </c>
      <c r="M11" s="31">
        <v>1.2</v>
      </c>
      <c r="N11" s="28">
        <f t="shared" si="2"/>
        <v>2.648568323</v>
      </c>
      <c r="O11" s="28">
        <f t="shared" ref="O11:Q11" si="22">DEGREES(J11)</f>
        <v>43.02773652</v>
      </c>
      <c r="P11" s="28">
        <f t="shared" si="22"/>
        <v>109.2077443</v>
      </c>
      <c r="Q11" s="28">
        <f t="shared" si="22"/>
        <v>-62.2354808</v>
      </c>
      <c r="R11" s="28">
        <f t="shared" si="4"/>
        <v>1.2</v>
      </c>
      <c r="S11" s="1" t="str">
        <f t="shared" si="5"/>
        <v>[1.003,0.751,1.906,-1.086,1.2],</v>
      </c>
    </row>
    <row r="12">
      <c r="A12" s="1">
        <v>40.0</v>
      </c>
      <c r="B12" s="1">
        <v>16.0</v>
      </c>
      <c r="C12" s="28">
        <f t="shared" si="16"/>
        <v>209.5495322</v>
      </c>
      <c r="D12" s="2">
        <f t="shared" si="12"/>
        <v>11.02549423</v>
      </c>
      <c r="E12" s="1">
        <v>-16.0</v>
      </c>
      <c r="F12" s="1">
        <f t="shared" si="6"/>
        <v>0.05256674545</v>
      </c>
      <c r="G12" s="28">
        <f t="shared" si="13"/>
        <v>119.8393861</v>
      </c>
      <c r="H12" s="37">
        <f t="shared" si="7"/>
        <v>0.05256674545</v>
      </c>
      <c r="I12" s="37">
        <f t="shared" si="14"/>
        <v>1.009203807</v>
      </c>
      <c r="J12" s="1">
        <f t="shared" si="8"/>
        <v>0.753007434</v>
      </c>
      <c r="K12" s="1">
        <f t="shared" si="9"/>
        <v>1.901031997</v>
      </c>
      <c r="L12" s="1">
        <f t="shared" si="10"/>
        <v>-1.083243105</v>
      </c>
      <c r="M12" s="31">
        <v>1.2</v>
      </c>
      <c r="N12" s="28">
        <f t="shared" si="2"/>
        <v>3.011852657</v>
      </c>
      <c r="O12" s="28">
        <f t="shared" ref="O12:Q12" si="23">DEGREES(J12)</f>
        <v>43.14414791</v>
      </c>
      <c r="P12" s="28">
        <f t="shared" si="23"/>
        <v>108.9211102</v>
      </c>
      <c r="Q12" s="28">
        <f t="shared" si="23"/>
        <v>-62.06525808</v>
      </c>
      <c r="R12" s="28">
        <f t="shared" si="4"/>
        <v>1.2</v>
      </c>
      <c r="S12" s="1" t="str">
        <f t="shared" si="5"/>
        <v>[1.009,0.753,1.901,-1.083,1.2],</v>
      </c>
    </row>
    <row r="13">
      <c r="A13" s="1">
        <v>40.0</v>
      </c>
      <c r="B13" s="1">
        <v>18.0</v>
      </c>
      <c r="C13" s="28">
        <f t="shared" si="16"/>
        <v>209.9577393</v>
      </c>
      <c r="D13" s="2">
        <f t="shared" si="12"/>
        <v>12.36067977</v>
      </c>
      <c r="E13" s="1">
        <v>-16.0</v>
      </c>
      <c r="F13" s="1">
        <f t="shared" si="6"/>
        <v>0.05880435264</v>
      </c>
      <c r="G13" s="28">
        <f t="shared" si="13"/>
        <v>120.321275</v>
      </c>
      <c r="H13" s="37">
        <f t="shared" si="7"/>
        <v>0.05880435264</v>
      </c>
      <c r="I13" s="37">
        <f t="shared" si="14"/>
        <v>1.015441414</v>
      </c>
      <c r="J13" s="1">
        <f t="shared" si="8"/>
        <v>0.7553071096</v>
      </c>
      <c r="K13" s="1">
        <f t="shared" si="9"/>
        <v>1.895381866</v>
      </c>
      <c r="L13" s="1">
        <f t="shared" si="10"/>
        <v>-1.079892648</v>
      </c>
      <c r="M13" s="31">
        <v>1.2</v>
      </c>
      <c r="N13" s="28">
        <f t="shared" si="2"/>
        <v>3.369241223</v>
      </c>
      <c r="O13" s="28">
        <f t="shared" ref="O13:Q13" si="24">DEGREES(J13)</f>
        <v>43.27590962</v>
      </c>
      <c r="P13" s="28">
        <f t="shared" si="24"/>
        <v>108.5973815</v>
      </c>
      <c r="Q13" s="28">
        <f t="shared" si="24"/>
        <v>-61.87329108</v>
      </c>
      <c r="R13" s="28">
        <f t="shared" si="4"/>
        <v>1.2</v>
      </c>
      <c r="S13" s="1" t="str">
        <f t="shared" si="5"/>
        <v>[1.015,0.755,1.895,-1.08,1.2],</v>
      </c>
    </row>
    <row r="14">
      <c r="A14" s="1">
        <v>40.0</v>
      </c>
      <c r="B14" s="1">
        <v>20.0</v>
      </c>
      <c r="C14" s="28">
        <f t="shared" si="16"/>
        <v>210.4122952</v>
      </c>
      <c r="D14" s="2">
        <f t="shared" si="12"/>
        <v>13.68080573</v>
      </c>
      <c r="E14" s="1">
        <v>-16.0</v>
      </c>
      <c r="F14" s="1">
        <f t="shared" si="6"/>
        <v>0.06492765097</v>
      </c>
      <c r="G14" s="28">
        <f t="shared" si="13"/>
        <v>120.8565825</v>
      </c>
      <c r="H14" s="37">
        <f t="shared" si="7"/>
        <v>0.06492765097</v>
      </c>
      <c r="I14" s="37">
        <f t="shared" si="14"/>
        <v>1.021564712</v>
      </c>
      <c r="J14" s="1">
        <f t="shared" si="8"/>
        <v>0.7578735088</v>
      </c>
      <c r="K14" s="1">
        <f t="shared" si="9"/>
        <v>1.889091459</v>
      </c>
      <c r="L14" s="1">
        <f t="shared" si="10"/>
        <v>-1.076168641</v>
      </c>
      <c r="M14" s="31">
        <v>1.2</v>
      </c>
      <c r="N14" s="28">
        <f t="shared" si="2"/>
        <v>3.720080374</v>
      </c>
      <c r="O14" s="28">
        <f t="shared" ref="O14:Q14" si="25">DEGREES(J14)</f>
        <v>43.42295346</v>
      </c>
      <c r="P14" s="28">
        <f t="shared" si="25"/>
        <v>108.2369677</v>
      </c>
      <c r="Q14" s="28">
        <f t="shared" si="25"/>
        <v>-61.65992119</v>
      </c>
      <c r="R14" s="28">
        <f t="shared" si="4"/>
        <v>1.2</v>
      </c>
      <c r="S14" s="1" t="str">
        <f t="shared" si="5"/>
        <v>[1.022,0.758,1.889,-1.076,1.2],</v>
      </c>
    </row>
    <row r="15">
      <c r="A15" s="1">
        <v>40.0</v>
      </c>
      <c r="B15" s="1">
        <v>22.0</v>
      </c>
      <c r="C15" s="28">
        <f t="shared" si="16"/>
        <v>210.9126458</v>
      </c>
      <c r="D15" s="2">
        <f t="shared" si="12"/>
        <v>14.98426374</v>
      </c>
      <c r="E15" s="1">
        <v>-16.0</v>
      </c>
      <c r="F15" s="1">
        <f t="shared" si="6"/>
        <v>0.07092571122</v>
      </c>
      <c r="G15" s="28">
        <f t="shared" si="13"/>
        <v>121.4442535</v>
      </c>
      <c r="H15" s="37">
        <f t="shared" si="7"/>
        <v>0.07092571122</v>
      </c>
      <c r="I15" s="37">
        <f t="shared" si="14"/>
        <v>1.027562773</v>
      </c>
      <c r="J15" s="1">
        <f t="shared" si="8"/>
        <v>0.7607052655</v>
      </c>
      <c r="K15" s="1">
        <f t="shared" si="9"/>
        <v>1.882168652</v>
      </c>
      <c r="L15" s="1">
        <f t="shared" si="10"/>
        <v>-1.07207759</v>
      </c>
      <c r="M15" s="31">
        <v>1.2</v>
      </c>
      <c r="N15" s="28">
        <f t="shared" si="2"/>
        <v>4.063743912</v>
      </c>
      <c r="O15" s="28">
        <f t="shared" ref="O15:Q15" si="26">DEGREES(J15)</f>
        <v>43.58520117</v>
      </c>
      <c r="P15" s="28">
        <f t="shared" si="26"/>
        <v>107.8403201</v>
      </c>
      <c r="Q15" s="28">
        <f t="shared" si="26"/>
        <v>-61.42552124</v>
      </c>
      <c r="R15" s="28">
        <f t="shared" si="4"/>
        <v>1.2</v>
      </c>
      <c r="S15" s="1" t="str">
        <f t="shared" si="5"/>
        <v>[1.028,0.761,1.882,-1.072,1.2],</v>
      </c>
    </row>
    <row r="16">
      <c r="A16" s="1">
        <v>40.0</v>
      </c>
      <c r="B16" s="1">
        <v>24.0</v>
      </c>
      <c r="C16" s="28">
        <f t="shared" si="16"/>
        <v>211.4581817</v>
      </c>
      <c r="D16" s="2">
        <f t="shared" si="12"/>
        <v>16.26946572</v>
      </c>
      <c r="E16" s="1">
        <v>-16.0</v>
      </c>
      <c r="F16" s="1">
        <f t="shared" si="6"/>
        <v>0.07678811877</v>
      </c>
      <c r="G16" s="28">
        <f t="shared" si="13"/>
        <v>122.0831396</v>
      </c>
      <c r="H16" s="37">
        <f t="shared" si="7"/>
        <v>0.07678811877</v>
      </c>
      <c r="I16" s="37">
        <f t="shared" si="14"/>
        <v>1.03342518</v>
      </c>
      <c r="J16" s="1">
        <f t="shared" si="8"/>
        <v>0.7638008281</v>
      </c>
      <c r="K16" s="1">
        <f t="shared" si="9"/>
        <v>1.874622006</v>
      </c>
      <c r="L16" s="1">
        <f t="shared" si="10"/>
        <v>-1.067626508</v>
      </c>
      <c r="M16" s="31">
        <v>1.2</v>
      </c>
      <c r="N16" s="28">
        <f t="shared" si="2"/>
        <v>4.399635122</v>
      </c>
      <c r="O16" s="28">
        <f t="shared" ref="O16:Q16" si="27">DEGREES(J16)</f>
        <v>43.76256384</v>
      </c>
      <c r="P16" s="28">
        <f t="shared" si="27"/>
        <v>107.4079291</v>
      </c>
      <c r="Q16" s="28">
        <f t="shared" si="27"/>
        <v>-61.17049299</v>
      </c>
      <c r="R16" s="28">
        <f t="shared" si="4"/>
        <v>1.2</v>
      </c>
      <c r="S16" s="1" t="str">
        <f t="shared" si="5"/>
        <v>[1.033,0.764,1.875,-1.068,1.2],</v>
      </c>
    </row>
    <row r="17">
      <c r="A17" s="1">
        <v>40.0</v>
      </c>
      <c r="B17" s="1">
        <v>26.0</v>
      </c>
      <c r="C17" s="28">
        <f t="shared" si="16"/>
        <v>212.0482381</v>
      </c>
      <c r="D17" s="2">
        <f t="shared" si="12"/>
        <v>17.53484587</v>
      </c>
      <c r="E17" s="1">
        <v>-16.0</v>
      </c>
      <c r="F17" s="1">
        <f t="shared" si="6"/>
        <v>0.08250500428</v>
      </c>
      <c r="G17" s="28">
        <f t="shared" si="13"/>
        <v>122.772005</v>
      </c>
      <c r="H17" s="37">
        <f t="shared" si="7"/>
        <v>0.08250500428</v>
      </c>
      <c r="I17" s="37">
        <f t="shared" si="14"/>
        <v>1.039142066</v>
      </c>
      <c r="J17" s="1">
        <f t="shared" si="8"/>
        <v>0.7671584512</v>
      </c>
      <c r="K17" s="1">
        <f t="shared" si="9"/>
        <v>1.866460741</v>
      </c>
      <c r="L17" s="1">
        <f t="shared" si="10"/>
        <v>-1.062822865</v>
      </c>
      <c r="M17" s="31">
        <v>1.2</v>
      </c>
      <c r="N17" s="28">
        <f t="shared" si="2"/>
        <v>4.727188534</v>
      </c>
      <c r="O17" s="28">
        <f t="shared" ref="O17:Q17" si="28">DEGREES(J17)</f>
        <v>43.95494147</v>
      </c>
      <c r="P17" s="28">
        <f t="shared" si="28"/>
        <v>106.9403231</v>
      </c>
      <c r="Q17" s="28">
        <f t="shared" si="28"/>
        <v>-60.89526454</v>
      </c>
      <c r="R17" s="28">
        <f t="shared" si="4"/>
        <v>1.2</v>
      </c>
      <c r="S17" s="1" t="str">
        <f t="shared" si="5"/>
        <v>[1.039,0.767,1.866,-1.063,1.2],</v>
      </c>
    </row>
    <row r="18">
      <c r="A18" s="1">
        <v>40.0</v>
      </c>
      <c r="B18" s="1">
        <v>28.0</v>
      </c>
      <c r="C18" s="28">
        <f t="shared" si="16"/>
        <v>212.6820963</v>
      </c>
      <c r="D18" s="2">
        <f t="shared" si="12"/>
        <v>18.77886251</v>
      </c>
      <c r="E18" s="1">
        <v>-16.0</v>
      </c>
      <c r="F18" s="1">
        <f t="shared" si="6"/>
        <v>0.08806706956</v>
      </c>
      <c r="G18" s="28">
        <f t="shared" si="13"/>
        <v>123.5095308</v>
      </c>
      <c r="H18" s="37">
        <f t="shared" si="7"/>
        <v>0.08806706956</v>
      </c>
      <c r="I18" s="37">
        <f t="shared" si="14"/>
        <v>1.044704131</v>
      </c>
      <c r="J18" s="1">
        <f t="shared" si="8"/>
        <v>0.770776188</v>
      </c>
      <c r="K18" s="1">
        <f t="shared" si="9"/>
        <v>1.857694685</v>
      </c>
      <c r="L18" s="1">
        <f t="shared" si="10"/>
        <v>-1.057674547</v>
      </c>
      <c r="M18" s="31">
        <v>1.2</v>
      </c>
      <c r="N18" s="28">
        <f t="shared" si="2"/>
        <v>5.0458714</v>
      </c>
      <c r="O18" s="28">
        <f t="shared" ref="O18:Q18" si="29">DEGREES(J18)</f>
        <v>44.16222252</v>
      </c>
      <c r="P18" s="28">
        <f t="shared" si="29"/>
        <v>106.4380651</v>
      </c>
      <c r="Q18" s="28">
        <f t="shared" si="29"/>
        <v>-60.60028762</v>
      </c>
      <c r="R18" s="28">
        <f t="shared" si="4"/>
        <v>1.2</v>
      </c>
      <c r="S18" s="1" t="str">
        <f t="shared" si="5"/>
        <v>[1.045,0.771,1.858,-1.058,1.2],</v>
      </c>
    </row>
    <row r="19">
      <c r="A19" s="1">
        <v>40.0</v>
      </c>
      <c r="B19" s="1">
        <v>30.0</v>
      </c>
      <c r="C19" s="28">
        <f t="shared" si="16"/>
        <v>213.3589838</v>
      </c>
      <c r="D19" s="2">
        <f t="shared" si="12"/>
        <v>20</v>
      </c>
      <c r="E19" s="1">
        <v>-16.0</v>
      </c>
      <c r="F19" s="1">
        <f t="shared" si="6"/>
        <v>0.0934656085</v>
      </c>
      <c r="G19" s="28">
        <f t="shared" si="13"/>
        <v>124.2943209</v>
      </c>
      <c r="H19" s="37">
        <f t="shared" si="7"/>
        <v>0.0934656085</v>
      </c>
      <c r="I19" s="37">
        <f t="shared" si="14"/>
        <v>1.05010267</v>
      </c>
      <c r="J19" s="1">
        <f t="shared" si="8"/>
        <v>0.7746518832</v>
      </c>
      <c r="K19" s="1">
        <f t="shared" si="9"/>
        <v>1.848334247</v>
      </c>
      <c r="L19" s="1">
        <f t="shared" si="10"/>
        <v>-1.052189803</v>
      </c>
      <c r="M19" s="31">
        <v>1.2</v>
      </c>
      <c r="N19" s="28">
        <f t="shared" si="2"/>
        <v>5.355184897</v>
      </c>
      <c r="O19" s="28">
        <f t="shared" ref="O19:Q19" si="30">DEGREES(J19)</f>
        <v>44.3842835</v>
      </c>
      <c r="P19" s="28">
        <f t="shared" si="30"/>
        <v>105.9017515</v>
      </c>
      <c r="Q19" s="28">
        <f t="shared" si="30"/>
        <v>-60.28603496</v>
      </c>
      <c r="R19" s="28">
        <f t="shared" si="4"/>
        <v>1.2</v>
      </c>
      <c r="S19" s="1" t="str">
        <f t="shared" si="5"/>
        <v>[1.05,0.775,1.848,-1.052,1.2],</v>
      </c>
    </row>
    <row r="20">
      <c r="A20" s="1">
        <v>40.0</v>
      </c>
      <c r="B20" s="1">
        <v>32.0</v>
      </c>
      <c r="C20" s="28">
        <f t="shared" si="16"/>
        <v>214.0780762</v>
      </c>
      <c r="D20" s="2">
        <f t="shared" si="12"/>
        <v>21.19677057</v>
      </c>
      <c r="E20" s="1">
        <v>-16.0</v>
      </c>
      <c r="F20" s="1">
        <f t="shared" si="6"/>
        <v>0.09869252311</v>
      </c>
      <c r="G20" s="28">
        <f t="shared" si="13"/>
        <v>125.1249074</v>
      </c>
      <c r="H20" s="37">
        <f t="shared" si="7"/>
        <v>0.09869252311</v>
      </c>
      <c r="I20" s="37">
        <f t="shared" si="14"/>
        <v>1.055329585</v>
      </c>
      <c r="J20" s="1">
        <f t="shared" si="8"/>
        <v>0.7787831673</v>
      </c>
      <c r="K20" s="1">
        <f t="shared" si="9"/>
        <v>1.838390363</v>
      </c>
      <c r="L20" s="1">
        <f t="shared" si="10"/>
        <v>-1.046377204</v>
      </c>
      <c r="M20" s="31">
        <v>1.2</v>
      </c>
      <c r="N20" s="28">
        <f t="shared" si="2"/>
        <v>5.654665044</v>
      </c>
      <c r="O20" s="28">
        <f t="shared" ref="O20:Q20" si="31">DEGREES(J20)</f>
        <v>44.62098864</v>
      </c>
      <c r="P20" s="28">
        <f t="shared" si="31"/>
        <v>105.3320089</v>
      </c>
      <c r="Q20" s="28">
        <f t="shared" si="31"/>
        <v>-59.95299755</v>
      </c>
      <c r="R20" s="28">
        <f t="shared" si="4"/>
        <v>1.2</v>
      </c>
      <c r="S20" s="1" t="str">
        <f t="shared" si="5"/>
        <v>[1.055,0.779,1.838,-1.046,1.2],</v>
      </c>
    </row>
    <row r="21" ht="15.75" customHeight="1">
      <c r="A21" s="1">
        <v>40.0</v>
      </c>
      <c r="B21" s="1">
        <v>34.0</v>
      </c>
      <c r="C21" s="28">
        <f t="shared" si="16"/>
        <v>214.8384971</v>
      </c>
      <c r="D21" s="2">
        <f t="shared" si="12"/>
        <v>22.36771614</v>
      </c>
      <c r="E21" s="1">
        <v>-16.0</v>
      </c>
      <c r="F21" s="1">
        <f t="shared" si="6"/>
        <v>0.1037403349</v>
      </c>
      <c r="G21" s="28">
        <f t="shared" si="13"/>
        <v>125.9997559</v>
      </c>
      <c r="H21" s="37">
        <f t="shared" si="7"/>
        <v>0.1037403349</v>
      </c>
      <c r="I21" s="37">
        <f t="shared" si="14"/>
        <v>1.060377396</v>
      </c>
      <c r="J21" s="1">
        <f t="shared" si="8"/>
        <v>0.7831674528</v>
      </c>
      <c r="K21" s="1">
        <f t="shared" si="9"/>
        <v>1.827874466</v>
      </c>
      <c r="L21" s="1">
        <f t="shared" si="10"/>
        <v>-1.040245592</v>
      </c>
      <c r="M21" s="31">
        <v>1.2</v>
      </c>
      <c r="N21" s="28">
        <f t="shared" si="2"/>
        <v>5.943883353</v>
      </c>
      <c r="O21" s="28">
        <f t="shared" ref="O21:Q21" si="32">DEGREES(J21)</f>
        <v>44.87218969</v>
      </c>
      <c r="P21" s="28">
        <f t="shared" si="32"/>
        <v>104.7294924</v>
      </c>
      <c r="Q21" s="28">
        <f t="shared" si="32"/>
        <v>-59.6016821</v>
      </c>
      <c r="R21" s="28">
        <f t="shared" si="4"/>
        <v>1.2</v>
      </c>
      <c r="S21" s="1" t="str">
        <f t="shared" si="5"/>
        <v>[1.06,0.783,1.828,-1.04,1.2],</v>
      </c>
    </row>
    <row r="22" ht="15.75" customHeight="1">
      <c r="A22" s="1">
        <v>40.0</v>
      </c>
      <c r="B22" s="1">
        <v>36.0</v>
      </c>
      <c r="C22" s="28">
        <f t="shared" si="16"/>
        <v>215.6393202</v>
      </c>
      <c r="D22" s="2">
        <f t="shared" si="12"/>
        <v>23.51141009</v>
      </c>
      <c r="E22" s="1">
        <v>-16.0</v>
      </c>
      <c r="F22" s="1">
        <f t="shared" si="6"/>
        <v>0.1086021914</v>
      </c>
      <c r="G22" s="28">
        <f t="shared" si="13"/>
        <v>126.9172719</v>
      </c>
      <c r="H22" s="37">
        <f t="shared" si="7"/>
        <v>0.1086021914</v>
      </c>
      <c r="I22" s="37">
        <f t="shared" si="14"/>
        <v>1.065239253</v>
      </c>
      <c r="J22" s="1">
        <f t="shared" si="8"/>
        <v>0.7878019302</v>
      </c>
      <c r="K22" s="1">
        <f t="shared" si="9"/>
        <v>1.816798438</v>
      </c>
      <c r="L22" s="1">
        <f t="shared" si="10"/>
        <v>-1.033804042</v>
      </c>
      <c r="M22" s="31">
        <v>1.2</v>
      </c>
      <c r="N22" s="28">
        <f t="shared" si="2"/>
        <v>6.222447211</v>
      </c>
      <c r="O22" s="28">
        <f t="shared" ref="O22:Q22" si="33">DEGREES(J22)</f>
        <v>45.13772569</v>
      </c>
      <c r="P22" s="28">
        <f t="shared" si="33"/>
        <v>104.0948827</v>
      </c>
      <c r="Q22" s="28">
        <f t="shared" si="33"/>
        <v>-59.23260844</v>
      </c>
      <c r="R22" s="28">
        <f t="shared" si="4"/>
        <v>1.2</v>
      </c>
      <c r="S22" s="1" t="str">
        <f t="shared" si="5"/>
        <v>[1.065,0.788,1.817,-1.034,1.2],</v>
      </c>
    </row>
    <row r="23" ht="15.75" customHeight="1">
      <c r="A23" s="1">
        <v>40.0</v>
      </c>
      <c r="B23" s="1">
        <v>38.0</v>
      </c>
      <c r="C23" s="28">
        <f t="shared" si="16"/>
        <v>216.4795699</v>
      </c>
      <c r="D23" s="2">
        <f t="shared" si="12"/>
        <v>24.62645901</v>
      </c>
      <c r="E23" s="1">
        <v>-16.0</v>
      </c>
      <c r="F23" s="1">
        <f t="shared" si="6"/>
        <v>0.1132718687</v>
      </c>
      <c r="G23" s="28">
        <f t="shared" si="13"/>
        <v>127.8758056</v>
      </c>
      <c r="H23" s="37">
        <f t="shared" si="7"/>
        <v>0.1132718687</v>
      </c>
      <c r="I23" s="37">
        <f t="shared" si="14"/>
        <v>1.06990893</v>
      </c>
      <c r="J23" s="1">
        <f t="shared" si="8"/>
        <v>0.7926835676</v>
      </c>
      <c r="K23" s="1">
        <f t="shared" si="9"/>
        <v>1.805174571</v>
      </c>
      <c r="L23" s="1">
        <f t="shared" si="10"/>
        <v>-1.027061812</v>
      </c>
      <c r="M23" s="31">
        <v>1.2</v>
      </c>
      <c r="N23" s="28">
        <f t="shared" si="2"/>
        <v>6.490000016</v>
      </c>
      <c r="O23" s="28">
        <f t="shared" ref="O23:Q23" si="34">DEGREES(J23)</f>
        <v>45.41742291</v>
      </c>
      <c r="P23" s="28">
        <f t="shared" si="34"/>
        <v>103.4288842</v>
      </c>
      <c r="Q23" s="28">
        <f t="shared" si="34"/>
        <v>-58.84630713</v>
      </c>
      <c r="R23" s="28">
        <f t="shared" si="4"/>
        <v>1.2</v>
      </c>
      <c r="S23" s="1" t="str">
        <f t="shared" si="5"/>
        <v>[1.07,0.793,1.805,-1.027,1.2],</v>
      </c>
    </row>
    <row r="24" ht="15.75" customHeight="1">
      <c r="A24" s="1">
        <v>40.0</v>
      </c>
      <c r="B24" s="1">
        <v>40.0</v>
      </c>
      <c r="C24" s="28">
        <f t="shared" si="16"/>
        <v>217.3582223</v>
      </c>
      <c r="D24" s="2">
        <f t="shared" si="12"/>
        <v>25.71150439</v>
      </c>
      <c r="E24" s="1">
        <v>-16.0</v>
      </c>
      <c r="F24" s="1">
        <f t="shared" si="6"/>
        <v>0.1177437697</v>
      </c>
      <c r="G24" s="28">
        <f t="shared" si="13"/>
        <v>128.8736582</v>
      </c>
      <c r="H24" s="37">
        <f t="shared" si="7"/>
        <v>0.1177437697</v>
      </c>
      <c r="I24" s="37">
        <f t="shared" si="14"/>
        <v>1.074380831</v>
      </c>
      <c r="J24" s="1">
        <f t="shared" si="8"/>
        <v>0.7978091099</v>
      </c>
      <c r="K24" s="1">
        <f t="shared" si="9"/>
        <v>1.793015527</v>
      </c>
      <c r="L24" s="1">
        <f t="shared" si="10"/>
        <v>-1.02002831</v>
      </c>
      <c r="M24" s="31">
        <v>1.2</v>
      </c>
      <c r="N24" s="28">
        <f t="shared" si="2"/>
        <v>6.746221067</v>
      </c>
      <c r="O24" s="28">
        <f t="shared" ref="O24:Q24" si="35">DEGREES(J24)</f>
        <v>45.71109485</v>
      </c>
      <c r="P24" s="28">
        <f t="shared" si="35"/>
        <v>102.7322223</v>
      </c>
      <c r="Q24" s="28">
        <f t="shared" si="35"/>
        <v>-58.44331716</v>
      </c>
      <c r="R24" s="28">
        <f t="shared" si="4"/>
        <v>1.2</v>
      </c>
      <c r="S24" s="1" t="str">
        <f t="shared" si="5"/>
        <v>[1.074,0.798,1.793,-1.02,1.2],</v>
      </c>
    </row>
    <row r="25" ht="15.75" customHeight="1">
      <c r="A25" s="1">
        <v>40.0</v>
      </c>
      <c r="B25" s="1">
        <v>42.0</v>
      </c>
      <c r="C25" s="28">
        <f t="shared" si="16"/>
        <v>218.274207</v>
      </c>
      <c r="D25" s="2">
        <f t="shared" si="12"/>
        <v>26.76522425</v>
      </c>
      <c r="E25" s="1">
        <v>-16.0</v>
      </c>
      <c r="F25" s="1">
        <f t="shared" si="6"/>
        <v>0.122012918</v>
      </c>
      <c r="G25" s="28">
        <f t="shared" si="13"/>
        <v>129.9090873</v>
      </c>
      <c r="H25" s="37">
        <f t="shared" si="7"/>
        <v>0.122012918</v>
      </c>
      <c r="I25" s="37">
        <f t="shared" si="14"/>
        <v>1.078649979</v>
      </c>
      <c r="J25" s="1">
        <f t="shared" si="8"/>
        <v>0.8031750804</v>
      </c>
      <c r="K25" s="1">
        <f t="shared" si="9"/>
        <v>1.780334298</v>
      </c>
      <c r="L25" s="1">
        <f t="shared" si="10"/>
        <v>-1.012713052</v>
      </c>
      <c r="M25" s="31">
        <v>1.2</v>
      </c>
      <c r="N25" s="28">
        <f t="shared" si="2"/>
        <v>6.990825249</v>
      </c>
      <c r="O25" s="28">
        <f t="shared" ref="O25:Q25" si="36">DEGREES(J25)</f>
        <v>46.01854231</v>
      </c>
      <c r="P25" s="28">
        <f t="shared" si="36"/>
        <v>102.0056414</v>
      </c>
      <c r="Q25" s="28">
        <f t="shared" si="36"/>
        <v>-58.02418373</v>
      </c>
      <c r="R25" s="28">
        <f t="shared" si="4"/>
        <v>1.2</v>
      </c>
      <c r="S25" s="1" t="str">
        <f t="shared" si="5"/>
        <v>[1.079,0.803,1.78,-1.013,1.2],</v>
      </c>
    </row>
    <row r="26" ht="15.75" customHeight="1">
      <c r="A26" s="1">
        <v>40.0</v>
      </c>
      <c r="B26" s="1">
        <v>44.0</v>
      </c>
      <c r="C26" s="28">
        <f t="shared" si="16"/>
        <v>219.226408</v>
      </c>
      <c r="D26" s="2">
        <f t="shared" si="12"/>
        <v>27.78633482</v>
      </c>
      <c r="E26" s="1">
        <v>-16.0</v>
      </c>
      <c r="F26" s="1">
        <f t="shared" si="6"/>
        <v>0.1260749495</v>
      </c>
      <c r="G26" s="28">
        <f t="shared" si="13"/>
        <v>130.9803122</v>
      </c>
      <c r="H26" s="37">
        <f t="shared" si="7"/>
        <v>0.1260749495</v>
      </c>
      <c r="I26" s="37">
        <f t="shared" si="14"/>
        <v>1.082712011</v>
      </c>
      <c r="J26" s="1">
        <f t="shared" si="8"/>
        <v>0.8087777837</v>
      </c>
      <c r="K26" s="1">
        <f t="shared" si="9"/>
        <v>1.76714417</v>
      </c>
      <c r="L26" s="1">
        <f t="shared" si="10"/>
        <v>-1.005125627</v>
      </c>
      <c r="M26" s="31">
        <v>1.2</v>
      </c>
      <c r="N26" s="28">
        <f t="shared" si="2"/>
        <v>7.223562506</v>
      </c>
      <c r="O26" s="28">
        <f t="shared" ref="O26:Q26" si="37">DEGREES(J26)</f>
        <v>46.33955357</v>
      </c>
      <c r="P26" s="28">
        <f t="shared" si="37"/>
        <v>101.2499027</v>
      </c>
      <c r="Q26" s="28">
        <f t="shared" si="37"/>
        <v>-57.5894563</v>
      </c>
      <c r="R26" s="28">
        <f t="shared" si="4"/>
        <v>1.2</v>
      </c>
      <c r="S26" s="1" t="str">
        <f t="shared" si="5"/>
        <v>[1.083,0.809,1.767,-1.005,1.2],</v>
      </c>
    </row>
    <row r="27" ht="15.75" customHeight="1">
      <c r="A27" s="1">
        <v>40.0</v>
      </c>
      <c r="B27" s="1">
        <v>46.0</v>
      </c>
      <c r="C27" s="28">
        <f t="shared" si="16"/>
        <v>220.2136652</v>
      </c>
      <c r="D27" s="2">
        <f t="shared" si="12"/>
        <v>28.77359201</v>
      </c>
      <c r="E27" s="1">
        <v>-16.0</v>
      </c>
      <c r="F27" s="1">
        <f t="shared" si="6"/>
        <v>0.1299260992</v>
      </c>
      <c r="G27" s="28">
        <f t="shared" si="13"/>
        <v>132.0855194</v>
      </c>
      <c r="H27" s="37">
        <f t="shared" si="7"/>
        <v>0.1299260992</v>
      </c>
      <c r="I27" s="37">
        <f t="shared" si="14"/>
        <v>1.086563161</v>
      </c>
      <c r="J27" s="1">
        <f t="shared" si="8"/>
        <v>0.8146133099</v>
      </c>
      <c r="K27" s="1">
        <f t="shared" si="9"/>
        <v>1.753458683</v>
      </c>
      <c r="L27" s="1">
        <f t="shared" si="10"/>
        <v>-0.9972756665</v>
      </c>
      <c r="M27" s="31">
        <v>1.2</v>
      </c>
      <c r="N27" s="28">
        <f t="shared" si="2"/>
        <v>7.444217134</v>
      </c>
      <c r="O27" s="28">
        <f t="shared" ref="O27:Q27" si="38">DEGREES(J27)</f>
        <v>46.67390459</v>
      </c>
      <c r="P27" s="28">
        <f t="shared" si="38"/>
        <v>100.4657821</v>
      </c>
      <c r="Q27" s="28">
        <f t="shared" si="38"/>
        <v>-57.1396867</v>
      </c>
      <c r="R27" s="28">
        <f t="shared" si="4"/>
        <v>1.2</v>
      </c>
      <c r="S27" s="1" t="str">
        <f t="shared" si="5"/>
        <v>[1.087,0.815,1.753,-0.997,1.2],</v>
      </c>
    </row>
    <row r="28" ht="15.75" customHeight="1">
      <c r="A28" s="1">
        <v>40.0</v>
      </c>
      <c r="B28" s="1">
        <v>48.0</v>
      </c>
      <c r="C28" s="28">
        <f t="shared" si="16"/>
        <v>221.2347757</v>
      </c>
      <c r="D28" s="2">
        <f t="shared" si="12"/>
        <v>29.72579302</v>
      </c>
      <c r="E28" s="1">
        <v>-16.0</v>
      </c>
      <c r="F28" s="1">
        <f t="shared" si="6"/>
        <v>0.133563187</v>
      </c>
      <c r="G28" s="28">
        <f t="shared" si="13"/>
        <v>133.2228679</v>
      </c>
      <c r="H28" s="37">
        <f t="shared" si="7"/>
        <v>0.133563187</v>
      </c>
      <c r="I28" s="37">
        <f t="shared" si="14"/>
        <v>1.090200248</v>
      </c>
      <c r="J28" s="1">
        <f t="shared" si="8"/>
        <v>0.8206775394</v>
      </c>
      <c r="K28" s="1">
        <f t="shared" si="9"/>
        <v>1.739291602</v>
      </c>
      <c r="L28" s="1">
        <f t="shared" si="10"/>
        <v>-0.9891728147</v>
      </c>
      <c r="M28" s="31">
        <v>1.2</v>
      </c>
      <c r="N28" s="28">
        <f t="shared" si="2"/>
        <v>7.652606916</v>
      </c>
      <c r="O28" s="28">
        <f t="shared" ref="O28:Q28" si="39">DEGREES(J28)</f>
        <v>47.02135935</v>
      </c>
      <c r="P28" s="28">
        <f t="shared" si="39"/>
        <v>99.65406814</v>
      </c>
      <c r="Q28" s="28">
        <f t="shared" si="39"/>
        <v>-56.67542749</v>
      </c>
      <c r="R28" s="28">
        <f t="shared" si="4"/>
        <v>1.2</v>
      </c>
      <c r="S28" s="1" t="str">
        <f t="shared" si="5"/>
        <v>[1.09,0.821,1.739,-0.989,1.2],</v>
      </c>
    </row>
    <row r="29" ht="15.75" customHeight="1">
      <c r="A29" s="1">
        <v>40.0</v>
      </c>
      <c r="B29" s="1">
        <v>50.0</v>
      </c>
      <c r="C29" s="28">
        <f t="shared" si="16"/>
        <v>222.2884956</v>
      </c>
      <c r="D29" s="2">
        <f t="shared" si="12"/>
        <v>30.64177772</v>
      </c>
      <c r="E29" s="1">
        <v>-16.0</v>
      </c>
      <c r="F29" s="1">
        <f t="shared" si="6"/>
        <v>0.1369835995</v>
      </c>
      <c r="G29" s="28">
        <f t="shared" si="13"/>
        <v>134.3904941</v>
      </c>
      <c r="H29" s="37">
        <f t="shared" si="7"/>
        <v>0.1369835995</v>
      </c>
      <c r="I29" s="37">
        <f t="shared" si="14"/>
        <v>1.093620661</v>
      </c>
      <c r="J29" s="1">
        <f t="shared" si="8"/>
        <v>0.8269661495</v>
      </c>
      <c r="K29" s="1">
        <f t="shared" si="9"/>
        <v>1.724656879</v>
      </c>
      <c r="L29" s="1">
        <f t="shared" si="10"/>
        <v>-0.9808267016</v>
      </c>
      <c r="M29" s="31">
        <v>1.2</v>
      </c>
      <c r="N29" s="28">
        <f t="shared" si="2"/>
        <v>7.848582114</v>
      </c>
      <c r="O29" s="28">
        <f t="shared" ref="O29:Q29" si="40">DEGREES(J29)</f>
        <v>47.38167017</v>
      </c>
      <c r="P29" s="28">
        <f t="shared" si="40"/>
        <v>98.81556027</v>
      </c>
      <c r="Q29" s="28">
        <f t="shared" si="40"/>
        <v>-56.19723044</v>
      </c>
      <c r="R29" s="28">
        <f t="shared" si="4"/>
        <v>1.2</v>
      </c>
      <c r="S29" s="1" t="str">
        <f t="shared" si="5"/>
        <v>[1.094,0.827,1.725,-0.981,1.2],</v>
      </c>
    </row>
    <row r="30" ht="15.75" customHeight="1">
      <c r="A30" s="1">
        <v>40.0</v>
      </c>
      <c r="B30" s="1">
        <v>52.0</v>
      </c>
      <c r="C30" s="28">
        <f t="shared" si="16"/>
        <v>223.373541</v>
      </c>
      <c r="D30" s="2">
        <f t="shared" si="12"/>
        <v>31.52043014</v>
      </c>
      <c r="E30" s="1">
        <v>-16.0</v>
      </c>
      <c r="F30" s="1">
        <f t="shared" si="6"/>
        <v>0.1401852704</v>
      </c>
      <c r="G30" s="28">
        <f t="shared" si="13"/>
        <v>135.5865163</v>
      </c>
      <c r="H30" s="37">
        <f t="shared" si="7"/>
        <v>0.1401852704</v>
      </c>
      <c r="I30" s="37">
        <f t="shared" si="14"/>
        <v>1.096822332</v>
      </c>
      <c r="J30" s="1">
        <f t="shared" si="8"/>
        <v>0.8334746214</v>
      </c>
      <c r="K30" s="1">
        <f t="shared" si="9"/>
        <v>1.709568626</v>
      </c>
      <c r="L30" s="1">
        <f t="shared" si="10"/>
        <v>-0.9722469205</v>
      </c>
      <c r="M30" s="31">
        <v>1.2</v>
      </c>
      <c r="N30" s="28">
        <f t="shared" si="2"/>
        <v>8.032024342</v>
      </c>
      <c r="O30" s="28">
        <f t="shared" ref="O30:Q30" si="41">DEGREES(J30)</f>
        <v>47.75457814</v>
      </c>
      <c r="P30" s="28">
        <f t="shared" si="41"/>
        <v>97.95106705</v>
      </c>
      <c r="Q30" s="28">
        <f t="shared" si="41"/>
        <v>-55.70564519</v>
      </c>
      <c r="R30" s="28">
        <f t="shared" si="4"/>
        <v>1.2</v>
      </c>
      <c r="S30" s="1" t="str">
        <f t="shared" si="5"/>
        <v>[1.097,0.833,1.71,-0.972,1.2],</v>
      </c>
    </row>
    <row r="31" ht="15.75" customHeight="1">
      <c r="A31" s="1">
        <v>40.0</v>
      </c>
      <c r="B31" s="1">
        <v>54.0</v>
      </c>
      <c r="C31" s="28">
        <f t="shared" si="16"/>
        <v>224.4885899</v>
      </c>
      <c r="D31" s="2">
        <f t="shared" si="12"/>
        <v>32.36067977</v>
      </c>
      <c r="E31" s="1">
        <v>-16.0</v>
      </c>
      <c r="F31" s="1">
        <f t="shared" si="6"/>
        <v>0.1431666592</v>
      </c>
      <c r="G31" s="28">
        <f t="shared" si="13"/>
        <v>136.8090399</v>
      </c>
      <c r="H31" s="37">
        <f t="shared" si="7"/>
        <v>0.1431666592</v>
      </c>
      <c r="I31" s="37">
        <f t="shared" si="14"/>
        <v>1.099803721</v>
      </c>
      <c r="J31" s="1">
        <f t="shared" si="8"/>
        <v>0.8401982478</v>
      </c>
      <c r="K31" s="1">
        <f t="shared" si="9"/>
        <v>1.694041087</v>
      </c>
      <c r="L31" s="1">
        <f t="shared" si="10"/>
        <v>-0.9634430077</v>
      </c>
      <c r="M31" s="31">
        <v>1.2</v>
      </c>
      <c r="N31" s="28">
        <f t="shared" si="2"/>
        <v>8.202845337</v>
      </c>
      <c r="O31" s="28">
        <f t="shared" ref="O31:Q31" si="42">DEGREES(J31)</f>
        <v>48.13981356</v>
      </c>
      <c r="P31" s="28">
        <f t="shared" si="42"/>
        <v>97.06140459</v>
      </c>
      <c r="Q31" s="28">
        <f t="shared" si="42"/>
        <v>-55.20121814</v>
      </c>
      <c r="R31" s="28">
        <f t="shared" si="4"/>
        <v>1.2</v>
      </c>
      <c r="S31" s="1" t="str">
        <f t="shared" si="5"/>
        <v>[1.1,0.84,1.694,-0.963,1.2],</v>
      </c>
    </row>
    <row r="32" ht="15.75" customHeight="1">
      <c r="A32" s="1">
        <v>40.0</v>
      </c>
      <c r="B32" s="1">
        <v>56.0</v>
      </c>
      <c r="C32" s="28">
        <f t="shared" si="16"/>
        <v>225.6322839</v>
      </c>
      <c r="D32" s="2">
        <f t="shared" si="12"/>
        <v>33.1615029</v>
      </c>
      <c r="E32" s="1">
        <v>-16.0</v>
      </c>
      <c r="F32" s="1">
        <f t="shared" si="6"/>
        <v>0.1459267282</v>
      </c>
      <c r="G32" s="28">
        <f t="shared" si="13"/>
        <v>138.0561615</v>
      </c>
      <c r="H32" s="37">
        <f t="shared" si="7"/>
        <v>0.1459267282</v>
      </c>
      <c r="I32" s="37">
        <f t="shared" si="14"/>
        <v>1.10256379</v>
      </c>
      <c r="J32" s="1">
        <f t="shared" si="8"/>
        <v>0.8471321416</v>
      </c>
      <c r="K32" s="1">
        <f t="shared" si="9"/>
        <v>1.678088611</v>
      </c>
      <c r="L32" s="1">
        <f t="shared" si="10"/>
        <v>-0.9544244258</v>
      </c>
      <c r="M32" s="31">
        <v>1.2</v>
      </c>
      <c r="N32" s="28">
        <f t="shared" si="2"/>
        <v>8.360985646</v>
      </c>
      <c r="O32" s="28">
        <f t="shared" ref="O32:Q32" si="43">DEGREES(J32)</f>
        <v>48.5370964</v>
      </c>
      <c r="P32" s="28">
        <f t="shared" si="43"/>
        <v>96.14739506</v>
      </c>
      <c r="Q32" s="28">
        <f t="shared" si="43"/>
        <v>-54.68449146</v>
      </c>
      <c r="R32" s="28">
        <f t="shared" si="4"/>
        <v>1.2</v>
      </c>
      <c r="S32" s="1" t="str">
        <f t="shared" si="5"/>
        <v>[1.103,0.847,1.678,-0.954,1.2],</v>
      </c>
    </row>
    <row r="33" ht="15.75" customHeight="1">
      <c r="A33" s="1">
        <v>40.0</v>
      </c>
      <c r="B33" s="1">
        <v>58.0</v>
      </c>
      <c r="C33" s="28">
        <f t="shared" si="16"/>
        <v>226.8032294</v>
      </c>
      <c r="D33" s="2">
        <f t="shared" si="12"/>
        <v>33.92192385</v>
      </c>
      <c r="E33" s="1">
        <v>-16.0</v>
      </c>
      <c r="F33" s="1">
        <f t="shared" si="6"/>
        <v>0.1484649189</v>
      </c>
      <c r="G33" s="28">
        <f t="shared" si="13"/>
        <v>139.3259728</v>
      </c>
      <c r="H33" s="37">
        <f t="shared" si="7"/>
        <v>0.1484649189</v>
      </c>
      <c r="I33" s="37">
        <f t="shared" si="14"/>
        <v>1.10510198</v>
      </c>
      <c r="J33" s="1">
        <f t="shared" si="8"/>
        <v>0.8542712437</v>
      </c>
      <c r="K33" s="1">
        <f t="shared" si="9"/>
        <v>1.661725632</v>
      </c>
      <c r="L33" s="1">
        <f t="shared" si="10"/>
        <v>-0.945200549</v>
      </c>
      <c r="M33" s="31">
        <v>1.2</v>
      </c>
      <c r="N33" s="28">
        <f t="shared" si="2"/>
        <v>8.506413256</v>
      </c>
      <c r="O33" s="28">
        <f t="shared" ref="O33:Q33" si="44">DEGREES(J33)</f>
        <v>48.94613682</v>
      </c>
      <c r="P33" s="28">
        <f t="shared" si="44"/>
        <v>95.20986543</v>
      </c>
      <c r="Q33" s="28">
        <f t="shared" si="44"/>
        <v>-54.15600225</v>
      </c>
      <c r="R33" s="28">
        <f t="shared" si="4"/>
        <v>1.2</v>
      </c>
      <c r="S33" s="1" t="str">
        <f t="shared" si="5"/>
        <v>[1.105,0.854,1.662,-0.945,1.2],</v>
      </c>
    </row>
    <row r="34" ht="15.75" customHeight="1">
      <c r="A34" s="1">
        <v>40.0</v>
      </c>
      <c r="B34" s="1">
        <v>60.0</v>
      </c>
      <c r="C34" s="28">
        <f t="shared" si="16"/>
        <v>228</v>
      </c>
      <c r="D34" s="2">
        <f t="shared" si="12"/>
        <v>34.64101615</v>
      </c>
      <c r="E34" s="1">
        <v>-16.0</v>
      </c>
      <c r="F34" s="1">
        <f t="shared" si="6"/>
        <v>0.1507811264</v>
      </c>
      <c r="G34" s="28">
        <f t="shared" si="13"/>
        <v>140.6165649</v>
      </c>
      <c r="H34" s="37">
        <f t="shared" si="7"/>
        <v>0.1507811264</v>
      </c>
      <c r="I34" s="37">
        <f t="shared" si="14"/>
        <v>1.107418188</v>
      </c>
      <c r="J34" s="1">
        <f t="shared" si="8"/>
        <v>0.8616103322</v>
      </c>
      <c r="K34" s="1">
        <f t="shared" si="9"/>
        <v>1.644966646</v>
      </c>
      <c r="L34" s="1">
        <f t="shared" si="10"/>
        <v>-0.9357806518</v>
      </c>
      <c r="M34" s="31">
        <v>1.2</v>
      </c>
      <c r="N34" s="28">
        <f t="shared" si="2"/>
        <v>8.639122175</v>
      </c>
      <c r="O34" s="28">
        <f t="shared" ref="O34:Q34" si="45">DEGREES(J34)</f>
        <v>49.36663562</v>
      </c>
      <c r="P34" s="28">
        <f t="shared" si="45"/>
        <v>94.24964628</v>
      </c>
      <c r="Q34" s="28">
        <f t="shared" si="45"/>
        <v>-53.6162819</v>
      </c>
      <c r="R34" s="28">
        <f t="shared" si="4"/>
        <v>1.2</v>
      </c>
      <c r="S34" s="1" t="str">
        <f t="shared" si="5"/>
        <v>[1.107,0.862,1.645,-0.936,1.2],</v>
      </c>
    </row>
    <row r="35" ht="15.75" customHeight="1">
      <c r="A35" s="1">
        <v>40.0</v>
      </c>
      <c r="B35" s="1">
        <v>62.0</v>
      </c>
      <c r="C35" s="28">
        <f t="shared" si="16"/>
        <v>229.2211375</v>
      </c>
      <c r="D35" s="2">
        <f t="shared" si="12"/>
        <v>35.31790371</v>
      </c>
      <c r="E35" s="1">
        <v>-16.0</v>
      </c>
      <c r="F35" s="1">
        <f t="shared" si="6"/>
        <v>0.1528756752</v>
      </c>
      <c r="G35" s="28">
        <f t="shared" si="13"/>
        <v>141.9260317</v>
      </c>
      <c r="H35" s="37">
        <f t="shared" si="7"/>
        <v>0.1528756752</v>
      </c>
      <c r="I35" s="37">
        <f t="shared" si="14"/>
        <v>1.109512737</v>
      </c>
      <c r="J35" s="1">
        <f t="shared" si="8"/>
        <v>0.8691440309</v>
      </c>
      <c r="K35" s="1">
        <f t="shared" si="9"/>
        <v>1.627826196</v>
      </c>
      <c r="L35" s="1">
        <f t="shared" si="10"/>
        <v>-0.9261739006</v>
      </c>
      <c r="M35" s="31">
        <v>1.2</v>
      </c>
      <c r="N35" s="28">
        <f t="shared" si="2"/>
        <v>8.759130979</v>
      </c>
      <c r="O35" s="28">
        <f t="shared" ref="O35:Q35" si="46">DEGREES(J35)</f>
        <v>49.79828476</v>
      </c>
      <c r="P35" s="28">
        <f t="shared" si="46"/>
        <v>93.26757084</v>
      </c>
      <c r="Q35" s="28">
        <f t="shared" si="46"/>
        <v>-53.0658556</v>
      </c>
      <c r="R35" s="28">
        <f t="shared" si="4"/>
        <v>1.2</v>
      </c>
      <c r="S35" s="1" t="str">
        <f t="shared" si="5"/>
        <v>[1.11,0.869,1.628,-0.926,1.2],</v>
      </c>
    </row>
    <row r="36" ht="15.75" customHeight="1">
      <c r="A36" s="1">
        <v>40.0</v>
      </c>
      <c r="B36" s="1">
        <v>64.0</v>
      </c>
      <c r="C36" s="28">
        <f t="shared" si="16"/>
        <v>230.4651541</v>
      </c>
      <c r="D36" s="2">
        <f t="shared" si="12"/>
        <v>35.95176185</v>
      </c>
      <c r="E36" s="1">
        <v>-16.0</v>
      </c>
      <c r="F36" s="1">
        <f t="shared" si="6"/>
        <v>0.1547492926</v>
      </c>
      <c r="G36" s="28">
        <f t="shared" si="13"/>
        <v>143.2524736</v>
      </c>
      <c r="H36" s="37">
        <f t="shared" si="7"/>
        <v>0.1547492926</v>
      </c>
      <c r="I36" s="37">
        <f t="shared" si="14"/>
        <v>1.111386354</v>
      </c>
      <c r="J36" s="1">
        <f t="shared" si="8"/>
        <v>0.8768668173</v>
      </c>
      <c r="K36" s="1">
        <f t="shared" si="9"/>
        <v>1.610318856</v>
      </c>
      <c r="L36" s="1">
        <f t="shared" si="10"/>
        <v>-0.916389347</v>
      </c>
      <c r="M36" s="31">
        <v>1.2</v>
      </c>
      <c r="N36" s="28">
        <f t="shared" si="2"/>
        <v>8.86648135</v>
      </c>
      <c r="O36" s="28">
        <f t="shared" ref="O36:Q36" si="47">DEGREES(J36)</f>
        <v>50.24076783</v>
      </c>
      <c r="P36" s="28">
        <f t="shared" si="47"/>
        <v>92.26447415</v>
      </c>
      <c r="Q36" s="28">
        <f t="shared" si="47"/>
        <v>-52.50524198</v>
      </c>
      <c r="R36" s="28">
        <f t="shared" si="4"/>
        <v>1.2</v>
      </c>
      <c r="S36" s="1" t="str">
        <f t="shared" si="5"/>
        <v>[1.111,0.877,1.61,-0.916,1.2],</v>
      </c>
    </row>
    <row r="37" ht="15.75" customHeight="1">
      <c r="A37" s="1">
        <v>40.0</v>
      </c>
      <c r="B37" s="1">
        <v>66.0</v>
      </c>
      <c r="C37" s="28">
        <f t="shared" si="16"/>
        <v>231.7305343</v>
      </c>
      <c r="D37" s="2">
        <f t="shared" si="12"/>
        <v>36.54181831</v>
      </c>
      <c r="E37" s="1">
        <v>-16.0</v>
      </c>
      <c r="F37" s="1">
        <f t="shared" si="6"/>
        <v>0.1564030839</v>
      </c>
      <c r="G37" s="28">
        <f t="shared" si="13"/>
        <v>144.5940004</v>
      </c>
      <c r="H37" s="37">
        <f t="shared" si="7"/>
        <v>0.1564030839</v>
      </c>
      <c r="I37" s="37">
        <f t="shared" si="14"/>
        <v>1.113040145</v>
      </c>
      <c r="J37" s="1">
        <f t="shared" si="8"/>
        <v>0.884773031</v>
      </c>
      <c r="K37" s="1">
        <f t="shared" si="9"/>
        <v>1.59245922</v>
      </c>
      <c r="L37" s="1">
        <f t="shared" si="10"/>
        <v>-0.9064359245</v>
      </c>
      <c r="M37" s="31">
        <v>1.2</v>
      </c>
      <c r="N37" s="28">
        <f t="shared" si="2"/>
        <v>8.961236609</v>
      </c>
      <c r="O37" s="28">
        <f t="shared" ref="O37:Q37" si="48">DEGREES(J37)</f>
        <v>50.6937605</v>
      </c>
      <c r="P37" s="28">
        <f t="shared" si="48"/>
        <v>91.24119237</v>
      </c>
      <c r="Q37" s="28">
        <f t="shared" si="48"/>
        <v>-51.93495287</v>
      </c>
      <c r="R37" s="28">
        <f t="shared" si="4"/>
        <v>1.2</v>
      </c>
      <c r="S37" s="1" t="str">
        <f t="shared" si="5"/>
        <v>[1.113,0.885,1.592,-0.906,1.2],</v>
      </c>
    </row>
    <row r="38" ht="15.75" customHeight="1">
      <c r="A38" s="1">
        <v>40.0</v>
      </c>
      <c r="B38" s="1">
        <v>68.0</v>
      </c>
      <c r="C38" s="28">
        <f t="shared" si="16"/>
        <v>233.0157363</v>
      </c>
      <c r="D38" s="2">
        <f t="shared" si="12"/>
        <v>37.08735418</v>
      </c>
      <c r="E38" s="1">
        <v>-16.0</v>
      </c>
      <c r="F38" s="1">
        <f t="shared" si="6"/>
        <v>0.1578385063</v>
      </c>
      <c r="G38" s="28">
        <f t="shared" si="13"/>
        <v>145.9487342</v>
      </c>
      <c r="H38" s="37">
        <f t="shared" si="7"/>
        <v>0.1578385063</v>
      </c>
      <c r="I38" s="37">
        <f t="shared" si="14"/>
        <v>1.114475568</v>
      </c>
      <c r="J38" s="1">
        <f t="shared" si="8"/>
        <v>0.8928568804</v>
      </c>
      <c r="K38" s="1">
        <f t="shared" si="9"/>
        <v>1.574261893</v>
      </c>
      <c r="L38" s="1">
        <f t="shared" si="10"/>
        <v>-0.8963224465</v>
      </c>
      <c r="M38" s="31">
        <v>1.2</v>
      </c>
      <c r="N38" s="28">
        <f t="shared" si="2"/>
        <v>9.043480258</v>
      </c>
      <c r="O38" s="28">
        <f t="shared" ref="O38:Q38" si="49">DEGREES(J38)</f>
        <v>51.15693096</v>
      </c>
      <c r="P38" s="28">
        <f t="shared" si="49"/>
        <v>90.19856231</v>
      </c>
      <c r="Q38" s="28">
        <f t="shared" si="49"/>
        <v>-51.35549327</v>
      </c>
      <c r="R38" s="28">
        <f t="shared" si="4"/>
        <v>1.2</v>
      </c>
      <c r="S38" s="1" t="str">
        <f t="shared" si="5"/>
        <v>[1.114,0.893,1.574,-0.896,1.2],</v>
      </c>
    </row>
    <row r="39" ht="15.75" customHeight="1">
      <c r="A39" s="1">
        <v>40.0</v>
      </c>
      <c r="B39" s="1">
        <v>70.0</v>
      </c>
      <c r="C39" s="28">
        <f t="shared" si="16"/>
        <v>234.3191943</v>
      </c>
      <c r="D39" s="2">
        <f t="shared" si="12"/>
        <v>37.58770483</v>
      </c>
      <c r="E39" s="1">
        <v>-16.0</v>
      </c>
      <c r="F39" s="1">
        <f t="shared" si="6"/>
        <v>0.1590573445</v>
      </c>
      <c r="G39" s="28">
        <f t="shared" si="13"/>
        <v>147.3148128</v>
      </c>
      <c r="H39" s="37">
        <f t="shared" si="7"/>
        <v>0.1590573445</v>
      </c>
      <c r="I39" s="37">
        <f t="shared" si="14"/>
        <v>1.115694406</v>
      </c>
      <c r="J39" s="1">
        <f t="shared" si="8"/>
        <v>0.90111245</v>
      </c>
      <c r="K39" s="1">
        <f t="shared" si="9"/>
        <v>1.555741484</v>
      </c>
      <c r="L39" s="1">
        <f t="shared" si="10"/>
        <v>-0.8860576071</v>
      </c>
      <c r="M39" s="31">
        <v>1.2</v>
      </c>
      <c r="N39" s="28">
        <f t="shared" si="2"/>
        <v>9.113314541</v>
      </c>
      <c r="O39" s="28">
        <f t="shared" ref="O39:Q39" si="50">DEGREES(J39)</f>
        <v>51.62994025</v>
      </c>
      <c r="P39" s="28">
        <f t="shared" si="50"/>
        <v>89.13742104</v>
      </c>
      <c r="Q39" s="28">
        <f t="shared" si="50"/>
        <v>-50.76736129</v>
      </c>
      <c r="R39" s="28">
        <f t="shared" si="4"/>
        <v>1.2</v>
      </c>
      <c r="S39" s="1" t="str">
        <f t="shared" si="5"/>
        <v>[1.116,0.901,1.556,-0.886,1.2],</v>
      </c>
    </row>
    <row r="40" ht="15.75" customHeight="1">
      <c r="A40" s="1">
        <v>40.0</v>
      </c>
      <c r="B40" s="1">
        <v>72.0</v>
      </c>
      <c r="C40" s="28">
        <f t="shared" si="16"/>
        <v>235.6393202</v>
      </c>
      <c r="D40" s="2">
        <f t="shared" si="12"/>
        <v>38.04226065</v>
      </c>
      <c r="E40" s="1">
        <v>-16.0</v>
      </c>
      <c r="F40" s="1">
        <f t="shared" si="6"/>
        <v>0.1600616855</v>
      </c>
      <c r="G40" s="28">
        <f t="shared" si="13"/>
        <v>148.6903912</v>
      </c>
      <c r="H40" s="37">
        <f t="shared" si="7"/>
        <v>0.1600616855</v>
      </c>
      <c r="I40" s="37">
        <f t="shared" si="14"/>
        <v>1.116698747</v>
      </c>
      <c r="J40" s="1">
        <f t="shared" si="8"/>
        <v>0.9095337057</v>
      </c>
      <c r="K40" s="1">
        <f t="shared" si="9"/>
        <v>1.536912605</v>
      </c>
      <c r="L40" s="1">
        <f t="shared" si="10"/>
        <v>-0.8756499839</v>
      </c>
      <c r="M40" s="31">
        <v>1.2</v>
      </c>
      <c r="N40" s="28">
        <f t="shared" si="2"/>
        <v>9.17085904</v>
      </c>
      <c r="O40" s="28">
        <f t="shared" ref="O40:Q40" si="51">DEGREES(J40)</f>
        <v>52.11244266</v>
      </c>
      <c r="P40" s="28">
        <f t="shared" si="51"/>
        <v>88.05860575</v>
      </c>
      <c r="Q40" s="28">
        <f t="shared" si="51"/>
        <v>-50.17104841</v>
      </c>
      <c r="R40" s="28">
        <f t="shared" si="4"/>
        <v>1.2</v>
      </c>
      <c r="S40" s="1" t="str">
        <f t="shared" si="5"/>
        <v>[1.117,0.91,1.537,-0.876,1.2],</v>
      </c>
    </row>
    <row r="41" ht="15.75" customHeight="1">
      <c r="A41" s="1">
        <v>40.0</v>
      </c>
      <c r="B41" s="1">
        <v>74.0</v>
      </c>
      <c r="C41" s="28">
        <f t="shared" si="16"/>
        <v>236.9745058</v>
      </c>
      <c r="D41" s="2">
        <f t="shared" si="12"/>
        <v>38.45046784</v>
      </c>
      <c r="E41" s="1">
        <v>-16.0</v>
      </c>
      <c r="F41" s="1">
        <f t="shared" si="6"/>
        <v>0.1608538949</v>
      </c>
      <c r="G41" s="28">
        <f t="shared" si="13"/>
        <v>150.0736447</v>
      </c>
      <c r="H41" s="37">
        <f t="shared" si="7"/>
        <v>0.1608538949</v>
      </c>
      <c r="I41" s="37">
        <f t="shared" si="14"/>
        <v>1.117490956</v>
      </c>
      <c r="J41" s="1">
        <f t="shared" si="8"/>
        <v>0.9181144999</v>
      </c>
      <c r="K41" s="1">
        <f t="shared" si="9"/>
        <v>1.517789869</v>
      </c>
      <c r="L41" s="1">
        <f t="shared" si="10"/>
        <v>-0.8651080422</v>
      </c>
      <c r="M41" s="31">
        <v>1.2</v>
      </c>
      <c r="N41" s="28">
        <f t="shared" si="2"/>
        <v>9.216249296</v>
      </c>
      <c r="O41" s="28">
        <f t="shared" ref="O41:Q41" si="52">DEGREES(J41)</f>
        <v>52.60408595</v>
      </c>
      <c r="P41" s="28">
        <f t="shared" si="52"/>
        <v>86.96295368</v>
      </c>
      <c r="Q41" s="28">
        <f t="shared" si="52"/>
        <v>-49.56703964</v>
      </c>
      <c r="R41" s="28">
        <f t="shared" si="4"/>
        <v>1.2</v>
      </c>
      <c r="S41" s="1" t="str">
        <f t="shared" si="5"/>
        <v>[1.117,0.918,1.518,-0.865,1.2],</v>
      </c>
    </row>
    <row r="42" ht="15.75" customHeight="1">
      <c r="A42" s="1">
        <v>40.0</v>
      </c>
      <c r="B42" s="1">
        <v>76.0</v>
      </c>
      <c r="C42" s="28">
        <f t="shared" si="16"/>
        <v>238.3231242</v>
      </c>
      <c r="D42" s="2">
        <f t="shared" si="12"/>
        <v>38.81182905</v>
      </c>
      <c r="E42" s="1">
        <v>-16.0</v>
      </c>
      <c r="F42" s="1">
        <f t="shared" si="6"/>
        <v>0.1614365939</v>
      </c>
      <c r="G42" s="28">
        <f t="shared" si="13"/>
        <v>151.4627706</v>
      </c>
      <c r="H42" s="37">
        <f t="shared" si="7"/>
        <v>0.1614365939</v>
      </c>
      <c r="I42" s="37">
        <f t="shared" si="14"/>
        <v>1.118073655</v>
      </c>
      <c r="J42" s="1">
        <f t="shared" si="8"/>
        <v>0.9268485751</v>
      </c>
      <c r="K42" s="1">
        <f t="shared" si="9"/>
        <v>1.498387893</v>
      </c>
      <c r="L42" s="1">
        <f t="shared" si="10"/>
        <v>-0.8544401414</v>
      </c>
      <c r="M42" s="31">
        <v>1.2</v>
      </c>
      <c r="N42" s="28">
        <f t="shared" si="2"/>
        <v>9.249635488</v>
      </c>
      <c r="O42" s="28">
        <f t="shared" ref="O42:Q42" si="53">DEGREES(J42)</f>
        <v>53.1045116</v>
      </c>
      <c r="P42" s="28">
        <f t="shared" si="53"/>
        <v>85.85130235</v>
      </c>
      <c r="Q42" s="28">
        <f t="shared" si="53"/>
        <v>-48.95581395</v>
      </c>
      <c r="R42" s="28">
        <f t="shared" si="4"/>
        <v>1.2</v>
      </c>
      <c r="S42" s="1" t="str">
        <f t="shared" si="5"/>
        <v>[1.118,0.927,1.498,-0.854,1.2],</v>
      </c>
    </row>
    <row r="43" ht="15.75" customHeight="1">
      <c r="A43" s="1">
        <v>40.0</v>
      </c>
      <c r="B43" s="1">
        <v>78.0</v>
      </c>
      <c r="C43" s="28">
        <f t="shared" si="16"/>
        <v>239.6835324</v>
      </c>
      <c r="D43" s="2">
        <f t="shared" si="12"/>
        <v>39.12590403</v>
      </c>
      <c r="E43" s="1">
        <v>-16.0</v>
      </c>
      <c r="F43" s="1">
        <f t="shared" si="6"/>
        <v>0.1618126366</v>
      </c>
      <c r="G43" s="28">
        <f t="shared" si="13"/>
        <v>152.8559904</v>
      </c>
      <c r="H43" s="37">
        <f t="shared" si="7"/>
        <v>0.1618126366</v>
      </c>
      <c r="I43" s="37">
        <f t="shared" si="14"/>
        <v>1.118449698</v>
      </c>
      <c r="J43" s="1">
        <f t="shared" si="8"/>
        <v>0.9357295664</v>
      </c>
      <c r="K43" s="1">
        <f t="shared" si="9"/>
        <v>1.478721304</v>
      </c>
      <c r="L43" s="1">
        <f t="shared" si="10"/>
        <v>-0.8436545433</v>
      </c>
      <c r="M43" s="31">
        <v>1.2</v>
      </c>
      <c r="N43" s="28">
        <f t="shared" si="2"/>
        <v>9.271181148</v>
      </c>
      <c r="O43" s="28">
        <f t="shared" ref="O43:Q43" si="54">DEGREES(J43)</f>
        <v>53.61335492</v>
      </c>
      <c r="P43" s="28">
        <f t="shared" si="54"/>
        <v>84.72448978</v>
      </c>
      <c r="Q43" s="28">
        <f t="shared" si="54"/>
        <v>-48.3378447</v>
      </c>
      <c r="R43" s="28">
        <f t="shared" si="4"/>
        <v>1.2</v>
      </c>
      <c r="S43" s="1" t="str">
        <f t="shared" si="5"/>
        <v>[1.118,0.936,1.479,-0.844,1.2],</v>
      </c>
    </row>
    <row r="44" ht="15.75" customHeight="1">
      <c r="A44" s="1">
        <v>40.0</v>
      </c>
      <c r="B44" s="1">
        <v>80.0</v>
      </c>
      <c r="C44" s="28">
        <f t="shared" si="16"/>
        <v>241.0540729</v>
      </c>
      <c r="D44" s="2">
        <f t="shared" si="12"/>
        <v>39.39231012</v>
      </c>
      <c r="E44" s="1">
        <v>-16.0</v>
      </c>
      <c r="F44" s="1">
        <f t="shared" si="6"/>
        <v>0.1619850889</v>
      </c>
      <c r="G44" s="28">
        <f t="shared" si="13"/>
        <v>154.251551</v>
      </c>
      <c r="H44" s="37">
        <f t="shared" si="7"/>
        <v>0.1619850889</v>
      </c>
      <c r="I44" s="37">
        <f t="shared" si="14"/>
        <v>1.11862215</v>
      </c>
      <c r="J44" s="1">
        <f t="shared" si="8"/>
        <v>0.9447510031</v>
      </c>
      <c r="K44" s="1">
        <f t="shared" si="9"/>
        <v>1.458804745</v>
      </c>
      <c r="L44" s="1">
        <f t="shared" si="10"/>
        <v>-0.8327594214</v>
      </c>
      <c r="M44" s="31">
        <v>1.2</v>
      </c>
      <c r="N44" s="28">
        <f t="shared" si="2"/>
        <v>9.281061936</v>
      </c>
      <c r="O44" s="28">
        <f t="shared" ref="O44:Q44" si="55">DEGREES(J44)</f>
        <v>54.13024517</v>
      </c>
      <c r="P44" s="28">
        <f t="shared" si="55"/>
        <v>83.58335503</v>
      </c>
      <c r="Q44" s="28">
        <f t="shared" si="55"/>
        <v>-47.7136002</v>
      </c>
      <c r="R44" s="28">
        <f t="shared" si="4"/>
        <v>1.2</v>
      </c>
      <c r="S44" s="1" t="str">
        <f t="shared" si="5"/>
        <v>[1.119,0.945,1.459,-0.833,1.2],</v>
      </c>
    </row>
    <row r="45" ht="15.75" customHeight="1">
      <c r="A45" s="1">
        <v>40.0</v>
      </c>
      <c r="B45" s="1">
        <v>82.0</v>
      </c>
      <c r="C45" s="28">
        <f t="shared" si="16"/>
        <v>242.433076</v>
      </c>
      <c r="D45" s="2">
        <f t="shared" si="12"/>
        <v>39.61072275</v>
      </c>
      <c r="E45" s="1">
        <v>-16.0</v>
      </c>
      <c r="F45" s="1">
        <f t="shared" si="6"/>
        <v>0.1619572077</v>
      </c>
      <c r="G45" s="28">
        <f t="shared" si="13"/>
        <v>155.6477268</v>
      </c>
      <c r="H45" s="37">
        <f t="shared" si="7"/>
        <v>0.1619572077</v>
      </c>
      <c r="I45" s="37">
        <f t="shared" si="14"/>
        <v>1.118594269</v>
      </c>
      <c r="J45" s="1">
        <f t="shared" si="8"/>
        <v>0.9539063081</v>
      </c>
      <c r="K45" s="1">
        <f t="shared" si="9"/>
        <v>1.438652891</v>
      </c>
      <c r="L45" s="1">
        <f t="shared" si="10"/>
        <v>-0.8217628722</v>
      </c>
      <c r="M45" s="31">
        <v>1.2</v>
      </c>
      <c r="N45" s="28">
        <f t="shared" si="2"/>
        <v>9.279464466</v>
      </c>
      <c r="O45" s="28">
        <f t="shared" ref="O45:Q45" si="56">DEGREES(J45)</f>
        <v>54.65480551</v>
      </c>
      <c r="P45" s="28">
        <f t="shared" si="56"/>
        <v>82.42873883</v>
      </c>
      <c r="Q45" s="28">
        <f t="shared" si="56"/>
        <v>-47.08354434</v>
      </c>
      <c r="R45" s="28">
        <f t="shared" si="4"/>
        <v>1.2</v>
      </c>
      <c r="S45" s="1" t="str">
        <f t="shared" si="5"/>
        <v>[1.119,0.954,1.439,-0.822,1.2],</v>
      </c>
    </row>
    <row r="46" ht="15.75" customHeight="1">
      <c r="A46" s="1">
        <v>40.0</v>
      </c>
      <c r="B46" s="1">
        <v>84.0</v>
      </c>
      <c r="C46" s="28">
        <f t="shared" si="16"/>
        <v>243.8188615</v>
      </c>
      <c r="D46" s="2">
        <f t="shared" si="12"/>
        <v>39.78087581</v>
      </c>
      <c r="E46" s="1">
        <v>-16.0</v>
      </c>
      <c r="F46" s="1">
        <f t="shared" si="6"/>
        <v>0.161732422</v>
      </c>
      <c r="G46" s="28">
        <f t="shared" si="13"/>
        <v>157.0428208</v>
      </c>
      <c r="H46" s="37">
        <f t="shared" si="7"/>
        <v>0.161732422</v>
      </c>
      <c r="I46" s="37">
        <f t="shared" si="14"/>
        <v>1.118369483</v>
      </c>
      <c r="J46" s="1">
        <f t="shared" si="8"/>
        <v>0.9631887967</v>
      </c>
      <c r="K46" s="1">
        <f t="shared" si="9"/>
        <v>1.418280458</v>
      </c>
      <c r="L46" s="1">
        <f t="shared" si="10"/>
        <v>-0.8106729279</v>
      </c>
      <c r="M46" s="31">
        <v>1.2</v>
      </c>
      <c r="N46" s="28">
        <f t="shared" si="2"/>
        <v>9.266585193</v>
      </c>
      <c r="O46" s="28">
        <f t="shared" ref="O46:Q46" si="57">DEGREES(J46)</f>
        <v>55.18665292</v>
      </c>
      <c r="P46" s="28">
        <f t="shared" si="57"/>
        <v>81.26148441</v>
      </c>
      <c r="Q46" s="28">
        <f t="shared" si="57"/>
        <v>-46.44813734</v>
      </c>
      <c r="R46" s="28">
        <f t="shared" si="4"/>
        <v>1.2</v>
      </c>
      <c r="S46" s="1" t="str">
        <f t="shared" si="5"/>
        <v>[1.118,0.963,1.418,-0.811,1.2],</v>
      </c>
    </row>
    <row r="47" ht="15.75" customHeight="1">
      <c r="A47" s="1">
        <v>40.0</v>
      </c>
      <c r="B47" s="1">
        <v>86.0</v>
      </c>
      <c r="C47" s="28">
        <f t="shared" si="16"/>
        <v>245.2097411</v>
      </c>
      <c r="D47" s="2">
        <f t="shared" si="12"/>
        <v>39.90256201</v>
      </c>
      <c r="E47" s="1">
        <v>-16.0</v>
      </c>
      <c r="F47" s="1">
        <f t="shared" si="6"/>
        <v>0.1613143139</v>
      </c>
      <c r="G47" s="28">
        <f t="shared" si="13"/>
        <v>158.4351657</v>
      </c>
      <c r="H47" s="37">
        <f t="shared" si="7"/>
        <v>0.1613143139</v>
      </c>
      <c r="I47" s="37">
        <f t="shared" si="14"/>
        <v>1.117951375</v>
      </c>
      <c r="J47" s="1">
        <f t="shared" si="8"/>
        <v>0.9725916732</v>
      </c>
      <c r="K47" s="1">
        <f t="shared" si="9"/>
        <v>1.397702225</v>
      </c>
      <c r="L47" s="1">
        <f t="shared" si="10"/>
        <v>-0.7994975711</v>
      </c>
      <c r="M47" s="31">
        <v>1.2</v>
      </c>
      <c r="N47" s="28">
        <f t="shared" si="2"/>
        <v>9.242629363</v>
      </c>
      <c r="O47" s="28">
        <f t="shared" ref="O47:Q47" si="58">DEGREES(J47)</f>
        <v>55.72539806</v>
      </c>
      <c r="P47" s="28">
        <f t="shared" si="58"/>
        <v>80.08243849</v>
      </c>
      <c r="Q47" s="28">
        <f t="shared" si="58"/>
        <v>-45.80783655</v>
      </c>
      <c r="R47" s="28">
        <f t="shared" si="4"/>
        <v>1.2</v>
      </c>
      <c r="S47" s="1" t="str">
        <f t="shared" si="5"/>
        <v>[1.118,0.973,1.398,-0.799,1.2],</v>
      </c>
    </row>
    <row r="48" ht="15.75" customHeight="1">
      <c r="A48" s="1">
        <v>40.0</v>
      </c>
      <c r="B48" s="1">
        <v>88.0</v>
      </c>
      <c r="C48" s="28">
        <f t="shared" si="16"/>
        <v>246.6040201</v>
      </c>
      <c r="D48" s="2">
        <f t="shared" si="12"/>
        <v>39.97563308</v>
      </c>
      <c r="E48" s="1">
        <v>-16.0</v>
      </c>
      <c r="F48" s="1">
        <f t="shared" si="6"/>
        <v>0.1607066016</v>
      </c>
      <c r="G48" s="28">
        <f t="shared" si="13"/>
        <v>159.8231254</v>
      </c>
      <c r="H48" s="37">
        <f t="shared" si="7"/>
        <v>0.1607066016</v>
      </c>
      <c r="I48" s="37">
        <f t="shared" si="14"/>
        <v>1.117343663</v>
      </c>
      <c r="J48" s="1">
        <f t="shared" si="8"/>
        <v>0.9821080263</v>
      </c>
      <c r="K48" s="1">
        <f t="shared" si="9"/>
        <v>1.37693305</v>
      </c>
      <c r="L48" s="1">
        <f t="shared" si="10"/>
        <v>-0.7882447496</v>
      </c>
      <c r="M48" s="31">
        <v>1.2</v>
      </c>
      <c r="N48" s="28">
        <f t="shared" si="2"/>
        <v>9.207810014</v>
      </c>
      <c r="O48" s="28">
        <f t="shared" ref="O48:Q48" si="59">DEGREES(J48)</f>
        <v>56.27064493</v>
      </c>
      <c r="P48" s="28">
        <f t="shared" si="59"/>
        <v>78.89245244</v>
      </c>
      <c r="Q48" s="28">
        <f t="shared" si="59"/>
        <v>-45.16309737</v>
      </c>
      <c r="R48" s="28">
        <f t="shared" si="4"/>
        <v>1.2</v>
      </c>
      <c r="S48" s="1" t="str">
        <f t="shared" si="5"/>
        <v>[1.117,0.982,1.377,-0.788,1.2],</v>
      </c>
    </row>
    <row r="49" ht="15.75" customHeight="1">
      <c r="A49" s="1">
        <v>40.0</v>
      </c>
      <c r="B49" s="1">
        <v>90.0</v>
      </c>
      <c r="C49" s="28">
        <f t="shared" si="16"/>
        <v>248</v>
      </c>
      <c r="D49" s="2">
        <f t="shared" si="12"/>
        <v>40</v>
      </c>
      <c r="E49" s="1">
        <v>-16.0</v>
      </c>
      <c r="F49" s="1">
        <f t="shared" si="6"/>
        <v>0.1599131232</v>
      </c>
      <c r="G49" s="28">
        <f t="shared" si="13"/>
        <v>161.2050955</v>
      </c>
      <c r="H49" s="37">
        <f t="shared" si="7"/>
        <v>0.1599131232</v>
      </c>
      <c r="I49" s="37">
        <f t="shared" si="14"/>
        <v>1.116550185</v>
      </c>
      <c r="J49" s="1">
        <f t="shared" si="8"/>
        <v>0.9917308226</v>
      </c>
      <c r="K49" s="1">
        <f t="shared" si="9"/>
        <v>1.355987899</v>
      </c>
      <c r="L49" s="1">
        <f t="shared" si="10"/>
        <v>-0.7769223945</v>
      </c>
      <c r="M49" s="31">
        <v>1.2</v>
      </c>
      <c r="N49" s="28">
        <f t="shared" si="2"/>
        <v>9.162347046</v>
      </c>
      <c r="O49" s="28">
        <f t="shared" ref="O49:Q49" si="60">DEGREES(J49)</f>
        <v>56.82199055</v>
      </c>
      <c r="P49" s="28">
        <f t="shared" si="60"/>
        <v>77.69238367</v>
      </c>
      <c r="Q49" s="28">
        <f t="shared" si="60"/>
        <v>-44.51437422</v>
      </c>
      <c r="R49" s="28">
        <f t="shared" si="4"/>
        <v>1.2</v>
      </c>
      <c r="S49" s="1" t="str">
        <f t="shared" si="5"/>
        <v>[1.117,0.992,1.356,-0.777,1.2],</v>
      </c>
    </row>
    <row r="50" ht="15.75" customHeight="1">
      <c r="A50" s="1">
        <v>40.0</v>
      </c>
      <c r="B50" s="1">
        <v>92.0</v>
      </c>
      <c r="C50" s="28">
        <f t="shared" si="16"/>
        <v>249.3959799</v>
      </c>
      <c r="D50" s="2">
        <f t="shared" si="12"/>
        <v>39.97563308</v>
      </c>
      <c r="E50" s="1">
        <v>-16.0</v>
      </c>
      <c r="F50" s="1">
        <f t="shared" si="6"/>
        <v>0.158937821</v>
      </c>
      <c r="G50" s="28">
        <f t="shared" si="13"/>
        <v>162.5795043</v>
      </c>
      <c r="H50" s="37">
        <f t="shared" si="7"/>
        <v>0.158937821</v>
      </c>
      <c r="I50" s="37">
        <f t="shared" si="14"/>
        <v>1.115574882</v>
      </c>
      <c r="J50" s="1">
        <f t="shared" si="8"/>
        <v>1.001452898</v>
      </c>
      <c r="K50" s="1">
        <f t="shared" si="9"/>
        <v>1.334881867</v>
      </c>
      <c r="L50" s="1">
        <f t="shared" si="10"/>
        <v>-0.7655384386</v>
      </c>
      <c r="M50" s="31">
        <v>1.2</v>
      </c>
      <c r="N50" s="28">
        <f t="shared" si="2"/>
        <v>9.106466347</v>
      </c>
      <c r="O50" s="28">
        <f t="shared" ref="O50:Q50" si="61">DEGREES(J50)</f>
        <v>57.37902444</v>
      </c>
      <c r="P50" s="28">
        <f t="shared" si="61"/>
        <v>76.48309714</v>
      </c>
      <c r="Q50" s="28">
        <f t="shared" si="61"/>
        <v>-43.86212159</v>
      </c>
      <c r="R50" s="28">
        <f t="shared" si="4"/>
        <v>1.2</v>
      </c>
      <c r="S50" s="1" t="str">
        <f t="shared" si="5"/>
        <v>[1.116,1.001,1.335,-0.766,1.2],</v>
      </c>
    </row>
    <row r="51" ht="15.75" customHeight="1">
      <c r="A51" s="1">
        <v>40.0</v>
      </c>
      <c r="B51" s="1">
        <v>94.0</v>
      </c>
      <c r="C51" s="28">
        <f t="shared" si="16"/>
        <v>250.7902589</v>
      </c>
      <c r="D51" s="2">
        <f t="shared" si="12"/>
        <v>39.90256201</v>
      </c>
      <c r="E51" s="1">
        <v>-16.0</v>
      </c>
      <c r="F51" s="1">
        <f t="shared" si="6"/>
        <v>0.1577847279</v>
      </c>
      <c r="G51" s="28">
        <f t="shared" si="13"/>
        <v>163.9448138</v>
      </c>
      <c r="H51" s="37">
        <f t="shared" si="7"/>
        <v>0.1577847279</v>
      </c>
      <c r="I51" s="37">
        <f t="shared" si="14"/>
        <v>1.114421789</v>
      </c>
      <c r="J51" s="1">
        <f t="shared" si="8"/>
        <v>1.011266948</v>
      </c>
      <c r="K51" s="1">
        <f t="shared" si="9"/>
        <v>1.313630215</v>
      </c>
      <c r="L51" s="1">
        <f t="shared" si="10"/>
        <v>-0.7541008365</v>
      </c>
      <c r="M51" s="31">
        <v>1.2</v>
      </c>
      <c r="N51" s="28">
        <f t="shared" si="2"/>
        <v>9.040398981</v>
      </c>
      <c r="O51" s="28">
        <f t="shared" ref="O51:Q51" si="62">DEGREES(J51)</f>
        <v>57.9413281</v>
      </c>
      <c r="P51" s="28">
        <f t="shared" si="62"/>
        <v>75.26546716</v>
      </c>
      <c r="Q51" s="28">
        <f t="shared" si="62"/>
        <v>-43.20679526</v>
      </c>
      <c r="R51" s="28">
        <f t="shared" si="4"/>
        <v>1.2</v>
      </c>
      <c r="S51" s="1" t="str">
        <f t="shared" si="5"/>
        <v>[1.114,1.011,1.314,-0.754,1.2],</v>
      </c>
    </row>
    <row r="52" ht="15.75" customHeight="1">
      <c r="A52" s="1">
        <v>40.0</v>
      </c>
      <c r="B52" s="1">
        <v>96.0</v>
      </c>
      <c r="C52" s="28">
        <f t="shared" si="16"/>
        <v>252.1811385</v>
      </c>
      <c r="D52" s="2">
        <f t="shared" si="12"/>
        <v>39.78087581</v>
      </c>
      <c r="E52" s="1">
        <v>-16.0</v>
      </c>
      <c r="F52" s="1">
        <f t="shared" si="6"/>
        <v>0.1564579539</v>
      </c>
      <c r="G52" s="28">
        <f t="shared" si="13"/>
        <v>165.2995196</v>
      </c>
      <c r="H52" s="37">
        <f t="shared" si="7"/>
        <v>0.1564579539</v>
      </c>
      <c r="I52" s="37">
        <f t="shared" si="14"/>
        <v>1.113095015</v>
      </c>
      <c r="J52" s="1">
        <f t="shared" si="8"/>
        <v>1.021165515</v>
      </c>
      <c r="K52" s="1">
        <f t="shared" si="9"/>
        <v>1.292248398</v>
      </c>
      <c r="L52" s="1">
        <f t="shared" si="10"/>
        <v>-0.7426175868</v>
      </c>
      <c r="M52" s="31">
        <v>1.2</v>
      </c>
      <c r="N52" s="28">
        <f t="shared" si="2"/>
        <v>8.964380431</v>
      </c>
      <c r="O52" s="28">
        <f t="shared" ref="O52:Q52" si="63">DEGREES(J52)</f>
        <v>58.50847421</v>
      </c>
      <c r="P52" s="28">
        <f t="shared" si="63"/>
        <v>74.04037931</v>
      </c>
      <c r="Q52" s="28">
        <f t="shared" si="63"/>
        <v>-42.54885352</v>
      </c>
      <c r="R52" s="28">
        <f t="shared" si="4"/>
        <v>1.2</v>
      </c>
      <c r="S52" s="1" t="str">
        <f t="shared" si="5"/>
        <v>[1.113,1.021,1.292,-0.743,1.2],</v>
      </c>
    </row>
    <row r="53" ht="15.75" customHeight="1">
      <c r="A53" s="1">
        <v>40.0</v>
      </c>
      <c r="B53" s="1">
        <v>98.0</v>
      </c>
      <c r="C53" s="28">
        <f t="shared" si="16"/>
        <v>253.566924</v>
      </c>
      <c r="D53" s="2">
        <f t="shared" si="12"/>
        <v>39.61072275</v>
      </c>
      <c r="E53" s="1">
        <v>-16.0</v>
      </c>
      <c r="F53" s="1">
        <f t="shared" si="6"/>
        <v>0.1549616739</v>
      </c>
      <c r="G53" s="28">
        <f t="shared" si="13"/>
        <v>166.6421523</v>
      </c>
      <c r="H53" s="37">
        <f t="shared" si="7"/>
        <v>0.1549616739</v>
      </c>
      <c r="I53" s="37">
        <f t="shared" si="14"/>
        <v>1.111598735</v>
      </c>
      <c r="J53" s="1">
        <f t="shared" si="8"/>
        <v>1.031140974</v>
      </c>
      <c r="K53" s="1">
        <f t="shared" si="9"/>
        <v>1.270752108</v>
      </c>
      <c r="L53" s="1">
        <f t="shared" si="10"/>
        <v>-0.7310967557</v>
      </c>
      <c r="M53" s="31">
        <v>1.2</v>
      </c>
      <c r="N53" s="28">
        <f t="shared" si="2"/>
        <v>8.878649901</v>
      </c>
      <c r="O53" s="28">
        <f t="shared" ref="O53:Q53" si="64">DEGREES(J53)</f>
        <v>59.0800259</v>
      </c>
      <c r="P53" s="28">
        <f t="shared" si="64"/>
        <v>72.80873262</v>
      </c>
      <c r="Q53" s="28">
        <f t="shared" si="64"/>
        <v>-41.88875852</v>
      </c>
      <c r="R53" s="28">
        <f t="shared" si="4"/>
        <v>1.2</v>
      </c>
      <c r="S53" s="1" t="str">
        <f t="shared" si="5"/>
        <v>[1.112,1.031,1.271,-0.731,1.2],</v>
      </c>
    </row>
    <row r="54" ht="15.75" customHeight="1">
      <c r="A54" s="1">
        <v>40.0</v>
      </c>
      <c r="B54" s="1">
        <v>100.0</v>
      </c>
      <c r="C54" s="28">
        <f t="shared" si="16"/>
        <v>254.9459271</v>
      </c>
      <c r="D54" s="2">
        <f t="shared" si="12"/>
        <v>39.39231012</v>
      </c>
      <c r="E54" s="1">
        <v>-16.0</v>
      </c>
      <c r="F54" s="1">
        <f t="shared" si="6"/>
        <v>0.1533001165</v>
      </c>
      <c r="G54" s="28">
        <f t="shared" si="13"/>
        <v>167.9712772</v>
      </c>
      <c r="H54" s="37">
        <f t="shared" si="7"/>
        <v>0.1533001165</v>
      </c>
      <c r="I54" s="37">
        <f t="shared" si="14"/>
        <v>1.109937178</v>
      </c>
      <c r="J54" s="1">
        <f t="shared" si="8"/>
        <v>1.041185516</v>
      </c>
      <c r="K54" s="1">
        <f t="shared" si="9"/>
        <v>1.249157314</v>
      </c>
      <c r="L54" s="1">
        <f t="shared" si="10"/>
        <v>-0.7195465023</v>
      </c>
      <c r="M54" s="31">
        <v>1.2</v>
      </c>
      <c r="N54" s="28">
        <f t="shared" si="2"/>
        <v>8.783449672</v>
      </c>
      <c r="O54" s="28">
        <f t="shared" ref="O54:Q54" si="65">DEGREES(J54)</f>
        <v>59.65553573</v>
      </c>
      <c r="P54" s="28">
        <f t="shared" si="65"/>
        <v>71.57144201</v>
      </c>
      <c r="Q54" s="28">
        <f t="shared" si="65"/>
        <v>-41.22697774</v>
      </c>
      <c r="R54" s="28">
        <f t="shared" si="4"/>
        <v>1.2</v>
      </c>
      <c r="S54" s="1" t="str">
        <f t="shared" si="5"/>
        <v>[1.11,1.041,1.249,-0.72,1.2],</v>
      </c>
    </row>
    <row r="55" ht="15.75" customHeight="1">
      <c r="A55" s="1">
        <v>40.0</v>
      </c>
      <c r="B55" s="1">
        <v>102.0</v>
      </c>
      <c r="C55" s="28">
        <f t="shared" si="16"/>
        <v>256.3164676</v>
      </c>
      <c r="D55" s="2">
        <f t="shared" si="12"/>
        <v>39.12590403</v>
      </c>
      <c r="E55" s="1">
        <v>-16.0</v>
      </c>
      <c r="F55" s="1">
        <f t="shared" si="6"/>
        <v>0.1514775535</v>
      </c>
      <c r="G55" s="28">
        <f t="shared" si="13"/>
        <v>169.2854951</v>
      </c>
      <c r="H55" s="37">
        <f t="shared" si="7"/>
        <v>0.1514775535</v>
      </c>
      <c r="I55" s="37">
        <f t="shared" si="14"/>
        <v>1.108114615</v>
      </c>
      <c r="J55" s="1">
        <f t="shared" si="8"/>
        <v>1.051291128</v>
      </c>
      <c r="K55" s="1">
        <f t="shared" si="9"/>
        <v>1.227480305</v>
      </c>
      <c r="L55" s="1">
        <f t="shared" si="10"/>
        <v>-0.707975106</v>
      </c>
      <c r="M55" s="31">
        <v>1.2</v>
      </c>
      <c r="N55" s="28">
        <f t="shared" si="2"/>
        <v>8.679024508</v>
      </c>
      <c r="O55" s="28">
        <f t="shared" ref="O55:Q55" si="66">DEGREES(J55)</f>
        <v>60.23454465</v>
      </c>
      <c r="P55" s="28">
        <f t="shared" si="66"/>
        <v>70.32944093</v>
      </c>
      <c r="Q55" s="28">
        <f t="shared" si="66"/>
        <v>-40.56398557</v>
      </c>
      <c r="R55" s="28">
        <f t="shared" si="4"/>
        <v>1.2</v>
      </c>
      <c r="S55" s="1" t="str">
        <f t="shared" si="5"/>
        <v>[1.108,1.051,1.227,-0.708,1.2],</v>
      </c>
    </row>
    <row r="56" ht="15.75" customHeight="1">
      <c r="A56" s="1">
        <v>40.0</v>
      </c>
      <c r="B56" s="1">
        <v>104.0</v>
      </c>
      <c r="C56" s="28">
        <f t="shared" si="16"/>
        <v>257.6768758</v>
      </c>
      <c r="D56" s="2">
        <f t="shared" si="12"/>
        <v>38.81182905</v>
      </c>
      <c r="E56" s="1">
        <v>-16.0</v>
      </c>
      <c r="F56" s="1">
        <f t="shared" si="6"/>
        <v>0.149498291</v>
      </c>
      <c r="G56" s="28">
        <f t="shared" si="13"/>
        <v>170.5834423</v>
      </c>
      <c r="H56" s="37">
        <f t="shared" si="7"/>
        <v>0.149498291</v>
      </c>
      <c r="I56" s="37">
        <f t="shared" si="14"/>
        <v>1.106135352</v>
      </c>
      <c r="J56" s="1">
        <f t="shared" si="8"/>
        <v>1.061449573</v>
      </c>
      <c r="K56" s="1">
        <f t="shared" si="9"/>
        <v>1.20573775</v>
      </c>
      <c r="L56" s="1">
        <f t="shared" si="10"/>
        <v>-0.6963909961</v>
      </c>
      <c r="M56" s="31">
        <v>1.2</v>
      </c>
      <c r="N56" s="28">
        <f t="shared" si="2"/>
        <v>8.565621118</v>
      </c>
      <c r="O56" s="28">
        <f t="shared" ref="O56:Q56" si="67">DEGREES(J56)</f>
        <v>60.81658071</v>
      </c>
      <c r="P56" s="28">
        <f t="shared" si="67"/>
        <v>69.08368425</v>
      </c>
      <c r="Q56" s="28">
        <f t="shared" si="67"/>
        <v>-39.90026497</v>
      </c>
      <c r="R56" s="28">
        <f t="shared" si="4"/>
        <v>1.2</v>
      </c>
      <c r="S56" s="1" t="str">
        <f t="shared" si="5"/>
        <v>[1.106,1.061,1.206,-0.696,1.2],</v>
      </c>
    </row>
    <row r="57" ht="15.75" customHeight="1">
      <c r="A57" s="1">
        <v>40.0</v>
      </c>
      <c r="B57" s="1">
        <v>106.0</v>
      </c>
      <c r="C57" s="28">
        <f t="shared" si="16"/>
        <v>259.0254942</v>
      </c>
      <c r="D57" s="2">
        <f t="shared" si="12"/>
        <v>38.45046784</v>
      </c>
      <c r="E57" s="1">
        <v>-16.0</v>
      </c>
      <c r="F57" s="1">
        <f t="shared" si="6"/>
        <v>0.14736666</v>
      </c>
      <c r="G57" s="28">
        <f t="shared" si="13"/>
        <v>171.8637912</v>
      </c>
      <c r="H57" s="37">
        <f t="shared" si="7"/>
        <v>0.14736666</v>
      </c>
      <c r="I57" s="37">
        <f t="shared" si="14"/>
        <v>1.104003721</v>
      </c>
      <c r="J57" s="1">
        <f t="shared" si="8"/>
        <v>1.071652367</v>
      </c>
      <c r="K57" s="1">
        <f t="shared" si="9"/>
        <v>1.183946743</v>
      </c>
      <c r="L57" s="1">
        <f t="shared" si="10"/>
        <v>-0.6848027831</v>
      </c>
      <c r="M57" s="31">
        <v>1.2</v>
      </c>
      <c r="N57" s="28">
        <f t="shared" si="2"/>
        <v>8.443487661</v>
      </c>
      <c r="O57" s="28">
        <f t="shared" ref="O57:Q57" si="68">DEGREES(J57)</f>
        <v>61.40115775</v>
      </c>
      <c r="P57" s="28">
        <f t="shared" si="68"/>
        <v>67.83515152</v>
      </c>
      <c r="Q57" s="28">
        <f t="shared" si="68"/>
        <v>-39.23630927</v>
      </c>
      <c r="R57" s="28">
        <f t="shared" si="4"/>
        <v>1.2</v>
      </c>
      <c r="S57" s="1" t="str">
        <f t="shared" si="5"/>
        <v>[1.104,1.072,1.184,-0.685,1.2],</v>
      </c>
    </row>
    <row r="58" ht="15.75" customHeight="1">
      <c r="A58" s="1">
        <v>40.0</v>
      </c>
      <c r="B58" s="1">
        <v>108.0</v>
      </c>
      <c r="C58" s="28">
        <f t="shared" si="16"/>
        <v>260.3606798</v>
      </c>
      <c r="D58" s="2">
        <f t="shared" si="12"/>
        <v>38.04226065</v>
      </c>
      <c r="E58" s="1">
        <v>-16.0</v>
      </c>
      <c r="F58" s="1">
        <f t="shared" si="6"/>
        <v>0.1450870094</v>
      </c>
      <c r="G58" s="28">
        <f t="shared" si="13"/>
        <v>173.12525</v>
      </c>
      <c r="H58" s="37">
        <f t="shared" si="7"/>
        <v>0.1450870094</v>
      </c>
      <c r="I58" s="37">
        <f t="shared" si="14"/>
        <v>1.101724071</v>
      </c>
      <c r="J58" s="1">
        <f t="shared" si="8"/>
        <v>1.081890748</v>
      </c>
      <c r="K58" s="1">
        <f t="shared" si="9"/>
        <v>1.162124871</v>
      </c>
      <c r="L58" s="1">
        <f t="shared" si="10"/>
        <v>-0.6732192929</v>
      </c>
      <c r="M58" s="31">
        <v>1.2</v>
      </c>
      <c r="N58" s="28">
        <f t="shared" si="2"/>
        <v>8.3128733</v>
      </c>
      <c r="O58" s="28">
        <f t="shared" ref="O58:Q58" si="69">DEGREES(J58)</f>
        <v>61.98777377</v>
      </c>
      <c r="P58" s="28">
        <f t="shared" si="69"/>
        <v>66.5848504</v>
      </c>
      <c r="Q58" s="28">
        <f t="shared" si="69"/>
        <v>-38.57262417</v>
      </c>
      <c r="R58" s="28">
        <f t="shared" si="4"/>
        <v>1.2</v>
      </c>
      <c r="S58" s="1" t="str">
        <f t="shared" si="5"/>
        <v>[1.102,1.082,1.162,-0.673,1.2],</v>
      </c>
    </row>
    <row r="59" ht="15.75" customHeight="1">
      <c r="A59" s="1">
        <v>40.0</v>
      </c>
      <c r="B59" s="1">
        <v>110.0</v>
      </c>
      <c r="C59" s="28">
        <f t="shared" si="16"/>
        <v>261.6808057</v>
      </c>
      <c r="D59" s="2">
        <f t="shared" si="12"/>
        <v>37.58770483</v>
      </c>
      <c r="E59" s="1">
        <v>-16.0</v>
      </c>
      <c r="F59" s="1">
        <f t="shared" si="6"/>
        <v>0.1426636982</v>
      </c>
      <c r="G59" s="28">
        <f t="shared" si="13"/>
        <v>174.366563</v>
      </c>
      <c r="H59" s="37">
        <f t="shared" si="7"/>
        <v>0.1426636982</v>
      </c>
      <c r="I59" s="37">
        <f t="shared" si="14"/>
        <v>1.09930076</v>
      </c>
      <c r="J59" s="1">
        <f t="shared" si="8"/>
        <v>1.092155649</v>
      </c>
      <c r="K59" s="1">
        <f t="shared" si="9"/>
        <v>1.140290281</v>
      </c>
      <c r="L59" s="1">
        <f t="shared" si="10"/>
        <v>-0.6616496032</v>
      </c>
      <c r="M59" s="31">
        <v>1.2</v>
      </c>
      <c r="N59" s="28">
        <f t="shared" si="2"/>
        <v>8.174027798</v>
      </c>
      <c r="O59" s="28">
        <f t="shared" ref="O59:Q59" si="70">DEGREES(J59)</f>
        <v>62.57590928</v>
      </c>
      <c r="P59" s="28">
        <f t="shared" si="70"/>
        <v>65.3338205</v>
      </c>
      <c r="Q59" s="28">
        <f t="shared" si="70"/>
        <v>-37.90972978</v>
      </c>
      <c r="R59" s="28">
        <f t="shared" si="4"/>
        <v>1.2</v>
      </c>
      <c r="S59" s="1" t="str">
        <f t="shared" si="5"/>
        <v>[1.099,1.092,1.14,-0.662,1.2],</v>
      </c>
    </row>
    <row r="60" ht="15.75" customHeight="1">
      <c r="A60" s="1">
        <v>40.0</v>
      </c>
      <c r="B60" s="1">
        <v>112.0</v>
      </c>
      <c r="C60" s="28">
        <f t="shared" si="16"/>
        <v>262.9842637</v>
      </c>
      <c r="D60" s="2">
        <f t="shared" si="12"/>
        <v>37.08735418</v>
      </c>
      <c r="E60" s="1">
        <v>-16.0</v>
      </c>
      <c r="F60" s="1">
        <f t="shared" si="6"/>
        <v>0.1401010899</v>
      </c>
      <c r="G60" s="28">
        <f t="shared" si="13"/>
        <v>175.586511</v>
      </c>
      <c r="H60" s="37">
        <f t="shared" si="7"/>
        <v>0.1401010899</v>
      </c>
      <c r="I60" s="37">
        <f t="shared" si="14"/>
        <v>1.096738151</v>
      </c>
      <c r="J60" s="1">
        <f t="shared" si="8"/>
        <v>1.102437665</v>
      </c>
      <c r="K60" s="1">
        <f t="shared" si="9"/>
        <v>1.118461745</v>
      </c>
      <c r="L60" s="1">
        <f t="shared" si="10"/>
        <v>-0.6501030828</v>
      </c>
      <c r="M60" s="31">
        <v>1.2</v>
      </c>
      <c r="N60" s="28">
        <f t="shared" si="2"/>
        <v>8.027201154</v>
      </c>
      <c r="O60" s="28">
        <f t="shared" ref="O60:Q60" si="71">DEGREES(J60)</f>
        <v>63.16502536</v>
      </c>
      <c r="P60" s="28">
        <f t="shared" si="71"/>
        <v>64.08313753</v>
      </c>
      <c r="Q60" s="28">
        <f t="shared" si="71"/>
        <v>-37.24816289</v>
      </c>
      <c r="R60" s="28">
        <f t="shared" si="4"/>
        <v>1.2</v>
      </c>
      <c r="S60" s="1" t="str">
        <f t="shared" si="5"/>
        <v>[1.097,1.102,1.118,-0.65,1.2],</v>
      </c>
    </row>
    <row r="61" ht="15.75" customHeight="1">
      <c r="A61" s="1">
        <v>40.0</v>
      </c>
      <c r="B61" s="1">
        <v>114.0</v>
      </c>
      <c r="C61" s="28">
        <f t="shared" si="16"/>
        <v>264.2694657</v>
      </c>
      <c r="D61" s="2">
        <f t="shared" si="12"/>
        <v>36.54181831</v>
      </c>
      <c r="E61" s="1">
        <v>-16.0</v>
      </c>
      <c r="F61" s="1">
        <f t="shared" si="6"/>
        <v>0.1374035461</v>
      </c>
      <c r="G61" s="28">
        <f t="shared" si="13"/>
        <v>176.7839107</v>
      </c>
      <c r="H61" s="37">
        <f t="shared" si="7"/>
        <v>0.1374035461</v>
      </c>
      <c r="I61" s="37">
        <f t="shared" si="14"/>
        <v>1.094040608</v>
      </c>
      <c r="J61" s="1">
        <f t="shared" si="8"/>
        <v>1.112727013</v>
      </c>
      <c r="K61" s="1">
        <f t="shared" si="9"/>
        <v>1.096658747</v>
      </c>
      <c r="L61" s="1">
        <f t="shared" si="10"/>
        <v>-0.6385894335</v>
      </c>
      <c r="M61" s="31">
        <v>1.2</v>
      </c>
      <c r="N61" s="28">
        <f t="shared" si="2"/>
        <v>7.872643284</v>
      </c>
      <c r="O61" s="28">
        <f t="shared" ref="O61:Q61" si="72">DEGREES(J61)</f>
        <v>63.7545616</v>
      </c>
      <c r="P61" s="28">
        <f t="shared" si="72"/>
        <v>62.83391778</v>
      </c>
      <c r="Q61" s="28">
        <f t="shared" si="72"/>
        <v>-36.58847938</v>
      </c>
      <c r="R61" s="28">
        <f t="shared" si="4"/>
        <v>1.2</v>
      </c>
      <c r="S61" s="1" t="str">
        <f t="shared" si="5"/>
        <v>[1.094,1.113,1.097,-0.639,1.2],</v>
      </c>
    </row>
    <row r="62" ht="15.75" customHeight="1">
      <c r="A62" s="1">
        <v>40.0</v>
      </c>
      <c r="B62" s="1">
        <v>116.0</v>
      </c>
      <c r="C62" s="28">
        <f t="shared" si="16"/>
        <v>265.5348459</v>
      </c>
      <c r="D62" s="2">
        <f t="shared" si="12"/>
        <v>35.95176185</v>
      </c>
      <c r="E62" s="1">
        <v>-16.0</v>
      </c>
      <c r="F62" s="1">
        <f t="shared" si="6"/>
        <v>0.1345754224</v>
      </c>
      <c r="G62" s="28">
        <f t="shared" si="13"/>
        <v>177.9576152</v>
      </c>
      <c r="H62" s="37">
        <f t="shared" si="7"/>
        <v>0.1345754224</v>
      </c>
      <c r="I62" s="37">
        <f t="shared" si="14"/>
        <v>1.091212484</v>
      </c>
      <c r="J62" s="1">
        <f t="shared" si="8"/>
        <v>1.123013499</v>
      </c>
      <c r="K62" s="1">
        <f t="shared" si="9"/>
        <v>1.074901564</v>
      </c>
      <c r="L62" s="1">
        <f t="shared" si="10"/>
        <v>-0.6271187354</v>
      </c>
      <c r="M62" s="31">
        <v>1.2</v>
      </c>
      <c r="N62" s="28">
        <f t="shared" si="2"/>
        <v>7.710603727</v>
      </c>
      <c r="O62" s="28">
        <f t="shared" ref="O62:Q62" si="73">DEGREES(J62)</f>
        <v>64.3439338</v>
      </c>
      <c r="P62" s="28">
        <f t="shared" si="73"/>
        <v>61.58732299</v>
      </c>
      <c r="Q62" s="28">
        <f t="shared" si="73"/>
        <v>-35.93125679</v>
      </c>
      <c r="R62" s="28">
        <f t="shared" si="4"/>
        <v>1.2</v>
      </c>
      <c r="S62" s="1" t="str">
        <f t="shared" si="5"/>
        <v>[1.091,1.123,1.075,-0.627,1.2],</v>
      </c>
    </row>
    <row r="63" ht="15.75" customHeight="1">
      <c r="A63" s="1">
        <v>40.0</v>
      </c>
      <c r="B63" s="1">
        <v>118.0</v>
      </c>
      <c r="C63" s="28">
        <f t="shared" si="16"/>
        <v>266.7788625</v>
      </c>
      <c r="D63" s="2">
        <f t="shared" si="12"/>
        <v>35.31790371</v>
      </c>
      <c r="E63" s="1">
        <v>-16.0</v>
      </c>
      <c r="F63" s="1">
        <f t="shared" si="6"/>
        <v>0.1316210628</v>
      </c>
      <c r="G63" s="28">
        <f t="shared" si="13"/>
        <v>179.1065139</v>
      </c>
      <c r="H63" s="37">
        <f t="shared" si="7"/>
        <v>0.1316210628</v>
      </c>
      <c r="I63" s="37">
        <f t="shared" si="14"/>
        <v>1.088258124</v>
      </c>
      <c r="J63" s="1">
        <f t="shared" si="8"/>
        <v>1.133286466</v>
      </c>
      <c r="K63" s="1">
        <f t="shared" si="9"/>
        <v>1.053211356</v>
      </c>
      <c r="L63" s="1">
        <f t="shared" si="10"/>
        <v>-0.6157014952</v>
      </c>
      <c r="M63" s="31">
        <v>1.2</v>
      </c>
      <c r="N63" s="28">
        <f t="shared" si="2"/>
        <v>7.541331396</v>
      </c>
      <c r="O63" s="28">
        <f t="shared" ref="O63:Q63" si="74">DEGREES(J63)</f>
        <v>64.93253149</v>
      </c>
      <c r="P63" s="28">
        <f t="shared" si="74"/>
        <v>60.34456563</v>
      </c>
      <c r="Q63" s="28">
        <f t="shared" si="74"/>
        <v>-35.27709712</v>
      </c>
      <c r="R63" s="28">
        <f t="shared" si="4"/>
        <v>1.2</v>
      </c>
      <c r="S63" s="1" t="str">
        <f t="shared" si="5"/>
        <v>[1.088,1.133,1.053,-0.616,1.2],</v>
      </c>
    </row>
    <row r="64" ht="15.75" customHeight="1">
      <c r="A64" s="1">
        <v>40.0</v>
      </c>
      <c r="B64" s="1">
        <v>120.0</v>
      </c>
      <c r="C64" s="28">
        <f t="shared" si="16"/>
        <v>268</v>
      </c>
      <c r="D64" s="2">
        <f t="shared" si="12"/>
        <v>34.64101615</v>
      </c>
      <c r="E64" s="1">
        <v>-16.0</v>
      </c>
      <c r="F64" s="1">
        <f t="shared" si="6"/>
        <v>0.1285447971</v>
      </c>
      <c r="G64" s="28">
        <f t="shared" si="13"/>
        <v>180.2295321</v>
      </c>
      <c r="H64" s="37">
        <f t="shared" si="7"/>
        <v>0.1285447971</v>
      </c>
      <c r="I64" s="37">
        <f t="shared" si="14"/>
        <v>1.085181859</v>
      </c>
      <c r="J64" s="1">
        <f t="shared" si="8"/>
        <v>1.143534755</v>
      </c>
      <c r="K64" s="1">
        <f t="shared" si="9"/>
        <v>1.03161027</v>
      </c>
      <c r="L64" s="1">
        <f t="shared" si="10"/>
        <v>-0.6043486983</v>
      </c>
      <c r="M64" s="31">
        <v>1.2</v>
      </c>
      <c r="N64" s="28">
        <f t="shared" si="2"/>
        <v>7.365074355</v>
      </c>
      <c r="O64" s="28">
        <f t="shared" ref="O64:Q64" si="75">DEGREES(J64)</f>
        <v>65.5197152</v>
      </c>
      <c r="P64" s="28">
        <f t="shared" si="75"/>
        <v>59.10691456</v>
      </c>
      <c r="Q64" s="28">
        <f t="shared" si="75"/>
        <v>-34.62662976</v>
      </c>
      <c r="R64" s="28">
        <f t="shared" si="4"/>
        <v>1.2</v>
      </c>
      <c r="S64" s="1" t="str">
        <f t="shared" si="5"/>
        <v>[1.085,1.144,1.032,-0.604,1.2],</v>
      </c>
    </row>
    <row r="65" ht="15.75" customHeight="1">
      <c r="A65" s="1">
        <v>40.0</v>
      </c>
      <c r="B65" s="1">
        <v>122.0</v>
      </c>
      <c r="C65" s="28">
        <f t="shared" si="16"/>
        <v>269.1967706</v>
      </c>
      <c r="D65" s="2">
        <f t="shared" si="12"/>
        <v>33.92192385</v>
      </c>
      <c r="E65" s="1">
        <v>-16.0</v>
      </c>
      <c r="F65" s="1">
        <f t="shared" si="6"/>
        <v>0.1253509367</v>
      </c>
      <c r="G65" s="28">
        <f t="shared" si="13"/>
        <v>181.3256313</v>
      </c>
      <c r="H65" s="37">
        <f t="shared" si="7"/>
        <v>0.1253509367</v>
      </c>
      <c r="I65" s="37">
        <f t="shared" si="14"/>
        <v>1.081987998</v>
      </c>
      <c r="J65" s="1">
        <f t="shared" si="8"/>
        <v>1.153746649</v>
      </c>
      <c r="K65" s="1">
        <f t="shared" si="9"/>
        <v>1.010121541</v>
      </c>
      <c r="L65" s="1">
        <f t="shared" si="10"/>
        <v>-0.5930718631</v>
      </c>
      <c r="M65" s="31">
        <v>1.2</v>
      </c>
      <c r="N65" s="28">
        <f t="shared" si="2"/>
        <v>7.182079629</v>
      </c>
      <c r="O65" s="28">
        <f t="shared" ref="O65:Q65" si="76">DEGREES(J65)</f>
        <v>66.1048136</v>
      </c>
      <c r="P65" s="28">
        <f t="shared" si="76"/>
        <v>57.8757011</v>
      </c>
      <c r="Q65" s="28">
        <f t="shared" si="76"/>
        <v>-33.9805147</v>
      </c>
      <c r="R65" s="28">
        <f t="shared" si="4"/>
        <v>1.2</v>
      </c>
      <c r="S65" s="1" t="str">
        <f t="shared" si="5"/>
        <v>[1.082,1.154,1.01,-0.593,1.2],</v>
      </c>
    </row>
    <row r="66" ht="15.75" customHeight="1">
      <c r="A66" s="1">
        <v>40.0</v>
      </c>
      <c r="B66" s="1">
        <v>124.0</v>
      </c>
      <c r="C66" s="28">
        <f t="shared" si="16"/>
        <v>270.3677161</v>
      </c>
      <c r="D66" s="2">
        <f t="shared" si="12"/>
        <v>33.1615029</v>
      </c>
      <c r="E66" s="1">
        <v>-16.0</v>
      </c>
      <c r="F66" s="1">
        <f t="shared" si="6"/>
        <v>0.1220437717</v>
      </c>
      <c r="G66" s="28">
        <f t="shared" si="13"/>
        <v>182.393809</v>
      </c>
      <c r="H66" s="37">
        <f t="shared" si="7"/>
        <v>0.1220437717</v>
      </c>
      <c r="I66" s="37">
        <f t="shared" si="14"/>
        <v>1.078680833</v>
      </c>
      <c r="J66" s="1">
        <f t="shared" si="8"/>
        <v>1.163909817</v>
      </c>
      <c r="K66" s="1">
        <f t="shared" si="9"/>
        <v>0.9887696097</v>
      </c>
      <c r="L66" s="1">
        <f t="shared" si="10"/>
        <v>-0.5818831004</v>
      </c>
      <c r="M66" s="31">
        <v>1.2</v>
      </c>
      <c r="N66" s="28">
        <f t="shared" si="2"/>
        <v>6.992593036</v>
      </c>
      <c r="O66" s="28">
        <f t="shared" ref="O66:Q66" si="77">DEGREES(J66)</f>
        <v>66.68712027</v>
      </c>
      <c r="P66" s="28">
        <f t="shared" si="77"/>
        <v>56.65232555</v>
      </c>
      <c r="Q66" s="28">
        <f t="shared" si="77"/>
        <v>-33.33944582</v>
      </c>
      <c r="R66" s="28">
        <f t="shared" si="4"/>
        <v>1.2</v>
      </c>
      <c r="S66" s="1" t="str">
        <f t="shared" si="5"/>
        <v>[1.079,1.164,0.989,-0.582,1.2],</v>
      </c>
    </row>
    <row r="67" ht="15.75" customHeight="1">
      <c r="A67" s="1">
        <v>40.0</v>
      </c>
      <c r="B67" s="1">
        <v>126.0</v>
      </c>
      <c r="C67" s="28">
        <f t="shared" si="16"/>
        <v>271.5114101</v>
      </c>
      <c r="D67" s="2">
        <f t="shared" si="12"/>
        <v>32.36067977</v>
      </c>
      <c r="E67" s="1">
        <v>-16.0</v>
      </c>
      <c r="F67" s="1">
        <f t="shared" si="6"/>
        <v>0.1186275693</v>
      </c>
      <c r="G67" s="28">
        <f t="shared" si="13"/>
        <v>183.4330986</v>
      </c>
      <c r="H67" s="37">
        <f t="shared" si="7"/>
        <v>0.1186275693</v>
      </c>
      <c r="I67" s="37">
        <f t="shared" si="14"/>
        <v>1.075264631</v>
      </c>
      <c r="J67" s="1">
        <f t="shared" si="8"/>
        <v>1.174011263</v>
      </c>
      <c r="K67" s="1">
        <f t="shared" si="9"/>
        <v>0.9675802388</v>
      </c>
      <c r="L67" s="1">
        <f t="shared" si="10"/>
        <v>-0.5707951749</v>
      </c>
      <c r="M67" s="31">
        <v>1.2</v>
      </c>
      <c r="N67" s="28">
        <f t="shared" si="2"/>
        <v>6.796859054</v>
      </c>
      <c r="O67" s="28">
        <f t="shared" ref="O67:Q67" si="78">DEGREES(J67)</f>
        <v>67.26589046</v>
      </c>
      <c r="P67" s="28">
        <f t="shared" si="78"/>
        <v>55.43826402</v>
      </c>
      <c r="Q67" s="28">
        <f t="shared" si="78"/>
        <v>-32.70415449</v>
      </c>
      <c r="R67" s="28">
        <f t="shared" si="4"/>
        <v>1.2</v>
      </c>
      <c r="S67" s="1" t="str">
        <f t="shared" si="5"/>
        <v>[1.075,1.174,0.968,-0.571,1.2],</v>
      </c>
    </row>
    <row r="68" ht="15.75" customHeight="1">
      <c r="A68" s="1">
        <v>40.0</v>
      </c>
      <c r="B68" s="1">
        <v>128.0</v>
      </c>
      <c r="C68" s="28">
        <f t="shared" si="16"/>
        <v>272.626459</v>
      </c>
      <c r="D68" s="2">
        <f t="shared" si="12"/>
        <v>31.52043014</v>
      </c>
      <c r="E68" s="1">
        <v>-16.0</v>
      </c>
      <c r="F68" s="1">
        <f t="shared" si="6"/>
        <v>0.1151065708</v>
      </c>
      <c r="G68" s="28">
        <f t="shared" si="13"/>
        <v>184.442569</v>
      </c>
      <c r="H68" s="37">
        <f t="shared" si="7"/>
        <v>0.1151065708</v>
      </c>
      <c r="I68" s="37">
        <f t="shared" si="14"/>
        <v>1.071743632</v>
      </c>
      <c r="J68" s="1">
        <f t="shared" si="8"/>
        <v>1.184037254</v>
      </c>
      <c r="K68" s="1">
        <f t="shared" si="9"/>
        <v>0.9465806428</v>
      </c>
      <c r="L68" s="1">
        <f t="shared" si="10"/>
        <v>-0.5598215705</v>
      </c>
      <c r="M68" s="31">
        <v>1.2</v>
      </c>
      <c r="N68" s="28">
        <f t="shared" si="2"/>
        <v>6.595120701</v>
      </c>
      <c r="O68" s="28">
        <f t="shared" ref="O68:Q68" si="79">DEGREES(J68)</f>
        <v>67.84033747</v>
      </c>
      <c r="P68" s="28">
        <f t="shared" si="79"/>
        <v>54.2350758</v>
      </c>
      <c r="Q68" s="28">
        <f t="shared" si="79"/>
        <v>-32.07541327</v>
      </c>
      <c r="R68" s="28">
        <f t="shared" si="4"/>
        <v>1.2</v>
      </c>
      <c r="S68" s="1" t="str">
        <f t="shared" si="5"/>
        <v>[1.072,1.184,0.947,-0.56,1.2],</v>
      </c>
    </row>
    <row r="69" ht="15.75" customHeight="1">
      <c r="A69" s="1">
        <v>40.0</v>
      </c>
      <c r="B69" s="1">
        <v>130.0</v>
      </c>
      <c r="C69" s="28">
        <f t="shared" si="16"/>
        <v>273.7115044</v>
      </c>
      <c r="D69" s="2">
        <f t="shared" si="12"/>
        <v>30.64177772</v>
      </c>
      <c r="E69" s="1">
        <v>-16.0</v>
      </c>
      <c r="F69" s="1">
        <f t="shared" si="6"/>
        <v>0.1114849907</v>
      </c>
      <c r="G69" s="28">
        <f t="shared" si="13"/>
        <v>185.4213248</v>
      </c>
      <c r="H69" s="37">
        <f t="shared" si="7"/>
        <v>0.1114849907</v>
      </c>
      <c r="I69" s="37">
        <f t="shared" si="14"/>
        <v>1.068122052</v>
      </c>
      <c r="J69" s="1">
        <f t="shared" si="8"/>
        <v>1.193973265</v>
      </c>
      <c r="K69" s="1">
        <f t="shared" si="9"/>
        <v>0.9257996194</v>
      </c>
      <c r="L69" s="1">
        <f t="shared" si="10"/>
        <v>-0.548976558</v>
      </c>
      <c r="M69" s="31">
        <v>1.2</v>
      </c>
      <c r="N69" s="28">
        <f t="shared" si="2"/>
        <v>6.387619445</v>
      </c>
      <c r="O69" s="28">
        <f t="shared" ref="O69:Q69" si="80">DEGREES(J69)</f>
        <v>68.40962896</v>
      </c>
      <c r="P69" s="28">
        <f t="shared" si="80"/>
        <v>53.04441087</v>
      </c>
      <c r="Q69" s="28">
        <f t="shared" si="80"/>
        <v>-31.45403982</v>
      </c>
      <c r="R69" s="28">
        <f t="shared" si="4"/>
        <v>1.2</v>
      </c>
      <c r="S69" s="1" t="str">
        <f t="shared" si="5"/>
        <v>[1.068,1.194,0.926,-0.549,1.2],</v>
      </c>
    </row>
    <row r="70" ht="15.75" customHeight="1">
      <c r="A70" s="1">
        <v>40.0</v>
      </c>
      <c r="B70" s="1">
        <v>132.0</v>
      </c>
      <c r="C70" s="28">
        <f t="shared" si="16"/>
        <v>274.7652243</v>
      </c>
      <c r="D70" s="2">
        <f t="shared" si="12"/>
        <v>29.72579302</v>
      </c>
      <c r="E70" s="1">
        <v>-16.0</v>
      </c>
      <c r="F70" s="1">
        <f t="shared" si="6"/>
        <v>0.107767015</v>
      </c>
      <c r="G70" s="28">
        <f t="shared" si="13"/>
        <v>186.3685062</v>
      </c>
      <c r="H70" s="37">
        <f t="shared" si="7"/>
        <v>0.107767015</v>
      </c>
      <c r="I70" s="37">
        <f t="shared" si="14"/>
        <v>1.064404076</v>
      </c>
      <c r="J70" s="1">
        <f t="shared" si="8"/>
        <v>1.203803905</v>
      </c>
      <c r="K70" s="1">
        <f t="shared" si="9"/>
        <v>0.9052676869</v>
      </c>
      <c r="L70" s="1">
        <f t="shared" si="10"/>
        <v>-0.5382752648</v>
      </c>
      <c r="M70" s="31">
        <v>1.2</v>
      </c>
      <c r="N70" s="28">
        <f t="shared" si="2"/>
        <v>6.174595131</v>
      </c>
      <c r="O70" s="28">
        <f t="shared" ref="O70:Q70" si="81">DEGREES(J70)</f>
        <v>68.9728831</v>
      </c>
      <c r="P70" s="28">
        <f t="shared" si="81"/>
        <v>51.86801779</v>
      </c>
      <c r="Q70" s="28">
        <f t="shared" si="81"/>
        <v>-30.84090089</v>
      </c>
      <c r="R70" s="28">
        <f t="shared" si="4"/>
        <v>1.2</v>
      </c>
      <c r="S70" s="1" t="str">
        <f t="shared" si="5"/>
        <v>[1.064,1.204,0.905,-0.538,1.2],</v>
      </c>
    </row>
    <row r="71" ht="15.75" customHeight="1">
      <c r="A71" s="1">
        <v>40.0</v>
      </c>
      <c r="B71" s="1">
        <v>134.0</v>
      </c>
      <c r="C71" s="28">
        <f t="shared" si="16"/>
        <v>275.7863348</v>
      </c>
      <c r="D71" s="2">
        <f t="shared" si="12"/>
        <v>28.77359201</v>
      </c>
      <c r="E71" s="1">
        <v>-16.0</v>
      </c>
      <c r="F71" s="1">
        <f t="shared" si="6"/>
        <v>0.1039568007</v>
      </c>
      <c r="G71" s="28">
        <f t="shared" si="13"/>
        <v>187.2832885</v>
      </c>
      <c r="H71" s="37">
        <f t="shared" si="7"/>
        <v>0.1039568007</v>
      </c>
      <c r="I71" s="37">
        <f t="shared" si="14"/>
        <v>1.060593862</v>
      </c>
      <c r="J71" s="1">
        <f t="shared" si="8"/>
        <v>1.21351285</v>
      </c>
      <c r="K71" s="1">
        <f t="shared" si="9"/>
        <v>0.8850172239</v>
      </c>
      <c r="L71" s="1">
        <f t="shared" si="10"/>
        <v>-0.5277337467</v>
      </c>
      <c r="M71" s="31">
        <v>1.2</v>
      </c>
      <c r="N71" s="28">
        <f t="shared" si="2"/>
        <v>5.956285929</v>
      </c>
      <c r="O71" s="28">
        <f t="shared" ref="O71:Q71" si="82">DEGREES(J71)</f>
        <v>69.52916467</v>
      </c>
      <c r="P71" s="28">
        <f t="shared" si="82"/>
        <v>50.70775172</v>
      </c>
      <c r="Q71" s="28">
        <f t="shared" si="82"/>
        <v>-30.23691639</v>
      </c>
      <c r="R71" s="28">
        <f t="shared" si="4"/>
        <v>1.2</v>
      </c>
      <c r="S71" s="1" t="str">
        <f t="shared" si="5"/>
        <v>[1.061,1.214,0.885,-0.528,1.2],</v>
      </c>
    </row>
    <row r="72" ht="15.75" customHeight="1">
      <c r="A72" s="1">
        <v>40.0</v>
      </c>
      <c r="B72" s="1">
        <v>136.0</v>
      </c>
      <c r="C72" s="28">
        <f t="shared" si="16"/>
        <v>276.773592</v>
      </c>
      <c r="D72" s="2">
        <f t="shared" si="12"/>
        <v>27.78633482</v>
      </c>
      <c r="E72" s="1">
        <v>-16.0</v>
      </c>
      <c r="F72" s="1">
        <f t="shared" si="6"/>
        <v>0.1000584745</v>
      </c>
      <c r="G72" s="28">
        <f t="shared" si="13"/>
        <v>188.1648821</v>
      </c>
      <c r="H72" s="37">
        <f t="shared" si="7"/>
        <v>0.1000584745</v>
      </c>
      <c r="I72" s="37">
        <f t="shared" si="14"/>
        <v>1.056695536</v>
      </c>
      <c r="J72" s="1">
        <f t="shared" si="8"/>
        <v>1.223082776</v>
      </c>
      <c r="K72" s="1">
        <f t="shared" si="9"/>
        <v>0.865082609</v>
      </c>
      <c r="L72" s="1">
        <f t="shared" si="10"/>
        <v>-0.5173690581</v>
      </c>
      <c r="M72" s="31">
        <v>1.2</v>
      </c>
      <c r="N72" s="28">
        <f t="shared" si="2"/>
        <v>5.732928294</v>
      </c>
      <c r="O72" s="28">
        <f t="shared" ref="O72:Q72" si="83">DEGREES(J72)</f>
        <v>70.07748105</v>
      </c>
      <c r="P72" s="28">
        <f t="shared" si="83"/>
        <v>49.56558243</v>
      </c>
      <c r="Q72" s="28">
        <f t="shared" si="83"/>
        <v>-29.64306348</v>
      </c>
      <c r="R72" s="28">
        <f t="shared" si="4"/>
        <v>1.2</v>
      </c>
      <c r="S72" s="1" t="str">
        <f t="shared" si="5"/>
        <v>[1.057,1.223,0.865,-0.517,1.2],</v>
      </c>
    </row>
    <row r="73" ht="15.75" customHeight="1">
      <c r="A73" s="1">
        <v>40.0</v>
      </c>
      <c r="B73" s="1">
        <v>138.0</v>
      </c>
      <c r="C73" s="28">
        <f t="shared" si="16"/>
        <v>277.725793</v>
      </c>
      <c r="D73" s="2">
        <f t="shared" si="12"/>
        <v>26.76522425</v>
      </c>
      <c r="E73" s="1">
        <v>-16.0</v>
      </c>
      <c r="F73" s="1">
        <f t="shared" si="6"/>
        <v>0.09607613325</v>
      </c>
      <c r="G73" s="28">
        <f t="shared" si="13"/>
        <v>189.0125326</v>
      </c>
      <c r="H73" s="37">
        <f t="shared" si="7"/>
        <v>0.09607613325</v>
      </c>
      <c r="I73" s="37">
        <f t="shared" si="14"/>
        <v>1.052713195</v>
      </c>
      <c r="J73" s="1">
        <f t="shared" si="8"/>
        <v>1.232495291</v>
      </c>
      <c r="K73" s="1">
        <f t="shared" si="9"/>
        <v>0.8455003571</v>
      </c>
      <c r="L73" s="1">
        <f t="shared" si="10"/>
        <v>-0.5071993216</v>
      </c>
      <c r="M73" s="31">
        <v>1.2</v>
      </c>
      <c r="N73" s="28">
        <f t="shared" si="2"/>
        <v>5.504756947</v>
      </c>
      <c r="O73" s="28">
        <f t="shared" ref="O73:Q73" si="84">DEGREES(J73)</f>
        <v>70.61677846</v>
      </c>
      <c r="P73" s="28">
        <f t="shared" si="84"/>
        <v>48.44360204</v>
      </c>
      <c r="Q73" s="28">
        <f t="shared" si="84"/>
        <v>-29.0603805</v>
      </c>
      <c r="R73" s="28">
        <f t="shared" si="4"/>
        <v>1.2</v>
      </c>
      <c r="S73" s="1" t="str">
        <f t="shared" si="5"/>
        <v>[1.053,1.232,0.846,-0.507,1.2],</v>
      </c>
    </row>
    <row r="74" ht="15.75" customHeight="1">
      <c r="A74" s="1">
        <v>40.0</v>
      </c>
      <c r="B74" s="1">
        <v>140.0</v>
      </c>
      <c r="C74" s="28">
        <f t="shared" si="16"/>
        <v>278.6417777</v>
      </c>
      <c r="D74" s="2">
        <f t="shared" si="12"/>
        <v>25.71150439</v>
      </c>
      <c r="E74" s="1">
        <v>-16.0</v>
      </c>
      <c r="F74" s="1">
        <f t="shared" si="6"/>
        <v>0.09201384319</v>
      </c>
      <c r="G74" s="28">
        <f t="shared" si="13"/>
        <v>189.8255202</v>
      </c>
      <c r="H74" s="37">
        <f t="shared" si="7"/>
        <v>0.09201384319</v>
      </c>
      <c r="I74" s="37">
        <f t="shared" si="14"/>
        <v>1.048650905</v>
      </c>
      <c r="J74" s="1">
        <f t="shared" si="8"/>
        <v>1.241730872</v>
      </c>
      <c r="K74" s="1">
        <f t="shared" si="9"/>
        <v>0.8263092469</v>
      </c>
      <c r="L74" s="1">
        <f t="shared" si="10"/>
        <v>-0.4972437926</v>
      </c>
      <c r="M74" s="31">
        <v>1.2</v>
      </c>
      <c r="N74" s="28">
        <f t="shared" si="2"/>
        <v>5.272004871</v>
      </c>
      <c r="O74" s="28">
        <f t="shared" ref="O74:Q74" si="85">DEGREES(J74)</f>
        <v>71.14593828</v>
      </c>
      <c r="P74" s="28">
        <f t="shared" si="85"/>
        <v>47.34403242</v>
      </c>
      <c r="Q74" s="28">
        <f t="shared" si="85"/>
        <v>-28.4899707</v>
      </c>
      <c r="R74" s="28">
        <f t="shared" si="4"/>
        <v>1.2</v>
      </c>
      <c r="S74" s="1" t="str">
        <f t="shared" si="5"/>
        <v>[1.049,1.242,0.826,-0.497,1.2],</v>
      </c>
    </row>
    <row r="75" ht="15.75" customHeight="1">
      <c r="A75" s="1">
        <v>40.0</v>
      </c>
      <c r="B75" s="1">
        <v>142.0</v>
      </c>
      <c r="C75" s="28">
        <f t="shared" si="16"/>
        <v>279.5204301</v>
      </c>
      <c r="D75" s="2">
        <f t="shared" si="12"/>
        <v>24.62645901</v>
      </c>
      <c r="E75" s="1">
        <v>-16.0</v>
      </c>
      <c r="F75" s="1">
        <f t="shared" si="6"/>
        <v>0.08787564038</v>
      </c>
      <c r="G75" s="28">
        <f t="shared" si="13"/>
        <v>190.6031599</v>
      </c>
      <c r="H75" s="37">
        <f t="shared" si="7"/>
        <v>0.08787564038</v>
      </c>
      <c r="I75" s="37">
        <f t="shared" si="14"/>
        <v>1.044512702</v>
      </c>
      <c r="J75" s="1">
        <f t="shared" si="8"/>
        <v>1.250768809</v>
      </c>
      <c r="K75" s="1">
        <f t="shared" si="9"/>
        <v>0.8075504346</v>
      </c>
      <c r="L75" s="1">
        <f t="shared" si="10"/>
        <v>-0.4875229171</v>
      </c>
      <c r="M75" s="31">
        <v>1.2</v>
      </c>
      <c r="N75" s="28">
        <f t="shared" si="2"/>
        <v>5.034903316</v>
      </c>
      <c r="O75" s="28">
        <f t="shared" ref="O75:Q75" si="86">DEGREES(J75)</f>
        <v>71.66377392</v>
      </c>
      <c r="P75" s="28">
        <f t="shared" si="86"/>
        <v>46.26923164</v>
      </c>
      <c r="Q75" s="28">
        <f t="shared" si="86"/>
        <v>-27.93300557</v>
      </c>
      <c r="R75" s="28">
        <f t="shared" si="4"/>
        <v>1.2</v>
      </c>
      <c r="S75" s="1" t="str">
        <f t="shared" si="5"/>
        <v>[1.045,1.251,0.808,-0.488,1.2],</v>
      </c>
    </row>
    <row r="76" ht="15.75" customHeight="1">
      <c r="A76" s="1">
        <v>40.0</v>
      </c>
      <c r="B76" s="1">
        <v>144.0</v>
      </c>
      <c r="C76" s="28">
        <f t="shared" si="16"/>
        <v>280.3606798</v>
      </c>
      <c r="D76" s="2">
        <f t="shared" si="12"/>
        <v>23.51141009</v>
      </c>
      <c r="E76" s="1">
        <v>-16.0</v>
      </c>
      <c r="F76" s="1">
        <f t="shared" si="6"/>
        <v>0.08366553097</v>
      </c>
      <c r="G76" s="28">
        <f t="shared" si="13"/>
        <v>191.3448012</v>
      </c>
      <c r="H76" s="37">
        <f t="shared" si="7"/>
        <v>0.08366553097</v>
      </c>
      <c r="I76" s="37">
        <f t="shared" si="14"/>
        <v>1.040302592</v>
      </c>
      <c r="J76" s="1">
        <f t="shared" si="8"/>
        <v>1.25958716</v>
      </c>
      <c r="K76" s="1">
        <f t="shared" si="9"/>
        <v>0.7892675451</v>
      </c>
      <c r="L76" s="1">
        <f t="shared" si="10"/>
        <v>-0.478058378</v>
      </c>
      <c r="M76" s="31">
        <v>1.2</v>
      </c>
      <c r="N76" s="28">
        <f t="shared" si="2"/>
        <v>4.793681815</v>
      </c>
      <c r="O76" s="28">
        <f t="shared" ref="O76:Q76" si="87">DEGREES(J76)</f>
        <v>72.16902818</v>
      </c>
      <c r="P76" s="28">
        <f t="shared" si="87"/>
        <v>45.22169924</v>
      </c>
      <c r="Q76" s="28">
        <f t="shared" si="87"/>
        <v>-27.39072742</v>
      </c>
      <c r="R76" s="28">
        <f t="shared" si="4"/>
        <v>1.2</v>
      </c>
      <c r="S76" s="1" t="str">
        <f t="shared" si="5"/>
        <v>[1.04,1.26,0.789,-0.478,1.2],</v>
      </c>
    </row>
    <row r="77" ht="15.75" customHeight="1">
      <c r="A77" s="1">
        <v>40.0</v>
      </c>
      <c r="B77" s="1">
        <v>146.0</v>
      </c>
      <c r="C77" s="28">
        <f t="shared" si="16"/>
        <v>281.1615029</v>
      </c>
      <c r="D77" s="2">
        <f t="shared" si="12"/>
        <v>22.36771614</v>
      </c>
      <c r="E77" s="1">
        <v>-16.0</v>
      </c>
      <c r="F77" s="1">
        <f t="shared" si="6"/>
        <v>0.07938749171</v>
      </c>
      <c r="G77" s="28">
        <f t="shared" si="13"/>
        <v>192.0498279</v>
      </c>
      <c r="H77" s="37">
        <f t="shared" si="7"/>
        <v>0.07938749171</v>
      </c>
      <c r="I77" s="37">
        <f t="shared" si="14"/>
        <v>1.036024553</v>
      </c>
      <c r="J77" s="1">
        <f t="shared" si="8"/>
        <v>1.268162721</v>
      </c>
      <c r="K77" s="1">
        <f t="shared" si="9"/>
        <v>0.7715067322</v>
      </c>
      <c r="L77" s="1">
        <f t="shared" si="10"/>
        <v>-0.4688731259</v>
      </c>
      <c r="M77" s="31">
        <v>1.2</v>
      </c>
      <c r="N77" s="28">
        <f t="shared" si="2"/>
        <v>4.548568221</v>
      </c>
      <c r="O77" s="28">
        <f t="shared" ref="O77:Q77" si="88">DEGREES(J77)</f>
        <v>72.66037162</v>
      </c>
      <c r="P77" s="28">
        <f t="shared" si="88"/>
        <v>44.20407962</v>
      </c>
      <c r="Q77" s="28">
        <f t="shared" si="88"/>
        <v>-26.86445124</v>
      </c>
      <c r="R77" s="28">
        <f t="shared" si="4"/>
        <v>1.2</v>
      </c>
      <c r="S77" s="1" t="str">
        <f t="shared" si="5"/>
        <v>[1.036,1.268,0.772,-0.469,1.2],</v>
      </c>
    </row>
    <row r="78" ht="15.75" customHeight="1">
      <c r="A78" s="1">
        <v>40.0</v>
      </c>
      <c r="B78" s="1">
        <v>148.0</v>
      </c>
      <c r="C78" s="28">
        <f t="shared" si="16"/>
        <v>281.9219238</v>
      </c>
      <c r="D78" s="2">
        <f t="shared" si="12"/>
        <v>21.19677057</v>
      </c>
      <c r="E78" s="1">
        <v>-16.0</v>
      </c>
      <c r="F78" s="1">
        <f t="shared" si="6"/>
        <v>0.07504547068</v>
      </c>
      <c r="G78" s="28">
        <f t="shared" si="13"/>
        <v>192.7176581</v>
      </c>
      <c r="H78" s="37">
        <f t="shared" si="7"/>
        <v>0.07504547068</v>
      </c>
      <c r="I78" s="37">
        <f t="shared" si="14"/>
        <v>1.031682532</v>
      </c>
      <c r="J78" s="1">
        <f t="shared" si="8"/>
        <v>1.27647102</v>
      </c>
      <c r="K78" s="1">
        <f t="shared" si="9"/>
        <v>0.7543166955</v>
      </c>
      <c r="L78" s="1">
        <f t="shared" si="10"/>
        <v>-0.4599913883</v>
      </c>
      <c r="M78" s="31">
        <v>1.2</v>
      </c>
      <c r="N78" s="28">
        <f t="shared" si="2"/>
        <v>4.299788742</v>
      </c>
      <c r="O78" s="28">
        <f t="shared" ref="O78:Q78" si="89">DEGREES(J78)</f>
        <v>73.13640209</v>
      </c>
      <c r="P78" s="28">
        <f t="shared" si="89"/>
        <v>43.21916307</v>
      </c>
      <c r="Q78" s="28">
        <f t="shared" si="89"/>
        <v>-26.35556516</v>
      </c>
      <c r="R78" s="28">
        <f t="shared" si="4"/>
        <v>1.2</v>
      </c>
      <c r="S78" s="1" t="str">
        <f t="shared" si="5"/>
        <v>[1.032,1.276,0.754,-0.46,1.2],</v>
      </c>
    </row>
    <row r="79" ht="15.75" customHeight="1">
      <c r="A79" s="1">
        <v>40.0</v>
      </c>
      <c r="B79" s="1">
        <v>150.0</v>
      </c>
      <c r="C79" s="28">
        <f t="shared" si="16"/>
        <v>282.6410162</v>
      </c>
      <c r="D79" s="2">
        <f t="shared" si="12"/>
        <v>20</v>
      </c>
      <c r="E79" s="1">
        <v>-16.0</v>
      </c>
      <c r="F79" s="1">
        <f t="shared" si="6"/>
        <v>0.07064338812</v>
      </c>
      <c r="G79" s="28">
        <f t="shared" si="13"/>
        <v>193.347744</v>
      </c>
      <c r="H79" s="37">
        <f t="shared" si="7"/>
        <v>0.07064338812</v>
      </c>
      <c r="I79" s="37">
        <f t="shared" si="14"/>
        <v>1.02728045</v>
      </c>
      <c r="J79" s="1">
        <f t="shared" si="8"/>
        <v>1.284486335</v>
      </c>
      <c r="K79" s="1">
        <f t="shared" si="9"/>
        <v>0.7377486422</v>
      </c>
      <c r="L79" s="1">
        <f t="shared" si="10"/>
        <v>-0.4514386506</v>
      </c>
      <c r="M79" s="31">
        <v>1.2</v>
      </c>
      <c r="N79" s="28">
        <f t="shared" si="2"/>
        <v>4.04756799</v>
      </c>
      <c r="O79" s="28">
        <f t="shared" ref="O79:Q79" si="90">DEGREES(J79)</f>
        <v>73.59564585</v>
      </c>
      <c r="P79" s="28">
        <f t="shared" si="90"/>
        <v>42.26988354</v>
      </c>
      <c r="Q79" s="28">
        <f t="shared" si="90"/>
        <v>-25.86552939</v>
      </c>
      <c r="R79" s="28">
        <f t="shared" si="4"/>
        <v>1.2</v>
      </c>
      <c r="S79" s="1" t="str">
        <f t="shared" si="5"/>
        <v>[1.027,1.284,0.738,-0.451,1.2],</v>
      </c>
    </row>
    <row r="80" ht="15.75" customHeight="1">
      <c r="A80" s="1">
        <v>40.0</v>
      </c>
      <c r="B80" s="1">
        <v>152.0</v>
      </c>
      <c r="C80" s="28">
        <f t="shared" si="16"/>
        <v>283.3179037</v>
      </c>
      <c r="D80" s="2">
        <f t="shared" si="12"/>
        <v>18.77886251</v>
      </c>
      <c r="E80" s="1">
        <v>-16.0</v>
      </c>
      <c r="F80" s="1">
        <f t="shared" si="6"/>
        <v>0.06618513747</v>
      </c>
      <c r="G80" s="28">
        <f t="shared" si="13"/>
        <v>193.9395715</v>
      </c>
      <c r="H80" s="37">
        <f t="shared" si="7"/>
        <v>0.06618513747</v>
      </c>
      <c r="I80" s="37">
        <f t="shared" si="14"/>
        <v>1.022822199</v>
      </c>
      <c r="J80" s="1">
        <f t="shared" si="8"/>
        <v>1.292181752</v>
      </c>
      <c r="K80" s="1">
        <f t="shared" si="9"/>
        <v>0.7218561769</v>
      </c>
      <c r="L80" s="1">
        <f t="shared" si="10"/>
        <v>-0.4432416022</v>
      </c>
      <c r="M80" s="31">
        <v>1.2</v>
      </c>
      <c r="N80" s="28">
        <f t="shared" si="2"/>
        <v>3.792129043</v>
      </c>
      <c r="O80" s="28">
        <f t="shared" ref="O80:Q80" si="91">DEGREES(J80)</f>
        <v>74.03656076</v>
      </c>
      <c r="P80" s="28">
        <f t="shared" si="91"/>
        <v>41.35931235</v>
      </c>
      <c r="Q80" s="28">
        <f t="shared" si="91"/>
        <v>-25.39587311</v>
      </c>
      <c r="R80" s="28">
        <f t="shared" si="4"/>
        <v>1.2</v>
      </c>
      <c r="S80" s="1" t="str">
        <f t="shared" si="5"/>
        <v>[1.023,1.292,0.722,-0.443,1.2],</v>
      </c>
    </row>
    <row r="81" ht="15.75" customHeight="1">
      <c r="A81" s="1">
        <v>40.0</v>
      </c>
      <c r="B81" s="1">
        <v>154.0</v>
      </c>
      <c r="C81" s="28">
        <f t="shared" si="16"/>
        <v>283.9517619</v>
      </c>
      <c r="D81" s="2">
        <f t="shared" si="12"/>
        <v>17.53484587</v>
      </c>
      <c r="E81" s="1">
        <v>-16.0</v>
      </c>
      <c r="F81" s="1">
        <f t="shared" si="6"/>
        <v>0.06167458644</v>
      </c>
      <c r="G81" s="28">
        <f t="shared" si="13"/>
        <v>194.4926605</v>
      </c>
      <c r="H81" s="37">
        <f t="shared" si="7"/>
        <v>0.06167458644</v>
      </c>
      <c r="I81" s="37">
        <f t="shared" si="14"/>
        <v>1.018311648</v>
      </c>
      <c r="J81" s="1">
        <f t="shared" si="8"/>
        <v>1.29952926</v>
      </c>
      <c r="K81" s="1">
        <f t="shared" si="9"/>
        <v>0.7066951054</v>
      </c>
      <c r="L81" s="1">
        <f t="shared" si="10"/>
        <v>-0.4354280386</v>
      </c>
      <c r="M81" s="31">
        <v>1.2</v>
      </c>
      <c r="N81" s="28">
        <f t="shared" si="2"/>
        <v>3.533693506</v>
      </c>
      <c r="O81" s="28">
        <f t="shared" ref="O81:Q81" si="92">DEGREES(J81)</f>
        <v>74.45754195</v>
      </c>
      <c r="P81" s="28">
        <f t="shared" si="92"/>
        <v>40.49064694</v>
      </c>
      <c r="Q81" s="28">
        <f t="shared" si="92"/>
        <v>-24.94818889</v>
      </c>
      <c r="R81" s="28">
        <f t="shared" si="4"/>
        <v>1.2</v>
      </c>
      <c r="S81" s="1" t="str">
        <f t="shared" si="5"/>
        <v>[1.018,1.3,0.707,-0.435,1.2],</v>
      </c>
    </row>
    <row r="82" ht="15.75" customHeight="1">
      <c r="A82" s="1">
        <v>40.0</v>
      </c>
      <c r="B82" s="1">
        <v>156.0</v>
      </c>
      <c r="C82" s="28">
        <f t="shared" si="16"/>
        <v>284.5418183</v>
      </c>
      <c r="D82" s="2">
        <f t="shared" si="12"/>
        <v>16.26946572</v>
      </c>
      <c r="E82" s="1">
        <v>-16.0</v>
      </c>
      <c r="F82" s="1">
        <f t="shared" si="6"/>
        <v>0.05711557834</v>
      </c>
      <c r="G82" s="28">
        <f t="shared" si="13"/>
        <v>195.0065646</v>
      </c>
      <c r="H82" s="37">
        <f t="shared" si="7"/>
        <v>0.05711557834</v>
      </c>
      <c r="I82" s="37">
        <f t="shared" si="14"/>
        <v>1.01375264</v>
      </c>
      <c r="J82" s="1">
        <f t="shared" si="8"/>
        <v>1.306499904</v>
      </c>
      <c r="K82" s="1">
        <f t="shared" si="9"/>
        <v>0.6923231337</v>
      </c>
      <c r="L82" s="1">
        <f t="shared" si="10"/>
        <v>-0.4280267111</v>
      </c>
      <c r="M82" s="31">
        <v>1.2</v>
      </c>
      <c r="N82" s="28">
        <f t="shared" si="2"/>
        <v>3.272481584</v>
      </c>
      <c r="O82" s="28">
        <f t="shared" ref="O82:Q82" si="93">DEGREES(J82)</f>
        <v>74.85693044</v>
      </c>
      <c r="P82" s="28">
        <f t="shared" si="93"/>
        <v>39.66719362</v>
      </c>
      <c r="Q82" s="28">
        <f t="shared" si="93"/>
        <v>-24.52412407</v>
      </c>
      <c r="R82" s="28">
        <f t="shared" si="4"/>
        <v>1.2</v>
      </c>
      <c r="S82" s="1" t="str">
        <f t="shared" si="5"/>
        <v>[1.014,1.306,0.692,-0.428,1.2],</v>
      </c>
    </row>
    <row r="83" ht="15.75" customHeight="1">
      <c r="A83" s="1">
        <v>40.0</v>
      </c>
      <c r="B83" s="1">
        <v>158.0</v>
      </c>
      <c r="C83" s="28">
        <f t="shared" si="16"/>
        <v>285.0873542</v>
      </c>
      <c r="D83" s="2">
        <f t="shared" si="12"/>
        <v>14.98426374</v>
      </c>
      <c r="E83" s="1">
        <v>-16.0</v>
      </c>
      <c r="F83" s="1">
        <f t="shared" si="6"/>
        <v>0.05251193339</v>
      </c>
      <c r="G83" s="28">
        <f t="shared" si="13"/>
        <v>195.4808709</v>
      </c>
      <c r="H83" s="37">
        <f t="shared" si="7"/>
        <v>0.05251193339</v>
      </c>
      <c r="I83" s="37">
        <f t="shared" si="14"/>
        <v>1.009148995</v>
      </c>
      <c r="J83" s="1">
        <f t="shared" si="8"/>
        <v>1.313063996</v>
      </c>
      <c r="K83" s="1">
        <f t="shared" si="9"/>
        <v>0.6787994473</v>
      </c>
      <c r="L83" s="1">
        <f t="shared" si="10"/>
        <v>-0.421067117</v>
      </c>
      <c r="M83" s="31">
        <v>1.2</v>
      </c>
      <c r="N83" s="28">
        <f t="shared" si="2"/>
        <v>3.008712157</v>
      </c>
      <c r="O83" s="28">
        <f t="shared" ref="O83:Q83" si="94">DEGREES(J83)</f>
        <v>75.23302523</v>
      </c>
      <c r="P83" s="28">
        <f t="shared" si="94"/>
        <v>38.89234347</v>
      </c>
      <c r="Q83" s="28">
        <f t="shared" si="94"/>
        <v>-24.12536869</v>
      </c>
      <c r="R83" s="28">
        <f t="shared" si="4"/>
        <v>1.2</v>
      </c>
      <c r="S83" s="1" t="str">
        <f t="shared" si="5"/>
        <v>[1.009,1.313,0.679,-0.421,1.2],</v>
      </c>
    </row>
    <row r="84" ht="15.75" customHeight="1">
      <c r="A84" s="1">
        <v>40.0</v>
      </c>
      <c r="B84" s="1">
        <v>160.0</v>
      </c>
      <c r="C84" s="28">
        <f t="shared" si="16"/>
        <v>285.5877048</v>
      </c>
      <c r="D84" s="2">
        <f t="shared" si="12"/>
        <v>13.68080573</v>
      </c>
      <c r="E84" s="1">
        <v>-16.0</v>
      </c>
      <c r="F84" s="1">
        <f t="shared" si="6"/>
        <v>0.04786745016</v>
      </c>
      <c r="G84" s="28">
        <f t="shared" si="13"/>
        <v>195.9152</v>
      </c>
      <c r="H84" s="37">
        <f t="shared" si="7"/>
        <v>0.04786745016</v>
      </c>
      <c r="I84" s="37">
        <f t="shared" si="14"/>
        <v>1.004504512</v>
      </c>
      <c r="J84" s="1">
        <f t="shared" si="8"/>
        <v>1.319191393</v>
      </c>
      <c r="K84" s="1">
        <f t="shared" si="9"/>
        <v>0.6661841554</v>
      </c>
      <c r="L84" s="1">
        <f t="shared" si="10"/>
        <v>-0.4145792219</v>
      </c>
      <c r="M84" s="31">
        <v>1.2</v>
      </c>
      <c r="N84" s="28">
        <f t="shared" si="2"/>
        <v>2.74260287</v>
      </c>
      <c r="O84" s="28">
        <f t="shared" ref="O84:Q84" si="95">DEGREES(J84)</f>
        <v>75.58409921</v>
      </c>
      <c r="P84" s="28">
        <f t="shared" si="95"/>
        <v>38.16954048</v>
      </c>
      <c r="Q84" s="28">
        <f t="shared" si="95"/>
        <v>-23.75363969</v>
      </c>
      <c r="R84" s="28">
        <f t="shared" si="4"/>
        <v>1.2</v>
      </c>
      <c r="S84" s="1" t="str">
        <f t="shared" si="5"/>
        <v>[1.005,1.319,0.666,-0.415,1.2],</v>
      </c>
    </row>
    <row r="85" ht="15.75" customHeight="1">
      <c r="A85" s="1">
        <v>40.0</v>
      </c>
      <c r="B85" s="1">
        <v>162.0</v>
      </c>
      <c r="C85" s="28">
        <f t="shared" si="16"/>
        <v>286.0422607</v>
      </c>
      <c r="D85" s="2">
        <f t="shared" si="12"/>
        <v>12.36067977</v>
      </c>
      <c r="E85" s="1">
        <v>-16.0</v>
      </c>
      <c r="F85" s="1">
        <f t="shared" si="6"/>
        <v>0.04318590713</v>
      </c>
      <c r="G85" s="28">
        <f t="shared" si="13"/>
        <v>196.3092057</v>
      </c>
      <c r="H85" s="37">
        <f t="shared" si="7"/>
        <v>0.04318590713</v>
      </c>
      <c r="I85" s="37">
        <f t="shared" si="14"/>
        <v>0.9998229686</v>
      </c>
      <c r="J85" s="1">
        <f t="shared" si="8"/>
        <v>1.324851846</v>
      </c>
      <c r="K85" s="1">
        <f t="shared" si="9"/>
        <v>0.6545375918</v>
      </c>
      <c r="L85" s="1">
        <f t="shared" si="10"/>
        <v>-0.4085931108</v>
      </c>
      <c r="M85" s="31">
        <v>1.2</v>
      </c>
      <c r="N85" s="28">
        <f t="shared" si="2"/>
        <v>2.474370213</v>
      </c>
      <c r="O85" s="28">
        <f t="shared" ref="O85:Q85" si="96">DEGREES(J85)</f>
        <v>75.90841924</v>
      </c>
      <c r="P85" s="28">
        <f t="shared" si="96"/>
        <v>37.50224154</v>
      </c>
      <c r="Q85" s="28">
        <f t="shared" si="96"/>
        <v>-23.41066079</v>
      </c>
      <c r="R85" s="28">
        <f t="shared" si="4"/>
        <v>1.2</v>
      </c>
      <c r="S85" s="1" t="str">
        <f t="shared" si="5"/>
        <v>[1,1.325,0.655,-0.409,1.2],</v>
      </c>
    </row>
    <row r="86" ht="15.75" customHeight="1">
      <c r="A86" s="1">
        <v>40.0</v>
      </c>
      <c r="B86" s="1">
        <v>164.0</v>
      </c>
      <c r="C86" s="28">
        <f t="shared" si="16"/>
        <v>286.4504678</v>
      </c>
      <c r="D86" s="2">
        <f t="shared" si="12"/>
        <v>11.02549423</v>
      </c>
      <c r="E86" s="1">
        <v>-16.0</v>
      </c>
      <c r="F86" s="1">
        <f t="shared" si="6"/>
        <v>0.0384710643</v>
      </c>
      <c r="G86" s="28">
        <f t="shared" si="13"/>
        <v>196.6625752</v>
      </c>
      <c r="H86" s="37">
        <f t="shared" si="7"/>
        <v>0.0384710643</v>
      </c>
      <c r="I86" s="37">
        <f t="shared" si="14"/>
        <v>0.9951081257</v>
      </c>
      <c r="J86" s="1">
        <f t="shared" si="8"/>
        <v>1.330015423</v>
      </c>
      <c r="K86" s="1">
        <f t="shared" si="9"/>
        <v>0.6439194692</v>
      </c>
      <c r="L86" s="1">
        <f t="shared" si="10"/>
        <v>-0.4031385651</v>
      </c>
      <c r="M86" s="31">
        <v>1.2</v>
      </c>
      <c r="N86" s="28">
        <f t="shared" si="2"/>
        <v>2.204229618</v>
      </c>
      <c r="O86" s="28">
        <f t="shared" ref="O86:Q86" si="97">DEGREES(J86)</f>
        <v>76.20427041</v>
      </c>
      <c r="P86" s="28">
        <f t="shared" si="97"/>
        <v>36.89386793</v>
      </c>
      <c r="Q86" s="28">
        <f t="shared" si="97"/>
        <v>-23.09813834</v>
      </c>
      <c r="R86" s="28">
        <f t="shared" si="4"/>
        <v>1.2</v>
      </c>
      <c r="S86" s="1" t="str">
        <f t="shared" si="5"/>
        <v>[0.995,1.33,0.644,-0.403,1.2],</v>
      </c>
    </row>
    <row r="87" ht="15.75" customHeight="1">
      <c r="A87" s="1">
        <v>40.0</v>
      </c>
      <c r="B87" s="1">
        <v>166.0</v>
      </c>
      <c r="C87" s="28">
        <f t="shared" si="16"/>
        <v>286.8118291</v>
      </c>
      <c r="D87" s="2">
        <f t="shared" si="12"/>
        <v>9.676875824</v>
      </c>
      <c r="E87" s="1">
        <v>-16.0</v>
      </c>
      <c r="F87" s="1">
        <f t="shared" si="6"/>
        <v>0.03372666486</v>
      </c>
      <c r="G87" s="28">
        <f t="shared" si="13"/>
        <v>196.9750289</v>
      </c>
      <c r="H87" s="37">
        <f t="shared" si="7"/>
        <v>0.03372666486</v>
      </c>
      <c r="I87" s="37">
        <f t="shared" si="14"/>
        <v>0.9903637263</v>
      </c>
      <c r="J87" s="1">
        <f t="shared" si="8"/>
        <v>1.334653004</v>
      </c>
      <c r="K87" s="1">
        <f t="shared" si="9"/>
        <v>0.6343878921</v>
      </c>
      <c r="L87" s="1">
        <f t="shared" si="10"/>
        <v>-0.3982445695</v>
      </c>
      <c r="M87" s="31">
        <v>1.2</v>
      </c>
      <c r="N87" s="28">
        <f t="shared" si="2"/>
        <v>1.932395553</v>
      </c>
      <c r="O87" s="28">
        <f t="shared" ref="O87:Q87" si="98">DEGREES(J87)</f>
        <v>76.46998425</v>
      </c>
      <c r="P87" s="28">
        <f t="shared" si="98"/>
        <v>36.34774879</v>
      </c>
      <c r="Q87" s="28">
        <f t="shared" si="98"/>
        <v>-22.81773305</v>
      </c>
      <c r="R87" s="28">
        <f t="shared" si="4"/>
        <v>1.2</v>
      </c>
      <c r="S87" s="1" t="str">
        <f t="shared" si="5"/>
        <v>[0.99,1.335,0.634,-0.398,1.2],</v>
      </c>
    </row>
    <row r="88" ht="15.75" customHeight="1">
      <c r="A88" s="1">
        <v>40.0</v>
      </c>
      <c r="B88" s="1">
        <v>168.0</v>
      </c>
      <c r="C88" s="28">
        <f t="shared" si="16"/>
        <v>287.125904</v>
      </c>
      <c r="D88" s="2">
        <f t="shared" si="12"/>
        <v>8.316467633</v>
      </c>
      <c r="E88" s="1">
        <v>-16.0</v>
      </c>
      <c r="F88" s="1">
        <f t="shared" si="6"/>
        <v>0.02895643689</v>
      </c>
      <c r="G88" s="28">
        <f t="shared" si="13"/>
        <v>197.2463201</v>
      </c>
      <c r="H88" s="37">
        <f t="shared" si="7"/>
        <v>0.02895643689</v>
      </c>
      <c r="I88" s="37">
        <f t="shared" si="14"/>
        <v>0.9855934983</v>
      </c>
      <c r="J88" s="1">
        <f t="shared" si="8"/>
        <v>1.338736835</v>
      </c>
      <c r="K88" s="1">
        <f t="shared" si="9"/>
        <v>0.6259982503</v>
      </c>
      <c r="L88" s="1">
        <f t="shared" si="10"/>
        <v>-0.3939387587</v>
      </c>
      <c r="M88" s="31">
        <v>1.2</v>
      </c>
      <c r="N88" s="28">
        <f t="shared" si="2"/>
        <v>1.659081623</v>
      </c>
      <c r="O88" s="28">
        <f t="shared" ref="O88:Q88" si="99">DEGREES(J88)</f>
        <v>76.70397054</v>
      </c>
      <c r="P88" s="28">
        <f t="shared" si="99"/>
        <v>35.86705772</v>
      </c>
      <c r="Q88" s="28">
        <f t="shared" si="99"/>
        <v>-22.57102826</v>
      </c>
      <c r="R88" s="28">
        <f t="shared" si="4"/>
        <v>1.2</v>
      </c>
      <c r="S88" s="1" t="str">
        <f t="shared" si="5"/>
        <v>[0.986,1.339,0.626,-0.394,1.2],</v>
      </c>
    </row>
    <row r="89" ht="15.75" customHeight="1">
      <c r="A89" s="1">
        <v>40.0</v>
      </c>
      <c r="B89" s="1">
        <v>170.0</v>
      </c>
      <c r="C89" s="28">
        <f t="shared" si="16"/>
        <v>287.3923101</v>
      </c>
      <c r="D89" s="2">
        <f t="shared" si="12"/>
        <v>6.945927107</v>
      </c>
      <c r="E89" s="1">
        <v>-16.0</v>
      </c>
      <c r="F89" s="1">
        <f t="shared" si="6"/>
        <v>0.02416409518</v>
      </c>
      <c r="G89" s="28">
        <f t="shared" si="13"/>
        <v>197.4762352</v>
      </c>
      <c r="H89" s="37">
        <f t="shared" si="7"/>
        <v>0.02416409518</v>
      </c>
      <c r="I89" s="37">
        <f t="shared" si="14"/>
        <v>0.9808011566</v>
      </c>
      <c r="J89" s="1">
        <f t="shared" si="8"/>
        <v>1.342241125</v>
      </c>
      <c r="K89" s="1">
        <f t="shared" si="9"/>
        <v>0.618802021</v>
      </c>
      <c r="L89" s="1">
        <f t="shared" si="10"/>
        <v>-0.390246819</v>
      </c>
      <c r="M89" s="31">
        <v>1.2</v>
      </c>
      <c r="N89" s="28">
        <f t="shared" si="2"/>
        <v>1.38450067</v>
      </c>
      <c r="O89" s="28">
        <f t="shared" ref="O89:Q89" si="100">DEGREES(J89)</f>
        <v>76.90475154</v>
      </c>
      <c r="P89" s="28">
        <f t="shared" si="100"/>
        <v>35.45474416</v>
      </c>
      <c r="Q89" s="28">
        <f t="shared" si="100"/>
        <v>-22.3594957</v>
      </c>
      <c r="R89" s="28">
        <f t="shared" si="4"/>
        <v>1.2</v>
      </c>
      <c r="S89" s="1" t="str">
        <f t="shared" si="5"/>
        <v>[0.981,1.342,0.619,-0.39,1.2],</v>
      </c>
    </row>
    <row r="90" ht="15.75" customHeight="1">
      <c r="A90" s="1">
        <v>40.0</v>
      </c>
      <c r="B90" s="1">
        <v>172.0</v>
      </c>
      <c r="C90" s="28">
        <f t="shared" si="16"/>
        <v>287.6107227</v>
      </c>
      <c r="D90" s="2">
        <f t="shared" si="12"/>
        <v>5.566924038</v>
      </c>
      <c r="E90" s="1">
        <v>-16.0</v>
      </c>
      <c r="F90" s="1">
        <f t="shared" si="6"/>
        <v>0.01935334307</v>
      </c>
      <c r="G90" s="28">
        <f t="shared" si="13"/>
        <v>197.6645937</v>
      </c>
      <c r="H90" s="37">
        <f t="shared" si="7"/>
        <v>0.01935334307</v>
      </c>
      <c r="I90" s="37">
        <f t="shared" si="14"/>
        <v>0.9759904045</v>
      </c>
      <c r="J90" s="1">
        <f t="shared" si="8"/>
        <v>1.345142665</v>
      </c>
      <c r="K90" s="1">
        <f t="shared" si="9"/>
        <v>0.6128455301</v>
      </c>
      <c r="L90" s="1">
        <f t="shared" si="10"/>
        <v>-0.3871918687</v>
      </c>
      <c r="M90" s="31">
        <v>1.2</v>
      </c>
      <c r="N90" s="28">
        <f t="shared" si="2"/>
        <v>1.108864877</v>
      </c>
      <c r="O90" s="28">
        <f t="shared" ref="O90:Q90" si="101">DEGREES(J90)</f>
        <v>77.07099757</v>
      </c>
      <c r="P90" s="28">
        <f t="shared" si="101"/>
        <v>35.11346237</v>
      </c>
      <c r="Q90" s="28">
        <f t="shared" si="101"/>
        <v>-22.18445994</v>
      </c>
      <c r="R90" s="28">
        <f t="shared" si="4"/>
        <v>1.2</v>
      </c>
      <c r="S90" s="1" t="str">
        <f t="shared" si="5"/>
        <v>[0.976,1.345,0.613,-0.387,1.2],</v>
      </c>
    </row>
    <row r="91" ht="15.75" customHeight="1">
      <c r="A91" s="1">
        <v>40.0</v>
      </c>
      <c r="B91" s="1">
        <v>174.0</v>
      </c>
      <c r="C91" s="28">
        <f t="shared" si="16"/>
        <v>287.7808758</v>
      </c>
      <c r="D91" s="2">
        <f t="shared" si="12"/>
        <v>4.181138531</v>
      </c>
      <c r="E91" s="1">
        <v>-16.0</v>
      </c>
      <c r="F91" s="1">
        <f t="shared" si="6"/>
        <v>0.01452787423</v>
      </c>
      <c r="G91" s="28">
        <f t="shared" si="13"/>
        <v>197.8112479</v>
      </c>
      <c r="H91" s="37">
        <f t="shared" si="7"/>
        <v>0.01452787423</v>
      </c>
      <c r="I91" s="37">
        <f t="shared" si="14"/>
        <v>0.9711649357</v>
      </c>
      <c r="J91" s="1">
        <f t="shared" si="8"/>
        <v>1.347421445</v>
      </c>
      <c r="K91" s="1">
        <f t="shared" si="9"/>
        <v>0.6081687286</v>
      </c>
      <c r="L91" s="1">
        <f t="shared" si="10"/>
        <v>-0.3847938469</v>
      </c>
      <c r="M91" s="31">
        <v>1.2</v>
      </c>
      <c r="N91" s="28">
        <f t="shared" si="2"/>
        <v>0.8323858789</v>
      </c>
      <c r="O91" s="28">
        <f t="shared" ref="O91:Q91" si="102">DEGREES(J91)</f>
        <v>77.20156203</v>
      </c>
      <c r="P91" s="28">
        <f t="shared" si="102"/>
        <v>34.84550138</v>
      </c>
      <c r="Q91" s="28">
        <f t="shared" si="102"/>
        <v>-22.04706341</v>
      </c>
      <c r="R91" s="28">
        <f t="shared" si="4"/>
        <v>1.2</v>
      </c>
      <c r="S91" s="1" t="str">
        <f t="shared" si="5"/>
        <v>[0.971,1.347,0.608,-0.385,1.2],</v>
      </c>
    </row>
    <row r="92" ht="15.75" customHeight="1">
      <c r="A92" s="1">
        <v>40.0</v>
      </c>
      <c r="B92" s="1">
        <v>176.0</v>
      </c>
      <c r="C92" s="28">
        <f t="shared" si="16"/>
        <v>287.902562</v>
      </c>
      <c r="D92" s="2">
        <f t="shared" si="12"/>
        <v>2.79025895</v>
      </c>
      <c r="E92" s="1">
        <v>-16.0</v>
      </c>
      <c r="F92" s="1">
        <f t="shared" si="6"/>
        <v>0.009691374656</v>
      </c>
      <c r="G92" s="28">
        <f t="shared" si="13"/>
        <v>197.9160828</v>
      </c>
      <c r="H92" s="37">
        <f t="shared" si="7"/>
        <v>0.009691374656</v>
      </c>
      <c r="I92" s="37">
        <f t="shared" si="14"/>
        <v>0.9663284361</v>
      </c>
      <c r="J92" s="1">
        <f t="shared" si="8"/>
        <v>1.349061216</v>
      </c>
      <c r="K92" s="1">
        <f t="shared" si="9"/>
        <v>0.6048040542</v>
      </c>
      <c r="L92" s="1">
        <f t="shared" si="10"/>
        <v>-0.3830689436</v>
      </c>
      <c r="M92" s="31">
        <v>1.2</v>
      </c>
      <c r="N92" s="28">
        <f t="shared" si="2"/>
        <v>0.5552748655</v>
      </c>
      <c r="O92" s="28">
        <f t="shared" ref="O92:Q92" si="103">DEGREES(J92)</f>
        <v>77.29551399</v>
      </c>
      <c r="P92" s="28">
        <f t="shared" si="103"/>
        <v>34.65271974</v>
      </c>
      <c r="Q92" s="28">
        <f t="shared" si="103"/>
        <v>-21.94823373</v>
      </c>
      <c r="R92" s="28">
        <f t="shared" si="4"/>
        <v>1.2</v>
      </c>
      <c r="S92" s="1" t="str">
        <f t="shared" si="5"/>
        <v>[0.966,1.349,0.605,-0.383,1.2],</v>
      </c>
    </row>
    <row r="93" ht="15.75" customHeight="1">
      <c r="A93" s="1">
        <v>40.0</v>
      </c>
      <c r="B93" s="1">
        <v>178.0</v>
      </c>
      <c r="C93" s="28">
        <f t="shared" si="16"/>
        <v>287.9756331</v>
      </c>
      <c r="D93" s="2">
        <f t="shared" si="12"/>
        <v>1.395979868</v>
      </c>
      <c r="E93" s="1">
        <v>-16.0</v>
      </c>
      <c r="F93" s="1">
        <f t="shared" si="6"/>
        <v>0.004847524489</v>
      </c>
      <c r="G93" s="28">
        <f t="shared" si="13"/>
        <v>197.9790166</v>
      </c>
      <c r="H93" s="37">
        <f t="shared" si="7"/>
        <v>0.004847524489</v>
      </c>
      <c r="I93" s="37">
        <f t="shared" si="14"/>
        <v>0.9614845859</v>
      </c>
      <c r="J93" s="1">
        <f t="shared" si="8"/>
        <v>1.350049988</v>
      </c>
      <c r="K93" s="1">
        <f t="shared" si="9"/>
        <v>0.6027754481</v>
      </c>
      <c r="L93" s="1">
        <f t="shared" si="10"/>
        <v>-0.3820291091</v>
      </c>
      <c r="M93" s="31">
        <v>1.2</v>
      </c>
      <c r="N93" s="28">
        <f t="shared" si="2"/>
        <v>0.2777426943</v>
      </c>
      <c r="O93" s="28">
        <f t="shared" ref="O93:Q93" si="104">DEGREES(J93)</f>
        <v>77.35216643</v>
      </c>
      <c r="P93" s="28">
        <f t="shared" si="104"/>
        <v>34.53648917</v>
      </c>
      <c r="Q93" s="28">
        <f t="shared" si="104"/>
        <v>-21.8886556</v>
      </c>
      <c r="R93" s="28">
        <f t="shared" si="4"/>
        <v>1.2</v>
      </c>
      <c r="S93" s="1" t="str">
        <f t="shared" si="5"/>
        <v>[0.961,1.35,0.603,-0.382,1.2],</v>
      </c>
    </row>
    <row r="94" ht="15.75" customHeight="1">
      <c r="A94" s="1">
        <v>40.0</v>
      </c>
      <c r="B94" s="1">
        <v>180.0</v>
      </c>
      <c r="C94" s="28">
        <f t="shared" si="16"/>
        <v>288</v>
      </c>
      <c r="D94" s="2">
        <f t="shared" si="12"/>
        <v>0</v>
      </c>
      <c r="E94" s="1">
        <v>-16.0</v>
      </c>
      <c r="F94" s="1">
        <f t="shared" si="6"/>
        <v>0</v>
      </c>
      <c r="G94" s="28">
        <f t="shared" si="13"/>
        <v>198</v>
      </c>
      <c r="H94" s="37">
        <f t="shared" si="7"/>
        <v>0</v>
      </c>
      <c r="I94" s="37">
        <f t="shared" si="14"/>
        <v>0.9566370614</v>
      </c>
      <c r="J94" s="1">
        <f t="shared" si="8"/>
        <v>1.350380405</v>
      </c>
      <c r="K94" s="1">
        <f t="shared" si="9"/>
        <v>0.602097596</v>
      </c>
      <c r="L94" s="1">
        <f t="shared" si="10"/>
        <v>-0.3816816739</v>
      </c>
      <c r="M94" s="31">
        <v>1.2</v>
      </c>
      <c r="N94" s="28">
        <f t="shared" si="2"/>
        <v>0</v>
      </c>
      <c r="O94" s="28">
        <f t="shared" ref="O94:Q94" si="105">DEGREES(J94)</f>
        <v>77.37109793</v>
      </c>
      <c r="P94" s="28">
        <f t="shared" si="105"/>
        <v>34.49765111</v>
      </c>
      <c r="Q94" s="28">
        <f t="shared" si="105"/>
        <v>-21.86874903</v>
      </c>
      <c r="R94" s="28">
        <f t="shared" si="4"/>
        <v>1.2</v>
      </c>
      <c r="S94" s="1" t="str">
        <f t="shared" si="5"/>
        <v>[0.957,1.35,0.602,-0.382,1.2],</v>
      </c>
    </row>
    <row r="95" ht="15.75" customHeight="1">
      <c r="A95" s="1">
        <v>40.0</v>
      </c>
      <c r="B95" s="1">
        <v>182.0</v>
      </c>
      <c r="C95" s="28">
        <f t="shared" si="16"/>
        <v>287.9756331</v>
      </c>
      <c r="D95" s="2">
        <f t="shared" ref="D95:D185" si="107">-SQRT(A95^2-(C95-248)^2)</f>
        <v>-1.395979868</v>
      </c>
      <c r="E95" s="1">
        <v>-16.0</v>
      </c>
      <c r="F95" s="1">
        <f t="shared" si="6"/>
        <v>-0.004847524489</v>
      </c>
      <c r="G95" s="28">
        <f t="shared" si="13"/>
        <v>197.9790166</v>
      </c>
      <c r="H95" s="37">
        <f t="shared" si="7"/>
        <v>-0.004847524489</v>
      </c>
      <c r="I95" s="37">
        <f t="shared" si="14"/>
        <v>0.9517895369</v>
      </c>
      <c r="J95" s="1">
        <f t="shared" si="8"/>
        <v>1.350049988</v>
      </c>
      <c r="K95" s="1">
        <f t="shared" si="9"/>
        <v>0.6027754481</v>
      </c>
      <c r="L95" s="1">
        <f t="shared" si="10"/>
        <v>-0.3820291091</v>
      </c>
      <c r="M95" s="31">
        <v>1.2</v>
      </c>
      <c r="N95" s="28">
        <f t="shared" si="2"/>
        <v>-0.2777426943</v>
      </c>
      <c r="O95" s="28">
        <f t="shared" ref="O95:Q95" si="106">DEGREES(J95)</f>
        <v>77.35216643</v>
      </c>
      <c r="P95" s="28">
        <f t="shared" si="106"/>
        <v>34.53648917</v>
      </c>
      <c r="Q95" s="28">
        <f t="shared" si="106"/>
        <v>-21.8886556</v>
      </c>
      <c r="R95" s="28">
        <f t="shared" si="4"/>
        <v>1.2</v>
      </c>
      <c r="S95" s="1" t="str">
        <f t="shared" si="5"/>
        <v>[0.952,1.35,0.603,-0.382,1.2],</v>
      </c>
    </row>
    <row r="96" ht="15.75" customHeight="1">
      <c r="A96" s="1">
        <v>40.0</v>
      </c>
      <c r="B96" s="1">
        <v>184.0</v>
      </c>
      <c r="C96" s="28">
        <f t="shared" si="16"/>
        <v>287.902562</v>
      </c>
      <c r="D96" s="2">
        <f t="shared" si="107"/>
        <v>-2.79025895</v>
      </c>
      <c r="E96" s="1">
        <v>-16.0</v>
      </c>
      <c r="F96" s="1">
        <f t="shared" si="6"/>
        <v>-0.009691374656</v>
      </c>
      <c r="G96" s="28">
        <f t="shared" si="13"/>
        <v>197.9160828</v>
      </c>
      <c r="H96" s="37">
        <f t="shared" si="7"/>
        <v>-0.009691374656</v>
      </c>
      <c r="I96" s="37">
        <f t="shared" si="14"/>
        <v>0.9469456868</v>
      </c>
      <c r="J96" s="1">
        <f t="shared" si="8"/>
        <v>1.349061216</v>
      </c>
      <c r="K96" s="1">
        <f t="shared" si="9"/>
        <v>0.6048040542</v>
      </c>
      <c r="L96" s="1">
        <f t="shared" si="10"/>
        <v>-0.3830689436</v>
      </c>
      <c r="M96" s="31">
        <v>1.2</v>
      </c>
      <c r="N96" s="28">
        <f t="shared" si="2"/>
        <v>-0.5552748655</v>
      </c>
      <c r="O96" s="28">
        <f t="shared" ref="O96:Q96" si="108">DEGREES(J96)</f>
        <v>77.29551399</v>
      </c>
      <c r="P96" s="28">
        <f t="shared" si="108"/>
        <v>34.65271974</v>
      </c>
      <c r="Q96" s="28">
        <f t="shared" si="108"/>
        <v>-21.94823373</v>
      </c>
      <c r="R96" s="28">
        <f t="shared" si="4"/>
        <v>1.2</v>
      </c>
      <c r="S96" s="1" t="str">
        <f t="shared" si="5"/>
        <v>[0.947,1.349,0.605,-0.383,1.2],</v>
      </c>
    </row>
    <row r="97" ht="15.75" customHeight="1">
      <c r="A97" s="1">
        <v>40.0</v>
      </c>
      <c r="B97" s="1">
        <v>186.0</v>
      </c>
      <c r="C97" s="28">
        <f t="shared" si="16"/>
        <v>287.7808758</v>
      </c>
      <c r="D97" s="2">
        <f t="shared" si="107"/>
        <v>-4.181138531</v>
      </c>
      <c r="E97" s="1">
        <v>-16.0</v>
      </c>
      <c r="F97" s="1">
        <f t="shared" si="6"/>
        <v>-0.01452787423</v>
      </c>
      <c r="G97" s="28">
        <f t="shared" si="13"/>
        <v>197.8112479</v>
      </c>
      <c r="H97" s="37">
        <f t="shared" si="7"/>
        <v>-0.01452787423</v>
      </c>
      <c r="I97" s="37">
        <f t="shared" si="14"/>
        <v>0.9421091872</v>
      </c>
      <c r="J97" s="1">
        <f t="shared" si="8"/>
        <v>1.347421445</v>
      </c>
      <c r="K97" s="1">
        <f t="shared" si="9"/>
        <v>0.6081687286</v>
      </c>
      <c r="L97" s="1">
        <f t="shared" si="10"/>
        <v>-0.3847938469</v>
      </c>
      <c r="M97" s="31">
        <v>1.2</v>
      </c>
      <c r="N97" s="28">
        <f t="shared" si="2"/>
        <v>-0.8323858789</v>
      </c>
      <c r="O97" s="28">
        <f t="shared" ref="O97:Q97" si="109">DEGREES(J97)</f>
        <v>77.20156203</v>
      </c>
      <c r="P97" s="28">
        <f t="shared" si="109"/>
        <v>34.84550138</v>
      </c>
      <c r="Q97" s="28">
        <f t="shared" si="109"/>
        <v>-22.04706341</v>
      </c>
      <c r="R97" s="28">
        <f t="shared" si="4"/>
        <v>1.2</v>
      </c>
      <c r="S97" s="1" t="str">
        <f t="shared" si="5"/>
        <v>[0.942,1.347,0.608,-0.385,1.2],</v>
      </c>
    </row>
    <row r="98" ht="15.75" customHeight="1">
      <c r="A98" s="1">
        <v>40.0</v>
      </c>
      <c r="B98" s="1">
        <v>188.0</v>
      </c>
      <c r="C98" s="28">
        <f t="shared" si="16"/>
        <v>287.6107227</v>
      </c>
      <c r="D98" s="2">
        <f t="shared" si="107"/>
        <v>-5.566924038</v>
      </c>
      <c r="E98" s="1">
        <v>-16.0</v>
      </c>
      <c r="F98" s="1">
        <f t="shared" si="6"/>
        <v>-0.01935334307</v>
      </c>
      <c r="G98" s="28">
        <f t="shared" si="13"/>
        <v>197.6645937</v>
      </c>
      <c r="H98" s="37">
        <f t="shared" si="7"/>
        <v>-0.01935334307</v>
      </c>
      <c r="I98" s="37">
        <f t="shared" si="14"/>
        <v>0.9372837184</v>
      </c>
      <c r="J98" s="1">
        <f t="shared" si="8"/>
        <v>1.345142665</v>
      </c>
      <c r="K98" s="1">
        <f t="shared" si="9"/>
        <v>0.6128455301</v>
      </c>
      <c r="L98" s="1">
        <f t="shared" si="10"/>
        <v>-0.3871918687</v>
      </c>
      <c r="M98" s="31">
        <v>1.2</v>
      </c>
      <c r="N98" s="28">
        <f t="shared" si="2"/>
        <v>-1.108864877</v>
      </c>
      <c r="O98" s="28">
        <f t="shared" ref="O98:Q98" si="110">DEGREES(J98)</f>
        <v>77.07099757</v>
      </c>
      <c r="P98" s="28">
        <f t="shared" si="110"/>
        <v>35.11346237</v>
      </c>
      <c r="Q98" s="28">
        <f t="shared" si="110"/>
        <v>-22.18445994</v>
      </c>
      <c r="R98" s="28">
        <f t="shared" si="4"/>
        <v>1.2</v>
      </c>
      <c r="S98" s="1" t="str">
        <f t="shared" si="5"/>
        <v>[0.937,1.345,0.613,-0.387,1.2],</v>
      </c>
    </row>
    <row r="99" ht="15.75" customHeight="1">
      <c r="A99" s="1">
        <v>40.0</v>
      </c>
      <c r="B99" s="1">
        <v>190.0</v>
      </c>
      <c r="C99" s="28">
        <f t="shared" si="16"/>
        <v>287.3923101</v>
      </c>
      <c r="D99" s="2">
        <f t="shared" si="107"/>
        <v>-6.945927107</v>
      </c>
      <c r="E99" s="1">
        <v>-16.0</v>
      </c>
      <c r="F99" s="1">
        <f t="shared" si="6"/>
        <v>-0.02416409518</v>
      </c>
      <c r="G99" s="28">
        <f t="shared" si="13"/>
        <v>197.4762352</v>
      </c>
      <c r="H99" s="37">
        <f t="shared" si="7"/>
        <v>-0.02416409518</v>
      </c>
      <c r="I99" s="37">
        <f t="shared" si="14"/>
        <v>0.9324729663</v>
      </c>
      <c r="J99" s="1">
        <f t="shared" si="8"/>
        <v>1.342241125</v>
      </c>
      <c r="K99" s="1">
        <f t="shared" si="9"/>
        <v>0.618802021</v>
      </c>
      <c r="L99" s="1">
        <f t="shared" si="10"/>
        <v>-0.390246819</v>
      </c>
      <c r="M99" s="31">
        <v>1.2</v>
      </c>
      <c r="N99" s="28">
        <f t="shared" si="2"/>
        <v>-1.38450067</v>
      </c>
      <c r="O99" s="28">
        <f t="shared" ref="O99:Q99" si="111">DEGREES(J99)</f>
        <v>76.90475154</v>
      </c>
      <c r="P99" s="28">
        <f t="shared" si="111"/>
        <v>35.45474416</v>
      </c>
      <c r="Q99" s="28">
        <f t="shared" si="111"/>
        <v>-22.3594957</v>
      </c>
      <c r="R99" s="28">
        <f t="shared" si="4"/>
        <v>1.2</v>
      </c>
      <c r="S99" s="1" t="str">
        <f t="shared" si="5"/>
        <v>[0.932,1.342,0.619,-0.39,1.2],</v>
      </c>
    </row>
    <row r="100" ht="15.75" customHeight="1">
      <c r="A100" s="1">
        <v>40.0</v>
      </c>
      <c r="B100" s="1">
        <v>192.0</v>
      </c>
      <c r="C100" s="28">
        <f t="shared" si="16"/>
        <v>287.125904</v>
      </c>
      <c r="D100" s="2">
        <f t="shared" si="107"/>
        <v>-8.316467633</v>
      </c>
      <c r="E100" s="1">
        <v>-16.0</v>
      </c>
      <c r="F100" s="1">
        <f t="shared" si="6"/>
        <v>-0.02895643689</v>
      </c>
      <c r="G100" s="28">
        <f t="shared" si="13"/>
        <v>197.2463201</v>
      </c>
      <c r="H100" s="37">
        <f t="shared" si="7"/>
        <v>-0.02895643689</v>
      </c>
      <c r="I100" s="37">
        <f t="shared" si="14"/>
        <v>0.9276806245</v>
      </c>
      <c r="J100" s="1">
        <f t="shared" si="8"/>
        <v>1.338736835</v>
      </c>
      <c r="K100" s="1">
        <f t="shared" si="9"/>
        <v>0.6259982503</v>
      </c>
      <c r="L100" s="1">
        <f t="shared" si="10"/>
        <v>-0.3939387587</v>
      </c>
      <c r="M100" s="31">
        <v>1.2</v>
      </c>
      <c r="N100" s="28">
        <f t="shared" si="2"/>
        <v>-1.659081623</v>
      </c>
      <c r="O100" s="28">
        <f t="shared" ref="O100:Q100" si="112">DEGREES(J100)</f>
        <v>76.70397054</v>
      </c>
      <c r="P100" s="28">
        <f t="shared" si="112"/>
        <v>35.86705772</v>
      </c>
      <c r="Q100" s="28">
        <f t="shared" si="112"/>
        <v>-22.57102826</v>
      </c>
      <c r="R100" s="28">
        <f t="shared" si="4"/>
        <v>1.2</v>
      </c>
      <c r="S100" s="1" t="str">
        <f t="shared" si="5"/>
        <v>[0.928,1.339,0.626,-0.394,1.2],</v>
      </c>
    </row>
    <row r="101" ht="15.75" customHeight="1">
      <c r="A101" s="1">
        <v>40.0</v>
      </c>
      <c r="B101" s="1">
        <v>194.0</v>
      </c>
      <c r="C101" s="28">
        <f t="shared" si="16"/>
        <v>286.8118291</v>
      </c>
      <c r="D101" s="2">
        <f t="shared" si="107"/>
        <v>-9.676875824</v>
      </c>
      <c r="E101" s="1">
        <v>-16.0</v>
      </c>
      <c r="F101" s="1">
        <f t="shared" si="6"/>
        <v>-0.03372666486</v>
      </c>
      <c r="G101" s="28">
        <f t="shared" si="13"/>
        <v>196.9750289</v>
      </c>
      <c r="H101" s="37">
        <f t="shared" si="7"/>
        <v>-0.03372666486</v>
      </c>
      <c r="I101" s="37">
        <f t="shared" si="14"/>
        <v>0.9229103966</v>
      </c>
      <c r="J101" s="1">
        <f t="shared" si="8"/>
        <v>1.334653004</v>
      </c>
      <c r="K101" s="1">
        <f t="shared" si="9"/>
        <v>0.6343878921</v>
      </c>
      <c r="L101" s="1">
        <f t="shared" si="10"/>
        <v>-0.3982445695</v>
      </c>
      <c r="M101" s="31">
        <v>1.2</v>
      </c>
      <c r="N101" s="28">
        <f t="shared" si="2"/>
        <v>-1.932395553</v>
      </c>
      <c r="O101" s="28">
        <f t="shared" ref="O101:Q101" si="113">DEGREES(J101)</f>
        <v>76.46998425</v>
      </c>
      <c r="P101" s="28">
        <f t="shared" si="113"/>
        <v>36.34774879</v>
      </c>
      <c r="Q101" s="28">
        <f t="shared" si="113"/>
        <v>-22.81773305</v>
      </c>
      <c r="R101" s="28">
        <f t="shared" si="4"/>
        <v>1.2</v>
      </c>
      <c r="S101" s="1" t="str">
        <f t="shared" si="5"/>
        <v>[0.923,1.335,0.634,-0.398,1.2],</v>
      </c>
    </row>
    <row r="102" ht="15.75" customHeight="1">
      <c r="A102" s="1">
        <v>40.0</v>
      </c>
      <c r="B102" s="1">
        <v>196.0</v>
      </c>
      <c r="C102" s="28">
        <f t="shared" si="16"/>
        <v>286.4504678</v>
      </c>
      <c r="D102" s="2">
        <f t="shared" si="107"/>
        <v>-11.02549423</v>
      </c>
      <c r="E102" s="1">
        <v>-16.0</v>
      </c>
      <c r="F102" s="1">
        <f t="shared" si="6"/>
        <v>-0.0384710643</v>
      </c>
      <c r="G102" s="28">
        <f t="shared" si="13"/>
        <v>196.6625752</v>
      </c>
      <c r="H102" s="37">
        <f t="shared" si="7"/>
        <v>-0.0384710643</v>
      </c>
      <c r="I102" s="37">
        <f t="shared" si="14"/>
        <v>0.9181659971</v>
      </c>
      <c r="J102" s="1">
        <f t="shared" si="8"/>
        <v>1.330015423</v>
      </c>
      <c r="K102" s="1">
        <f t="shared" si="9"/>
        <v>0.6439194692</v>
      </c>
      <c r="L102" s="1">
        <f t="shared" si="10"/>
        <v>-0.4031385651</v>
      </c>
      <c r="M102" s="31">
        <v>1.2</v>
      </c>
      <c r="N102" s="28">
        <f t="shared" si="2"/>
        <v>-2.204229618</v>
      </c>
      <c r="O102" s="28">
        <f t="shared" ref="O102:Q102" si="114">DEGREES(J102)</f>
        <v>76.20427041</v>
      </c>
      <c r="P102" s="28">
        <f t="shared" si="114"/>
        <v>36.89386793</v>
      </c>
      <c r="Q102" s="28">
        <f t="shared" si="114"/>
        <v>-23.09813834</v>
      </c>
      <c r="R102" s="28">
        <f t="shared" si="4"/>
        <v>1.2</v>
      </c>
      <c r="S102" s="1" t="str">
        <f t="shared" si="5"/>
        <v>[0.918,1.33,0.644,-0.403,1.2],</v>
      </c>
    </row>
    <row r="103" ht="15.75" customHeight="1">
      <c r="A103" s="1">
        <v>40.0</v>
      </c>
      <c r="B103" s="1">
        <v>198.0</v>
      </c>
      <c r="C103" s="28">
        <f t="shared" si="16"/>
        <v>286.0422607</v>
      </c>
      <c r="D103" s="2">
        <f t="shared" si="107"/>
        <v>-12.36067977</v>
      </c>
      <c r="E103" s="1">
        <v>-16.0</v>
      </c>
      <c r="F103" s="1">
        <f t="shared" si="6"/>
        <v>-0.04318590713</v>
      </c>
      <c r="G103" s="28">
        <f t="shared" si="13"/>
        <v>196.3092057</v>
      </c>
      <c r="H103" s="37">
        <f t="shared" si="7"/>
        <v>-0.04318590713</v>
      </c>
      <c r="I103" s="37">
        <f t="shared" si="14"/>
        <v>0.9134511543</v>
      </c>
      <c r="J103" s="1">
        <f t="shared" si="8"/>
        <v>1.324851846</v>
      </c>
      <c r="K103" s="1">
        <f t="shared" si="9"/>
        <v>0.6545375918</v>
      </c>
      <c r="L103" s="1">
        <f t="shared" si="10"/>
        <v>-0.4085931108</v>
      </c>
      <c r="M103" s="31">
        <v>1.2</v>
      </c>
      <c r="N103" s="28">
        <f t="shared" si="2"/>
        <v>-2.474370213</v>
      </c>
      <c r="O103" s="28">
        <f t="shared" ref="O103:Q103" si="115">DEGREES(J103)</f>
        <v>75.90841924</v>
      </c>
      <c r="P103" s="28">
        <f t="shared" si="115"/>
        <v>37.50224154</v>
      </c>
      <c r="Q103" s="28">
        <f t="shared" si="115"/>
        <v>-23.41066079</v>
      </c>
      <c r="R103" s="28">
        <f t="shared" si="4"/>
        <v>1.2</v>
      </c>
      <c r="S103" s="1" t="str">
        <f t="shared" si="5"/>
        <v>[0.913,1.325,0.655,-0.409,1.2],</v>
      </c>
    </row>
    <row r="104" ht="15.75" customHeight="1">
      <c r="A104" s="1">
        <v>40.0</v>
      </c>
      <c r="B104" s="1">
        <v>200.0</v>
      </c>
      <c r="C104" s="28">
        <f t="shared" si="16"/>
        <v>285.5877048</v>
      </c>
      <c r="D104" s="2">
        <f t="shared" si="107"/>
        <v>-13.68080573</v>
      </c>
      <c r="E104" s="1">
        <v>-16.0</v>
      </c>
      <c r="F104" s="1">
        <f t="shared" si="6"/>
        <v>-0.04786745016</v>
      </c>
      <c r="G104" s="28">
        <f t="shared" si="13"/>
        <v>195.9152</v>
      </c>
      <c r="H104" s="37">
        <f t="shared" si="7"/>
        <v>-0.04786745016</v>
      </c>
      <c r="I104" s="37">
        <f t="shared" si="14"/>
        <v>0.9087696113</v>
      </c>
      <c r="J104" s="1">
        <f t="shared" si="8"/>
        <v>1.319191393</v>
      </c>
      <c r="K104" s="1">
        <f t="shared" si="9"/>
        <v>0.6661841554</v>
      </c>
      <c r="L104" s="1">
        <f t="shared" si="10"/>
        <v>-0.4145792219</v>
      </c>
      <c r="M104" s="31">
        <v>1.2</v>
      </c>
      <c r="N104" s="28">
        <f t="shared" si="2"/>
        <v>-2.74260287</v>
      </c>
      <c r="O104" s="28">
        <f t="shared" ref="O104:Q104" si="116">DEGREES(J104)</f>
        <v>75.58409921</v>
      </c>
      <c r="P104" s="28">
        <f t="shared" si="116"/>
        <v>38.16954048</v>
      </c>
      <c r="Q104" s="28">
        <f t="shared" si="116"/>
        <v>-23.75363969</v>
      </c>
      <c r="R104" s="28">
        <f t="shared" si="4"/>
        <v>1.2</v>
      </c>
      <c r="S104" s="1" t="str">
        <f t="shared" si="5"/>
        <v>[0.909,1.319,0.666,-0.415,1.2],</v>
      </c>
    </row>
    <row r="105" ht="15.75" customHeight="1">
      <c r="A105" s="1">
        <v>40.0</v>
      </c>
      <c r="B105" s="1">
        <v>202.0</v>
      </c>
      <c r="C105" s="28">
        <f t="shared" si="16"/>
        <v>285.0873542</v>
      </c>
      <c r="D105" s="2">
        <f t="shared" si="107"/>
        <v>-14.98426374</v>
      </c>
      <c r="E105" s="1">
        <v>-16.0</v>
      </c>
      <c r="F105" s="1">
        <f t="shared" si="6"/>
        <v>-0.05251193339</v>
      </c>
      <c r="G105" s="28">
        <f t="shared" si="13"/>
        <v>195.4808709</v>
      </c>
      <c r="H105" s="37">
        <f t="shared" si="7"/>
        <v>-0.05251193339</v>
      </c>
      <c r="I105" s="37">
        <f t="shared" si="14"/>
        <v>0.904125128</v>
      </c>
      <c r="J105" s="1">
        <f t="shared" si="8"/>
        <v>1.313063996</v>
      </c>
      <c r="K105" s="1">
        <f t="shared" si="9"/>
        <v>0.6787994473</v>
      </c>
      <c r="L105" s="1">
        <f t="shared" si="10"/>
        <v>-0.421067117</v>
      </c>
      <c r="M105" s="31">
        <v>1.2</v>
      </c>
      <c r="N105" s="28">
        <f t="shared" si="2"/>
        <v>-3.008712157</v>
      </c>
      <c r="O105" s="28">
        <f t="shared" ref="O105:Q105" si="117">DEGREES(J105)</f>
        <v>75.23302523</v>
      </c>
      <c r="P105" s="28">
        <f t="shared" si="117"/>
        <v>38.89234347</v>
      </c>
      <c r="Q105" s="28">
        <f t="shared" si="117"/>
        <v>-24.12536869</v>
      </c>
      <c r="R105" s="28">
        <f t="shared" si="4"/>
        <v>1.2</v>
      </c>
      <c r="S105" s="1" t="str">
        <f t="shared" si="5"/>
        <v>[0.904,1.313,0.679,-0.421,1.2],</v>
      </c>
    </row>
    <row r="106" ht="15.75" customHeight="1">
      <c r="A106" s="1">
        <v>40.0</v>
      </c>
      <c r="B106" s="1">
        <v>204.0</v>
      </c>
      <c r="C106" s="28">
        <f t="shared" si="16"/>
        <v>284.5418183</v>
      </c>
      <c r="D106" s="2">
        <f t="shared" si="107"/>
        <v>-16.26946572</v>
      </c>
      <c r="E106" s="1">
        <v>-16.0</v>
      </c>
      <c r="F106" s="1">
        <f t="shared" si="6"/>
        <v>-0.05711557834</v>
      </c>
      <c r="G106" s="28">
        <f t="shared" si="13"/>
        <v>195.0065646</v>
      </c>
      <c r="H106" s="37">
        <f t="shared" si="7"/>
        <v>-0.05711557834</v>
      </c>
      <c r="I106" s="37">
        <f t="shared" si="14"/>
        <v>0.8995214831</v>
      </c>
      <c r="J106" s="1">
        <f t="shared" si="8"/>
        <v>1.306499904</v>
      </c>
      <c r="K106" s="1">
        <f t="shared" si="9"/>
        <v>0.6923231337</v>
      </c>
      <c r="L106" s="1">
        <f t="shared" si="10"/>
        <v>-0.4280267111</v>
      </c>
      <c r="M106" s="31">
        <v>1.2</v>
      </c>
      <c r="N106" s="28">
        <f t="shared" si="2"/>
        <v>-3.272481584</v>
      </c>
      <c r="O106" s="28">
        <f t="shared" ref="O106:Q106" si="118">DEGREES(J106)</f>
        <v>74.85693044</v>
      </c>
      <c r="P106" s="28">
        <f t="shared" si="118"/>
        <v>39.66719362</v>
      </c>
      <c r="Q106" s="28">
        <f t="shared" si="118"/>
        <v>-24.52412407</v>
      </c>
      <c r="R106" s="28">
        <f t="shared" si="4"/>
        <v>1.2</v>
      </c>
      <c r="S106" s="1" t="str">
        <f t="shared" si="5"/>
        <v>[0.9,1.306,0.692,-0.428,1.2],</v>
      </c>
    </row>
    <row r="107" ht="15.75" customHeight="1">
      <c r="A107" s="1">
        <v>40.0</v>
      </c>
      <c r="B107" s="1">
        <v>206.0</v>
      </c>
      <c r="C107" s="28">
        <f t="shared" si="16"/>
        <v>283.9517619</v>
      </c>
      <c r="D107" s="2">
        <f t="shared" si="107"/>
        <v>-17.53484587</v>
      </c>
      <c r="E107" s="1">
        <v>-16.0</v>
      </c>
      <c r="F107" s="1">
        <f t="shared" si="6"/>
        <v>-0.06167458644</v>
      </c>
      <c r="G107" s="28">
        <f t="shared" si="13"/>
        <v>194.4926605</v>
      </c>
      <c r="H107" s="37">
        <f t="shared" si="7"/>
        <v>-0.06167458644</v>
      </c>
      <c r="I107" s="37">
        <f t="shared" si="14"/>
        <v>0.894962475</v>
      </c>
      <c r="J107" s="1">
        <f t="shared" si="8"/>
        <v>1.29952926</v>
      </c>
      <c r="K107" s="1">
        <f t="shared" si="9"/>
        <v>0.7066951054</v>
      </c>
      <c r="L107" s="1">
        <f t="shared" si="10"/>
        <v>-0.4354280386</v>
      </c>
      <c r="M107" s="31">
        <v>1.2</v>
      </c>
      <c r="N107" s="28">
        <f t="shared" si="2"/>
        <v>-3.533693506</v>
      </c>
      <c r="O107" s="28">
        <f t="shared" ref="O107:Q107" si="119">DEGREES(J107)</f>
        <v>74.45754195</v>
      </c>
      <c r="P107" s="28">
        <f t="shared" si="119"/>
        <v>40.49064694</v>
      </c>
      <c r="Q107" s="28">
        <f t="shared" si="119"/>
        <v>-24.94818889</v>
      </c>
      <c r="R107" s="28">
        <f t="shared" si="4"/>
        <v>1.2</v>
      </c>
      <c r="S107" s="1" t="str">
        <f t="shared" si="5"/>
        <v>[0.895,1.3,0.707,-0.435,1.2],</v>
      </c>
    </row>
    <row r="108" ht="15.75" customHeight="1">
      <c r="A108" s="1">
        <v>40.0</v>
      </c>
      <c r="B108" s="1">
        <v>208.0</v>
      </c>
      <c r="C108" s="28">
        <f t="shared" si="16"/>
        <v>283.3179037</v>
      </c>
      <c r="D108" s="2">
        <f t="shared" si="107"/>
        <v>-18.77886251</v>
      </c>
      <c r="E108" s="1">
        <v>-16.0</v>
      </c>
      <c r="F108" s="1">
        <f t="shared" si="6"/>
        <v>-0.06618513747</v>
      </c>
      <c r="G108" s="28">
        <f t="shared" si="13"/>
        <v>193.9395715</v>
      </c>
      <c r="H108" s="37">
        <f t="shared" si="7"/>
        <v>-0.06618513747</v>
      </c>
      <c r="I108" s="37">
        <f t="shared" si="14"/>
        <v>0.890451924</v>
      </c>
      <c r="J108" s="1">
        <f t="shared" si="8"/>
        <v>1.292181752</v>
      </c>
      <c r="K108" s="1">
        <f t="shared" si="9"/>
        <v>0.7218561769</v>
      </c>
      <c r="L108" s="1">
        <f t="shared" si="10"/>
        <v>-0.4432416022</v>
      </c>
      <c r="M108" s="31">
        <v>1.2</v>
      </c>
      <c r="N108" s="28">
        <f t="shared" si="2"/>
        <v>-3.792129043</v>
      </c>
      <c r="O108" s="28">
        <f t="shared" ref="O108:Q108" si="120">DEGREES(J108)</f>
        <v>74.03656076</v>
      </c>
      <c r="P108" s="28">
        <f t="shared" si="120"/>
        <v>41.35931235</v>
      </c>
      <c r="Q108" s="28">
        <f t="shared" si="120"/>
        <v>-25.39587311</v>
      </c>
      <c r="R108" s="28">
        <f t="shared" si="4"/>
        <v>1.2</v>
      </c>
      <c r="S108" s="1" t="str">
        <f t="shared" si="5"/>
        <v>[0.89,1.292,0.722,-0.443,1.2],</v>
      </c>
    </row>
    <row r="109" ht="15.75" customHeight="1">
      <c r="A109" s="1">
        <v>40.0</v>
      </c>
      <c r="B109" s="1">
        <v>210.0</v>
      </c>
      <c r="C109" s="28">
        <f t="shared" si="16"/>
        <v>282.6410162</v>
      </c>
      <c r="D109" s="2">
        <f t="shared" si="107"/>
        <v>-20</v>
      </c>
      <c r="E109" s="1">
        <v>-16.0</v>
      </c>
      <c r="F109" s="1">
        <f t="shared" si="6"/>
        <v>-0.07064338812</v>
      </c>
      <c r="G109" s="28">
        <f t="shared" si="13"/>
        <v>193.347744</v>
      </c>
      <c r="H109" s="37">
        <f t="shared" si="7"/>
        <v>-0.07064338812</v>
      </c>
      <c r="I109" s="37">
        <f t="shared" si="14"/>
        <v>0.8859936733</v>
      </c>
      <c r="J109" s="1">
        <f t="shared" si="8"/>
        <v>1.284486335</v>
      </c>
      <c r="K109" s="1">
        <f t="shared" si="9"/>
        <v>0.7377486422</v>
      </c>
      <c r="L109" s="1">
        <f t="shared" si="10"/>
        <v>-0.4514386506</v>
      </c>
      <c r="M109" s="31">
        <v>1.2</v>
      </c>
      <c r="N109" s="28">
        <f t="shared" si="2"/>
        <v>-4.04756799</v>
      </c>
      <c r="O109" s="28">
        <f t="shared" ref="O109:Q109" si="121">DEGREES(J109)</f>
        <v>73.59564585</v>
      </c>
      <c r="P109" s="28">
        <f t="shared" si="121"/>
        <v>42.26988354</v>
      </c>
      <c r="Q109" s="28">
        <f t="shared" si="121"/>
        <v>-25.86552939</v>
      </c>
      <c r="R109" s="28">
        <f t="shared" si="4"/>
        <v>1.2</v>
      </c>
      <c r="S109" s="1" t="str">
        <f t="shared" si="5"/>
        <v>[0.886,1.284,0.738,-0.451,1.2],</v>
      </c>
    </row>
    <row r="110" ht="15.75" customHeight="1">
      <c r="A110" s="1">
        <v>40.0</v>
      </c>
      <c r="B110" s="1">
        <v>212.0</v>
      </c>
      <c r="C110" s="28">
        <f t="shared" si="16"/>
        <v>281.9219238</v>
      </c>
      <c r="D110" s="2">
        <f t="shared" si="107"/>
        <v>-21.19677057</v>
      </c>
      <c r="E110" s="1">
        <v>-16.0</v>
      </c>
      <c r="F110" s="1">
        <f t="shared" si="6"/>
        <v>-0.07504547068</v>
      </c>
      <c r="G110" s="28">
        <f t="shared" si="13"/>
        <v>192.7176581</v>
      </c>
      <c r="H110" s="37">
        <f t="shared" si="7"/>
        <v>-0.07504547068</v>
      </c>
      <c r="I110" s="37">
        <f t="shared" si="14"/>
        <v>0.8815915908</v>
      </c>
      <c r="J110" s="1">
        <f t="shared" si="8"/>
        <v>1.27647102</v>
      </c>
      <c r="K110" s="1">
        <f t="shared" si="9"/>
        <v>0.7543166955</v>
      </c>
      <c r="L110" s="1">
        <f t="shared" si="10"/>
        <v>-0.4599913883</v>
      </c>
      <c r="M110" s="31">
        <v>1.2</v>
      </c>
      <c r="N110" s="28">
        <f t="shared" si="2"/>
        <v>-4.299788742</v>
      </c>
      <c r="O110" s="28">
        <f t="shared" ref="O110:Q110" si="122">DEGREES(J110)</f>
        <v>73.13640209</v>
      </c>
      <c r="P110" s="28">
        <f t="shared" si="122"/>
        <v>43.21916307</v>
      </c>
      <c r="Q110" s="28">
        <f t="shared" si="122"/>
        <v>-26.35556516</v>
      </c>
      <c r="R110" s="28">
        <f t="shared" si="4"/>
        <v>1.2</v>
      </c>
      <c r="S110" s="1" t="str">
        <f t="shared" si="5"/>
        <v>[0.882,1.276,0.754,-0.46,1.2],</v>
      </c>
    </row>
    <row r="111" ht="15.75" customHeight="1">
      <c r="A111" s="1">
        <v>40.0</v>
      </c>
      <c r="B111" s="1">
        <v>214.0</v>
      </c>
      <c r="C111" s="28">
        <f t="shared" si="16"/>
        <v>281.1615029</v>
      </c>
      <c r="D111" s="2">
        <f t="shared" si="107"/>
        <v>-22.36771614</v>
      </c>
      <c r="E111" s="1">
        <v>-16.0</v>
      </c>
      <c r="F111" s="1">
        <f t="shared" si="6"/>
        <v>-0.07938749171</v>
      </c>
      <c r="G111" s="28">
        <f t="shared" si="13"/>
        <v>192.0498279</v>
      </c>
      <c r="H111" s="37">
        <f t="shared" si="7"/>
        <v>-0.07938749171</v>
      </c>
      <c r="I111" s="37">
        <f t="shared" si="14"/>
        <v>0.8772495697</v>
      </c>
      <c r="J111" s="1">
        <f t="shared" si="8"/>
        <v>1.268162721</v>
      </c>
      <c r="K111" s="1">
        <f t="shared" si="9"/>
        <v>0.7715067322</v>
      </c>
      <c r="L111" s="1">
        <f t="shared" si="10"/>
        <v>-0.4688731259</v>
      </c>
      <c r="M111" s="31">
        <v>1.2</v>
      </c>
      <c r="N111" s="28">
        <f t="shared" si="2"/>
        <v>-4.548568221</v>
      </c>
      <c r="O111" s="28">
        <f t="shared" ref="O111:Q111" si="123">DEGREES(J111)</f>
        <v>72.66037162</v>
      </c>
      <c r="P111" s="28">
        <f t="shared" si="123"/>
        <v>44.20407962</v>
      </c>
      <c r="Q111" s="28">
        <f t="shared" si="123"/>
        <v>-26.86445124</v>
      </c>
      <c r="R111" s="28">
        <f t="shared" si="4"/>
        <v>1.2</v>
      </c>
      <c r="S111" s="1" t="str">
        <f t="shared" si="5"/>
        <v>[0.877,1.268,0.772,-0.469,1.2],</v>
      </c>
    </row>
    <row r="112" ht="15.75" customHeight="1">
      <c r="A112" s="1">
        <v>40.0</v>
      </c>
      <c r="B112" s="1">
        <v>216.0</v>
      </c>
      <c r="C112" s="28">
        <f t="shared" si="16"/>
        <v>280.3606798</v>
      </c>
      <c r="D112" s="2">
        <f t="shared" si="107"/>
        <v>-23.51141009</v>
      </c>
      <c r="E112" s="1">
        <v>-16.0</v>
      </c>
      <c r="F112" s="1">
        <f t="shared" si="6"/>
        <v>-0.08366553097</v>
      </c>
      <c r="G112" s="28">
        <f t="shared" si="13"/>
        <v>191.3448012</v>
      </c>
      <c r="H112" s="37">
        <f t="shared" si="7"/>
        <v>-0.08366553097</v>
      </c>
      <c r="I112" s="37">
        <f t="shared" si="14"/>
        <v>0.8729715305</v>
      </c>
      <c r="J112" s="1">
        <f t="shared" si="8"/>
        <v>1.25958716</v>
      </c>
      <c r="K112" s="1">
        <f t="shared" si="9"/>
        <v>0.7892675451</v>
      </c>
      <c r="L112" s="1">
        <f t="shared" si="10"/>
        <v>-0.478058378</v>
      </c>
      <c r="M112" s="31">
        <v>1.2</v>
      </c>
      <c r="N112" s="28">
        <f t="shared" si="2"/>
        <v>-4.793681815</v>
      </c>
      <c r="O112" s="28">
        <f t="shared" ref="O112:Q112" si="124">DEGREES(J112)</f>
        <v>72.16902818</v>
      </c>
      <c r="P112" s="28">
        <f t="shared" si="124"/>
        <v>45.22169924</v>
      </c>
      <c r="Q112" s="28">
        <f t="shared" si="124"/>
        <v>-27.39072742</v>
      </c>
      <c r="R112" s="28">
        <f t="shared" si="4"/>
        <v>1.2</v>
      </c>
      <c r="S112" s="1" t="str">
        <f t="shared" si="5"/>
        <v>[0.873,1.26,0.789,-0.478,1.2],</v>
      </c>
    </row>
    <row r="113" ht="15.75" customHeight="1">
      <c r="A113" s="1">
        <v>40.0</v>
      </c>
      <c r="B113" s="1">
        <v>218.0</v>
      </c>
      <c r="C113" s="28">
        <f t="shared" si="16"/>
        <v>279.5204301</v>
      </c>
      <c r="D113" s="2">
        <f t="shared" si="107"/>
        <v>-24.62645901</v>
      </c>
      <c r="E113" s="1">
        <v>-16.0</v>
      </c>
      <c r="F113" s="1">
        <f t="shared" si="6"/>
        <v>-0.08787564038</v>
      </c>
      <c r="G113" s="28">
        <f t="shared" si="13"/>
        <v>190.6031599</v>
      </c>
      <c r="H113" s="37">
        <f t="shared" si="7"/>
        <v>-0.08787564038</v>
      </c>
      <c r="I113" s="37">
        <f t="shared" si="14"/>
        <v>0.8687614211</v>
      </c>
      <c r="J113" s="1">
        <f t="shared" si="8"/>
        <v>1.250768809</v>
      </c>
      <c r="K113" s="1">
        <f t="shared" si="9"/>
        <v>0.8075504346</v>
      </c>
      <c r="L113" s="1">
        <f t="shared" si="10"/>
        <v>-0.4875229171</v>
      </c>
      <c r="M113" s="31">
        <v>1.2</v>
      </c>
      <c r="N113" s="28">
        <f t="shared" si="2"/>
        <v>-5.034903316</v>
      </c>
      <c r="O113" s="28">
        <f t="shared" ref="O113:Q113" si="125">DEGREES(J113)</f>
        <v>71.66377392</v>
      </c>
      <c r="P113" s="28">
        <f t="shared" si="125"/>
        <v>46.26923164</v>
      </c>
      <c r="Q113" s="28">
        <f t="shared" si="125"/>
        <v>-27.93300557</v>
      </c>
      <c r="R113" s="28">
        <f t="shared" si="4"/>
        <v>1.2</v>
      </c>
      <c r="S113" s="1" t="str">
        <f t="shared" si="5"/>
        <v>[0.869,1.251,0.808,-0.488,1.2],</v>
      </c>
    </row>
    <row r="114" ht="15.75" customHeight="1">
      <c r="A114" s="1">
        <v>40.0</v>
      </c>
      <c r="B114" s="1">
        <v>220.0</v>
      </c>
      <c r="C114" s="28">
        <f t="shared" si="16"/>
        <v>278.6417777</v>
      </c>
      <c r="D114" s="2">
        <f t="shared" si="107"/>
        <v>-25.71150439</v>
      </c>
      <c r="E114" s="1">
        <v>-16.0</v>
      </c>
      <c r="F114" s="1">
        <f t="shared" si="6"/>
        <v>-0.09201384319</v>
      </c>
      <c r="G114" s="28">
        <f t="shared" si="13"/>
        <v>189.8255202</v>
      </c>
      <c r="H114" s="37">
        <f t="shared" si="7"/>
        <v>-0.09201384319</v>
      </c>
      <c r="I114" s="37">
        <f t="shared" si="14"/>
        <v>0.8646232182</v>
      </c>
      <c r="J114" s="1">
        <f t="shared" si="8"/>
        <v>1.241730872</v>
      </c>
      <c r="K114" s="1">
        <f t="shared" si="9"/>
        <v>0.8263092469</v>
      </c>
      <c r="L114" s="1">
        <f t="shared" si="10"/>
        <v>-0.4972437926</v>
      </c>
      <c r="M114" s="31">
        <v>1.2</v>
      </c>
      <c r="N114" s="28">
        <f t="shared" si="2"/>
        <v>-5.272004871</v>
      </c>
      <c r="O114" s="28">
        <f t="shared" ref="O114:Q114" si="126">DEGREES(J114)</f>
        <v>71.14593828</v>
      </c>
      <c r="P114" s="28">
        <f t="shared" si="126"/>
        <v>47.34403242</v>
      </c>
      <c r="Q114" s="28">
        <f t="shared" si="126"/>
        <v>-28.4899707</v>
      </c>
      <c r="R114" s="28">
        <f t="shared" si="4"/>
        <v>1.2</v>
      </c>
      <c r="S114" s="1" t="str">
        <f t="shared" si="5"/>
        <v>[0.865,1.242,0.826,-0.497,1.2],</v>
      </c>
    </row>
    <row r="115" ht="15.75" customHeight="1">
      <c r="A115" s="1">
        <v>40.0</v>
      </c>
      <c r="B115" s="1">
        <v>222.0</v>
      </c>
      <c r="C115" s="28">
        <f t="shared" si="16"/>
        <v>277.725793</v>
      </c>
      <c r="D115" s="2">
        <f t="shared" si="107"/>
        <v>-26.76522425</v>
      </c>
      <c r="E115" s="1">
        <v>-16.0</v>
      </c>
      <c r="F115" s="1">
        <f t="shared" si="6"/>
        <v>-0.09607613325</v>
      </c>
      <c r="G115" s="28">
        <f t="shared" si="13"/>
        <v>189.0125326</v>
      </c>
      <c r="H115" s="37">
        <f t="shared" si="7"/>
        <v>-0.09607613325</v>
      </c>
      <c r="I115" s="37">
        <f t="shared" si="14"/>
        <v>0.8605609282</v>
      </c>
      <c r="J115" s="1">
        <f t="shared" si="8"/>
        <v>1.232495291</v>
      </c>
      <c r="K115" s="1">
        <f t="shared" si="9"/>
        <v>0.8455003571</v>
      </c>
      <c r="L115" s="1">
        <f t="shared" si="10"/>
        <v>-0.5071993216</v>
      </c>
      <c r="M115" s="31">
        <v>1.2</v>
      </c>
      <c r="N115" s="28">
        <f t="shared" si="2"/>
        <v>-5.504756947</v>
      </c>
      <c r="O115" s="28">
        <f t="shared" ref="O115:Q115" si="127">DEGREES(J115)</f>
        <v>70.61677846</v>
      </c>
      <c r="P115" s="28">
        <f t="shared" si="127"/>
        <v>48.44360204</v>
      </c>
      <c r="Q115" s="28">
        <f t="shared" si="127"/>
        <v>-29.0603805</v>
      </c>
      <c r="R115" s="28">
        <f t="shared" si="4"/>
        <v>1.2</v>
      </c>
      <c r="S115" s="1" t="str">
        <f t="shared" si="5"/>
        <v>[0.861,1.232,0.846,-0.507,1.2],</v>
      </c>
    </row>
    <row r="116" ht="15.75" customHeight="1">
      <c r="A116" s="1">
        <v>40.0</v>
      </c>
      <c r="B116" s="1">
        <v>224.0</v>
      </c>
      <c r="C116" s="28">
        <f t="shared" si="16"/>
        <v>276.773592</v>
      </c>
      <c r="D116" s="2">
        <f t="shared" si="107"/>
        <v>-27.78633482</v>
      </c>
      <c r="E116" s="1">
        <v>-16.0</v>
      </c>
      <c r="F116" s="1">
        <f t="shared" si="6"/>
        <v>-0.1000584745</v>
      </c>
      <c r="G116" s="28">
        <f t="shared" si="13"/>
        <v>188.1648821</v>
      </c>
      <c r="H116" s="37">
        <f t="shared" si="7"/>
        <v>-0.1000584745</v>
      </c>
      <c r="I116" s="37">
        <f t="shared" si="14"/>
        <v>0.8565785869</v>
      </c>
      <c r="J116" s="1">
        <f t="shared" si="8"/>
        <v>1.223082776</v>
      </c>
      <c r="K116" s="1">
        <f t="shared" si="9"/>
        <v>0.865082609</v>
      </c>
      <c r="L116" s="1">
        <f t="shared" si="10"/>
        <v>-0.5173690581</v>
      </c>
      <c r="M116" s="31">
        <v>1.2</v>
      </c>
      <c r="N116" s="28">
        <f t="shared" si="2"/>
        <v>-5.732928294</v>
      </c>
      <c r="O116" s="28">
        <f t="shared" ref="O116:Q116" si="128">DEGREES(J116)</f>
        <v>70.07748105</v>
      </c>
      <c r="P116" s="28">
        <f t="shared" si="128"/>
        <v>49.56558243</v>
      </c>
      <c r="Q116" s="28">
        <f t="shared" si="128"/>
        <v>-29.64306348</v>
      </c>
      <c r="R116" s="28">
        <f t="shared" si="4"/>
        <v>1.2</v>
      </c>
      <c r="S116" s="1" t="str">
        <f t="shared" si="5"/>
        <v>[0.857,1.223,0.865,-0.517,1.2],</v>
      </c>
    </row>
    <row r="117" ht="15.75" customHeight="1">
      <c r="A117" s="1">
        <v>40.0</v>
      </c>
      <c r="B117" s="1">
        <v>226.0</v>
      </c>
      <c r="C117" s="28">
        <f t="shared" si="16"/>
        <v>275.7863348</v>
      </c>
      <c r="D117" s="2">
        <f t="shared" si="107"/>
        <v>-28.77359201</v>
      </c>
      <c r="E117" s="1">
        <v>-16.0</v>
      </c>
      <c r="F117" s="1">
        <f t="shared" si="6"/>
        <v>-0.1039568007</v>
      </c>
      <c r="G117" s="28">
        <f t="shared" si="13"/>
        <v>187.2832885</v>
      </c>
      <c r="H117" s="37">
        <f t="shared" si="7"/>
        <v>-0.1039568007</v>
      </c>
      <c r="I117" s="37">
        <f t="shared" si="14"/>
        <v>0.8526802608</v>
      </c>
      <c r="J117" s="1">
        <f t="shared" si="8"/>
        <v>1.21351285</v>
      </c>
      <c r="K117" s="1">
        <f t="shared" si="9"/>
        <v>0.8850172239</v>
      </c>
      <c r="L117" s="1">
        <f t="shared" si="10"/>
        <v>-0.5277337467</v>
      </c>
      <c r="M117" s="31">
        <v>1.2</v>
      </c>
      <c r="N117" s="28">
        <f t="shared" si="2"/>
        <v>-5.956285929</v>
      </c>
      <c r="O117" s="28">
        <f t="shared" ref="O117:Q117" si="129">DEGREES(J117)</f>
        <v>69.52916467</v>
      </c>
      <c r="P117" s="28">
        <f t="shared" si="129"/>
        <v>50.70775172</v>
      </c>
      <c r="Q117" s="28">
        <f t="shared" si="129"/>
        <v>-30.23691639</v>
      </c>
      <c r="R117" s="28">
        <f t="shared" si="4"/>
        <v>1.2</v>
      </c>
      <c r="S117" s="1" t="str">
        <f t="shared" si="5"/>
        <v>[0.853,1.214,0.885,-0.528,1.2],</v>
      </c>
    </row>
    <row r="118" ht="15.75" customHeight="1">
      <c r="A118" s="1">
        <v>40.0</v>
      </c>
      <c r="B118" s="1">
        <v>228.0</v>
      </c>
      <c r="C118" s="28">
        <f t="shared" si="16"/>
        <v>274.7652243</v>
      </c>
      <c r="D118" s="2">
        <f t="shared" si="107"/>
        <v>-29.72579302</v>
      </c>
      <c r="E118" s="1">
        <v>-16.0</v>
      </c>
      <c r="F118" s="1">
        <f t="shared" si="6"/>
        <v>-0.107767015</v>
      </c>
      <c r="G118" s="28">
        <f t="shared" si="13"/>
        <v>186.3685062</v>
      </c>
      <c r="H118" s="37">
        <f t="shared" si="7"/>
        <v>-0.107767015</v>
      </c>
      <c r="I118" s="37">
        <f t="shared" si="14"/>
        <v>0.8488700464</v>
      </c>
      <c r="J118" s="1">
        <f t="shared" si="8"/>
        <v>1.203803905</v>
      </c>
      <c r="K118" s="1">
        <f t="shared" si="9"/>
        <v>0.9052676869</v>
      </c>
      <c r="L118" s="1">
        <f t="shared" si="10"/>
        <v>-0.5382752648</v>
      </c>
      <c r="M118" s="31">
        <v>1.2</v>
      </c>
      <c r="N118" s="28">
        <f t="shared" si="2"/>
        <v>-6.174595131</v>
      </c>
      <c r="O118" s="28">
        <f t="shared" ref="O118:Q118" si="130">DEGREES(J118)</f>
        <v>68.9728831</v>
      </c>
      <c r="P118" s="28">
        <f t="shared" si="130"/>
        <v>51.86801779</v>
      </c>
      <c r="Q118" s="28">
        <f t="shared" si="130"/>
        <v>-30.84090089</v>
      </c>
      <c r="R118" s="28">
        <f t="shared" si="4"/>
        <v>1.2</v>
      </c>
      <c r="S118" s="1" t="str">
        <f t="shared" si="5"/>
        <v>[0.849,1.204,0.905,-0.538,1.2],</v>
      </c>
    </row>
    <row r="119" ht="15.75" customHeight="1">
      <c r="A119" s="1">
        <v>40.0</v>
      </c>
      <c r="B119" s="1">
        <v>230.0</v>
      </c>
      <c r="C119" s="28">
        <f t="shared" si="16"/>
        <v>273.7115044</v>
      </c>
      <c r="D119" s="2">
        <f t="shared" si="107"/>
        <v>-30.64177772</v>
      </c>
      <c r="E119" s="1">
        <v>-16.0</v>
      </c>
      <c r="F119" s="1">
        <f t="shared" si="6"/>
        <v>-0.1114849907</v>
      </c>
      <c r="G119" s="28">
        <f t="shared" si="13"/>
        <v>185.4213248</v>
      </c>
      <c r="H119" s="37">
        <f t="shared" si="7"/>
        <v>-0.1114849907</v>
      </c>
      <c r="I119" s="37">
        <f t="shared" si="14"/>
        <v>0.8451520708</v>
      </c>
      <c r="J119" s="1">
        <f t="shared" si="8"/>
        <v>1.193973265</v>
      </c>
      <c r="K119" s="1">
        <f t="shared" si="9"/>
        <v>0.9257996194</v>
      </c>
      <c r="L119" s="1">
        <f t="shared" si="10"/>
        <v>-0.548976558</v>
      </c>
      <c r="M119" s="31">
        <v>1.2</v>
      </c>
      <c r="N119" s="28">
        <f t="shared" si="2"/>
        <v>-6.387619445</v>
      </c>
      <c r="O119" s="28">
        <f t="shared" ref="O119:Q119" si="131">DEGREES(J119)</f>
        <v>68.40962896</v>
      </c>
      <c r="P119" s="28">
        <f t="shared" si="131"/>
        <v>53.04441087</v>
      </c>
      <c r="Q119" s="28">
        <f t="shared" si="131"/>
        <v>-31.45403982</v>
      </c>
      <c r="R119" s="28">
        <f t="shared" si="4"/>
        <v>1.2</v>
      </c>
      <c r="S119" s="1" t="str">
        <f t="shared" si="5"/>
        <v>[0.845,1.194,0.926,-0.549,1.2],</v>
      </c>
    </row>
    <row r="120" ht="15.75" customHeight="1">
      <c r="A120" s="1">
        <v>40.0</v>
      </c>
      <c r="B120" s="1">
        <v>232.0</v>
      </c>
      <c r="C120" s="28">
        <f t="shared" si="16"/>
        <v>272.626459</v>
      </c>
      <c r="D120" s="2">
        <f t="shared" si="107"/>
        <v>-31.52043014</v>
      </c>
      <c r="E120" s="1">
        <v>-16.0</v>
      </c>
      <c r="F120" s="1">
        <f t="shared" si="6"/>
        <v>-0.1151065708</v>
      </c>
      <c r="G120" s="28">
        <f t="shared" si="13"/>
        <v>184.442569</v>
      </c>
      <c r="H120" s="37">
        <f t="shared" si="7"/>
        <v>-0.1151065708</v>
      </c>
      <c r="I120" s="37">
        <f t="shared" si="14"/>
        <v>0.8415304906</v>
      </c>
      <c r="J120" s="1">
        <f t="shared" si="8"/>
        <v>1.184037254</v>
      </c>
      <c r="K120" s="1">
        <f t="shared" si="9"/>
        <v>0.9465806428</v>
      </c>
      <c r="L120" s="1">
        <f t="shared" si="10"/>
        <v>-0.5598215705</v>
      </c>
      <c r="M120" s="31">
        <v>1.2</v>
      </c>
      <c r="N120" s="28">
        <f t="shared" si="2"/>
        <v>-6.595120701</v>
      </c>
      <c r="O120" s="28">
        <f t="shared" ref="O120:Q120" si="132">DEGREES(J120)</f>
        <v>67.84033747</v>
      </c>
      <c r="P120" s="28">
        <f t="shared" si="132"/>
        <v>54.2350758</v>
      </c>
      <c r="Q120" s="28">
        <f t="shared" si="132"/>
        <v>-32.07541327</v>
      </c>
      <c r="R120" s="28">
        <f t="shared" si="4"/>
        <v>1.2</v>
      </c>
      <c r="S120" s="1" t="str">
        <f t="shared" si="5"/>
        <v>[0.842,1.184,0.947,-0.56,1.2],</v>
      </c>
    </row>
    <row r="121" ht="15.75" customHeight="1">
      <c r="A121" s="1">
        <v>40.0</v>
      </c>
      <c r="B121" s="1">
        <v>234.0</v>
      </c>
      <c r="C121" s="28">
        <f t="shared" si="16"/>
        <v>271.5114101</v>
      </c>
      <c r="D121" s="2">
        <f t="shared" si="107"/>
        <v>-32.36067977</v>
      </c>
      <c r="E121" s="1">
        <v>-16.0</v>
      </c>
      <c r="F121" s="1">
        <f t="shared" si="6"/>
        <v>-0.1186275693</v>
      </c>
      <c r="G121" s="28">
        <f t="shared" si="13"/>
        <v>183.4330986</v>
      </c>
      <c r="H121" s="37">
        <f t="shared" si="7"/>
        <v>-0.1186275693</v>
      </c>
      <c r="I121" s="37">
        <f t="shared" si="14"/>
        <v>0.8380094921</v>
      </c>
      <c r="J121" s="1">
        <f t="shared" si="8"/>
        <v>1.174011263</v>
      </c>
      <c r="K121" s="1">
        <f t="shared" si="9"/>
        <v>0.9675802388</v>
      </c>
      <c r="L121" s="1">
        <f t="shared" si="10"/>
        <v>-0.5707951749</v>
      </c>
      <c r="M121" s="31">
        <v>1.2</v>
      </c>
      <c r="N121" s="28">
        <f t="shared" si="2"/>
        <v>-6.796859054</v>
      </c>
      <c r="O121" s="28">
        <f t="shared" ref="O121:Q121" si="133">DEGREES(J121)</f>
        <v>67.26589046</v>
      </c>
      <c r="P121" s="28">
        <f t="shared" si="133"/>
        <v>55.43826402</v>
      </c>
      <c r="Q121" s="28">
        <f t="shared" si="133"/>
        <v>-32.70415449</v>
      </c>
      <c r="R121" s="28">
        <f t="shared" si="4"/>
        <v>1.2</v>
      </c>
      <c r="S121" s="1" t="str">
        <f t="shared" si="5"/>
        <v>[0.838,1.174,0.968,-0.571,1.2],</v>
      </c>
    </row>
    <row r="122" ht="15.75" customHeight="1">
      <c r="A122" s="1">
        <v>40.0</v>
      </c>
      <c r="B122" s="1">
        <v>236.0</v>
      </c>
      <c r="C122" s="28">
        <f t="shared" si="16"/>
        <v>270.3677161</v>
      </c>
      <c r="D122" s="2">
        <f t="shared" si="107"/>
        <v>-33.1615029</v>
      </c>
      <c r="E122" s="1">
        <v>-16.0</v>
      </c>
      <c r="F122" s="1">
        <f t="shared" si="6"/>
        <v>-0.1220437717</v>
      </c>
      <c r="G122" s="28">
        <f t="shared" si="13"/>
        <v>182.393809</v>
      </c>
      <c r="H122" s="37">
        <f t="shared" si="7"/>
        <v>-0.1220437717</v>
      </c>
      <c r="I122" s="37">
        <f t="shared" si="14"/>
        <v>0.8345932897</v>
      </c>
      <c r="J122" s="1">
        <f t="shared" si="8"/>
        <v>1.163909817</v>
      </c>
      <c r="K122" s="1">
        <f t="shared" si="9"/>
        <v>0.9887696097</v>
      </c>
      <c r="L122" s="1">
        <f t="shared" si="10"/>
        <v>-0.5818831004</v>
      </c>
      <c r="M122" s="31">
        <v>1.2</v>
      </c>
      <c r="N122" s="28">
        <f t="shared" si="2"/>
        <v>-6.992593036</v>
      </c>
      <c r="O122" s="28">
        <f t="shared" ref="O122:Q122" si="134">DEGREES(J122)</f>
        <v>66.68712027</v>
      </c>
      <c r="P122" s="28">
        <f t="shared" si="134"/>
        <v>56.65232555</v>
      </c>
      <c r="Q122" s="28">
        <f t="shared" si="134"/>
        <v>-33.33944582</v>
      </c>
      <c r="R122" s="28">
        <f t="shared" si="4"/>
        <v>1.2</v>
      </c>
      <c r="S122" s="1" t="str">
        <f t="shared" si="5"/>
        <v>[0.835,1.164,0.989,-0.582,1.2],</v>
      </c>
    </row>
    <row r="123" ht="15.75" customHeight="1">
      <c r="A123" s="1">
        <v>40.0</v>
      </c>
      <c r="B123" s="1">
        <v>238.0</v>
      </c>
      <c r="C123" s="28">
        <f t="shared" si="16"/>
        <v>269.1967706</v>
      </c>
      <c r="D123" s="2">
        <f t="shared" si="107"/>
        <v>-33.92192385</v>
      </c>
      <c r="E123" s="1">
        <v>-16.0</v>
      </c>
      <c r="F123" s="1">
        <f t="shared" si="6"/>
        <v>-0.1253509367</v>
      </c>
      <c r="G123" s="28">
        <f t="shared" si="13"/>
        <v>181.3256313</v>
      </c>
      <c r="H123" s="37">
        <f t="shared" si="7"/>
        <v>-0.1253509367</v>
      </c>
      <c r="I123" s="37">
        <f t="shared" si="14"/>
        <v>0.8312861248</v>
      </c>
      <c r="J123" s="1">
        <f t="shared" si="8"/>
        <v>1.153746649</v>
      </c>
      <c r="K123" s="1">
        <f t="shared" si="9"/>
        <v>1.010121541</v>
      </c>
      <c r="L123" s="1">
        <f t="shared" si="10"/>
        <v>-0.5930718631</v>
      </c>
      <c r="M123" s="31">
        <v>1.2</v>
      </c>
      <c r="N123" s="28">
        <f t="shared" si="2"/>
        <v>-7.182079629</v>
      </c>
      <c r="O123" s="28">
        <f t="shared" ref="O123:Q123" si="135">DEGREES(J123)</f>
        <v>66.1048136</v>
      </c>
      <c r="P123" s="28">
        <f t="shared" si="135"/>
        <v>57.8757011</v>
      </c>
      <c r="Q123" s="28">
        <f t="shared" si="135"/>
        <v>-33.9805147</v>
      </c>
      <c r="R123" s="28">
        <f t="shared" si="4"/>
        <v>1.2</v>
      </c>
      <c r="S123" s="1" t="str">
        <f t="shared" si="5"/>
        <v>[0.831,1.154,1.01,-0.593,1.2],</v>
      </c>
    </row>
    <row r="124" ht="15.75" customHeight="1">
      <c r="A124" s="1">
        <v>40.0</v>
      </c>
      <c r="B124" s="1">
        <v>240.0</v>
      </c>
      <c r="C124" s="28">
        <f t="shared" si="16"/>
        <v>268</v>
      </c>
      <c r="D124" s="2">
        <f t="shared" si="107"/>
        <v>-34.64101615</v>
      </c>
      <c r="E124" s="1">
        <v>-16.0</v>
      </c>
      <c r="F124" s="1">
        <f t="shared" si="6"/>
        <v>-0.1285447971</v>
      </c>
      <c r="G124" s="28">
        <f t="shared" si="13"/>
        <v>180.2295321</v>
      </c>
      <c r="H124" s="37">
        <f t="shared" si="7"/>
        <v>-0.1285447971</v>
      </c>
      <c r="I124" s="37">
        <f t="shared" si="14"/>
        <v>0.8280922643</v>
      </c>
      <c r="J124" s="1">
        <f t="shared" si="8"/>
        <v>1.143534755</v>
      </c>
      <c r="K124" s="1">
        <f t="shared" si="9"/>
        <v>1.03161027</v>
      </c>
      <c r="L124" s="1">
        <f t="shared" si="10"/>
        <v>-0.6043486983</v>
      </c>
      <c r="M124" s="31">
        <v>1.2</v>
      </c>
      <c r="N124" s="28">
        <f t="shared" si="2"/>
        <v>-7.365074355</v>
      </c>
      <c r="O124" s="28">
        <f t="shared" ref="O124:Q124" si="136">DEGREES(J124)</f>
        <v>65.5197152</v>
      </c>
      <c r="P124" s="28">
        <f t="shared" si="136"/>
        <v>59.10691456</v>
      </c>
      <c r="Q124" s="28">
        <f t="shared" si="136"/>
        <v>-34.62662976</v>
      </c>
      <c r="R124" s="28">
        <f t="shared" si="4"/>
        <v>1.2</v>
      </c>
      <c r="S124" s="1" t="str">
        <f t="shared" si="5"/>
        <v>[0.828,1.144,1.032,-0.604,1.2],</v>
      </c>
    </row>
    <row r="125" ht="15.75" customHeight="1">
      <c r="A125" s="1">
        <v>40.0</v>
      </c>
      <c r="B125" s="1">
        <v>242.0</v>
      </c>
      <c r="C125" s="28">
        <f t="shared" si="16"/>
        <v>266.7788625</v>
      </c>
      <c r="D125" s="2">
        <f t="shared" si="107"/>
        <v>-35.31790371</v>
      </c>
      <c r="E125" s="1">
        <v>-16.0</v>
      </c>
      <c r="F125" s="1">
        <f t="shared" si="6"/>
        <v>-0.1316210628</v>
      </c>
      <c r="G125" s="28">
        <f t="shared" si="13"/>
        <v>179.1065139</v>
      </c>
      <c r="H125" s="37">
        <f t="shared" si="7"/>
        <v>-0.1316210628</v>
      </c>
      <c r="I125" s="37">
        <f t="shared" si="14"/>
        <v>0.8250159986</v>
      </c>
      <c r="J125" s="1">
        <f t="shared" si="8"/>
        <v>1.133286466</v>
      </c>
      <c r="K125" s="1">
        <f t="shared" si="9"/>
        <v>1.053211356</v>
      </c>
      <c r="L125" s="1">
        <f t="shared" si="10"/>
        <v>-0.6157014952</v>
      </c>
      <c r="M125" s="31">
        <v>1.2</v>
      </c>
      <c r="N125" s="28">
        <f t="shared" si="2"/>
        <v>-7.541331396</v>
      </c>
      <c r="O125" s="28">
        <f t="shared" ref="O125:Q125" si="137">DEGREES(J125)</f>
        <v>64.93253149</v>
      </c>
      <c r="P125" s="28">
        <f t="shared" si="137"/>
        <v>60.34456563</v>
      </c>
      <c r="Q125" s="28">
        <f t="shared" si="137"/>
        <v>-35.27709712</v>
      </c>
      <c r="R125" s="28">
        <f t="shared" si="4"/>
        <v>1.2</v>
      </c>
      <c r="S125" s="1" t="str">
        <f t="shared" si="5"/>
        <v>[0.825,1.133,1.053,-0.616,1.2],</v>
      </c>
    </row>
    <row r="126" ht="15.75" customHeight="1">
      <c r="A126" s="1">
        <v>40.0</v>
      </c>
      <c r="B126" s="1">
        <v>244.0</v>
      </c>
      <c r="C126" s="28">
        <f t="shared" si="16"/>
        <v>265.5348459</v>
      </c>
      <c r="D126" s="2">
        <f t="shared" si="107"/>
        <v>-35.95176185</v>
      </c>
      <c r="E126" s="1">
        <v>-16.0</v>
      </c>
      <c r="F126" s="1">
        <f t="shared" si="6"/>
        <v>-0.1345754224</v>
      </c>
      <c r="G126" s="28">
        <f t="shared" si="13"/>
        <v>177.9576152</v>
      </c>
      <c r="H126" s="37">
        <f t="shared" si="7"/>
        <v>-0.1345754224</v>
      </c>
      <c r="I126" s="37">
        <f t="shared" si="14"/>
        <v>0.8220616391</v>
      </c>
      <c r="J126" s="1">
        <f t="shared" si="8"/>
        <v>1.123013499</v>
      </c>
      <c r="K126" s="1">
        <f t="shared" si="9"/>
        <v>1.074901564</v>
      </c>
      <c r="L126" s="1">
        <f t="shared" si="10"/>
        <v>-0.6271187354</v>
      </c>
      <c r="M126" s="31">
        <v>1.2</v>
      </c>
      <c r="N126" s="28">
        <f t="shared" si="2"/>
        <v>-7.710603727</v>
      </c>
      <c r="O126" s="28">
        <f t="shared" ref="O126:Q126" si="138">DEGREES(J126)</f>
        <v>64.3439338</v>
      </c>
      <c r="P126" s="28">
        <f t="shared" si="138"/>
        <v>61.58732299</v>
      </c>
      <c r="Q126" s="28">
        <f t="shared" si="138"/>
        <v>-35.93125679</v>
      </c>
      <c r="R126" s="28">
        <f t="shared" si="4"/>
        <v>1.2</v>
      </c>
      <c r="S126" s="1" t="str">
        <f t="shared" si="5"/>
        <v>[0.822,1.123,1.075,-0.627,1.2],</v>
      </c>
    </row>
    <row r="127" ht="15.75" customHeight="1">
      <c r="A127" s="1">
        <v>40.0</v>
      </c>
      <c r="B127" s="1">
        <v>246.0</v>
      </c>
      <c r="C127" s="28">
        <f t="shared" si="16"/>
        <v>264.2694657</v>
      </c>
      <c r="D127" s="2">
        <f t="shared" si="107"/>
        <v>-36.54181831</v>
      </c>
      <c r="E127" s="1">
        <v>-16.0</v>
      </c>
      <c r="F127" s="1">
        <f t="shared" si="6"/>
        <v>-0.1374035461</v>
      </c>
      <c r="G127" s="28">
        <f t="shared" si="13"/>
        <v>176.7839107</v>
      </c>
      <c r="H127" s="37">
        <f t="shared" si="7"/>
        <v>-0.1374035461</v>
      </c>
      <c r="I127" s="37">
        <f t="shared" si="14"/>
        <v>0.8192335153</v>
      </c>
      <c r="J127" s="1">
        <f t="shared" si="8"/>
        <v>1.112727013</v>
      </c>
      <c r="K127" s="1">
        <f t="shared" si="9"/>
        <v>1.096658747</v>
      </c>
      <c r="L127" s="1">
        <f t="shared" si="10"/>
        <v>-0.6385894335</v>
      </c>
      <c r="M127" s="31">
        <v>1.2</v>
      </c>
      <c r="N127" s="28">
        <f t="shared" si="2"/>
        <v>-7.872643284</v>
      </c>
      <c r="O127" s="28">
        <f t="shared" ref="O127:Q127" si="139">DEGREES(J127)</f>
        <v>63.7545616</v>
      </c>
      <c r="P127" s="28">
        <f t="shared" si="139"/>
        <v>62.83391778</v>
      </c>
      <c r="Q127" s="28">
        <f t="shared" si="139"/>
        <v>-36.58847938</v>
      </c>
      <c r="R127" s="28">
        <f t="shared" si="4"/>
        <v>1.2</v>
      </c>
      <c r="S127" s="1" t="str">
        <f t="shared" si="5"/>
        <v>[0.819,1.113,1.097,-0.639,1.2],</v>
      </c>
    </row>
    <row r="128" ht="15.75" customHeight="1">
      <c r="A128" s="1">
        <v>40.0</v>
      </c>
      <c r="B128" s="1">
        <v>248.0</v>
      </c>
      <c r="C128" s="28">
        <f t="shared" si="16"/>
        <v>262.9842637</v>
      </c>
      <c r="D128" s="2">
        <f t="shared" si="107"/>
        <v>-37.08735418</v>
      </c>
      <c r="E128" s="1">
        <v>-16.0</v>
      </c>
      <c r="F128" s="1">
        <f t="shared" si="6"/>
        <v>-0.1401010899</v>
      </c>
      <c r="G128" s="28">
        <f t="shared" si="13"/>
        <v>175.586511</v>
      </c>
      <c r="H128" s="37">
        <f t="shared" si="7"/>
        <v>-0.1401010899</v>
      </c>
      <c r="I128" s="37">
        <f t="shared" si="14"/>
        <v>0.8165359716</v>
      </c>
      <c r="J128" s="1">
        <f t="shared" si="8"/>
        <v>1.102437665</v>
      </c>
      <c r="K128" s="1">
        <f t="shared" si="9"/>
        <v>1.118461745</v>
      </c>
      <c r="L128" s="1">
        <f t="shared" si="10"/>
        <v>-0.6501030828</v>
      </c>
      <c r="M128" s="31">
        <v>1.2</v>
      </c>
      <c r="N128" s="28">
        <f t="shared" si="2"/>
        <v>-8.027201154</v>
      </c>
      <c r="O128" s="28">
        <f t="shared" ref="O128:Q128" si="140">DEGREES(J128)</f>
        <v>63.16502536</v>
      </c>
      <c r="P128" s="28">
        <f t="shared" si="140"/>
        <v>64.08313753</v>
      </c>
      <c r="Q128" s="28">
        <f t="shared" si="140"/>
        <v>-37.24816289</v>
      </c>
      <c r="R128" s="28">
        <f t="shared" si="4"/>
        <v>1.2</v>
      </c>
      <c r="S128" s="1" t="str">
        <f t="shared" si="5"/>
        <v>[0.817,1.102,1.118,-0.65,1.2],</v>
      </c>
    </row>
    <row r="129" ht="15.75" customHeight="1">
      <c r="A129" s="1">
        <v>40.0</v>
      </c>
      <c r="B129" s="1">
        <v>250.0</v>
      </c>
      <c r="C129" s="28">
        <f t="shared" si="16"/>
        <v>261.6808057</v>
      </c>
      <c r="D129" s="2">
        <f t="shared" si="107"/>
        <v>-37.58770483</v>
      </c>
      <c r="E129" s="1">
        <v>-16.0</v>
      </c>
      <c r="F129" s="1">
        <f t="shared" si="6"/>
        <v>-0.1426636982</v>
      </c>
      <c r="G129" s="28">
        <f t="shared" si="13"/>
        <v>174.366563</v>
      </c>
      <c r="H129" s="37">
        <f t="shared" si="7"/>
        <v>-0.1426636982</v>
      </c>
      <c r="I129" s="37">
        <f t="shared" si="14"/>
        <v>0.8139733632</v>
      </c>
      <c r="J129" s="1">
        <f t="shared" si="8"/>
        <v>1.092155649</v>
      </c>
      <c r="K129" s="1">
        <f t="shared" si="9"/>
        <v>1.140290281</v>
      </c>
      <c r="L129" s="1">
        <f t="shared" si="10"/>
        <v>-0.6616496032</v>
      </c>
      <c r="M129" s="31">
        <v>1.2</v>
      </c>
      <c r="N129" s="28">
        <f t="shared" si="2"/>
        <v>-8.174027798</v>
      </c>
      <c r="O129" s="28">
        <f t="shared" ref="O129:Q129" si="141">DEGREES(J129)</f>
        <v>62.57590928</v>
      </c>
      <c r="P129" s="28">
        <f t="shared" si="141"/>
        <v>65.3338205</v>
      </c>
      <c r="Q129" s="28">
        <f t="shared" si="141"/>
        <v>-37.90972978</v>
      </c>
      <c r="R129" s="28">
        <f t="shared" si="4"/>
        <v>1.2</v>
      </c>
      <c r="S129" s="1" t="str">
        <f t="shared" si="5"/>
        <v>[0.814,1.092,1.14,-0.662,1.2],</v>
      </c>
    </row>
    <row r="130" ht="15.75" customHeight="1">
      <c r="A130" s="1">
        <v>40.0</v>
      </c>
      <c r="B130" s="1">
        <v>252.0</v>
      </c>
      <c r="C130" s="28">
        <f t="shared" si="16"/>
        <v>260.3606798</v>
      </c>
      <c r="D130" s="2">
        <f t="shared" si="107"/>
        <v>-38.04226065</v>
      </c>
      <c r="E130" s="1">
        <v>-16.0</v>
      </c>
      <c r="F130" s="1">
        <f t="shared" si="6"/>
        <v>-0.1450870094</v>
      </c>
      <c r="G130" s="28">
        <f t="shared" si="13"/>
        <v>173.12525</v>
      </c>
      <c r="H130" s="37">
        <f t="shared" si="7"/>
        <v>-0.1450870094</v>
      </c>
      <c r="I130" s="37">
        <f t="shared" si="14"/>
        <v>0.8115500521</v>
      </c>
      <c r="J130" s="1">
        <f t="shared" si="8"/>
        <v>1.081890748</v>
      </c>
      <c r="K130" s="1">
        <f t="shared" si="9"/>
        <v>1.162124871</v>
      </c>
      <c r="L130" s="1">
        <f t="shared" si="10"/>
        <v>-0.6732192929</v>
      </c>
      <c r="M130" s="31">
        <v>1.2</v>
      </c>
      <c r="N130" s="28">
        <f t="shared" si="2"/>
        <v>-8.3128733</v>
      </c>
      <c r="O130" s="28">
        <f t="shared" ref="O130:Q130" si="142">DEGREES(J130)</f>
        <v>61.98777377</v>
      </c>
      <c r="P130" s="28">
        <f t="shared" si="142"/>
        <v>66.5848504</v>
      </c>
      <c r="Q130" s="28">
        <f t="shared" si="142"/>
        <v>-38.57262417</v>
      </c>
      <c r="R130" s="28">
        <f t="shared" si="4"/>
        <v>1.2</v>
      </c>
      <c r="S130" s="1" t="str">
        <f t="shared" si="5"/>
        <v>[0.812,1.082,1.162,-0.673,1.2],</v>
      </c>
    </row>
    <row r="131" ht="15.75" customHeight="1">
      <c r="A131" s="1">
        <v>40.0</v>
      </c>
      <c r="B131" s="1">
        <v>254.0</v>
      </c>
      <c r="C131" s="28">
        <f t="shared" si="16"/>
        <v>259.0254942</v>
      </c>
      <c r="D131" s="2">
        <f t="shared" si="107"/>
        <v>-38.45046784</v>
      </c>
      <c r="E131" s="1">
        <v>-16.0</v>
      </c>
      <c r="F131" s="1">
        <f t="shared" si="6"/>
        <v>-0.14736666</v>
      </c>
      <c r="G131" s="28">
        <f t="shared" si="13"/>
        <v>171.8637912</v>
      </c>
      <c r="H131" s="37">
        <f t="shared" si="7"/>
        <v>-0.14736666</v>
      </c>
      <c r="I131" s="37">
        <f t="shared" si="14"/>
        <v>0.8092704014</v>
      </c>
      <c r="J131" s="1">
        <f t="shared" si="8"/>
        <v>1.071652367</v>
      </c>
      <c r="K131" s="1">
        <f t="shared" si="9"/>
        <v>1.183946743</v>
      </c>
      <c r="L131" s="1">
        <f t="shared" si="10"/>
        <v>-0.6848027831</v>
      </c>
      <c r="M131" s="31">
        <v>1.2</v>
      </c>
      <c r="N131" s="28">
        <f t="shared" si="2"/>
        <v>-8.443487661</v>
      </c>
      <c r="O131" s="28">
        <f t="shared" ref="O131:Q131" si="143">DEGREES(J131)</f>
        <v>61.40115775</v>
      </c>
      <c r="P131" s="28">
        <f t="shared" si="143"/>
        <v>67.83515152</v>
      </c>
      <c r="Q131" s="28">
        <f t="shared" si="143"/>
        <v>-39.23630927</v>
      </c>
      <c r="R131" s="28">
        <f t="shared" si="4"/>
        <v>1.2</v>
      </c>
      <c r="S131" s="1" t="str">
        <f t="shared" si="5"/>
        <v>[0.809,1.072,1.184,-0.685,1.2],</v>
      </c>
    </row>
    <row r="132" ht="15.75" customHeight="1">
      <c r="A132" s="1">
        <v>40.0</v>
      </c>
      <c r="B132" s="1">
        <v>256.0</v>
      </c>
      <c r="C132" s="28">
        <f t="shared" si="16"/>
        <v>257.6768758</v>
      </c>
      <c r="D132" s="2">
        <f t="shared" si="107"/>
        <v>-38.81182905</v>
      </c>
      <c r="E132" s="1">
        <v>-16.0</v>
      </c>
      <c r="F132" s="1">
        <f t="shared" si="6"/>
        <v>-0.149498291</v>
      </c>
      <c r="G132" s="28">
        <f t="shared" si="13"/>
        <v>170.5834423</v>
      </c>
      <c r="H132" s="37">
        <f t="shared" si="7"/>
        <v>-0.149498291</v>
      </c>
      <c r="I132" s="37">
        <f t="shared" si="14"/>
        <v>0.8071387705</v>
      </c>
      <c r="J132" s="1">
        <f t="shared" si="8"/>
        <v>1.061449573</v>
      </c>
      <c r="K132" s="1">
        <f t="shared" si="9"/>
        <v>1.20573775</v>
      </c>
      <c r="L132" s="1">
        <f t="shared" si="10"/>
        <v>-0.6963909961</v>
      </c>
      <c r="M132" s="31">
        <v>1.2</v>
      </c>
      <c r="N132" s="28">
        <f t="shared" si="2"/>
        <v>-8.565621118</v>
      </c>
      <c r="O132" s="28">
        <f t="shared" ref="O132:Q132" si="144">DEGREES(J132)</f>
        <v>60.81658071</v>
      </c>
      <c r="P132" s="28">
        <f t="shared" si="144"/>
        <v>69.08368425</v>
      </c>
      <c r="Q132" s="28">
        <f t="shared" si="144"/>
        <v>-39.90026497</v>
      </c>
      <c r="R132" s="28">
        <f t="shared" si="4"/>
        <v>1.2</v>
      </c>
      <c r="S132" s="1" t="str">
        <f t="shared" si="5"/>
        <v>[0.807,1.061,1.206,-0.696,1.2],</v>
      </c>
    </row>
    <row r="133" ht="15.75" customHeight="1">
      <c r="A133" s="1">
        <v>40.0</v>
      </c>
      <c r="B133" s="1">
        <v>258.0</v>
      </c>
      <c r="C133" s="28">
        <f t="shared" si="16"/>
        <v>256.3164676</v>
      </c>
      <c r="D133" s="2">
        <f t="shared" si="107"/>
        <v>-39.12590403</v>
      </c>
      <c r="E133" s="1">
        <v>-16.0</v>
      </c>
      <c r="F133" s="1">
        <f t="shared" si="6"/>
        <v>-0.1514775535</v>
      </c>
      <c r="G133" s="28">
        <f t="shared" si="13"/>
        <v>169.2854951</v>
      </c>
      <c r="H133" s="37">
        <f t="shared" si="7"/>
        <v>-0.1514775535</v>
      </c>
      <c r="I133" s="37">
        <f t="shared" si="14"/>
        <v>0.8051595079</v>
      </c>
      <c r="J133" s="1">
        <f t="shared" si="8"/>
        <v>1.051291128</v>
      </c>
      <c r="K133" s="1">
        <f t="shared" si="9"/>
        <v>1.227480305</v>
      </c>
      <c r="L133" s="1">
        <f t="shared" si="10"/>
        <v>-0.707975106</v>
      </c>
      <c r="M133" s="31">
        <v>1.2</v>
      </c>
      <c r="N133" s="28">
        <f t="shared" si="2"/>
        <v>-8.679024508</v>
      </c>
      <c r="O133" s="28">
        <f t="shared" ref="O133:Q133" si="145">DEGREES(J133)</f>
        <v>60.23454465</v>
      </c>
      <c r="P133" s="28">
        <f t="shared" si="145"/>
        <v>70.32944093</v>
      </c>
      <c r="Q133" s="28">
        <f t="shared" si="145"/>
        <v>-40.56398557</v>
      </c>
      <c r="R133" s="28">
        <f t="shared" si="4"/>
        <v>1.2</v>
      </c>
      <c r="S133" s="1" t="str">
        <f t="shared" si="5"/>
        <v>[0.805,1.051,1.227,-0.708,1.2],</v>
      </c>
    </row>
    <row r="134" ht="15.75" customHeight="1">
      <c r="A134" s="1">
        <v>40.0</v>
      </c>
      <c r="B134" s="1">
        <v>260.0</v>
      </c>
      <c r="C134" s="28">
        <f t="shared" si="16"/>
        <v>254.9459271</v>
      </c>
      <c r="D134" s="2">
        <f t="shared" si="107"/>
        <v>-39.39231012</v>
      </c>
      <c r="E134" s="1">
        <v>-16.0</v>
      </c>
      <c r="F134" s="1">
        <f t="shared" si="6"/>
        <v>-0.1533001165</v>
      </c>
      <c r="G134" s="28">
        <f t="shared" si="13"/>
        <v>167.9712772</v>
      </c>
      <c r="H134" s="37">
        <f t="shared" si="7"/>
        <v>-0.1533001165</v>
      </c>
      <c r="I134" s="37">
        <f t="shared" si="14"/>
        <v>0.803336945</v>
      </c>
      <c r="J134" s="1">
        <f t="shared" si="8"/>
        <v>1.041185516</v>
      </c>
      <c r="K134" s="1">
        <f t="shared" si="9"/>
        <v>1.249157314</v>
      </c>
      <c r="L134" s="1">
        <f t="shared" si="10"/>
        <v>-0.7195465023</v>
      </c>
      <c r="M134" s="31">
        <v>1.2</v>
      </c>
      <c r="N134" s="28">
        <f t="shared" si="2"/>
        <v>-8.783449672</v>
      </c>
      <c r="O134" s="28">
        <f t="shared" ref="O134:Q134" si="146">DEGREES(J134)</f>
        <v>59.65553573</v>
      </c>
      <c r="P134" s="28">
        <f t="shared" si="146"/>
        <v>71.57144201</v>
      </c>
      <c r="Q134" s="28">
        <f t="shared" si="146"/>
        <v>-41.22697774</v>
      </c>
      <c r="R134" s="28">
        <f t="shared" si="4"/>
        <v>1.2</v>
      </c>
      <c r="S134" s="1" t="str">
        <f t="shared" si="5"/>
        <v>[0.803,1.041,1.249,-0.72,1.2],</v>
      </c>
    </row>
    <row r="135" ht="15.75" customHeight="1">
      <c r="A135" s="1">
        <v>40.0</v>
      </c>
      <c r="B135" s="1">
        <v>262.0</v>
      </c>
      <c r="C135" s="28">
        <f t="shared" si="16"/>
        <v>253.566924</v>
      </c>
      <c r="D135" s="2">
        <f t="shared" si="107"/>
        <v>-39.61072275</v>
      </c>
      <c r="E135" s="1">
        <v>-16.0</v>
      </c>
      <c r="F135" s="1">
        <f t="shared" si="6"/>
        <v>-0.1549616739</v>
      </c>
      <c r="G135" s="28">
        <f t="shared" si="13"/>
        <v>166.6421523</v>
      </c>
      <c r="H135" s="37">
        <f t="shared" si="7"/>
        <v>-0.1549616739</v>
      </c>
      <c r="I135" s="37">
        <f t="shared" si="14"/>
        <v>0.8016753875</v>
      </c>
      <c r="J135" s="1">
        <f t="shared" si="8"/>
        <v>1.031140974</v>
      </c>
      <c r="K135" s="1">
        <f t="shared" si="9"/>
        <v>1.270752108</v>
      </c>
      <c r="L135" s="1">
        <f t="shared" si="10"/>
        <v>-0.7310967557</v>
      </c>
      <c r="M135" s="31">
        <v>1.2</v>
      </c>
      <c r="N135" s="28">
        <f t="shared" si="2"/>
        <v>-8.878649901</v>
      </c>
      <c r="O135" s="28">
        <f t="shared" ref="O135:Q135" si="147">DEGREES(J135)</f>
        <v>59.0800259</v>
      </c>
      <c r="P135" s="28">
        <f t="shared" si="147"/>
        <v>72.80873262</v>
      </c>
      <c r="Q135" s="28">
        <f t="shared" si="147"/>
        <v>-41.88875852</v>
      </c>
      <c r="R135" s="28">
        <f t="shared" si="4"/>
        <v>1.2</v>
      </c>
      <c r="S135" s="1" t="str">
        <f t="shared" si="5"/>
        <v>[0.802,1.031,1.271,-0.731,1.2],</v>
      </c>
    </row>
    <row r="136" ht="15.75" customHeight="1">
      <c r="A136" s="1">
        <v>40.0</v>
      </c>
      <c r="B136" s="1">
        <v>264.0</v>
      </c>
      <c r="C136" s="28">
        <f t="shared" si="16"/>
        <v>252.1811385</v>
      </c>
      <c r="D136" s="2">
        <f t="shared" si="107"/>
        <v>-39.78087581</v>
      </c>
      <c r="E136" s="1">
        <v>-16.0</v>
      </c>
      <c r="F136" s="1">
        <f t="shared" si="6"/>
        <v>-0.1564579539</v>
      </c>
      <c r="G136" s="28">
        <f t="shared" si="13"/>
        <v>165.2995196</v>
      </c>
      <c r="H136" s="37">
        <f t="shared" si="7"/>
        <v>-0.1564579539</v>
      </c>
      <c r="I136" s="37">
        <f t="shared" si="14"/>
        <v>0.8001791075</v>
      </c>
      <c r="J136" s="1">
        <f t="shared" si="8"/>
        <v>1.021165515</v>
      </c>
      <c r="K136" s="1">
        <f t="shared" si="9"/>
        <v>1.292248398</v>
      </c>
      <c r="L136" s="1">
        <f t="shared" si="10"/>
        <v>-0.7426175868</v>
      </c>
      <c r="M136" s="31">
        <v>1.2</v>
      </c>
      <c r="N136" s="28">
        <f t="shared" si="2"/>
        <v>-8.964380431</v>
      </c>
      <c r="O136" s="28">
        <f t="shared" ref="O136:Q136" si="148">DEGREES(J136)</f>
        <v>58.50847421</v>
      </c>
      <c r="P136" s="28">
        <f t="shared" si="148"/>
        <v>74.04037931</v>
      </c>
      <c r="Q136" s="28">
        <f t="shared" si="148"/>
        <v>-42.54885352</v>
      </c>
      <c r="R136" s="28">
        <f t="shared" si="4"/>
        <v>1.2</v>
      </c>
      <c r="S136" s="1" t="str">
        <f t="shared" si="5"/>
        <v>[0.8,1.021,1.292,-0.743,1.2],</v>
      </c>
    </row>
    <row r="137" ht="15.75" customHeight="1">
      <c r="A137" s="1">
        <v>40.0</v>
      </c>
      <c r="B137" s="1">
        <v>266.0</v>
      </c>
      <c r="C137" s="28">
        <f t="shared" si="16"/>
        <v>250.7902589</v>
      </c>
      <c r="D137" s="2">
        <f t="shared" si="107"/>
        <v>-39.90256201</v>
      </c>
      <c r="E137" s="1">
        <v>-16.0</v>
      </c>
      <c r="F137" s="1">
        <f t="shared" si="6"/>
        <v>-0.1577847279</v>
      </c>
      <c r="G137" s="28">
        <f t="shared" si="13"/>
        <v>163.9448138</v>
      </c>
      <c r="H137" s="37">
        <f t="shared" si="7"/>
        <v>-0.1577847279</v>
      </c>
      <c r="I137" s="37">
        <f t="shared" si="14"/>
        <v>0.7988523335</v>
      </c>
      <c r="J137" s="1">
        <f t="shared" si="8"/>
        <v>1.011266948</v>
      </c>
      <c r="K137" s="1">
        <f t="shared" si="9"/>
        <v>1.313630215</v>
      </c>
      <c r="L137" s="1">
        <f t="shared" si="10"/>
        <v>-0.7541008365</v>
      </c>
      <c r="M137" s="31">
        <v>1.2</v>
      </c>
      <c r="N137" s="28">
        <f t="shared" si="2"/>
        <v>-9.040398981</v>
      </c>
      <c r="O137" s="28">
        <f t="shared" ref="O137:Q137" si="149">DEGREES(J137)</f>
        <v>57.9413281</v>
      </c>
      <c r="P137" s="28">
        <f t="shared" si="149"/>
        <v>75.26546716</v>
      </c>
      <c r="Q137" s="28">
        <f t="shared" si="149"/>
        <v>-43.20679526</v>
      </c>
      <c r="R137" s="28">
        <f t="shared" si="4"/>
        <v>1.2</v>
      </c>
      <c r="S137" s="1" t="str">
        <f t="shared" si="5"/>
        <v>[0.799,1.011,1.314,-0.754,1.2],</v>
      </c>
    </row>
    <row r="138" ht="15.75" customHeight="1">
      <c r="A138" s="1">
        <v>40.0</v>
      </c>
      <c r="B138" s="1">
        <v>268.0</v>
      </c>
      <c r="C138" s="28">
        <f t="shared" si="16"/>
        <v>249.3959799</v>
      </c>
      <c r="D138" s="2">
        <f t="shared" si="107"/>
        <v>-39.97563308</v>
      </c>
      <c r="E138" s="1">
        <v>-16.0</v>
      </c>
      <c r="F138" s="1">
        <f t="shared" si="6"/>
        <v>-0.158937821</v>
      </c>
      <c r="G138" s="28">
        <f t="shared" si="13"/>
        <v>162.5795043</v>
      </c>
      <c r="H138" s="37">
        <f t="shared" si="7"/>
        <v>-0.158937821</v>
      </c>
      <c r="I138" s="37">
        <f t="shared" si="14"/>
        <v>0.7976992405</v>
      </c>
      <c r="J138" s="1">
        <f t="shared" si="8"/>
        <v>1.001452898</v>
      </c>
      <c r="K138" s="1">
        <f t="shared" si="9"/>
        <v>1.334881867</v>
      </c>
      <c r="L138" s="1">
        <f t="shared" si="10"/>
        <v>-0.7655384386</v>
      </c>
      <c r="M138" s="31">
        <v>1.2</v>
      </c>
      <c r="N138" s="28">
        <f t="shared" si="2"/>
        <v>-9.106466347</v>
      </c>
      <c r="O138" s="28">
        <f t="shared" ref="O138:Q138" si="150">DEGREES(J138)</f>
        <v>57.37902444</v>
      </c>
      <c r="P138" s="28">
        <f t="shared" si="150"/>
        <v>76.48309714</v>
      </c>
      <c r="Q138" s="28">
        <f t="shared" si="150"/>
        <v>-43.86212159</v>
      </c>
      <c r="R138" s="28">
        <f t="shared" si="4"/>
        <v>1.2</v>
      </c>
      <c r="S138" s="1" t="str">
        <f t="shared" si="5"/>
        <v>[0.798,1.001,1.335,-0.766,1.2],</v>
      </c>
    </row>
    <row r="139" ht="15.75" customHeight="1">
      <c r="A139" s="1">
        <v>40.0</v>
      </c>
      <c r="B139" s="1">
        <v>270.0</v>
      </c>
      <c r="C139" s="28">
        <f t="shared" si="16"/>
        <v>248</v>
      </c>
      <c r="D139" s="2">
        <f t="shared" si="107"/>
        <v>-40</v>
      </c>
      <c r="E139" s="1">
        <v>-16.0</v>
      </c>
      <c r="F139" s="1">
        <f t="shared" si="6"/>
        <v>-0.1599131232</v>
      </c>
      <c r="G139" s="28">
        <f t="shared" si="13"/>
        <v>161.2050955</v>
      </c>
      <c r="H139" s="37">
        <f t="shared" si="7"/>
        <v>-0.1599131232</v>
      </c>
      <c r="I139" s="37">
        <f t="shared" si="14"/>
        <v>0.7967239383</v>
      </c>
      <c r="J139" s="1">
        <f t="shared" si="8"/>
        <v>0.9917308226</v>
      </c>
      <c r="K139" s="1">
        <f t="shared" si="9"/>
        <v>1.355987899</v>
      </c>
      <c r="L139" s="1">
        <f t="shared" si="10"/>
        <v>-0.7769223945</v>
      </c>
      <c r="M139" s="31">
        <v>1.2</v>
      </c>
      <c r="N139" s="28">
        <f t="shared" si="2"/>
        <v>-9.162347046</v>
      </c>
      <c r="O139" s="28">
        <f t="shared" ref="O139:Q139" si="151">DEGREES(J139)</f>
        <v>56.82199055</v>
      </c>
      <c r="P139" s="28">
        <f t="shared" si="151"/>
        <v>77.69238367</v>
      </c>
      <c r="Q139" s="28">
        <f t="shared" si="151"/>
        <v>-44.51437422</v>
      </c>
      <c r="R139" s="28">
        <f t="shared" si="4"/>
        <v>1.2</v>
      </c>
      <c r="S139" s="1" t="str">
        <f t="shared" si="5"/>
        <v>[0.797,0.992,1.356,-0.777,1.2],</v>
      </c>
    </row>
    <row r="140" ht="15.75" customHeight="1">
      <c r="A140" s="1">
        <v>40.0</v>
      </c>
      <c r="B140" s="1">
        <v>272.0</v>
      </c>
      <c r="C140" s="28">
        <f t="shared" si="16"/>
        <v>246.6040201</v>
      </c>
      <c r="D140" s="2">
        <f t="shared" si="107"/>
        <v>-39.97563308</v>
      </c>
      <c r="E140" s="1">
        <v>-16.0</v>
      </c>
      <c r="F140" s="1">
        <f t="shared" si="6"/>
        <v>-0.1607066016</v>
      </c>
      <c r="G140" s="28">
        <f t="shared" si="13"/>
        <v>159.8231254</v>
      </c>
      <c r="H140" s="37">
        <f t="shared" si="7"/>
        <v>-0.1607066016</v>
      </c>
      <c r="I140" s="37">
        <f t="shared" si="14"/>
        <v>0.7959304598</v>
      </c>
      <c r="J140" s="1">
        <f t="shared" si="8"/>
        <v>0.9821080263</v>
      </c>
      <c r="K140" s="1">
        <f t="shared" si="9"/>
        <v>1.37693305</v>
      </c>
      <c r="L140" s="1">
        <f t="shared" si="10"/>
        <v>-0.7882447496</v>
      </c>
      <c r="M140" s="31">
        <v>1.2</v>
      </c>
      <c r="N140" s="28">
        <f t="shared" si="2"/>
        <v>-9.207810014</v>
      </c>
      <c r="O140" s="28">
        <f t="shared" ref="O140:Q140" si="152">DEGREES(J140)</f>
        <v>56.27064493</v>
      </c>
      <c r="P140" s="28">
        <f t="shared" si="152"/>
        <v>78.89245244</v>
      </c>
      <c r="Q140" s="28">
        <f t="shared" si="152"/>
        <v>-45.16309737</v>
      </c>
      <c r="R140" s="28">
        <f t="shared" si="4"/>
        <v>1.2</v>
      </c>
      <c r="S140" s="1" t="str">
        <f t="shared" si="5"/>
        <v>[0.796,0.982,1.377,-0.788,1.2],</v>
      </c>
    </row>
    <row r="141" ht="15.75" customHeight="1">
      <c r="A141" s="1">
        <v>40.0</v>
      </c>
      <c r="B141" s="1">
        <v>274.0</v>
      </c>
      <c r="C141" s="28">
        <f t="shared" si="16"/>
        <v>245.2097411</v>
      </c>
      <c r="D141" s="2">
        <f t="shared" si="107"/>
        <v>-39.90256201</v>
      </c>
      <c r="E141" s="1">
        <v>-16.0</v>
      </c>
      <c r="F141" s="1">
        <f t="shared" si="6"/>
        <v>-0.1613143139</v>
      </c>
      <c r="G141" s="28">
        <f t="shared" si="13"/>
        <v>158.4351657</v>
      </c>
      <c r="H141" s="37">
        <f t="shared" si="7"/>
        <v>-0.1613143139</v>
      </c>
      <c r="I141" s="37">
        <f t="shared" si="14"/>
        <v>0.7953227475</v>
      </c>
      <c r="J141" s="1">
        <f t="shared" si="8"/>
        <v>0.9725916732</v>
      </c>
      <c r="K141" s="1">
        <f t="shared" si="9"/>
        <v>1.397702225</v>
      </c>
      <c r="L141" s="1">
        <f t="shared" si="10"/>
        <v>-0.7994975711</v>
      </c>
      <c r="M141" s="31">
        <v>1.2</v>
      </c>
      <c r="N141" s="28">
        <f t="shared" si="2"/>
        <v>-9.242629363</v>
      </c>
      <c r="O141" s="28">
        <f t="shared" ref="O141:Q141" si="153">DEGREES(J141)</f>
        <v>55.72539806</v>
      </c>
      <c r="P141" s="28">
        <f t="shared" si="153"/>
        <v>80.08243849</v>
      </c>
      <c r="Q141" s="28">
        <f t="shared" si="153"/>
        <v>-45.80783655</v>
      </c>
      <c r="R141" s="28">
        <f t="shared" si="4"/>
        <v>1.2</v>
      </c>
      <c r="S141" s="1" t="str">
        <f t="shared" si="5"/>
        <v>[0.795,0.973,1.398,-0.799,1.2],</v>
      </c>
    </row>
    <row r="142" ht="15.75" customHeight="1">
      <c r="A142" s="1">
        <v>40.0</v>
      </c>
      <c r="B142" s="1">
        <v>276.0</v>
      </c>
      <c r="C142" s="28">
        <f t="shared" si="16"/>
        <v>243.8188615</v>
      </c>
      <c r="D142" s="2">
        <f t="shared" si="107"/>
        <v>-39.78087581</v>
      </c>
      <c r="E142" s="1">
        <v>-16.0</v>
      </c>
      <c r="F142" s="1">
        <f t="shared" si="6"/>
        <v>-0.161732422</v>
      </c>
      <c r="G142" s="28">
        <f t="shared" si="13"/>
        <v>157.0428208</v>
      </c>
      <c r="H142" s="37">
        <f t="shared" si="7"/>
        <v>-0.161732422</v>
      </c>
      <c r="I142" s="37">
        <f t="shared" si="14"/>
        <v>0.7949046394</v>
      </c>
      <c r="J142" s="1">
        <f t="shared" si="8"/>
        <v>0.9631887967</v>
      </c>
      <c r="K142" s="1">
        <f t="shared" si="9"/>
        <v>1.418280458</v>
      </c>
      <c r="L142" s="1">
        <f t="shared" si="10"/>
        <v>-0.8106729279</v>
      </c>
      <c r="M142" s="31">
        <v>1.2</v>
      </c>
      <c r="N142" s="28">
        <f t="shared" si="2"/>
        <v>-9.266585193</v>
      </c>
      <c r="O142" s="28">
        <f t="shared" ref="O142:Q142" si="154">DEGREES(J142)</f>
        <v>55.18665292</v>
      </c>
      <c r="P142" s="28">
        <f t="shared" si="154"/>
        <v>81.26148441</v>
      </c>
      <c r="Q142" s="28">
        <f t="shared" si="154"/>
        <v>-46.44813734</v>
      </c>
      <c r="R142" s="28">
        <f t="shared" si="4"/>
        <v>1.2</v>
      </c>
      <c r="S142" s="1" t="str">
        <f t="shared" si="5"/>
        <v>[0.795,0.963,1.418,-0.811,1.2],</v>
      </c>
    </row>
    <row r="143" ht="15.75" customHeight="1">
      <c r="A143" s="1">
        <v>40.0</v>
      </c>
      <c r="B143" s="1">
        <v>278.0</v>
      </c>
      <c r="C143" s="28">
        <f t="shared" si="16"/>
        <v>242.433076</v>
      </c>
      <c r="D143" s="2">
        <f t="shared" si="107"/>
        <v>-39.61072275</v>
      </c>
      <c r="E143" s="1">
        <v>-16.0</v>
      </c>
      <c r="F143" s="1">
        <f t="shared" si="6"/>
        <v>-0.1619572077</v>
      </c>
      <c r="G143" s="28">
        <f t="shared" si="13"/>
        <v>155.6477268</v>
      </c>
      <c r="H143" s="37">
        <f t="shared" si="7"/>
        <v>-0.1619572077</v>
      </c>
      <c r="I143" s="37">
        <f t="shared" si="14"/>
        <v>0.7946798537</v>
      </c>
      <c r="J143" s="1">
        <f t="shared" si="8"/>
        <v>0.9539063081</v>
      </c>
      <c r="K143" s="1">
        <f t="shared" si="9"/>
        <v>1.438652891</v>
      </c>
      <c r="L143" s="1">
        <f t="shared" si="10"/>
        <v>-0.8217628722</v>
      </c>
      <c r="M143" s="31">
        <v>1.2</v>
      </c>
      <c r="N143" s="28">
        <f t="shared" si="2"/>
        <v>-9.279464466</v>
      </c>
      <c r="O143" s="28">
        <f t="shared" ref="O143:Q143" si="155">DEGREES(J143)</f>
        <v>54.65480551</v>
      </c>
      <c r="P143" s="28">
        <f t="shared" si="155"/>
        <v>82.42873883</v>
      </c>
      <c r="Q143" s="28">
        <f t="shared" si="155"/>
        <v>-47.08354434</v>
      </c>
      <c r="R143" s="28">
        <f t="shared" si="4"/>
        <v>1.2</v>
      </c>
      <c r="S143" s="1" t="str">
        <f t="shared" si="5"/>
        <v>[0.795,0.954,1.439,-0.822,1.2],</v>
      </c>
    </row>
    <row r="144" ht="15.75" customHeight="1">
      <c r="A144" s="1">
        <v>40.0</v>
      </c>
      <c r="B144" s="1">
        <v>280.0</v>
      </c>
      <c r="C144" s="28">
        <f t="shared" si="16"/>
        <v>241.0540729</v>
      </c>
      <c r="D144" s="2">
        <f t="shared" si="107"/>
        <v>-39.39231012</v>
      </c>
      <c r="E144" s="1">
        <v>-16.0</v>
      </c>
      <c r="F144" s="1">
        <f t="shared" si="6"/>
        <v>-0.1619850889</v>
      </c>
      <c r="G144" s="28">
        <f t="shared" si="13"/>
        <v>154.251551</v>
      </c>
      <c r="H144" s="37">
        <f t="shared" si="7"/>
        <v>-0.1619850889</v>
      </c>
      <c r="I144" s="37">
        <f t="shared" si="14"/>
        <v>0.7946519726</v>
      </c>
      <c r="J144" s="1">
        <f t="shared" si="8"/>
        <v>0.9447510031</v>
      </c>
      <c r="K144" s="1">
        <f t="shared" si="9"/>
        <v>1.458804745</v>
      </c>
      <c r="L144" s="1">
        <f t="shared" si="10"/>
        <v>-0.8327594214</v>
      </c>
      <c r="M144" s="31">
        <v>1.2</v>
      </c>
      <c r="N144" s="28">
        <f t="shared" si="2"/>
        <v>-9.281061936</v>
      </c>
      <c r="O144" s="28">
        <f t="shared" ref="O144:Q144" si="156">DEGREES(J144)</f>
        <v>54.13024517</v>
      </c>
      <c r="P144" s="28">
        <f t="shared" si="156"/>
        <v>83.58335503</v>
      </c>
      <c r="Q144" s="28">
        <f t="shared" si="156"/>
        <v>-47.7136002</v>
      </c>
      <c r="R144" s="28">
        <f t="shared" si="4"/>
        <v>1.2</v>
      </c>
      <c r="S144" s="1" t="str">
        <f t="shared" si="5"/>
        <v>[0.795,0.945,1.459,-0.833,1.2],</v>
      </c>
    </row>
    <row r="145" ht="15.75" customHeight="1">
      <c r="A145" s="1">
        <v>40.0</v>
      </c>
      <c r="B145" s="1">
        <v>282.0</v>
      </c>
      <c r="C145" s="28">
        <f t="shared" si="16"/>
        <v>239.6835324</v>
      </c>
      <c r="D145" s="2">
        <f t="shared" si="107"/>
        <v>-39.12590403</v>
      </c>
      <c r="E145" s="1">
        <v>-16.0</v>
      </c>
      <c r="F145" s="1">
        <f t="shared" si="6"/>
        <v>-0.1618126366</v>
      </c>
      <c r="G145" s="28">
        <f t="shared" si="13"/>
        <v>152.8559904</v>
      </c>
      <c r="H145" s="37">
        <f t="shared" si="7"/>
        <v>-0.1618126366</v>
      </c>
      <c r="I145" s="37">
        <f t="shared" si="14"/>
        <v>0.7948244248</v>
      </c>
      <c r="J145" s="1">
        <f t="shared" si="8"/>
        <v>0.9357295664</v>
      </c>
      <c r="K145" s="1">
        <f t="shared" si="9"/>
        <v>1.478721304</v>
      </c>
      <c r="L145" s="1">
        <f t="shared" si="10"/>
        <v>-0.8436545433</v>
      </c>
      <c r="M145" s="31">
        <v>1.2</v>
      </c>
      <c r="N145" s="28">
        <f t="shared" si="2"/>
        <v>-9.271181148</v>
      </c>
      <c r="O145" s="28">
        <f t="shared" ref="O145:Q145" si="157">DEGREES(J145)</f>
        <v>53.61335492</v>
      </c>
      <c r="P145" s="28">
        <f t="shared" si="157"/>
        <v>84.72448978</v>
      </c>
      <c r="Q145" s="28">
        <f t="shared" si="157"/>
        <v>-48.3378447</v>
      </c>
      <c r="R145" s="28">
        <f t="shared" si="4"/>
        <v>1.2</v>
      </c>
      <c r="S145" s="1" t="str">
        <f t="shared" si="5"/>
        <v>[0.795,0.936,1.479,-0.844,1.2],</v>
      </c>
    </row>
    <row r="146" ht="15.75" customHeight="1">
      <c r="A146" s="1">
        <v>40.0</v>
      </c>
      <c r="B146" s="1">
        <v>284.0</v>
      </c>
      <c r="C146" s="28">
        <f t="shared" si="16"/>
        <v>238.3231242</v>
      </c>
      <c r="D146" s="2">
        <f t="shared" si="107"/>
        <v>-38.81182905</v>
      </c>
      <c r="E146" s="1">
        <v>-16.0</v>
      </c>
      <c r="F146" s="1">
        <f t="shared" si="6"/>
        <v>-0.1614365939</v>
      </c>
      <c r="G146" s="28">
        <f t="shared" si="13"/>
        <v>151.4627706</v>
      </c>
      <c r="H146" s="37">
        <f t="shared" si="7"/>
        <v>-0.1614365939</v>
      </c>
      <c r="I146" s="37">
        <f t="shared" si="14"/>
        <v>0.7952004676</v>
      </c>
      <c r="J146" s="1">
        <f t="shared" si="8"/>
        <v>0.9268485751</v>
      </c>
      <c r="K146" s="1">
        <f t="shared" si="9"/>
        <v>1.498387893</v>
      </c>
      <c r="L146" s="1">
        <f t="shared" si="10"/>
        <v>-0.8544401414</v>
      </c>
      <c r="M146" s="31">
        <v>1.2</v>
      </c>
      <c r="N146" s="28">
        <f t="shared" si="2"/>
        <v>-9.249635488</v>
      </c>
      <c r="O146" s="28">
        <f t="shared" ref="O146:Q146" si="158">DEGREES(J146)</f>
        <v>53.1045116</v>
      </c>
      <c r="P146" s="28">
        <f t="shared" si="158"/>
        <v>85.85130235</v>
      </c>
      <c r="Q146" s="28">
        <f t="shared" si="158"/>
        <v>-48.95581395</v>
      </c>
      <c r="R146" s="28">
        <f t="shared" si="4"/>
        <v>1.2</v>
      </c>
      <c r="S146" s="1" t="str">
        <f t="shared" si="5"/>
        <v>[0.795,0.927,1.498,-0.854,1.2],</v>
      </c>
    </row>
    <row r="147" ht="15.75" customHeight="1">
      <c r="A147" s="1">
        <v>40.0</v>
      </c>
      <c r="B147" s="1">
        <v>286.0</v>
      </c>
      <c r="C147" s="28">
        <f t="shared" si="16"/>
        <v>236.9745058</v>
      </c>
      <c r="D147" s="2">
        <f t="shared" si="107"/>
        <v>-38.45046784</v>
      </c>
      <c r="E147" s="1">
        <v>-16.0</v>
      </c>
      <c r="F147" s="1">
        <f t="shared" si="6"/>
        <v>-0.1608538949</v>
      </c>
      <c r="G147" s="28">
        <f t="shared" si="13"/>
        <v>150.0736447</v>
      </c>
      <c r="H147" s="37">
        <f t="shared" si="7"/>
        <v>-0.1608538949</v>
      </c>
      <c r="I147" s="37">
        <f t="shared" si="14"/>
        <v>0.7957831665</v>
      </c>
      <c r="J147" s="1">
        <f t="shared" si="8"/>
        <v>0.9181144999</v>
      </c>
      <c r="K147" s="1">
        <f t="shared" si="9"/>
        <v>1.517789869</v>
      </c>
      <c r="L147" s="1">
        <f t="shared" si="10"/>
        <v>-0.8651080422</v>
      </c>
      <c r="M147" s="31">
        <v>1.2</v>
      </c>
      <c r="N147" s="28">
        <f t="shared" si="2"/>
        <v>-9.216249296</v>
      </c>
      <c r="O147" s="28">
        <f t="shared" ref="O147:Q147" si="159">DEGREES(J147)</f>
        <v>52.60408595</v>
      </c>
      <c r="P147" s="28">
        <f t="shared" si="159"/>
        <v>86.96295368</v>
      </c>
      <c r="Q147" s="28">
        <f t="shared" si="159"/>
        <v>-49.56703964</v>
      </c>
      <c r="R147" s="28">
        <f t="shared" si="4"/>
        <v>1.2</v>
      </c>
      <c r="S147" s="1" t="str">
        <f t="shared" si="5"/>
        <v>[0.796,0.918,1.518,-0.865,1.2],</v>
      </c>
    </row>
    <row r="148" ht="15.75" customHeight="1">
      <c r="A148" s="1">
        <v>40.0</v>
      </c>
      <c r="B148" s="1">
        <v>288.0</v>
      </c>
      <c r="C148" s="28">
        <f t="shared" si="16"/>
        <v>235.6393202</v>
      </c>
      <c r="D148" s="2">
        <f t="shared" si="107"/>
        <v>-38.04226065</v>
      </c>
      <c r="E148" s="1">
        <v>-16.0</v>
      </c>
      <c r="F148" s="1">
        <f t="shared" si="6"/>
        <v>-0.1600616855</v>
      </c>
      <c r="G148" s="28">
        <f t="shared" si="13"/>
        <v>148.6903912</v>
      </c>
      <c r="H148" s="37">
        <f t="shared" si="7"/>
        <v>-0.1600616855</v>
      </c>
      <c r="I148" s="37">
        <f t="shared" si="14"/>
        <v>0.796575376</v>
      </c>
      <c r="J148" s="1">
        <f t="shared" si="8"/>
        <v>0.9095337057</v>
      </c>
      <c r="K148" s="1">
        <f t="shared" si="9"/>
        <v>1.536912605</v>
      </c>
      <c r="L148" s="1">
        <f t="shared" si="10"/>
        <v>-0.8756499839</v>
      </c>
      <c r="M148" s="31">
        <v>1.2</v>
      </c>
      <c r="N148" s="28">
        <f t="shared" si="2"/>
        <v>-9.17085904</v>
      </c>
      <c r="O148" s="28">
        <f t="shared" ref="O148:Q148" si="160">DEGREES(J148)</f>
        <v>52.11244266</v>
      </c>
      <c r="P148" s="28">
        <f t="shared" si="160"/>
        <v>88.05860575</v>
      </c>
      <c r="Q148" s="28">
        <f t="shared" si="160"/>
        <v>-50.17104841</v>
      </c>
      <c r="R148" s="28">
        <f t="shared" si="4"/>
        <v>1.2</v>
      </c>
      <c r="S148" s="1" t="str">
        <f t="shared" si="5"/>
        <v>[0.797,0.91,1.537,-0.876,1.2],</v>
      </c>
    </row>
    <row r="149" ht="15.75" customHeight="1">
      <c r="A149" s="1">
        <v>40.0</v>
      </c>
      <c r="B149" s="1">
        <v>290.0</v>
      </c>
      <c r="C149" s="28">
        <f t="shared" si="16"/>
        <v>234.3191943</v>
      </c>
      <c r="D149" s="2">
        <f t="shared" si="107"/>
        <v>-37.58770483</v>
      </c>
      <c r="E149" s="1">
        <v>-16.0</v>
      </c>
      <c r="F149" s="1">
        <f t="shared" si="6"/>
        <v>-0.1590573445</v>
      </c>
      <c r="G149" s="28">
        <f t="shared" si="13"/>
        <v>147.3148128</v>
      </c>
      <c r="H149" s="37">
        <f t="shared" si="7"/>
        <v>-0.1590573445</v>
      </c>
      <c r="I149" s="37">
        <f t="shared" si="14"/>
        <v>0.7975797169</v>
      </c>
      <c r="J149" s="1">
        <f t="shared" si="8"/>
        <v>0.90111245</v>
      </c>
      <c r="K149" s="1">
        <f t="shared" si="9"/>
        <v>1.555741484</v>
      </c>
      <c r="L149" s="1">
        <f t="shared" si="10"/>
        <v>-0.8860576071</v>
      </c>
      <c r="M149" s="31">
        <v>1.2</v>
      </c>
      <c r="N149" s="28">
        <f t="shared" si="2"/>
        <v>-9.113314541</v>
      </c>
      <c r="O149" s="28">
        <f t="shared" ref="O149:Q149" si="161">DEGREES(J149)</f>
        <v>51.62994025</v>
      </c>
      <c r="P149" s="28">
        <f t="shared" si="161"/>
        <v>89.13742104</v>
      </c>
      <c r="Q149" s="28">
        <f t="shared" si="161"/>
        <v>-50.76736129</v>
      </c>
      <c r="R149" s="28">
        <f t="shared" si="4"/>
        <v>1.2</v>
      </c>
      <c r="S149" s="1" t="str">
        <f t="shared" si="5"/>
        <v>[0.798,0.901,1.556,-0.886,1.2],</v>
      </c>
    </row>
    <row r="150" ht="15.75" customHeight="1">
      <c r="A150" s="1">
        <v>40.0</v>
      </c>
      <c r="B150" s="1">
        <v>292.0</v>
      </c>
      <c r="C150" s="28">
        <f t="shared" si="16"/>
        <v>233.0157363</v>
      </c>
      <c r="D150" s="2">
        <f t="shared" si="107"/>
        <v>-37.08735418</v>
      </c>
      <c r="E150" s="1">
        <v>-16.0</v>
      </c>
      <c r="F150" s="1">
        <f t="shared" si="6"/>
        <v>-0.1578385063</v>
      </c>
      <c r="G150" s="28">
        <f t="shared" si="13"/>
        <v>145.9487342</v>
      </c>
      <c r="H150" s="37">
        <f t="shared" si="7"/>
        <v>-0.1578385063</v>
      </c>
      <c r="I150" s="37">
        <f t="shared" si="14"/>
        <v>0.7987985551</v>
      </c>
      <c r="J150" s="1">
        <f t="shared" si="8"/>
        <v>0.8928568804</v>
      </c>
      <c r="K150" s="1">
        <f t="shared" si="9"/>
        <v>1.574261893</v>
      </c>
      <c r="L150" s="1">
        <f t="shared" si="10"/>
        <v>-0.8963224465</v>
      </c>
      <c r="M150" s="31">
        <v>1.2</v>
      </c>
      <c r="N150" s="28">
        <f t="shared" si="2"/>
        <v>-9.043480258</v>
      </c>
      <c r="O150" s="28">
        <f t="shared" ref="O150:Q150" si="162">DEGREES(J150)</f>
        <v>51.15693096</v>
      </c>
      <c r="P150" s="28">
        <f t="shared" si="162"/>
        <v>90.19856231</v>
      </c>
      <c r="Q150" s="28">
        <f t="shared" si="162"/>
        <v>-51.35549327</v>
      </c>
      <c r="R150" s="28">
        <f t="shared" si="4"/>
        <v>1.2</v>
      </c>
      <c r="S150" s="1" t="str">
        <f t="shared" si="5"/>
        <v>[0.799,0.893,1.574,-0.896,1.2],</v>
      </c>
    </row>
    <row r="151" ht="15.75" customHeight="1">
      <c r="A151" s="1">
        <v>40.0</v>
      </c>
      <c r="B151" s="1">
        <v>294.0</v>
      </c>
      <c r="C151" s="28">
        <f t="shared" si="16"/>
        <v>231.7305343</v>
      </c>
      <c r="D151" s="2">
        <f t="shared" si="107"/>
        <v>-36.54181831</v>
      </c>
      <c r="E151" s="1">
        <v>-16.0</v>
      </c>
      <c r="F151" s="1">
        <f t="shared" si="6"/>
        <v>-0.1564030839</v>
      </c>
      <c r="G151" s="28">
        <f t="shared" si="13"/>
        <v>144.5940004</v>
      </c>
      <c r="H151" s="37">
        <f t="shared" si="7"/>
        <v>-0.1564030839</v>
      </c>
      <c r="I151" s="37">
        <f t="shared" si="14"/>
        <v>0.8002339776</v>
      </c>
      <c r="J151" s="1">
        <f t="shared" si="8"/>
        <v>0.884773031</v>
      </c>
      <c r="K151" s="1">
        <f t="shared" si="9"/>
        <v>1.59245922</v>
      </c>
      <c r="L151" s="1">
        <f t="shared" si="10"/>
        <v>-0.9064359245</v>
      </c>
      <c r="M151" s="31">
        <v>1.2</v>
      </c>
      <c r="N151" s="28">
        <f t="shared" si="2"/>
        <v>-8.961236609</v>
      </c>
      <c r="O151" s="28">
        <f t="shared" ref="O151:Q151" si="163">DEGREES(J151)</f>
        <v>50.6937605</v>
      </c>
      <c r="P151" s="28">
        <f t="shared" si="163"/>
        <v>91.24119237</v>
      </c>
      <c r="Q151" s="28">
        <f t="shared" si="163"/>
        <v>-51.93495287</v>
      </c>
      <c r="R151" s="28">
        <f t="shared" si="4"/>
        <v>1.2</v>
      </c>
      <c r="S151" s="1" t="str">
        <f t="shared" si="5"/>
        <v>[0.8,0.885,1.592,-0.906,1.2],</v>
      </c>
    </row>
    <row r="152" ht="15.75" customHeight="1">
      <c r="A152" s="1">
        <v>40.0</v>
      </c>
      <c r="B152" s="1">
        <v>296.0</v>
      </c>
      <c r="C152" s="28">
        <f t="shared" si="16"/>
        <v>230.4651541</v>
      </c>
      <c r="D152" s="2">
        <f t="shared" si="107"/>
        <v>-35.95176185</v>
      </c>
      <c r="E152" s="1">
        <v>-16.0</v>
      </c>
      <c r="F152" s="1">
        <f t="shared" si="6"/>
        <v>-0.1547492926</v>
      </c>
      <c r="G152" s="28">
        <f t="shared" si="13"/>
        <v>143.2524736</v>
      </c>
      <c r="H152" s="37">
        <f t="shared" si="7"/>
        <v>-0.1547492926</v>
      </c>
      <c r="I152" s="37">
        <f t="shared" si="14"/>
        <v>0.8018877688</v>
      </c>
      <c r="J152" s="1">
        <f t="shared" si="8"/>
        <v>0.8768668173</v>
      </c>
      <c r="K152" s="1">
        <f t="shared" si="9"/>
        <v>1.610318856</v>
      </c>
      <c r="L152" s="1">
        <f t="shared" si="10"/>
        <v>-0.916389347</v>
      </c>
      <c r="M152" s="31">
        <v>1.2</v>
      </c>
      <c r="N152" s="28">
        <f t="shared" si="2"/>
        <v>-8.86648135</v>
      </c>
      <c r="O152" s="28">
        <f t="shared" ref="O152:Q152" si="164">DEGREES(J152)</f>
        <v>50.24076783</v>
      </c>
      <c r="P152" s="28">
        <f t="shared" si="164"/>
        <v>92.26447415</v>
      </c>
      <c r="Q152" s="28">
        <f t="shared" si="164"/>
        <v>-52.50524198</v>
      </c>
      <c r="R152" s="28">
        <f t="shared" si="4"/>
        <v>1.2</v>
      </c>
      <c r="S152" s="1" t="str">
        <f t="shared" si="5"/>
        <v>[0.802,0.877,1.61,-0.916,1.2],</v>
      </c>
    </row>
    <row r="153" ht="15.75" customHeight="1">
      <c r="A153" s="1">
        <v>40.0</v>
      </c>
      <c r="B153" s="1">
        <v>298.0</v>
      </c>
      <c r="C153" s="28">
        <f t="shared" si="16"/>
        <v>229.2211375</v>
      </c>
      <c r="D153" s="2">
        <f t="shared" si="107"/>
        <v>-35.31790371</v>
      </c>
      <c r="E153" s="1">
        <v>-16.0</v>
      </c>
      <c r="F153" s="1">
        <f t="shared" si="6"/>
        <v>-0.1528756752</v>
      </c>
      <c r="G153" s="28">
        <f t="shared" si="13"/>
        <v>141.9260317</v>
      </c>
      <c r="H153" s="37">
        <f t="shared" si="7"/>
        <v>-0.1528756752</v>
      </c>
      <c r="I153" s="37">
        <f t="shared" si="14"/>
        <v>0.8037613862</v>
      </c>
      <c r="J153" s="1">
        <f t="shared" si="8"/>
        <v>0.8691440309</v>
      </c>
      <c r="K153" s="1">
        <f t="shared" si="9"/>
        <v>1.627826196</v>
      </c>
      <c r="L153" s="1">
        <f t="shared" si="10"/>
        <v>-0.9261739006</v>
      </c>
      <c r="M153" s="31">
        <v>1.2</v>
      </c>
      <c r="N153" s="28">
        <f t="shared" si="2"/>
        <v>-8.759130979</v>
      </c>
      <c r="O153" s="28">
        <f t="shared" ref="O153:Q153" si="165">DEGREES(J153)</f>
        <v>49.79828476</v>
      </c>
      <c r="P153" s="28">
        <f t="shared" si="165"/>
        <v>93.26757084</v>
      </c>
      <c r="Q153" s="28">
        <f t="shared" si="165"/>
        <v>-53.0658556</v>
      </c>
      <c r="R153" s="28">
        <f t="shared" si="4"/>
        <v>1.2</v>
      </c>
      <c r="S153" s="1" t="str">
        <f t="shared" si="5"/>
        <v>[0.804,0.869,1.628,-0.926,1.2],</v>
      </c>
    </row>
    <row r="154" ht="15.75" customHeight="1">
      <c r="A154" s="1">
        <v>40.0</v>
      </c>
      <c r="B154" s="1">
        <v>300.0</v>
      </c>
      <c r="C154" s="28">
        <f t="shared" si="16"/>
        <v>228</v>
      </c>
      <c r="D154" s="2">
        <f t="shared" si="107"/>
        <v>-34.64101615</v>
      </c>
      <c r="E154" s="1">
        <v>-16.0</v>
      </c>
      <c r="F154" s="1">
        <f t="shared" si="6"/>
        <v>-0.1507811264</v>
      </c>
      <c r="G154" s="28">
        <f t="shared" si="13"/>
        <v>140.6165649</v>
      </c>
      <c r="H154" s="37">
        <f t="shared" si="7"/>
        <v>-0.1507811264</v>
      </c>
      <c r="I154" s="37">
        <f t="shared" si="14"/>
        <v>0.805855935</v>
      </c>
      <c r="J154" s="1">
        <f t="shared" si="8"/>
        <v>0.8616103322</v>
      </c>
      <c r="K154" s="1">
        <f t="shared" si="9"/>
        <v>1.644966646</v>
      </c>
      <c r="L154" s="1">
        <f t="shared" si="10"/>
        <v>-0.9357806518</v>
      </c>
      <c r="M154" s="31">
        <v>1.2</v>
      </c>
      <c r="N154" s="28">
        <f t="shared" si="2"/>
        <v>-8.639122175</v>
      </c>
      <c r="O154" s="28">
        <f t="shared" ref="O154:Q154" si="166">DEGREES(J154)</f>
        <v>49.36663562</v>
      </c>
      <c r="P154" s="28">
        <f t="shared" si="166"/>
        <v>94.24964628</v>
      </c>
      <c r="Q154" s="28">
        <f t="shared" si="166"/>
        <v>-53.6162819</v>
      </c>
      <c r="R154" s="28">
        <f t="shared" si="4"/>
        <v>1.2</v>
      </c>
      <c r="S154" s="1" t="str">
        <f t="shared" si="5"/>
        <v>[0.806,0.862,1.645,-0.936,1.2],</v>
      </c>
    </row>
    <row r="155" ht="15.75" customHeight="1">
      <c r="A155" s="1">
        <v>40.0</v>
      </c>
      <c r="B155" s="1">
        <v>302.0</v>
      </c>
      <c r="C155" s="28">
        <f t="shared" si="16"/>
        <v>226.8032294</v>
      </c>
      <c r="D155" s="2">
        <f t="shared" si="107"/>
        <v>-33.92192385</v>
      </c>
      <c r="E155" s="1">
        <v>-16.0</v>
      </c>
      <c r="F155" s="1">
        <f t="shared" si="6"/>
        <v>-0.1484649189</v>
      </c>
      <c r="G155" s="28">
        <f t="shared" si="13"/>
        <v>139.3259728</v>
      </c>
      <c r="H155" s="37">
        <f t="shared" si="7"/>
        <v>-0.1484649189</v>
      </c>
      <c r="I155" s="37">
        <f t="shared" si="14"/>
        <v>0.8081721426</v>
      </c>
      <c r="J155" s="1">
        <f t="shared" si="8"/>
        <v>0.8542712437</v>
      </c>
      <c r="K155" s="1">
        <f t="shared" si="9"/>
        <v>1.661725632</v>
      </c>
      <c r="L155" s="1">
        <f t="shared" si="10"/>
        <v>-0.945200549</v>
      </c>
      <c r="M155" s="31">
        <v>1.2</v>
      </c>
      <c r="N155" s="28">
        <f t="shared" si="2"/>
        <v>-8.506413256</v>
      </c>
      <c r="O155" s="28">
        <f t="shared" ref="O155:Q155" si="167">DEGREES(J155)</f>
        <v>48.94613682</v>
      </c>
      <c r="P155" s="28">
        <f t="shared" si="167"/>
        <v>95.20986543</v>
      </c>
      <c r="Q155" s="28">
        <f t="shared" si="167"/>
        <v>-54.15600225</v>
      </c>
      <c r="R155" s="28">
        <f t="shared" si="4"/>
        <v>1.2</v>
      </c>
      <c r="S155" s="1" t="str">
        <f t="shared" si="5"/>
        <v>[0.808,0.854,1.662,-0.945,1.2],</v>
      </c>
    </row>
    <row r="156" ht="15.75" customHeight="1">
      <c r="A156" s="1">
        <v>40.0</v>
      </c>
      <c r="B156" s="1">
        <v>304.0</v>
      </c>
      <c r="C156" s="28">
        <f t="shared" si="16"/>
        <v>225.6322839</v>
      </c>
      <c r="D156" s="2">
        <f t="shared" si="107"/>
        <v>-33.1615029</v>
      </c>
      <c r="E156" s="1">
        <v>-16.0</v>
      </c>
      <c r="F156" s="1">
        <f t="shared" si="6"/>
        <v>-0.1459267282</v>
      </c>
      <c r="G156" s="28">
        <f t="shared" si="13"/>
        <v>138.0561615</v>
      </c>
      <c r="H156" s="37">
        <f t="shared" si="7"/>
        <v>-0.1459267282</v>
      </c>
      <c r="I156" s="37">
        <f t="shared" si="14"/>
        <v>0.8107103332</v>
      </c>
      <c r="J156" s="1">
        <f t="shared" si="8"/>
        <v>0.8471321416</v>
      </c>
      <c r="K156" s="1">
        <f t="shared" si="9"/>
        <v>1.678088611</v>
      </c>
      <c r="L156" s="1">
        <f t="shared" si="10"/>
        <v>-0.9544244258</v>
      </c>
      <c r="M156" s="31">
        <v>1.2</v>
      </c>
      <c r="N156" s="28">
        <f t="shared" si="2"/>
        <v>-8.360985646</v>
      </c>
      <c r="O156" s="28">
        <f t="shared" ref="O156:Q156" si="168">DEGREES(J156)</f>
        <v>48.5370964</v>
      </c>
      <c r="P156" s="28">
        <f t="shared" si="168"/>
        <v>96.14739506</v>
      </c>
      <c r="Q156" s="28">
        <f t="shared" si="168"/>
        <v>-54.68449146</v>
      </c>
      <c r="R156" s="28">
        <f t="shared" si="4"/>
        <v>1.2</v>
      </c>
      <c r="S156" s="1" t="str">
        <f t="shared" si="5"/>
        <v>[0.811,0.847,1.678,-0.954,1.2],</v>
      </c>
    </row>
    <row r="157" ht="15.75" customHeight="1">
      <c r="A157" s="1">
        <v>40.0</v>
      </c>
      <c r="B157" s="1">
        <v>306.0</v>
      </c>
      <c r="C157" s="28">
        <f t="shared" si="16"/>
        <v>224.4885899</v>
      </c>
      <c r="D157" s="2">
        <f t="shared" si="107"/>
        <v>-32.36067977</v>
      </c>
      <c r="E157" s="1">
        <v>-16.0</v>
      </c>
      <c r="F157" s="1">
        <f t="shared" si="6"/>
        <v>-0.1431666592</v>
      </c>
      <c r="G157" s="28">
        <f t="shared" si="13"/>
        <v>136.8090399</v>
      </c>
      <c r="H157" s="37">
        <f t="shared" si="7"/>
        <v>-0.1431666592</v>
      </c>
      <c r="I157" s="37">
        <f t="shared" si="14"/>
        <v>0.8134704023</v>
      </c>
      <c r="J157" s="1">
        <f t="shared" si="8"/>
        <v>0.8401982478</v>
      </c>
      <c r="K157" s="1">
        <f t="shared" si="9"/>
        <v>1.694041087</v>
      </c>
      <c r="L157" s="1">
        <f t="shared" si="10"/>
        <v>-0.9634430077</v>
      </c>
      <c r="M157" s="31">
        <v>1.2</v>
      </c>
      <c r="N157" s="28">
        <f t="shared" si="2"/>
        <v>-8.202845337</v>
      </c>
      <c r="O157" s="28">
        <f t="shared" ref="O157:Q157" si="169">DEGREES(J157)</f>
        <v>48.13981356</v>
      </c>
      <c r="P157" s="28">
        <f t="shared" si="169"/>
        <v>97.06140459</v>
      </c>
      <c r="Q157" s="28">
        <f t="shared" si="169"/>
        <v>-55.20121814</v>
      </c>
      <c r="R157" s="28">
        <f t="shared" si="4"/>
        <v>1.2</v>
      </c>
      <c r="S157" s="1" t="str">
        <f t="shared" si="5"/>
        <v>[0.813,0.84,1.694,-0.963,1.2],</v>
      </c>
    </row>
    <row r="158" ht="15.75" customHeight="1">
      <c r="A158" s="1">
        <v>40.0</v>
      </c>
      <c r="B158" s="1">
        <v>308.0</v>
      </c>
      <c r="C158" s="28">
        <f t="shared" si="16"/>
        <v>223.373541</v>
      </c>
      <c r="D158" s="2">
        <f t="shared" si="107"/>
        <v>-31.52043014</v>
      </c>
      <c r="E158" s="1">
        <v>-16.0</v>
      </c>
      <c r="F158" s="1">
        <f t="shared" si="6"/>
        <v>-0.1401852704</v>
      </c>
      <c r="G158" s="28">
        <f t="shared" si="13"/>
        <v>135.5865163</v>
      </c>
      <c r="H158" s="37">
        <f t="shared" si="7"/>
        <v>-0.1401852704</v>
      </c>
      <c r="I158" s="37">
        <f t="shared" si="14"/>
        <v>0.8164517911</v>
      </c>
      <c r="J158" s="1">
        <f t="shared" si="8"/>
        <v>0.8334746214</v>
      </c>
      <c r="K158" s="1">
        <f t="shared" si="9"/>
        <v>1.709568626</v>
      </c>
      <c r="L158" s="1">
        <f t="shared" si="10"/>
        <v>-0.9722469205</v>
      </c>
      <c r="M158" s="31">
        <v>1.2</v>
      </c>
      <c r="N158" s="28">
        <f t="shared" si="2"/>
        <v>-8.032024342</v>
      </c>
      <c r="O158" s="28">
        <f t="shared" ref="O158:Q158" si="170">DEGREES(J158)</f>
        <v>47.75457814</v>
      </c>
      <c r="P158" s="28">
        <f t="shared" si="170"/>
        <v>97.95106705</v>
      </c>
      <c r="Q158" s="28">
        <f t="shared" si="170"/>
        <v>-55.70564519</v>
      </c>
      <c r="R158" s="28">
        <f t="shared" si="4"/>
        <v>1.2</v>
      </c>
      <c r="S158" s="1" t="str">
        <f t="shared" si="5"/>
        <v>[0.816,0.833,1.71,-0.972,1.2],</v>
      </c>
    </row>
    <row r="159" ht="15.75" customHeight="1">
      <c r="A159" s="1">
        <v>40.0</v>
      </c>
      <c r="B159" s="1">
        <v>310.0</v>
      </c>
      <c r="C159" s="28">
        <f t="shared" si="16"/>
        <v>222.2884956</v>
      </c>
      <c r="D159" s="2">
        <f t="shared" si="107"/>
        <v>-30.64177772</v>
      </c>
      <c r="E159" s="1">
        <v>-16.0</v>
      </c>
      <c r="F159" s="1">
        <f t="shared" si="6"/>
        <v>-0.1369835995</v>
      </c>
      <c r="G159" s="28">
        <f t="shared" si="13"/>
        <v>134.3904941</v>
      </c>
      <c r="H159" s="37">
        <f t="shared" si="7"/>
        <v>-0.1369835995</v>
      </c>
      <c r="I159" s="37">
        <f t="shared" si="14"/>
        <v>0.8196534619</v>
      </c>
      <c r="J159" s="1">
        <f t="shared" si="8"/>
        <v>0.8269661495</v>
      </c>
      <c r="K159" s="1">
        <f t="shared" si="9"/>
        <v>1.724656879</v>
      </c>
      <c r="L159" s="1">
        <f t="shared" si="10"/>
        <v>-0.9808267016</v>
      </c>
      <c r="M159" s="31">
        <v>1.2</v>
      </c>
      <c r="N159" s="28">
        <f t="shared" si="2"/>
        <v>-7.848582114</v>
      </c>
      <c r="O159" s="28">
        <f t="shared" ref="O159:Q159" si="171">DEGREES(J159)</f>
        <v>47.38167017</v>
      </c>
      <c r="P159" s="28">
        <f t="shared" si="171"/>
        <v>98.81556027</v>
      </c>
      <c r="Q159" s="28">
        <f t="shared" si="171"/>
        <v>-56.19723044</v>
      </c>
      <c r="R159" s="28">
        <f t="shared" si="4"/>
        <v>1.2</v>
      </c>
      <c r="S159" s="1" t="str">
        <f t="shared" si="5"/>
        <v>[0.82,0.827,1.725,-0.981,1.2],</v>
      </c>
    </row>
    <row r="160" ht="15.75" customHeight="1">
      <c r="A160" s="1">
        <v>40.0</v>
      </c>
      <c r="B160" s="1">
        <v>312.0</v>
      </c>
      <c r="C160" s="28">
        <f t="shared" si="16"/>
        <v>221.2347757</v>
      </c>
      <c r="D160" s="2">
        <f t="shared" si="107"/>
        <v>-29.72579302</v>
      </c>
      <c r="E160" s="1">
        <v>-16.0</v>
      </c>
      <c r="F160" s="1">
        <f t="shared" si="6"/>
        <v>-0.133563187</v>
      </c>
      <c r="G160" s="28">
        <f t="shared" si="13"/>
        <v>133.2228679</v>
      </c>
      <c r="H160" s="37">
        <f t="shared" si="7"/>
        <v>-0.133563187</v>
      </c>
      <c r="I160" s="37">
        <f t="shared" si="14"/>
        <v>0.8230738744</v>
      </c>
      <c r="J160" s="1">
        <f t="shared" si="8"/>
        <v>0.8206775394</v>
      </c>
      <c r="K160" s="1">
        <f t="shared" si="9"/>
        <v>1.739291602</v>
      </c>
      <c r="L160" s="1">
        <f t="shared" si="10"/>
        <v>-0.9891728147</v>
      </c>
      <c r="M160" s="31">
        <v>1.2</v>
      </c>
      <c r="N160" s="28">
        <f t="shared" si="2"/>
        <v>-7.652606916</v>
      </c>
      <c r="O160" s="28">
        <f t="shared" ref="O160:Q160" si="172">DEGREES(J160)</f>
        <v>47.02135935</v>
      </c>
      <c r="P160" s="28">
        <f t="shared" si="172"/>
        <v>99.65406814</v>
      </c>
      <c r="Q160" s="28">
        <f t="shared" si="172"/>
        <v>-56.67542749</v>
      </c>
      <c r="R160" s="28">
        <f t="shared" si="4"/>
        <v>1.2</v>
      </c>
      <c r="S160" s="1" t="str">
        <f t="shared" si="5"/>
        <v>[0.823,0.821,1.739,-0.989,1.2],</v>
      </c>
    </row>
    <row r="161" ht="15.75" customHeight="1">
      <c r="A161" s="1">
        <v>40.0</v>
      </c>
      <c r="B161" s="1">
        <v>314.0</v>
      </c>
      <c r="C161" s="28">
        <f t="shared" si="16"/>
        <v>220.2136652</v>
      </c>
      <c r="D161" s="2">
        <f t="shared" si="107"/>
        <v>-28.77359201</v>
      </c>
      <c r="E161" s="1">
        <v>-16.0</v>
      </c>
      <c r="F161" s="1">
        <f t="shared" si="6"/>
        <v>-0.1299260992</v>
      </c>
      <c r="G161" s="28">
        <f t="shared" si="13"/>
        <v>132.0855194</v>
      </c>
      <c r="H161" s="37">
        <f t="shared" si="7"/>
        <v>-0.1299260992</v>
      </c>
      <c r="I161" s="37">
        <f t="shared" si="14"/>
        <v>0.8267109622</v>
      </c>
      <c r="J161" s="1">
        <f t="shared" si="8"/>
        <v>0.8146133099</v>
      </c>
      <c r="K161" s="1">
        <f t="shared" si="9"/>
        <v>1.753458683</v>
      </c>
      <c r="L161" s="1">
        <f t="shared" si="10"/>
        <v>-0.9972756665</v>
      </c>
      <c r="M161" s="31">
        <v>1.2</v>
      </c>
      <c r="N161" s="28">
        <f t="shared" si="2"/>
        <v>-7.444217134</v>
      </c>
      <c r="O161" s="28">
        <f t="shared" ref="O161:Q161" si="173">DEGREES(J161)</f>
        <v>46.67390459</v>
      </c>
      <c r="P161" s="28">
        <f t="shared" si="173"/>
        <v>100.4657821</v>
      </c>
      <c r="Q161" s="28">
        <f t="shared" si="173"/>
        <v>-57.1396867</v>
      </c>
      <c r="R161" s="28">
        <f t="shared" si="4"/>
        <v>1.2</v>
      </c>
      <c r="S161" s="1" t="str">
        <f t="shared" si="5"/>
        <v>[0.827,0.815,1.753,-0.997,1.2],</v>
      </c>
    </row>
    <row r="162" ht="15.75" customHeight="1">
      <c r="A162" s="1">
        <v>40.0</v>
      </c>
      <c r="B162" s="1">
        <v>316.0</v>
      </c>
      <c r="C162" s="28">
        <f t="shared" si="16"/>
        <v>219.226408</v>
      </c>
      <c r="D162" s="2">
        <f t="shared" si="107"/>
        <v>-27.78633482</v>
      </c>
      <c r="E162" s="1">
        <v>-16.0</v>
      </c>
      <c r="F162" s="1">
        <f t="shared" si="6"/>
        <v>-0.1260749495</v>
      </c>
      <c r="G162" s="28">
        <f t="shared" si="13"/>
        <v>130.9803122</v>
      </c>
      <c r="H162" s="37">
        <f t="shared" si="7"/>
        <v>-0.1260749495</v>
      </c>
      <c r="I162" s="37">
        <f t="shared" si="14"/>
        <v>0.830562112</v>
      </c>
      <c r="J162" s="1">
        <f t="shared" si="8"/>
        <v>0.8087777837</v>
      </c>
      <c r="K162" s="1">
        <f t="shared" si="9"/>
        <v>1.76714417</v>
      </c>
      <c r="L162" s="1">
        <f t="shared" si="10"/>
        <v>-1.005125627</v>
      </c>
      <c r="M162" s="31">
        <v>1.2</v>
      </c>
      <c r="N162" s="28">
        <f t="shared" si="2"/>
        <v>-7.223562506</v>
      </c>
      <c r="O162" s="28">
        <f t="shared" ref="O162:Q162" si="174">DEGREES(J162)</f>
        <v>46.33955357</v>
      </c>
      <c r="P162" s="28">
        <f t="shared" si="174"/>
        <v>101.2499027</v>
      </c>
      <c r="Q162" s="28">
        <f t="shared" si="174"/>
        <v>-57.5894563</v>
      </c>
      <c r="R162" s="28">
        <f t="shared" si="4"/>
        <v>1.2</v>
      </c>
      <c r="S162" s="1" t="str">
        <f t="shared" si="5"/>
        <v>[0.831,0.809,1.767,-1.005,1.2],</v>
      </c>
    </row>
    <row r="163" ht="15.75" customHeight="1">
      <c r="A163" s="1">
        <v>40.0</v>
      </c>
      <c r="B163" s="1">
        <v>318.0</v>
      </c>
      <c r="C163" s="28">
        <f t="shared" si="16"/>
        <v>218.274207</v>
      </c>
      <c r="D163" s="2">
        <f t="shared" si="107"/>
        <v>-26.76522425</v>
      </c>
      <c r="E163" s="1">
        <v>-16.0</v>
      </c>
      <c r="F163" s="1">
        <f t="shared" si="6"/>
        <v>-0.122012918</v>
      </c>
      <c r="G163" s="28">
        <f t="shared" si="13"/>
        <v>129.9090873</v>
      </c>
      <c r="H163" s="37">
        <f t="shared" si="7"/>
        <v>-0.122012918</v>
      </c>
      <c r="I163" s="37">
        <f t="shared" si="14"/>
        <v>0.8346241434</v>
      </c>
      <c r="J163" s="1">
        <f t="shared" si="8"/>
        <v>0.8031750804</v>
      </c>
      <c r="K163" s="1">
        <f t="shared" si="9"/>
        <v>1.780334298</v>
      </c>
      <c r="L163" s="1">
        <f t="shared" si="10"/>
        <v>-1.012713052</v>
      </c>
      <c r="M163" s="31">
        <v>1.2</v>
      </c>
      <c r="N163" s="28">
        <f t="shared" si="2"/>
        <v>-6.990825249</v>
      </c>
      <c r="O163" s="28">
        <f t="shared" ref="O163:Q163" si="175">DEGREES(J163)</f>
        <v>46.01854231</v>
      </c>
      <c r="P163" s="28">
        <f t="shared" si="175"/>
        <v>102.0056414</v>
      </c>
      <c r="Q163" s="28">
        <f t="shared" si="175"/>
        <v>-58.02418373</v>
      </c>
      <c r="R163" s="28">
        <f t="shared" si="4"/>
        <v>1.2</v>
      </c>
      <c r="S163" s="1" t="str">
        <f t="shared" si="5"/>
        <v>[0.835,0.803,1.78,-1.013,1.2],</v>
      </c>
    </row>
    <row r="164" ht="15.75" customHeight="1">
      <c r="A164" s="1">
        <v>40.0</v>
      </c>
      <c r="B164" s="1">
        <v>320.0</v>
      </c>
      <c r="C164" s="28">
        <f t="shared" si="16"/>
        <v>217.3582223</v>
      </c>
      <c r="D164" s="2">
        <f t="shared" si="107"/>
        <v>-25.71150439</v>
      </c>
      <c r="E164" s="1">
        <v>-16.0</v>
      </c>
      <c r="F164" s="1">
        <f t="shared" si="6"/>
        <v>-0.1177437697</v>
      </c>
      <c r="G164" s="28">
        <f t="shared" si="13"/>
        <v>128.8736582</v>
      </c>
      <c r="H164" s="37">
        <f t="shared" si="7"/>
        <v>-0.1177437697</v>
      </c>
      <c r="I164" s="37">
        <f t="shared" si="14"/>
        <v>0.8388932918</v>
      </c>
      <c r="J164" s="1">
        <f t="shared" si="8"/>
        <v>0.7978091099</v>
      </c>
      <c r="K164" s="1">
        <f t="shared" si="9"/>
        <v>1.793015527</v>
      </c>
      <c r="L164" s="1">
        <f t="shared" si="10"/>
        <v>-1.02002831</v>
      </c>
      <c r="M164" s="31">
        <v>1.2</v>
      </c>
      <c r="N164" s="28">
        <f t="shared" si="2"/>
        <v>-6.746221067</v>
      </c>
      <c r="O164" s="28">
        <f t="shared" ref="O164:Q164" si="176">DEGREES(J164)</f>
        <v>45.71109485</v>
      </c>
      <c r="P164" s="28">
        <f t="shared" si="176"/>
        <v>102.7322223</v>
      </c>
      <c r="Q164" s="28">
        <f t="shared" si="176"/>
        <v>-58.44331716</v>
      </c>
      <c r="R164" s="28">
        <f t="shared" si="4"/>
        <v>1.2</v>
      </c>
      <c r="S164" s="1" t="str">
        <f t="shared" si="5"/>
        <v>[0.839,0.798,1.793,-1.02,1.2],</v>
      </c>
    </row>
    <row r="165" ht="15.75" customHeight="1">
      <c r="A165" s="1">
        <v>40.0</v>
      </c>
      <c r="B165" s="1">
        <v>322.0</v>
      </c>
      <c r="C165" s="28">
        <f t="shared" si="16"/>
        <v>216.4795699</v>
      </c>
      <c r="D165" s="2">
        <f t="shared" si="107"/>
        <v>-24.62645901</v>
      </c>
      <c r="E165" s="1">
        <v>-16.0</v>
      </c>
      <c r="F165" s="1">
        <f t="shared" si="6"/>
        <v>-0.1132718687</v>
      </c>
      <c r="G165" s="28">
        <f t="shared" si="13"/>
        <v>127.8758056</v>
      </c>
      <c r="H165" s="37">
        <f t="shared" si="7"/>
        <v>-0.1132718687</v>
      </c>
      <c r="I165" s="37">
        <f t="shared" si="14"/>
        <v>0.8433651927</v>
      </c>
      <c r="J165" s="1">
        <f t="shared" si="8"/>
        <v>0.7926835676</v>
      </c>
      <c r="K165" s="1">
        <f t="shared" si="9"/>
        <v>1.805174571</v>
      </c>
      <c r="L165" s="1">
        <f t="shared" si="10"/>
        <v>-1.027061812</v>
      </c>
      <c r="M165" s="31">
        <v>1.2</v>
      </c>
      <c r="N165" s="28">
        <f t="shared" si="2"/>
        <v>-6.490000016</v>
      </c>
      <c r="O165" s="28">
        <f t="shared" ref="O165:Q165" si="177">DEGREES(J165)</f>
        <v>45.41742291</v>
      </c>
      <c r="P165" s="28">
        <f t="shared" si="177"/>
        <v>103.4288842</v>
      </c>
      <c r="Q165" s="28">
        <f t="shared" si="177"/>
        <v>-58.84630713</v>
      </c>
      <c r="R165" s="28">
        <f t="shared" si="4"/>
        <v>1.2</v>
      </c>
      <c r="S165" s="1" t="str">
        <f t="shared" si="5"/>
        <v>[0.843,0.793,1.805,-1.027,1.2],</v>
      </c>
    </row>
    <row r="166" ht="15.75" customHeight="1">
      <c r="A166" s="1">
        <v>40.0</v>
      </c>
      <c r="B166" s="1">
        <v>324.0</v>
      </c>
      <c r="C166" s="28">
        <f t="shared" si="16"/>
        <v>215.6393202</v>
      </c>
      <c r="D166" s="2">
        <f t="shared" si="107"/>
        <v>-23.51141009</v>
      </c>
      <c r="E166" s="1">
        <v>-16.0</v>
      </c>
      <c r="F166" s="1">
        <f t="shared" si="6"/>
        <v>-0.1086021914</v>
      </c>
      <c r="G166" s="28">
        <f t="shared" si="13"/>
        <v>126.9172719</v>
      </c>
      <c r="H166" s="37">
        <f t="shared" si="7"/>
        <v>-0.1086021914</v>
      </c>
      <c r="I166" s="37">
        <f t="shared" si="14"/>
        <v>0.8480348701</v>
      </c>
      <c r="J166" s="1">
        <f t="shared" si="8"/>
        <v>0.7878019302</v>
      </c>
      <c r="K166" s="1">
        <f t="shared" si="9"/>
        <v>1.816798438</v>
      </c>
      <c r="L166" s="1">
        <f t="shared" si="10"/>
        <v>-1.033804042</v>
      </c>
      <c r="M166" s="31">
        <v>1.2</v>
      </c>
      <c r="N166" s="28">
        <f t="shared" si="2"/>
        <v>-6.222447211</v>
      </c>
      <c r="O166" s="28">
        <f t="shared" ref="O166:Q166" si="178">DEGREES(J166)</f>
        <v>45.13772569</v>
      </c>
      <c r="P166" s="28">
        <f t="shared" si="178"/>
        <v>104.0948827</v>
      </c>
      <c r="Q166" s="28">
        <f t="shared" si="178"/>
        <v>-59.23260844</v>
      </c>
      <c r="R166" s="28">
        <f t="shared" si="4"/>
        <v>1.2</v>
      </c>
      <c r="S166" s="1" t="str">
        <f t="shared" si="5"/>
        <v>[0.848,0.788,1.817,-1.034,1.2],</v>
      </c>
    </row>
    <row r="167" ht="15.75" customHeight="1">
      <c r="A167" s="1">
        <v>40.0</v>
      </c>
      <c r="B167" s="1">
        <v>326.0</v>
      </c>
      <c r="C167" s="28">
        <f t="shared" si="16"/>
        <v>214.8384971</v>
      </c>
      <c r="D167" s="2">
        <f t="shared" si="107"/>
        <v>-22.36771614</v>
      </c>
      <c r="E167" s="1">
        <v>-16.0</v>
      </c>
      <c r="F167" s="1">
        <f t="shared" si="6"/>
        <v>-0.1037403349</v>
      </c>
      <c r="G167" s="28">
        <f t="shared" si="13"/>
        <v>125.9997559</v>
      </c>
      <c r="H167" s="37">
        <f t="shared" si="7"/>
        <v>-0.1037403349</v>
      </c>
      <c r="I167" s="37">
        <f t="shared" si="14"/>
        <v>0.8528967266</v>
      </c>
      <c r="J167" s="1">
        <f t="shared" si="8"/>
        <v>0.7831674528</v>
      </c>
      <c r="K167" s="1">
        <f t="shared" si="9"/>
        <v>1.827874466</v>
      </c>
      <c r="L167" s="1">
        <f t="shared" si="10"/>
        <v>-1.040245592</v>
      </c>
      <c r="M167" s="31">
        <v>1.2</v>
      </c>
      <c r="N167" s="28">
        <f t="shared" si="2"/>
        <v>-5.943883353</v>
      </c>
      <c r="O167" s="28">
        <f t="shared" ref="O167:Q167" si="179">DEGREES(J167)</f>
        <v>44.87218969</v>
      </c>
      <c r="P167" s="28">
        <f t="shared" si="179"/>
        <v>104.7294924</v>
      </c>
      <c r="Q167" s="28">
        <f t="shared" si="179"/>
        <v>-59.6016821</v>
      </c>
      <c r="R167" s="28">
        <f t="shared" si="4"/>
        <v>1.2</v>
      </c>
      <c r="S167" s="1" t="str">
        <f t="shared" si="5"/>
        <v>[0.853,0.783,1.828,-1.04,1.2],</v>
      </c>
    </row>
    <row r="168" ht="15.75" customHeight="1">
      <c r="A168" s="1">
        <v>40.0</v>
      </c>
      <c r="B168" s="1">
        <v>328.0</v>
      </c>
      <c r="C168" s="28">
        <f t="shared" si="16"/>
        <v>214.0780762</v>
      </c>
      <c r="D168" s="2">
        <f t="shared" si="107"/>
        <v>-21.19677057</v>
      </c>
      <c r="E168" s="1">
        <v>-16.0</v>
      </c>
      <c r="F168" s="1">
        <f t="shared" si="6"/>
        <v>-0.09869252311</v>
      </c>
      <c r="G168" s="28">
        <f t="shared" si="13"/>
        <v>125.1249074</v>
      </c>
      <c r="H168" s="37">
        <f t="shared" si="7"/>
        <v>-0.09869252311</v>
      </c>
      <c r="I168" s="37">
        <f t="shared" si="14"/>
        <v>0.8579445383</v>
      </c>
      <c r="J168" s="1">
        <f t="shared" si="8"/>
        <v>0.7787831673</v>
      </c>
      <c r="K168" s="1">
        <f t="shared" si="9"/>
        <v>1.838390363</v>
      </c>
      <c r="L168" s="1">
        <f t="shared" si="10"/>
        <v>-1.046377204</v>
      </c>
      <c r="M168" s="31">
        <v>1.2</v>
      </c>
      <c r="N168" s="28">
        <f t="shared" si="2"/>
        <v>-5.654665044</v>
      </c>
      <c r="O168" s="28">
        <f t="shared" ref="O168:Q168" si="180">DEGREES(J168)</f>
        <v>44.62098864</v>
      </c>
      <c r="P168" s="28">
        <f t="shared" si="180"/>
        <v>105.3320089</v>
      </c>
      <c r="Q168" s="28">
        <f t="shared" si="180"/>
        <v>-59.95299755</v>
      </c>
      <c r="R168" s="28">
        <f t="shared" si="4"/>
        <v>1.2</v>
      </c>
      <c r="S168" s="1" t="str">
        <f t="shared" si="5"/>
        <v>[0.858,0.779,1.838,-1.046,1.2],</v>
      </c>
    </row>
    <row r="169" ht="15.75" customHeight="1">
      <c r="A169" s="1">
        <v>40.0</v>
      </c>
      <c r="B169" s="1">
        <v>330.0</v>
      </c>
      <c r="C169" s="28">
        <f t="shared" si="16"/>
        <v>213.3589838</v>
      </c>
      <c r="D169" s="2">
        <f t="shared" si="107"/>
        <v>-20</v>
      </c>
      <c r="E169" s="1">
        <v>-16.0</v>
      </c>
      <c r="F169" s="1">
        <f t="shared" si="6"/>
        <v>-0.0934656085</v>
      </c>
      <c r="G169" s="28">
        <f t="shared" si="13"/>
        <v>124.2943209</v>
      </c>
      <c r="H169" s="37">
        <f t="shared" si="7"/>
        <v>-0.0934656085</v>
      </c>
      <c r="I169" s="37">
        <f t="shared" si="14"/>
        <v>0.8631714529</v>
      </c>
      <c r="J169" s="1">
        <f t="shared" si="8"/>
        <v>0.7746518832</v>
      </c>
      <c r="K169" s="1">
        <f t="shared" si="9"/>
        <v>1.848334247</v>
      </c>
      <c r="L169" s="1">
        <f t="shared" si="10"/>
        <v>-1.052189803</v>
      </c>
      <c r="M169" s="31">
        <v>1.2</v>
      </c>
      <c r="N169" s="28">
        <f t="shared" si="2"/>
        <v>-5.355184897</v>
      </c>
      <c r="O169" s="28">
        <f t="shared" ref="O169:Q169" si="181">DEGREES(J169)</f>
        <v>44.3842835</v>
      </c>
      <c r="P169" s="28">
        <f t="shared" si="181"/>
        <v>105.9017515</v>
      </c>
      <c r="Q169" s="28">
        <f t="shared" si="181"/>
        <v>-60.28603496</v>
      </c>
      <c r="R169" s="28">
        <f t="shared" si="4"/>
        <v>1.2</v>
      </c>
      <c r="S169" s="1" t="str">
        <f t="shared" si="5"/>
        <v>[0.863,0.775,1.848,-1.052,1.2],</v>
      </c>
    </row>
    <row r="170" ht="15.75" customHeight="1">
      <c r="A170" s="1">
        <v>40.0</v>
      </c>
      <c r="B170" s="1">
        <v>332.0</v>
      </c>
      <c r="C170" s="28">
        <f t="shared" si="16"/>
        <v>212.6820963</v>
      </c>
      <c r="D170" s="2">
        <f t="shared" si="107"/>
        <v>-18.77886251</v>
      </c>
      <c r="E170" s="1">
        <v>-16.0</v>
      </c>
      <c r="F170" s="1">
        <f t="shared" si="6"/>
        <v>-0.08806706956</v>
      </c>
      <c r="G170" s="28">
        <f t="shared" si="13"/>
        <v>123.5095308</v>
      </c>
      <c r="H170" s="37">
        <f t="shared" si="7"/>
        <v>-0.08806706956</v>
      </c>
      <c r="I170" s="37">
        <f t="shared" si="14"/>
        <v>0.8685699919</v>
      </c>
      <c r="J170" s="1">
        <f t="shared" si="8"/>
        <v>0.770776188</v>
      </c>
      <c r="K170" s="1">
        <f t="shared" si="9"/>
        <v>1.857694685</v>
      </c>
      <c r="L170" s="1">
        <f t="shared" si="10"/>
        <v>-1.057674547</v>
      </c>
      <c r="M170" s="31">
        <v>1.2</v>
      </c>
      <c r="N170" s="28">
        <f t="shared" si="2"/>
        <v>-5.0458714</v>
      </c>
      <c r="O170" s="28">
        <f t="shared" ref="O170:Q170" si="182">DEGREES(J170)</f>
        <v>44.16222252</v>
      </c>
      <c r="P170" s="28">
        <f t="shared" si="182"/>
        <v>106.4380651</v>
      </c>
      <c r="Q170" s="28">
        <f t="shared" si="182"/>
        <v>-60.60028762</v>
      </c>
      <c r="R170" s="28">
        <f t="shared" si="4"/>
        <v>1.2</v>
      </c>
      <c r="S170" s="1" t="str">
        <f t="shared" si="5"/>
        <v>[0.869,0.771,1.858,-1.058,1.2],</v>
      </c>
    </row>
    <row r="171" ht="15.75" customHeight="1">
      <c r="A171" s="1">
        <v>40.0</v>
      </c>
      <c r="B171" s="1">
        <v>334.0</v>
      </c>
      <c r="C171" s="28">
        <f t="shared" si="16"/>
        <v>212.0482381</v>
      </c>
      <c r="D171" s="2">
        <f t="shared" si="107"/>
        <v>-17.53484587</v>
      </c>
      <c r="E171" s="1">
        <v>-16.0</v>
      </c>
      <c r="F171" s="1">
        <f t="shared" si="6"/>
        <v>-0.08250500428</v>
      </c>
      <c r="G171" s="28">
        <f t="shared" si="13"/>
        <v>122.772005</v>
      </c>
      <c r="H171" s="37">
        <f t="shared" si="7"/>
        <v>-0.08250500428</v>
      </c>
      <c r="I171" s="37">
        <f t="shared" si="14"/>
        <v>0.8741320572</v>
      </c>
      <c r="J171" s="1">
        <f t="shared" si="8"/>
        <v>0.7671584512</v>
      </c>
      <c r="K171" s="1">
        <f t="shared" si="9"/>
        <v>1.866460741</v>
      </c>
      <c r="L171" s="1">
        <f t="shared" si="10"/>
        <v>-1.062822865</v>
      </c>
      <c r="M171" s="31">
        <v>1.2</v>
      </c>
      <c r="N171" s="28">
        <f t="shared" si="2"/>
        <v>-4.727188534</v>
      </c>
      <c r="O171" s="28">
        <f t="shared" ref="O171:Q171" si="183">DEGREES(J171)</f>
        <v>43.95494147</v>
      </c>
      <c r="P171" s="28">
        <f t="shared" si="183"/>
        <v>106.9403231</v>
      </c>
      <c r="Q171" s="28">
        <f t="shared" si="183"/>
        <v>-60.89526454</v>
      </c>
      <c r="R171" s="28">
        <f t="shared" si="4"/>
        <v>1.2</v>
      </c>
      <c r="S171" s="1" t="str">
        <f t="shared" si="5"/>
        <v>[0.874,0.767,1.866,-1.063,1.2],</v>
      </c>
    </row>
    <row r="172" ht="15.75" customHeight="1">
      <c r="A172" s="1">
        <v>40.0</v>
      </c>
      <c r="B172" s="1">
        <v>336.0</v>
      </c>
      <c r="C172" s="28">
        <f t="shared" si="16"/>
        <v>211.4581817</v>
      </c>
      <c r="D172" s="2">
        <f t="shared" si="107"/>
        <v>-16.26946572</v>
      </c>
      <c r="E172" s="1">
        <v>-16.0</v>
      </c>
      <c r="F172" s="1">
        <f t="shared" si="6"/>
        <v>-0.07678811877</v>
      </c>
      <c r="G172" s="28">
        <f t="shared" si="13"/>
        <v>122.0831396</v>
      </c>
      <c r="H172" s="37">
        <f t="shared" si="7"/>
        <v>-0.07678811877</v>
      </c>
      <c r="I172" s="37">
        <f t="shared" si="14"/>
        <v>0.8798489427</v>
      </c>
      <c r="J172" s="1">
        <f t="shared" si="8"/>
        <v>0.7638008281</v>
      </c>
      <c r="K172" s="1">
        <f t="shared" si="9"/>
        <v>1.874622006</v>
      </c>
      <c r="L172" s="1">
        <f t="shared" si="10"/>
        <v>-1.067626508</v>
      </c>
      <c r="M172" s="31">
        <v>1.2</v>
      </c>
      <c r="N172" s="28">
        <f t="shared" si="2"/>
        <v>-4.399635122</v>
      </c>
      <c r="O172" s="28">
        <f t="shared" ref="O172:Q172" si="184">DEGREES(J172)</f>
        <v>43.76256384</v>
      </c>
      <c r="P172" s="28">
        <f t="shared" si="184"/>
        <v>107.4079291</v>
      </c>
      <c r="Q172" s="28">
        <f t="shared" si="184"/>
        <v>-61.17049299</v>
      </c>
      <c r="R172" s="28">
        <f t="shared" si="4"/>
        <v>1.2</v>
      </c>
      <c r="S172" s="1" t="str">
        <f t="shared" si="5"/>
        <v>[0.88,0.764,1.875,-1.068,1.2],</v>
      </c>
    </row>
    <row r="173" ht="15.75" customHeight="1">
      <c r="A173" s="1">
        <v>40.0</v>
      </c>
      <c r="B173" s="1">
        <v>338.0</v>
      </c>
      <c r="C173" s="28">
        <f t="shared" si="16"/>
        <v>210.9126458</v>
      </c>
      <c r="D173" s="2">
        <f t="shared" si="107"/>
        <v>-14.98426374</v>
      </c>
      <c r="E173" s="1">
        <v>-16.0</v>
      </c>
      <c r="F173" s="1">
        <f t="shared" si="6"/>
        <v>-0.07092571122</v>
      </c>
      <c r="G173" s="28">
        <f t="shared" si="13"/>
        <v>121.4442535</v>
      </c>
      <c r="H173" s="37">
        <f t="shared" si="7"/>
        <v>-0.07092571122</v>
      </c>
      <c r="I173" s="37">
        <f t="shared" si="14"/>
        <v>0.8857113502</v>
      </c>
      <c r="J173" s="1">
        <f t="shared" si="8"/>
        <v>0.7607052655</v>
      </c>
      <c r="K173" s="1">
        <f t="shared" si="9"/>
        <v>1.882168652</v>
      </c>
      <c r="L173" s="1">
        <f t="shared" si="10"/>
        <v>-1.07207759</v>
      </c>
      <c r="M173" s="31">
        <v>1.2</v>
      </c>
      <c r="N173" s="28">
        <f t="shared" si="2"/>
        <v>-4.063743912</v>
      </c>
      <c r="O173" s="28">
        <f t="shared" ref="O173:Q173" si="185">DEGREES(J173)</f>
        <v>43.58520117</v>
      </c>
      <c r="P173" s="28">
        <f t="shared" si="185"/>
        <v>107.8403201</v>
      </c>
      <c r="Q173" s="28">
        <f t="shared" si="185"/>
        <v>-61.42552124</v>
      </c>
      <c r="R173" s="28">
        <f t="shared" si="4"/>
        <v>1.2</v>
      </c>
      <c r="S173" s="1" t="str">
        <f t="shared" si="5"/>
        <v>[0.886,0.761,1.882,-1.072,1.2],</v>
      </c>
    </row>
    <row r="174" ht="15.75" customHeight="1">
      <c r="A174" s="1">
        <v>40.0</v>
      </c>
      <c r="B174" s="1">
        <v>340.0</v>
      </c>
      <c r="C174" s="28">
        <f t="shared" si="16"/>
        <v>210.4122952</v>
      </c>
      <c r="D174" s="2">
        <f t="shared" si="107"/>
        <v>-13.68080573</v>
      </c>
      <c r="E174" s="1">
        <v>-16.0</v>
      </c>
      <c r="F174" s="1">
        <f t="shared" si="6"/>
        <v>-0.06492765097</v>
      </c>
      <c r="G174" s="28">
        <f t="shared" si="13"/>
        <v>120.8565825</v>
      </c>
      <c r="H174" s="37">
        <f t="shared" si="7"/>
        <v>-0.06492765097</v>
      </c>
      <c r="I174" s="37">
        <f t="shared" si="14"/>
        <v>0.8917094105</v>
      </c>
      <c r="J174" s="1">
        <f t="shared" si="8"/>
        <v>0.7578735088</v>
      </c>
      <c r="K174" s="1">
        <f t="shared" si="9"/>
        <v>1.889091459</v>
      </c>
      <c r="L174" s="1">
        <f t="shared" si="10"/>
        <v>-1.076168641</v>
      </c>
      <c r="M174" s="31">
        <v>1.2</v>
      </c>
      <c r="N174" s="28">
        <f t="shared" si="2"/>
        <v>-3.720080374</v>
      </c>
      <c r="O174" s="28">
        <f t="shared" ref="O174:Q174" si="186">DEGREES(J174)</f>
        <v>43.42295346</v>
      </c>
      <c r="P174" s="28">
        <f t="shared" si="186"/>
        <v>108.2369677</v>
      </c>
      <c r="Q174" s="28">
        <f t="shared" si="186"/>
        <v>-61.65992119</v>
      </c>
      <c r="R174" s="28">
        <f t="shared" si="4"/>
        <v>1.2</v>
      </c>
      <c r="S174" s="1" t="str">
        <f t="shared" si="5"/>
        <v>[0.892,0.758,1.889,-1.076,1.2],</v>
      </c>
    </row>
    <row r="175" ht="15.75" customHeight="1">
      <c r="A175" s="1">
        <v>40.0</v>
      </c>
      <c r="B175" s="1">
        <v>342.0</v>
      </c>
      <c r="C175" s="28">
        <f t="shared" si="16"/>
        <v>209.9577393</v>
      </c>
      <c r="D175" s="2">
        <f t="shared" si="107"/>
        <v>-12.36067977</v>
      </c>
      <c r="E175" s="1">
        <v>-16.0</v>
      </c>
      <c r="F175" s="1">
        <f t="shared" si="6"/>
        <v>-0.05880435264</v>
      </c>
      <c r="G175" s="28">
        <f t="shared" si="13"/>
        <v>120.321275</v>
      </c>
      <c r="H175" s="37">
        <f t="shared" si="7"/>
        <v>-0.05880435264</v>
      </c>
      <c r="I175" s="37">
        <f t="shared" si="14"/>
        <v>0.8978327088</v>
      </c>
      <c r="J175" s="1">
        <f t="shared" si="8"/>
        <v>0.7553071096</v>
      </c>
      <c r="K175" s="1">
        <f t="shared" si="9"/>
        <v>1.895381866</v>
      </c>
      <c r="L175" s="1">
        <f t="shared" si="10"/>
        <v>-1.079892648</v>
      </c>
      <c r="M175" s="31">
        <v>1.2</v>
      </c>
      <c r="N175" s="28">
        <f t="shared" si="2"/>
        <v>-3.369241223</v>
      </c>
      <c r="O175" s="28">
        <f t="shared" ref="O175:Q175" si="187">DEGREES(J175)</f>
        <v>43.27590962</v>
      </c>
      <c r="P175" s="28">
        <f t="shared" si="187"/>
        <v>108.5973815</v>
      </c>
      <c r="Q175" s="28">
        <f t="shared" si="187"/>
        <v>-61.87329108</v>
      </c>
      <c r="R175" s="28">
        <f t="shared" si="4"/>
        <v>1.2</v>
      </c>
      <c r="S175" s="1" t="str">
        <f t="shared" si="5"/>
        <v>[0.898,0.755,1.895,-1.08,1.2],</v>
      </c>
    </row>
    <row r="176" ht="15.75" customHeight="1">
      <c r="A176" s="1">
        <v>40.0</v>
      </c>
      <c r="B176" s="1">
        <v>344.0</v>
      </c>
      <c r="C176" s="28">
        <f t="shared" si="16"/>
        <v>209.5495322</v>
      </c>
      <c r="D176" s="2">
        <f t="shared" si="107"/>
        <v>-11.02549423</v>
      </c>
      <c r="E176" s="1">
        <v>-16.0</v>
      </c>
      <c r="F176" s="1">
        <f t="shared" si="6"/>
        <v>-0.05256674545</v>
      </c>
      <c r="G176" s="28">
        <f t="shared" si="13"/>
        <v>119.8393861</v>
      </c>
      <c r="H176" s="37">
        <f t="shared" si="7"/>
        <v>-0.05256674545</v>
      </c>
      <c r="I176" s="37">
        <f t="shared" si="14"/>
        <v>0.904070316</v>
      </c>
      <c r="J176" s="1">
        <f t="shared" si="8"/>
        <v>0.753007434</v>
      </c>
      <c r="K176" s="1">
        <f t="shared" si="9"/>
        <v>1.901031997</v>
      </c>
      <c r="L176" s="1">
        <f t="shared" si="10"/>
        <v>-1.083243105</v>
      </c>
      <c r="M176" s="31">
        <v>1.19999999999999</v>
      </c>
      <c r="N176" s="28">
        <f t="shared" si="2"/>
        <v>-3.011852657</v>
      </c>
      <c r="O176" s="28">
        <f t="shared" ref="O176:Q176" si="188">DEGREES(J176)</f>
        <v>43.14414791</v>
      </c>
      <c r="P176" s="28">
        <f t="shared" si="188"/>
        <v>108.9211102</v>
      </c>
      <c r="Q176" s="28">
        <f t="shared" si="188"/>
        <v>-62.06525808</v>
      </c>
      <c r="R176" s="28">
        <f t="shared" si="4"/>
        <v>1.2</v>
      </c>
      <c r="S176" s="1" t="str">
        <f t="shared" si="5"/>
        <v>[0.904,0.753,1.901,-1.083,1.2],</v>
      </c>
    </row>
    <row r="177" ht="15.75" customHeight="1">
      <c r="A177" s="1">
        <v>40.0</v>
      </c>
      <c r="B177" s="1">
        <v>346.0</v>
      </c>
      <c r="C177" s="28">
        <f t="shared" si="16"/>
        <v>209.1881709</v>
      </c>
      <c r="D177" s="2">
        <f t="shared" si="107"/>
        <v>-9.676875824</v>
      </c>
      <c r="E177" s="1">
        <v>-16.0</v>
      </c>
      <c r="F177" s="1">
        <f t="shared" si="6"/>
        <v>-0.04622623771</v>
      </c>
      <c r="G177" s="28">
        <f t="shared" si="13"/>
        <v>119.4118736</v>
      </c>
      <c r="H177" s="37">
        <f t="shared" si="7"/>
        <v>-0.04622623771</v>
      </c>
      <c r="I177" s="37">
        <f t="shared" si="14"/>
        <v>0.9104108237</v>
      </c>
      <c r="J177" s="1">
        <f t="shared" si="8"/>
        <v>0.750975672</v>
      </c>
      <c r="K177" s="1">
        <f t="shared" si="9"/>
        <v>1.906034706</v>
      </c>
      <c r="L177" s="1">
        <f t="shared" si="10"/>
        <v>-1.086214052</v>
      </c>
      <c r="M177" s="31">
        <v>1.19999999999999</v>
      </c>
      <c r="N177" s="28">
        <f t="shared" si="2"/>
        <v>-2.648568323</v>
      </c>
      <c r="O177" s="28">
        <f t="shared" ref="O177:Q177" si="189">DEGREES(J177)</f>
        <v>43.02773652</v>
      </c>
      <c r="P177" s="28">
        <f t="shared" si="189"/>
        <v>109.2077443</v>
      </c>
      <c r="Q177" s="28">
        <f t="shared" si="189"/>
        <v>-62.2354808</v>
      </c>
      <c r="R177" s="28">
        <f t="shared" si="4"/>
        <v>1.2</v>
      </c>
      <c r="S177" s="1" t="str">
        <f t="shared" si="5"/>
        <v>[0.91,0.751,1.906,-1.086,1.2],</v>
      </c>
    </row>
    <row r="178" ht="15.75" customHeight="1">
      <c r="A178" s="1">
        <v>40.0</v>
      </c>
      <c r="B178" s="1">
        <v>348.0</v>
      </c>
      <c r="C178" s="28">
        <f t="shared" si="16"/>
        <v>208.874096</v>
      </c>
      <c r="D178" s="2">
        <f t="shared" si="107"/>
        <v>-8.316467633</v>
      </c>
      <c r="E178" s="1">
        <v>-16.0</v>
      </c>
      <c r="F178" s="1">
        <f t="shared" si="6"/>
        <v>-0.03979467679</v>
      </c>
      <c r="G178" s="28">
        <f t="shared" si="13"/>
        <v>119.0395934</v>
      </c>
      <c r="H178" s="37">
        <f t="shared" si="7"/>
        <v>-0.03979467679</v>
      </c>
      <c r="I178" s="37">
        <f t="shared" si="14"/>
        <v>0.9168423847</v>
      </c>
      <c r="J178" s="1">
        <f t="shared" si="8"/>
        <v>0.7492128463</v>
      </c>
      <c r="K178" s="1">
        <f t="shared" si="9"/>
        <v>1.910383603</v>
      </c>
      <c r="L178" s="1">
        <f t="shared" si="10"/>
        <v>-1.088800122</v>
      </c>
      <c r="M178" s="31">
        <v>1.19999999999999</v>
      </c>
      <c r="N178" s="28">
        <f t="shared" si="2"/>
        <v>-2.280067027</v>
      </c>
      <c r="O178" s="28">
        <f t="shared" ref="O178:Q178" si="190">DEGREES(J178)</f>
        <v>42.92673405</v>
      </c>
      <c r="P178" s="28">
        <f t="shared" si="190"/>
        <v>109.4569177</v>
      </c>
      <c r="Q178" s="28">
        <f t="shared" si="190"/>
        <v>-62.38365174</v>
      </c>
      <c r="R178" s="28">
        <f t="shared" si="4"/>
        <v>1.2</v>
      </c>
      <c r="S178" s="1" t="str">
        <f t="shared" si="5"/>
        <v>[0.917,0.749,1.91,-1.089,1.2],</v>
      </c>
    </row>
    <row r="179" ht="15.75" customHeight="1">
      <c r="A179" s="1">
        <v>40.0</v>
      </c>
      <c r="B179" s="1">
        <v>350.0</v>
      </c>
      <c r="C179" s="28">
        <f t="shared" si="16"/>
        <v>208.6076899</v>
      </c>
      <c r="D179" s="2">
        <f t="shared" si="107"/>
        <v>-6.945927107</v>
      </c>
      <c r="E179" s="1">
        <v>-16.0</v>
      </c>
      <c r="F179" s="1">
        <f t="shared" si="6"/>
        <v>-0.03328430471</v>
      </c>
      <c r="G179" s="28">
        <f t="shared" si="13"/>
        <v>118.7232957</v>
      </c>
      <c r="H179" s="37">
        <f t="shared" si="7"/>
        <v>-0.03328430471</v>
      </c>
      <c r="I179" s="37">
        <f t="shared" si="14"/>
        <v>0.9233527567</v>
      </c>
      <c r="J179" s="1">
        <f t="shared" si="8"/>
        <v>0.7477198212</v>
      </c>
      <c r="K179" s="1">
        <f t="shared" si="9"/>
        <v>1.914073085</v>
      </c>
      <c r="L179" s="1">
        <f t="shared" si="10"/>
        <v>-1.090996579</v>
      </c>
      <c r="M179" s="31">
        <v>1.19999999999999</v>
      </c>
      <c r="N179" s="28">
        <f t="shared" si="2"/>
        <v>-1.907050184</v>
      </c>
      <c r="O179" s="28">
        <f t="shared" ref="O179:Q179" si="191">DEGREES(J179)</f>
        <v>42.84119001</v>
      </c>
      <c r="P179" s="28">
        <f t="shared" si="191"/>
        <v>109.6683095</v>
      </c>
      <c r="Q179" s="28">
        <f t="shared" si="191"/>
        <v>-62.50949947</v>
      </c>
      <c r="R179" s="28">
        <f t="shared" si="4"/>
        <v>1.2</v>
      </c>
      <c r="S179" s="1" t="str">
        <f t="shared" si="5"/>
        <v>[0.923,0.748,1.914,-1.091,1.2],</v>
      </c>
    </row>
    <row r="180" ht="15.75" customHeight="1">
      <c r="A180" s="1">
        <v>40.0</v>
      </c>
      <c r="B180" s="1">
        <v>352.0</v>
      </c>
      <c r="C180" s="28">
        <f t="shared" si="16"/>
        <v>208.3892773</v>
      </c>
      <c r="D180" s="2">
        <f t="shared" si="107"/>
        <v>-5.566924038</v>
      </c>
      <c r="E180" s="1">
        <v>-16.0</v>
      </c>
      <c r="F180" s="1">
        <f t="shared" si="6"/>
        <v>-0.0267077098</v>
      </c>
      <c r="G180" s="28">
        <f t="shared" si="13"/>
        <v>118.4636216</v>
      </c>
      <c r="H180" s="37">
        <f t="shared" si="7"/>
        <v>-0.0267077098</v>
      </c>
      <c r="I180" s="37">
        <f t="shared" si="14"/>
        <v>0.9299293516</v>
      </c>
      <c r="J180" s="1">
        <f t="shared" si="8"/>
        <v>0.7464973117</v>
      </c>
      <c r="K180" s="1">
        <f t="shared" si="9"/>
        <v>1.917098366</v>
      </c>
      <c r="L180" s="1">
        <f t="shared" si="10"/>
        <v>-1.092799351</v>
      </c>
      <c r="M180" s="31">
        <v>1.19999999999999</v>
      </c>
      <c r="N180" s="28">
        <f t="shared" si="2"/>
        <v>-1.530239052</v>
      </c>
      <c r="O180" s="28">
        <f t="shared" ref="O180:Q180" si="192">DEGREES(J180)</f>
        <v>42.77114538</v>
      </c>
      <c r="P180" s="28">
        <f t="shared" si="192"/>
        <v>109.8416453</v>
      </c>
      <c r="Q180" s="28">
        <f t="shared" si="192"/>
        <v>-62.61279064</v>
      </c>
      <c r="R180" s="28">
        <f t="shared" si="4"/>
        <v>1.2</v>
      </c>
      <c r="S180" s="1" t="str">
        <f t="shared" si="5"/>
        <v>[0.93,0.746,1.917,-1.093,1.2],</v>
      </c>
    </row>
    <row r="181" ht="15.75" customHeight="1">
      <c r="A181" s="1">
        <v>40.0</v>
      </c>
      <c r="B181" s="1">
        <v>354.0</v>
      </c>
      <c r="C181" s="28">
        <f t="shared" si="16"/>
        <v>208.2191242</v>
      </c>
      <c r="D181" s="2">
        <f t="shared" si="107"/>
        <v>-4.181138531</v>
      </c>
      <c r="E181" s="1">
        <v>-16.0</v>
      </c>
      <c r="F181" s="1">
        <f t="shared" si="6"/>
        <v>-0.02007777481</v>
      </c>
      <c r="G181" s="28">
        <f t="shared" si="13"/>
        <v>118.2610996</v>
      </c>
      <c r="H181" s="37">
        <f t="shared" si="7"/>
        <v>-0.02007777481</v>
      </c>
      <c r="I181" s="37">
        <f t="shared" si="14"/>
        <v>0.9365592866</v>
      </c>
      <c r="J181" s="1">
        <f t="shared" si="8"/>
        <v>0.7455458908</v>
      </c>
      <c r="K181" s="1">
        <f t="shared" si="9"/>
        <v>1.919455495</v>
      </c>
      <c r="L181" s="1">
        <f t="shared" si="10"/>
        <v>-1.094205059</v>
      </c>
      <c r="M181" s="31">
        <v>1.19999999999999</v>
      </c>
      <c r="N181" s="28">
        <f t="shared" si="2"/>
        <v>-1.150371759</v>
      </c>
      <c r="O181" s="28">
        <f t="shared" ref="O181:Q181" si="193">DEGREES(J181)</f>
        <v>42.71663298</v>
      </c>
      <c r="P181" s="28">
        <f t="shared" si="193"/>
        <v>109.9766988</v>
      </c>
      <c r="Q181" s="28">
        <f t="shared" si="193"/>
        <v>-62.69333181</v>
      </c>
      <c r="R181" s="28">
        <f t="shared" si="4"/>
        <v>1.2</v>
      </c>
      <c r="S181" s="1" t="str">
        <f t="shared" si="5"/>
        <v>[0.937,0.746,1.919,-1.094,1.2],</v>
      </c>
    </row>
    <row r="182" ht="15.75" customHeight="1">
      <c r="A182" s="1">
        <v>40.0</v>
      </c>
      <c r="B182" s="1">
        <v>356.0</v>
      </c>
      <c r="C182" s="28">
        <f t="shared" si="16"/>
        <v>208.097438</v>
      </c>
      <c r="D182" s="2">
        <f t="shared" si="107"/>
        <v>-2.79025895</v>
      </c>
      <c r="E182" s="1">
        <v>-16.0</v>
      </c>
      <c r="F182" s="1">
        <f t="shared" si="6"/>
        <v>-0.01340762183</v>
      </c>
      <c r="G182" s="28">
        <f t="shared" si="13"/>
        <v>118.1161436</v>
      </c>
      <c r="H182" s="37">
        <f t="shared" si="7"/>
        <v>-0.01340762183</v>
      </c>
      <c r="I182" s="37">
        <f t="shared" si="14"/>
        <v>0.9432294396</v>
      </c>
      <c r="J182" s="1">
        <f t="shared" si="8"/>
        <v>0.7448659965</v>
      </c>
      <c r="K182" s="1">
        <f t="shared" si="9"/>
        <v>1.921141381</v>
      </c>
      <c r="L182" s="1">
        <f t="shared" si="10"/>
        <v>-1.095211051</v>
      </c>
      <c r="M182" s="31">
        <v>1.19999999999999</v>
      </c>
      <c r="N182" s="28">
        <f t="shared" si="2"/>
        <v>-0.7682001439</v>
      </c>
      <c r="O182" s="28">
        <f t="shared" ref="O182:Q182" si="194">DEGREES(J182)</f>
        <v>42.6776779</v>
      </c>
      <c r="P182" s="28">
        <f t="shared" si="194"/>
        <v>110.073293</v>
      </c>
      <c r="Q182" s="28">
        <f t="shared" si="194"/>
        <v>-62.7509709</v>
      </c>
      <c r="R182" s="28">
        <f t="shared" si="4"/>
        <v>1.2</v>
      </c>
      <c r="S182" s="1" t="str">
        <f t="shared" si="5"/>
        <v>[0.943,0.745,1.921,-1.095,1.2],</v>
      </c>
    </row>
    <row r="183" ht="15.75" customHeight="1">
      <c r="A183" s="1">
        <v>40.0</v>
      </c>
      <c r="B183" s="1">
        <v>358.0</v>
      </c>
      <c r="C183" s="28">
        <f t="shared" si="16"/>
        <v>208.0243669</v>
      </c>
      <c r="D183" s="2">
        <f t="shared" si="107"/>
        <v>-1.395979868</v>
      </c>
      <c r="E183" s="1">
        <v>-16.0</v>
      </c>
      <c r="F183" s="1">
        <f t="shared" si="6"/>
        <v>-0.006710554799</v>
      </c>
      <c r="G183" s="28">
        <f t="shared" si="13"/>
        <v>118.0290508</v>
      </c>
      <c r="H183" s="37">
        <f t="shared" si="7"/>
        <v>-0.006710554799</v>
      </c>
      <c r="I183" s="37">
        <f t="shared" si="14"/>
        <v>0.9499265066</v>
      </c>
      <c r="J183" s="1">
        <f t="shared" si="8"/>
        <v>0.7444579377</v>
      </c>
      <c r="K183" s="1">
        <f t="shared" si="9"/>
        <v>1.922153804</v>
      </c>
      <c r="L183" s="1">
        <f t="shared" si="10"/>
        <v>-1.095815415</v>
      </c>
      <c r="M183" s="31">
        <v>1.19999999999999</v>
      </c>
      <c r="N183" s="28">
        <f t="shared" si="2"/>
        <v>-0.3844864682</v>
      </c>
      <c r="O183" s="28">
        <f t="shared" ref="O183:Q183" si="195">DEGREES(J183)</f>
        <v>42.65429785</v>
      </c>
      <c r="P183" s="28">
        <f t="shared" si="195"/>
        <v>110.1313005</v>
      </c>
      <c r="Q183" s="28">
        <f t="shared" si="195"/>
        <v>-62.7855984</v>
      </c>
      <c r="R183" s="28">
        <f t="shared" si="4"/>
        <v>1.2</v>
      </c>
      <c r="S183" s="1" t="str">
        <f t="shared" si="5"/>
        <v>[0.95,0.744,1.922,-1.096,1.2],</v>
      </c>
    </row>
    <row r="184" ht="15.75" customHeight="1">
      <c r="A184" s="1">
        <v>40.0</v>
      </c>
      <c r="B184" s="1">
        <v>360.0</v>
      </c>
      <c r="C184" s="28">
        <f t="shared" si="16"/>
        <v>208</v>
      </c>
      <c r="D184" s="2">
        <f t="shared" si="107"/>
        <v>0</v>
      </c>
      <c r="E184" s="1">
        <v>-16.0</v>
      </c>
      <c r="F184" s="1">
        <f t="shared" si="6"/>
        <v>0</v>
      </c>
      <c r="G184" s="28">
        <f t="shared" si="13"/>
        <v>118</v>
      </c>
      <c r="H184" s="37">
        <f t="shared" si="7"/>
        <v>0</v>
      </c>
      <c r="I184" s="37">
        <f t="shared" si="14"/>
        <v>0.9566370614</v>
      </c>
      <c r="J184" s="1">
        <f t="shared" si="8"/>
        <v>0.7443218978</v>
      </c>
      <c r="K184" s="1">
        <f t="shared" si="9"/>
        <v>1.922491427</v>
      </c>
      <c r="L184" s="1">
        <f t="shared" si="10"/>
        <v>-1.096016998</v>
      </c>
      <c r="M184" s="31">
        <v>1.19999999999999</v>
      </c>
      <c r="N184" s="28">
        <f t="shared" si="2"/>
        <v>0</v>
      </c>
      <c r="O184" s="28">
        <f t="shared" ref="O184:Q184" si="196">DEGREES(J184)</f>
        <v>42.64650334</v>
      </c>
      <c r="P184" s="28">
        <f t="shared" si="196"/>
        <v>110.1506449</v>
      </c>
      <c r="Q184" s="28">
        <f t="shared" si="196"/>
        <v>-62.79714826</v>
      </c>
      <c r="R184" s="28">
        <f t="shared" si="4"/>
        <v>1.2</v>
      </c>
      <c r="S184" s="1" t="str">
        <f t="shared" si="5"/>
        <v>[0.957,0.744,1.922,-1.096,1.2],</v>
      </c>
    </row>
    <row r="185" ht="15.75" customHeight="1">
      <c r="A185" s="44">
        <v>40.0</v>
      </c>
      <c r="B185" s="44">
        <v>360.0</v>
      </c>
      <c r="C185" s="45">
        <f t="shared" si="16"/>
        <v>208</v>
      </c>
      <c r="D185" s="46">
        <f t="shared" si="107"/>
        <v>0</v>
      </c>
      <c r="E185" s="44">
        <v>30.0</v>
      </c>
      <c r="F185" s="44">
        <f t="shared" si="6"/>
        <v>0</v>
      </c>
      <c r="G185" s="45">
        <f t="shared" si="13"/>
        <v>118</v>
      </c>
      <c r="H185" s="66">
        <f t="shared" si="7"/>
        <v>0</v>
      </c>
      <c r="I185" s="37">
        <f t="shared" si="14"/>
        <v>0.9566370614</v>
      </c>
      <c r="J185" s="44">
        <f t="shared" si="8"/>
        <v>0.3763551939</v>
      </c>
      <c r="K185" s="44">
        <f t="shared" si="9"/>
        <v>1.890956854</v>
      </c>
      <c r="L185" s="44">
        <f t="shared" si="10"/>
        <v>-0.6965157213</v>
      </c>
      <c r="M185" s="31">
        <v>1.19999999999999</v>
      </c>
      <c r="N185" s="45">
        <f t="shared" si="2"/>
        <v>0</v>
      </c>
      <c r="O185" s="45">
        <f t="shared" ref="O185:Q185" si="197">DEGREES(J185)</f>
        <v>21.56356421</v>
      </c>
      <c r="P185" s="45">
        <f t="shared" si="197"/>
        <v>108.343847</v>
      </c>
      <c r="Q185" s="45">
        <f t="shared" si="197"/>
        <v>-39.9074112</v>
      </c>
      <c r="R185" s="45">
        <f t="shared" si="4"/>
        <v>1.2</v>
      </c>
      <c r="S185" s="1" t="str">
        <f t="shared" si="5"/>
        <v>[0.957,0.376,1.891,-0.697,1.2],</v>
      </c>
    </row>
    <row r="186" ht="15.75" customHeight="1">
      <c r="A186" s="44">
        <v>0.0</v>
      </c>
      <c r="B186" s="44">
        <v>0.0</v>
      </c>
      <c r="C186" s="45">
        <v>208.0</v>
      </c>
      <c r="D186" s="46">
        <f t="shared" ref="D186:D192" si="199">G186*SIN(F186)</f>
        <v>0</v>
      </c>
      <c r="E186" s="44">
        <v>0.0</v>
      </c>
      <c r="F186" s="44">
        <v>0.0</v>
      </c>
      <c r="G186" s="45">
        <f>C186-$V$4</f>
        <v>118</v>
      </c>
      <c r="H186" s="66">
        <f t="shared" si="7"/>
        <v>0</v>
      </c>
      <c r="I186" s="37">
        <f t="shared" si="14"/>
        <v>0.9566370614</v>
      </c>
      <c r="J186" s="44">
        <f t="shared" si="8"/>
        <v>0.6032328354</v>
      </c>
      <c r="K186" s="44">
        <f t="shared" si="9"/>
        <v>1.935126983</v>
      </c>
      <c r="L186" s="44">
        <f t="shared" si="10"/>
        <v>-0.9675634914</v>
      </c>
      <c r="M186" s="31">
        <v>1.19999999999999</v>
      </c>
      <c r="N186" s="45">
        <f t="shared" si="2"/>
        <v>0</v>
      </c>
      <c r="O186" s="45">
        <f t="shared" ref="O186:Q186" si="198">DEGREES(J186)</f>
        <v>34.56269553</v>
      </c>
      <c r="P186" s="45">
        <f t="shared" si="198"/>
        <v>110.8746089</v>
      </c>
      <c r="Q186" s="45">
        <f t="shared" si="198"/>
        <v>-55.43730447</v>
      </c>
      <c r="R186" s="45">
        <f t="shared" si="4"/>
        <v>1.2</v>
      </c>
      <c r="S186" s="1" t="str">
        <f t="shared" si="5"/>
        <v>[0.957,0.603,1.935,-0.968,1.2],</v>
      </c>
    </row>
    <row r="187" ht="15.75" customHeight="1">
      <c r="A187" s="1">
        <v>0.0</v>
      </c>
      <c r="B187" s="1">
        <v>0.0</v>
      </c>
      <c r="C187" s="28">
        <f t="shared" ref="C187:C191" si="201">G187*COS(F187)</f>
        <v>148.2298534</v>
      </c>
      <c r="D187" s="2">
        <f t="shared" si="199"/>
        <v>10.88532</v>
      </c>
      <c r="E187" s="1">
        <v>-16.0</v>
      </c>
      <c r="F187" s="1">
        <f>RADIANS(4.2)</f>
        <v>0.07330382858</v>
      </c>
      <c r="G187" s="28">
        <f>238.629-$V$4</f>
        <v>148.629</v>
      </c>
      <c r="H187" s="37">
        <f t="shared" si="7"/>
        <v>0.07330382858</v>
      </c>
      <c r="I187" s="37">
        <f t="shared" si="14"/>
        <v>1.02994089</v>
      </c>
      <c r="J187" s="1">
        <f t="shared" si="8"/>
        <v>0.909155514</v>
      </c>
      <c r="K187" s="1">
        <f t="shared" si="9"/>
        <v>1.537756864</v>
      </c>
      <c r="L187" s="1">
        <f t="shared" si="10"/>
        <v>-0.876116051</v>
      </c>
      <c r="M187" s="31">
        <v>1.19999999999999</v>
      </c>
      <c r="N187" s="28">
        <f t="shared" si="2"/>
        <v>4.2</v>
      </c>
      <c r="O187" s="28">
        <f t="shared" ref="O187:Q187" si="200">DEGREES(J187)</f>
        <v>52.09077387</v>
      </c>
      <c r="P187" s="28">
        <f t="shared" si="200"/>
        <v>88.10697821</v>
      </c>
      <c r="Q187" s="28">
        <f t="shared" si="200"/>
        <v>-50.19775209</v>
      </c>
      <c r="R187" s="28">
        <f t="shared" si="4"/>
        <v>1.2</v>
      </c>
      <c r="S187" s="1" t="str">
        <f t="shared" si="5"/>
        <v>[1.03,0.909,1.538,-0.876,1.2],</v>
      </c>
      <c r="T187" s="1" t="s">
        <v>24</v>
      </c>
    </row>
    <row r="188" ht="15.75" customHeight="1">
      <c r="A188" s="1">
        <v>0.0</v>
      </c>
      <c r="B188" s="1">
        <v>0.0</v>
      </c>
      <c r="C188" s="28">
        <f t="shared" si="201"/>
        <v>178.7450557</v>
      </c>
      <c r="D188" s="2">
        <f t="shared" si="199"/>
        <v>23.08804842</v>
      </c>
      <c r="E188" s="1">
        <v>-16.0</v>
      </c>
      <c r="F188" s="1">
        <f>RADIANS(7.36)</f>
        <v>0.1284562329</v>
      </c>
      <c r="G188" s="28">
        <f t="shared" ref="G188:G190" si="203">270.23-$V$4</f>
        <v>180.23</v>
      </c>
      <c r="H188" s="37">
        <f t="shared" si="7"/>
        <v>0.1284562329</v>
      </c>
      <c r="I188" s="37">
        <f t="shared" si="14"/>
        <v>1.085093294</v>
      </c>
      <c r="J188" s="1">
        <f t="shared" si="8"/>
        <v>1.14353907</v>
      </c>
      <c r="K188" s="1">
        <f t="shared" si="9"/>
        <v>1.031601183</v>
      </c>
      <c r="L188" s="1">
        <f t="shared" si="10"/>
        <v>-0.6043439263</v>
      </c>
      <c r="M188" s="31">
        <v>1.19999999999999</v>
      </c>
      <c r="N188" s="28">
        <f t="shared" si="2"/>
        <v>7.36</v>
      </c>
      <c r="O188" s="28">
        <f t="shared" ref="O188:Q188" si="202">DEGREES(J188)</f>
        <v>65.51996241</v>
      </c>
      <c r="P188" s="28">
        <f t="shared" si="202"/>
        <v>59.10639394</v>
      </c>
      <c r="Q188" s="28">
        <f t="shared" si="202"/>
        <v>-34.62635635</v>
      </c>
      <c r="R188" s="28">
        <f t="shared" si="4"/>
        <v>1.2</v>
      </c>
      <c r="S188" s="1" t="str">
        <f t="shared" si="5"/>
        <v>[1.085,1.144,1.032,-0.604,1.2],</v>
      </c>
    </row>
    <row r="189" ht="15.75" customHeight="1">
      <c r="A189" s="1">
        <v>0.0</v>
      </c>
      <c r="B189" s="1">
        <v>0.0</v>
      </c>
      <c r="C189" s="28">
        <f t="shared" si="201"/>
        <v>180.23</v>
      </c>
      <c r="D189" s="2">
        <f t="shared" si="199"/>
        <v>0</v>
      </c>
      <c r="E189" s="1">
        <v>-16.0</v>
      </c>
      <c r="F189" s="1">
        <v>0.0</v>
      </c>
      <c r="G189" s="28">
        <f t="shared" si="203"/>
        <v>180.23</v>
      </c>
      <c r="H189" s="37">
        <f t="shared" si="7"/>
        <v>0</v>
      </c>
      <c r="I189" s="37">
        <f t="shared" si="14"/>
        <v>0.9566370614</v>
      </c>
      <c r="J189" s="1">
        <f t="shared" si="8"/>
        <v>1.14353907</v>
      </c>
      <c r="K189" s="1">
        <f t="shared" si="9"/>
        <v>1.031601183</v>
      </c>
      <c r="L189" s="1">
        <f t="shared" si="10"/>
        <v>-0.6043439263</v>
      </c>
      <c r="M189" s="31">
        <v>1.19999999999999</v>
      </c>
      <c r="N189" s="28">
        <f t="shared" si="2"/>
        <v>0</v>
      </c>
      <c r="O189" s="28">
        <f t="shared" ref="O189:Q189" si="204">DEGREES(J189)</f>
        <v>65.51996241</v>
      </c>
      <c r="P189" s="28">
        <f t="shared" si="204"/>
        <v>59.10639394</v>
      </c>
      <c r="Q189" s="28">
        <f t="shared" si="204"/>
        <v>-34.62635635</v>
      </c>
      <c r="R189" s="28">
        <f t="shared" si="4"/>
        <v>1.2</v>
      </c>
      <c r="S189" s="1" t="str">
        <f t="shared" si="5"/>
        <v>[0.957,1.144,1.032,-0.604,1.2],</v>
      </c>
    </row>
    <row r="190" ht="15.75" customHeight="1">
      <c r="A190" s="1">
        <v>0.0</v>
      </c>
      <c r="B190" s="1">
        <v>0.0</v>
      </c>
      <c r="C190" s="28">
        <f t="shared" si="201"/>
        <v>178.7450557</v>
      </c>
      <c r="D190" s="2">
        <f t="shared" si="199"/>
        <v>23.08804842</v>
      </c>
      <c r="E190" s="1">
        <v>-16.0</v>
      </c>
      <c r="F190" s="1">
        <f>RADIANS(7.36)</f>
        <v>0.1284562329</v>
      </c>
      <c r="G190" s="28">
        <f t="shared" si="203"/>
        <v>180.23</v>
      </c>
      <c r="H190" s="37">
        <f t="shared" si="7"/>
        <v>0.1284562329</v>
      </c>
      <c r="I190" s="37">
        <f t="shared" si="14"/>
        <v>1.085093294</v>
      </c>
      <c r="J190" s="1">
        <f t="shared" si="8"/>
        <v>1.14353907</v>
      </c>
      <c r="K190" s="1">
        <f t="shared" si="9"/>
        <v>1.031601183</v>
      </c>
      <c r="L190" s="1">
        <f t="shared" si="10"/>
        <v>-0.6043439263</v>
      </c>
      <c r="M190" s="31">
        <v>1.19999999999999</v>
      </c>
      <c r="N190" s="28">
        <f t="shared" si="2"/>
        <v>7.36</v>
      </c>
      <c r="O190" s="28">
        <f t="shared" ref="O190:Q190" si="205">DEGREES(J190)</f>
        <v>65.51996241</v>
      </c>
      <c r="P190" s="28">
        <f t="shared" si="205"/>
        <v>59.10639394</v>
      </c>
      <c r="Q190" s="28">
        <f t="shared" si="205"/>
        <v>-34.62635635</v>
      </c>
      <c r="R190" s="28">
        <f t="shared" si="4"/>
        <v>1.2</v>
      </c>
      <c r="S190" s="1" t="str">
        <f t="shared" si="5"/>
        <v>[1.085,1.144,1.032,-0.604,1.2],</v>
      </c>
    </row>
    <row r="191" ht="15.75" customHeight="1">
      <c r="A191" s="1">
        <v>0.0</v>
      </c>
      <c r="B191" s="1">
        <v>0.0</v>
      </c>
      <c r="C191" s="28">
        <f t="shared" si="201"/>
        <v>147.4044214</v>
      </c>
      <c r="D191" s="2">
        <f t="shared" si="199"/>
        <v>-19.03985767</v>
      </c>
      <c r="E191" s="1">
        <v>-16.0</v>
      </c>
      <c r="F191" s="1">
        <f>-RADIANS(7.36)</f>
        <v>-0.1284562329</v>
      </c>
      <c r="G191" s="28">
        <f>238.629-$V$4</f>
        <v>148.629</v>
      </c>
      <c r="H191" s="37">
        <f t="shared" si="7"/>
        <v>-0.1284562329</v>
      </c>
      <c r="I191" s="37">
        <f t="shared" si="14"/>
        <v>0.8281808285</v>
      </c>
      <c r="J191" s="1">
        <f t="shared" si="8"/>
        <v>0.909155514</v>
      </c>
      <c r="K191" s="1">
        <f t="shared" si="9"/>
        <v>1.537756864</v>
      </c>
      <c r="L191" s="1">
        <f t="shared" si="10"/>
        <v>-0.876116051</v>
      </c>
      <c r="M191" s="31">
        <v>1.19999999999999</v>
      </c>
      <c r="N191" s="28">
        <f t="shared" si="2"/>
        <v>-7.36</v>
      </c>
      <c r="O191" s="28">
        <f t="shared" ref="O191:Q191" si="206">DEGREES(J191)</f>
        <v>52.09077387</v>
      </c>
      <c r="P191" s="28">
        <f t="shared" si="206"/>
        <v>88.10697821</v>
      </c>
      <c r="Q191" s="28">
        <f t="shared" si="206"/>
        <v>-50.19775209</v>
      </c>
      <c r="R191" s="28">
        <f t="shared" si="4"/>
        <v>1.2</v>
      </c>
      <c r="S191" s="1" t="str">
        <f t="shared" si="5"/>
        <v>[0.828,0.909,1.538,-0.876,1.2],</v>
      </c>
    </row>
    <row r="192" ht="15.75" customHeight="1">
      <c r="A192" s="1">
        <v>0.0</v>
      </c>
      <c r="B192" s="1">
        <v>0.0</v>
      </c>
      <c r="C192" s="28">
        <v>208.0</v>
      </c>
      <c r="D192" s="2">
        <f t="shared" si="199"/>
        <v>0</v>
      </c>
      <c r="E192" s="1">
        <v>-16.0</v>
      </c>
      <c r="F192" s="1">
        <v>0.0</v>
      </c>
      <c r="G192" s="28">
        <f>C192-$V$4</f>
        <v>118</v>
      </c>
      <c r="H192" s="37">
        <f t="shared" si="7"/>
        <v>0</v>
      </c>
      <c r="I192" s="37">
        <f t="shared" si="14"/>
        <v>0.9566370614</v>
      </c>
      <c r="J192" s="1">
        <f t="shared" si="8"/>
        <v>0.7443218978</v>
      </c>
      <c r="K192" s="1">
        <f t="shared" si="9"/>
        <v>1.922491427</v>
      </c>
      <c r="L192" s="1">
        <f t="shared" si="10"/>
        <v>-1.096016998</v>
      </c>
      <c r="M192" s="31">
        <v>1.19999999999999</v>
      </c>
      <c r="N192" s="28">
        <f t="shared" si="2"/>
        <v>0</v>
      </c>
      <c r="O192" s="28">
        <f t="shared" ref="O192:Q192" si="207">DEGREES(J192)</f>
        <v>42.64650334</v>
      </c>
      <c r="P192" s="28">
        <f t="shared" si="207"/>
        <v>110.1506449</v>
      </c>
      <c r="Q192" s="28">
        <f t="shared" si="207"/>
        <v>-62.79714826</v>
      </c>
      <c r="R192" s="28">
        <f t="shared" si="4"/>
        <v>1.2</v>
      </c>
      <c r="S192" s="1" t="str">
        <f t="shared" si="5"/>
        <v>[0.957,0.744,1.922,-1.096,1.2],</v>
      </c>
    </row>
    <row r="193" ht="15.75" customHeight="1">
      <c r="A193" s="44">
        <v>40.0</v>
      </c>
      <c r="B193" s="44">
        <v>360.0</v>
      </c>
      <c r="C193" s="45">
        <f>248-A193*COS(RADIANS(B193))</f>
        <v>208</v>
      </c>
      <c r="D193" s="46">
        <f>-SQRT(A193^2-(C193-248)^2)</f>
        <v>0</v>
      </c>
      <c r="E193" s="44">
        <v>30.0</v>
      </c>
      <c r="F193" s="44">
        <f>ATAN2(C193,D193)</f>
        <v>0</v>
      </c>
      <c r="G193" s="45">
        <f t="shared" ref="G193:G208" si="209">SQRT(C193^2+D193^2)-$V$4</f>
        <v>118</v>
      </c>
      <c r="H193" s="66">
        <f t="shared" si="7"/>
        <v>0</v>
      </c>
      <c r="I193" s="37">
        <f t="shared" si="14"/>
        <v>0.9566370614</v>
      </c>
      <c r="J193" s="44">
        <f t="shared" si="8"/>
        <v>0.3763551939</v>
      </c>
      <c r="K193" s="44">
        <f t="shared" si="9"/>
        <v>1.890956854</v>
      </c>
      <c r="L193" s="44">
        <f t="shared" si="10"/>
        <v>-0.6965157213</v>
      </c>
      <c r="M193" s="31">
        <v>1.19999999999999</v>
      </c>
      <c r="N193" s="45">
        <f t="shared" si="2"/>
        <v>0</v>
      </c>
      <c r="O193" s="45">
        <f t="shared" ref="O193:Q193" si="208">DEGREES(J193)</f>
        <v>21.56356421</v>
      </c>
      <c r="P193" s="45">
        <f t="shared" si="208"/>
        <v>108.343847</v>
      </c>
      <c r="Q193" s="45">
        <f t="shared" si="208"/>
        <v>-39.9074112</v>
      </c>
      <c r="R193" s="45">
        <f t="shared" si="4"/>
        <v>1.2</v>
      </c>
      <c r="S193" s="1" t="str">
        <f t="shared" si="5"/>
        <v>[0.957,0.376,1.891,-0.697,1.2],</v>
      </c>
    </row>
    <row r="194" ht="15.75" customHeight="1">
      <c r="A194" s="1">
        <v>0.0</v>
      </c>
      <c r="B194" s="1">
        <v>0.0</v>
      </c>
      <c r="C194" s="28">
        <v>208.0</v>
      </c>
      <c r="D194" s="2">
        <v>0.0</v>
      </c>
      <c r="E194" s="1">
        <v>-16.0</v>
      </c>
      <c r="F194" s="1">
        <v>0.0</v>
      </c>
      <c r="G194" s="28">
        <f t="shared" si="209"/>
        <v>118</v>
      </c>
      <c r="H194" s="37">
        <f t="shared" si="7"/>
        <v>0</v>
      </c>
      <c r="I194" s="37">
        <f t="shared" si="14"/>
        <v>0.9566370614</v>
      </c>
      <c r="J194" s="1">
        <f t="shared" si="8"/>
        <v>0.7443218978</v>
      </c>
      <c r="K194" s="1">
        <f t="shared" si="9"/>
        <v>1.922491427</v>
      </c>
      <c r="L194" s="1">
        <f t="shared" si="10"/>
        <v>-1.096016998</v>
      </c>
      <c r="M194" s="31">
        <v>1.19999999999999</v>
      </c>
      <c r="N194" s="28">
        <f t="shared" si="2"/>
        <v>0</v>
      </c>
      <c r="O194" s="28">
        <f t="shared" ref="O194:Q194" si="210">DEGREES(J194)</f>
        <v>42.64650334</v>
      </c>
      <c r="P194" s="28">
        <f t="shared" si="210"/>
        <v>110.1506449</v>
      </c>
      <c r="Q194" s="28">
        <f t="shared" si="210"/>
        <v>-62.79714826</v>
      </c>
      <c r="R194" s="28">
        <f t="shared" si="4"/>
        <v>1.2</v>
      </c>
      <c r="S194" s="1" t="str">
        <f t="shared" si="5"/>
        <v>[0.957,0.744,1.922,-1.096,1.2],</v>
      </c>
      <c r="T194" s="1" t="s">
        <v>28</v>
      </c>
    </row>
    <row r="195" ht="15.75" customHeight="1">
      <c r="A195" s="1">
        <v>0.0</v>
      </c>
      <c r="B195" s="1">
        <v>0.0</v>
      </c>
      <c r="C195" s="28">
        <v>248.0</v>
      </c>
      <c r="D195" s="2">
        <v>0.0</v>
      </c>
      <c r="E195" s="1">
        <v>-16.0</v>
      </c>
      <c r="F195" s="1">
        <v>0.0</v>
      </c>
      <c r="G195" s="28">
        <f t="shared" si="209"/>
        <v>158</v>
      </c>
      <c r="H195" s="37">
        <f t="shared" si="7"/>
        <v>0</v>
      </c>
      <c r="I195" s="37">
        <f t="shared" si="14"/>
        <v>0.9566370614</v>
      </c>
      <c r="J195" s="1">
        <f t="shared" si="8"/>
        <v>0.9696376914</v>
      </c>
      <c r="K195" s="1">
        <f t="shared" si="9"/>
        <v>1.40416084</v>
      </c>
      <c r="L195" s="1">
        <f t="shared" si="10"/>
        <v>-0.8030022048</v>
      </c>
      <c r="M195" s="31">
        <v>1.19999999999999</v>
      </c>
      <c r="N195" s="28">
        <f t="shared" si="2"/>
        <v>0</v>
      </c>
      <c r="O195" s="28">
        <f t="shared" ref="O195:Q195" si="211">DEGREES(J195)</f>
        <v>55.55614737</v>
      </c>
      <c r="P195" s="28">
        <f t="shared" si="211"/>
        <v>80.4524899</v>
      </c>
      <c r="Q195" s="28">
        <f t="shared" si="211"/>
        <v>-46.00863727</v>
      </c>
      <c r="R195" s="28">
        <f t="shared" si="4"/>
        <v>1.2</v>
      </c>
      <c r="S195" s="1" t="str">
        <f t="shared" si="5"/>
        <v>[0.957,0.97,1.404,-0.803,1.2],</v>
      </c>
    </row>
    <row r="196" ht="15.75" customHeight="1">
      <c r="A196" s="1">
        <v>0.0</v>
      </c>
      <c r="B196" s="1">
        <v>0.0</v>
      </c>
      <c r="C196" s="28">
        <v>288.0</v>
      </c>
      <c r="D196" s="2">
        <v>0.0</v>
      </c>
      <c r="E196" s="1">
        <v>-16.0</v>
      </c>
      <c r="F196" s="1">
        <v>0.0</v>
      </c>
      <c r="G196" s="28">
        <f t="shared" si="209"/>
        <v>198</v>
      </c>
      <c r="H196" s="37">
        <f t="shared" si="7"/>
        <v>0</v>
      </c>
      <c r="I196" s="37">
        <f t="shared" si="14"/>
        <v>0.9566370614</v>
      </c>
      <c r="J196" s="1">
        <f t="shared" si="8"/>
        <v>1.350380405</v>
      </c>
      <c r="K196" s="1">
        <f t="shared" si="9"/>
        <v>0.602097596</v>
      </c>
      <c r="L196" s="1">
        <f t="shared" si="10"/>
        <v>-0.3816816739</v>
      </c>
      <c r="M196" s="31">
        <v>1.19999999999999</v>
      </c>
      <c r="N196" s="28">
        <f t="shared" si="2"/>
        <v>0</v>
      </c>
      <c r="O196" s="28">
        <f t="shared" ref="O196:Q196" si="212">DEGREES(J196)</f>
        <v>77.37109793</v>
      </c>
      <c r="P196" s="28">
        <f t="shared" si="212"/>
        <v>34.49765111</v>
      </c>
      <c r="Q196" s="28">
        <f t="shared" si="212"/>
        <v>-21.86874903</v>
      </c>
      <c r="R196" s="28">
        <f t="shared" si="4"/>
        <v>1.2</v>
      </c>
      <c r="S196" s="1" t="str">
        <f t="shared" si="5"/>
        <v>[0.957,1.35,0.602,-0.382,1.2],</v>
      </c>
    </row>
    <row r="197" ht="15.75" customHeight="1">
      <c r="A197" s="9">
        <v>0.0</v>
      </c>
      <c r="B197" s="9">
        <v>0.0</v>
      </c>
      <c r="C197" s="13">
        <v>288.0</v>
      </c>
      <c r="D197" s="10">
        <v>0.0</v>
      </c>
      <c r="E197" s="9">
        <v>20.0</v>
      </c>
      <c r="F197" s="9">
        <v>0.0</v>
      </c>
      <c r="G197" s="13">
        <f t="shared" si="209"/>
        <v>198</v>
      </c>
      <c r="H197" s="34">
        <f t="shared" si="7"/>
        <v>0</v>
      </c>
      <c r="I197" s="37">
        <f t="shared" si="14"/>
        <v>0.9566370614</v>
      </c>
      <c r="J197" s="9">
        <f t="shared" si="8"/>
        <v>1.175006852</v>
      </c>
      <c r="K197" s="9">
        <f t="shared" si="9"/>
        <v>0.5902416449</v>
      </c>
      <c r="L197" s="9">
        <f t="shared" si="10"/>
        <v>-0.1944521703</v>
      </c>
      <c r="M197" s="31">
        <v>1.19999999999999</v>
      </c>
      <c r="N197" s="13">
        <f t="shared" si="2"/>
        <v>0</v>
      </c>
      <c r="O197" s="13">
        <f t="shared" ref="O197:Q197" si="213">DEGREES(J197)</f>
        <v>67.32293353</v>
      </c>
      <c r="P197" s="13">
        <f t="shared" si="213"/>
        <v>33.81835515</v>
      </c>
      <c r="Q197" s="13">
        <f t="shared" si="213"/>
        <v>-11.14128868</v>
      </c>
      <c r="R197" s="13">
        <f t="shared" si="4"/>
        <v>1.2</v>
      </c>
      <c r="S197" s="1" t="str">
        <f t="shared" si="5"/>
        <v>[0.957,1.175,0.59,-0.194,1.2],</v>
      </c>
    </row>
    <row r="198" ht="15.75" customHeight="1">
      <c r="A198" s="9">
        <v>0.0</v>
      </c>
      <c r="B198" s="9">
        <v>0.0</v>
      </c>
      <c r="C198" s="13">
        <v>288.0</v>
      </c>
      <c r="D198" s="10">
        <v>50.0</v>
      </c>
      <c r="E198" s="9">
        <v>20.0</v>
      </c>
      <c r="F198" s="9">
        <v>0.0</v>
      </c>
      <c r="G198" s="13">
        <f t="shared" si="209"/>
        <v>202.3080567</v>
      </c>
      <c r="H198" s="34">
        <f t="shared" si="7"/>
        <v>0.1718977313</v>
      </c>
      <c r="I198" s="37">
        <f t="shared" si="14"/>
        <v>1.128534793</v>
      </c>
      <c r="J198" s="9">
        <f t="shared" si="8"/>
        <v>1.259139327</v>
      </c>
      <c r="K198" s="9">
        <f t="shared" si="9"/>
        <v>0.4262360827</v>
      </c>
      <c r="L198" s="9">
        <f t="shared" si="10"/>
        <v>-0.1145790828</v>
      </c>
      <c r="M198" s="31">
        <v>1.19999999999999</v>
      </c>
      <c r="N198" s="13">
        <f t="shared" si="2"/>
        <v>9.849014511</v>
      </c>
      <c r="O198" s="13">
        <f t="shared" ref="O198:Q198" si="214">DEGREES(J198)</f>
        <v>72.14336925</v>
      </c>
      <c r="P198" s="13">
        <f t="shared" si="214"/>
        <v>24.42152861</v>
      </c>
      <c r="Q198" s="13">
        <f t="shared" si="214"/>
        <v>-6.564897863</v>
      </c>
      <c r="R198" s="13">
        <f t="shared" si="4"/>
        <v>1.2</v>
      </c>
      <c r="S198" s="1" t="str">
        <f t="shared" si="5"/>
        <v>[1.129,1.259,0.426,-0.115,1.2],</v>
      </c>
    </row>
    <row r="199" ht="15.75" customHeight="1">
      <c r="A199" s="1">
        <v>0.0</v>
      </c>
      <c r="B199" s="1">
        <v>0.0</v>
      </c>
      <c r="C199" s="28">
        <v>288.0</v>
      </c>
      <c r="D199" s="2">
        <v>50.0</v>
      </c>
      <c r="E199" s="1">
        <v>-16.0</v>
      </c>
      <c r="F199" s="1">
        <f t="shared" ref="F199:F207" si="216">ATAN(D199/C199)</f>
        <v>0.1718977313</v>
      </c>
      <c r="G199" s="28">
        <f t="shared" si="209"/>
        <v>202.3080567</v>
      </c>
      <c r="H199" s="37">
        <f t="shared" si="7"/>
        <v>0.1718977313</v>
      </c>
      <c r="I199" s="37">
        <f t="shared" si="14"/>
        <v>1.128534793</v>
      </c>
      <c r="J199" s="1">
        <f t="shared" si="8"/>
        <v>1.428688497</v>
      </c>
      <c r="K199" s="1">
        <f t="shared" si="9"/>
        <v>0.4420617276</v>
      </c>
      <c r="L199" s="1">
        <f t="shared" si="10"/>
        <v>-0.299953898</v>
      </c>
      <c r="M199" s="31">
        <v>1.19999999999999</v>
      </c>
      <c r="N199" s="28">
        <f t="shared" si="2"/>
        <v>9.849014511</v>
      </c>
      <c r="O199" s="28">
        <f t="shared" ref="O199:Q199" si="215">DEGREES(J199)</f>
        <v>81.85782113</v>
      </c>
      <c r="P199" s="28">
        <f t="shared" si="215"/>
        <v>25.32827127</v>
      </c>
      <c r="Q199" s="28">
        <f t="shared" si="215"/>
        <v>-17.18609241</v>
      </c>
      <c r="R199" s="28">
        <f t="shared" si="4"/>
        <v>1.2</v>
      </c>
      <c r="S199" s="1" t="str">
        <f t="shared" si="5"/>
        <v>[1.129,1.429,0.442,-0.3,1.2],</v>
      </c>
      <c r="T199" s="1" t="s">
        <v>29</v>
      </c>
    </row>
    <row r="200" ht="15.75" customHeight="1">
      <c r="A200" s="1">
        <v>0.0</v>
      </c>
      <c r="B200" s="1">
        <v>0.0</v>
      </c>
      <c r="C200" s="28">
        <v>248.0</v>
      </c>
      <c r="D200" s="2">
        <v>50.0</v>
      </c>
      <c r="E200" s="1">
        <v>-16.0</v>
      </c>
      <c r="F200" s="1">
        <f t="shared" si="216"/>
        <v>0.1989459462</v>
      </c>
      <c r="G200" s="28">
        <f t="shared" si="209"/>
        <v>162.9901184</v>
      </c>
      <c r="H200" s="37">
        <f t="shared" si="7"/>
        <v>0.1989459462</v>
      </c>
      <c r="I200" s="37">
        <f t="shared" si="14"/>
        <v>1.155583008</v>
      </c>
      <c r="J200" s="1">
        <f t="shared" si="8"/>
        <v>1.004387768</v>
      </c>
      <c r="K200" s="1">
        <f t="shared" si="9"/>
        <v>1.328521014</v>
      </c>
      <c r="L200" s="1">
        <f t="shared" si="10"/>
        <v>-0.7621124558</v>
      </c>
      <c r="M200" s="31">
        <v>1.19999999999999</v>
      </c>
      <c r="N200" s="28">
        <f t="shared" si="2"/>
        <v>11.39876307</v>
      </c>
      <c r="O200" s="28">
        <f t="shared" ref="O200:Q200" si="217">DEGREES(J200)</f>
        <v>57.54718011</v>
      </c>
      <c r="P200" s="28">
        <f t="shared" si="217"/>
        <v>76.11864711</v>
      </c>
      <c r="Q200" s="28">
        <f t="shared" si="217"/>
        <v>-43.66582723</v>
      </c>
      <c r="R200" s="28">
        <f t="shared" si="4"/>
        <v>1.2</v>
      </c>
      <c r="S200" s="1" t="str">
        <f t="shared" si="5"/>
        <v>[1.156,1.004,1.329,-0.762,1.2],</v>
      </c>
    </row>
    <row r="201" ht="15.75" customHeight="1">
      <c r="A201" s="1">
        <v>0.0</v>
      </c>
      <c r="B201" s="1">
        <v>0.0</v>
      </c>
      <c r="C201" s="28">
        <v>208.0</v>
      </c>
      <c r="D201" s="2">
        <v>50.0</v>
      </c>
      <c r="E201" s="1">
        <v>-16.0</v>
      </c>
      <c r="F201" s="1">
        <f t="shared" si="216"/>
        <v>0.2359086171</v>
      </c>
      <c r="G201" s="28">
        <f t="shared" si="209"/>
        <v>123.9252206</v>
      </c>
      <c r="H201" s="37">
        <f t="shared" si="7"/>
        <v>0.2359086171</v>
      </c>
      <c r="I201" s="37">
        <f t="shared" si="14"/>
        <v>1.192545679</v>
      </c>
      <c r="J201" s="1">
        <f t="shared" si="8"/>
        <v>0.7728257177</v>
      </c>
      <c r="K201" s="1">
        <f t="shared" si="9"/>
        <v>1.852740844</v>
      </c>
      <c r="L201" s="1">
        <f t="shared" si="10"/>
        <v>-1.054770235</v>
      </c>
      <c r="M201" s="31">
        <v>1.19999999999999</v>
      </c>
      <c r="N201" s="28">
        <f t="shared" si="2"/>
        <v>13.51656811</v>
      </c>
      <c r="O201" s="28">
        <f t="shared" ref="O201:Q201" si="218">DEGREES(J201)</f>
        <v>44.27965192</v>
      </c>
      <c r="P201" s="28">
        <f t="shared" si="218"/>
        <v>106.1542309</v>
      </c>
      <c r="Q201" s="28">
        <f t="shared" si="218"/>
        <v>-60.43388282</v>
      </c>
      <c r="R201" s="28">
        <f t="shared" si="4"/>
        <v>1.2</v>
      </c>
      <c r="S201" s="1" t="str">
        <f t="shared" si="5"/>
        <v>[1.193,0.773,1.853,-1.055,1.2],</v>
      </c>
    </row>
    <row r="202" ht="15.75" customHeight="1">
      <c r="A202" s="9">
        <v>0.0</v>
      </c>
      <c r="B202" s="9">
        <v>0.0</v>
      </c>
      <c r="C202" s="13">
        <v>208.0</v>
      </c>
      <c r="D202" s="10">
        <v>50.0</v>
      </c>
      <c r="E202" s="9">
        <v>30.0</v>
      </c>
      <c r="F202" s="9">
        <f t="shared" si="216"/>
        <v>0.2359086171</v>
      </c>
      <c r="G202" s="13">
        <f t="shared" si="209"/>
        <v>123.9252206</v>
      </c>
      <c r="H202" s="34">
        <f t="shared" si="7"/>
        <v>0.2359086171</v>
      </c>
      <c r="I202" s="37">
        <f t="shared" si="14"/>
        <v>1.192545679</v>
      </c>
      <c r="J202" s="9">
        <f t="shared" si="8"/>
        <v>0.4223444743</v>
      </c>
      <c r="K202" s="9">
        <f t="shared" si="9"/>
        <v>1.821879386</v>
      </c>
      <c r="L202" s="9">
        <f t="shared" si="10"/>
        <v>-0.6734275338</v>
      </c>
      <c r="M202" s="31">
        <v>1.19999999999999</v>
      </c>
      <c r="N202" s="13">
        <f t="shared" si="2"/>
        <v>13.51656811</v>
      </c>
      <c r="O202" s="13">
        <f t="shared" ref="O202:Q202" si="219">DEGREES(J202)</f>
        <v>24.19855588</v>
      </c>
      <c r="P202" s="13">
        <f t="shared" si="219"/>
        <v>104.3859996</v>
      </c>
      <c r="Q202" s="13">
        <f t="shared" si="219"/>
        <v>-38.5845555</v>
      </c>
      <c r="R202" s="13">
        <f t="shared" si="4"/>
        <v>1.2</v>
      </c>
      <c r="S202" s="1" t="str">
        <f t="shared" si="5"/>
        <v>[1.193,0.422,1.822,-0.673,1.2],</v>
      </c>
    </row>
    <row r="203" ht="15.75" customHeight="1">
      <c r="A203" s="9">
        <v>0.0</v>
      </c>
      <c r="B203" s="9">
        <v>0.0</v>
      </c>
      <c r="C203" s="13">
        <v>208.0</v>
      </c>
      <c r="D203" s="10">
        <v>-50.0</v>
      </c>
      <c r="E203" s="9">
        <v>20.0</v>
      </c>
      <c r="F203" s="9">
        <f t="shared" si="216"/>
        <v>-0.2359086171</v>
      </c>
      <c r="G203" s="13">
        <f t="shared" si="209"/>
        <v>123.9252206</v>
      </c>
      <c r="H203" s="34">
        <f t="shared" si="7"/>
        <v>-0.2359086171</v>
      </c>
      <c r="I203" s="37">
        <f t="shared" si="14"/>
        <v>0.7207284444</v>
      </c>
      <c r="J203" s="9">
        <f t="shared" si="8"/>
        <v>0.4878797031</v>
      </c>
      <c r="K203" s="9">
        <f t="shared" si="9"/>
        <v>1.845817287</v>
      </c>
      <c r="L203" s="9">
        <f t="shared" si="10"/>
        <v>-0.7629006629</v>
      </c>
      <c r="M203" s="31">
        <v>1.19999999999999</v>
      </c>
      <c r="N203" s="13">
        <f t="shared" si="2"/>
        <v>-13.51656811</v>
      </c>
      <c r="O203" s="13">
        <f t="shared" ref="O203:Q203" si="220">DEGREES(J203)</f>
        <v>27.9534479</v>
      </c>
      <c r="P203" s="13">
        <f t="shared" si="220"/>
        <v>105.7575403</v>
      </c>
      <c r="Q203" s="13">
        <f t="shared" si="220"/>
        <v>-43.71098817</v>
      </c>
      <c r="R203" s="13">
        <f t="shared" si="4"/>
        <v>1.2</v>
      </c>
      <c r="S203" s="1" t="str">
        <f t="shared" si="5"/>
        <v>[0.721,0.488,1.846,-0.763,1.2],</v>
      </c>
    </row>
    <row r="204" ht="15.75" customHeight="1">
      <c r="A204" s="1">
        <v>0.0</v>
      </c>
      <c r="B204" s="1">
        <v>0.0</v>
      </c>
      <c r="C204" s="28">
        <v>208.0</v>
      </c>
      <c r="D204" s="2">
        <v>-50.0</v>
      </c>
      <c r="E204" s="1">
        <v>-16.0</v>
      </c>
      <c r="F204" s="1">
        <f t="shared" si="216"/>
        <v>-0.2359086171</v>
      </c>
      <c r="G204" s="28">
        <f t="shared" si="209"/>
        <v>123.9252206</v>
      </c>
      <c r="H204" s="37">
        <f t="shared" si="7"/>
        <v>-0.2359086171</v>
      </c>
      <c r="I204" s="37">
        <f t="shared" si="14"/>
        <v>0.7207284444</v>
      </c>
      <c r="J204" s="1">
        <f t="shared" si="8"/>
        <v>0.7728257177</v>
      </c>
      <c r="K204" s="1">
        <f t="shared" si="9"/>
        <v>1.852740844</v>
      </c>
      <c r="L204" s="1">
        <f t="shared" si="10"/>
        <v>-1.054770235</v>
      </c>
      <c r="M204" s="31">
        <v>1.19999999999999</v>
      </c>
      <c r="N204" s="28">
        <f t="shared" si="2"/>
        <v>-13.51656811</v>
      </c>
      <c r="O204" s="28">
        <f t="shared" ref="O204:Q204" si="221">DEGREES(J204)</f>
        <v>44.27965192</v>
      </c>
      <c r="P204" s="28">
        <f t="shared" si="221"/>
        <v>106.1542309</v>
      </c>
      <c r="Q204" s="28">
        <f t="shared" si="221"/>
        <v>-60.43388282</v>
      </c>
      <c r="R204" s="28">
        <f t="shared" si="4"/>
        <v>1.2</v>
      </c>
      <c r="S204" s="1" t="str">
        <f t="shared" si="5"/>
        <v>[0.721,0.773,1.853,-1.055,1.2],</v>
      </c>
      <c r="T204" s="1" t="s">
        <v>30</v>
      </c>
    </row>
    <row r="205" ht="15.75" customHeight="1">
      <c r="A205" s="1">
        <v>0.0</v>
      </c>
      <c r="B205" s="1">
        <v>0.0</v>
      </c>
      <c r="C205" s="28">
        <v>248.0</v>
      </c>
      <c r="D205" s="2">
        <v>-50.0</v>
      </c>
      <c r="E205" s="1">
        <v>-16.0</v>
      </c>
      <c r="F205" s="1">
        <f t="shared" si="216"/>
        <v>-0.1989459462</v>
      </c>
      <c r="G205" s="28">
        <f t="shared" si="209"/>
        <v>162.9901184</v>
      </c>
      <c r="H205" s="37">
        <f t="shared" si="7"/>
        <v>-0.1989459462</v>
      </c>
      <c r="I205" s="37">
        <f t="shared" si="14"/>
        <v>0.7576911152</v>
      </c>
      <c r="J205" s="1">
        <f t="shared" si="8"/>
        <v>1.004387768</v>
      </c>
      <c r="K205" s="1">
        <f t="shared" si="9"/>
        <v>1.328521014</v>
      </c>
      <c r="L205" s="1">
        <f t="shared" si="10"/>
        <v>-0.7621124558</v>
      </c>
      <c r="M205" s="31">
        <v>1.19999999999999</v>
      </c>
      <c r="N205" s="28">
        <f t="shared" si="2"/>
        <v>-11.39876307</v>
      </c>
      <c r="O205" s="28">
        <f t="shared" ref="O205:Q205" si="222">DEGREES(J205)</f>
        <v>57.54718011</v>
      </c>
      <c r="P205" s="28">
        <f t="shared" si="222"/>
        <v>76.11864711</v>
      </c>
      <c r="Q205" s="28">
        <f t="shared" si="222"/>
        <v>-43.66582723</v>
      </c>
      <c r="R205" s="28">
        <f t="shared" si="4"/>
        <v>1.2</v>
      </c>
      <c r="S205" s="1" t="str">
        <f t="shared" si="5"/>
        <v>[0.758,1.004,1.329,-0.762,1.2],</v>
      </c>
    </row>
    <row r="206" ht="15.75" customHeight="1">
      <c r="A206" s="1">
        <v>0.0</v>
      </c>
      <c r="B206" s="1">
        <v>0.0</v>
      </c>
      <c r="C206" s="28">
        <v>288.0</v>
      </c>
      <c r="D206" s="2">
        <v>-50.0</v>
      </c>
      <c r="E206" s="1">
        <v>-16.0</v>
      </c>
      <c r="F206" s="1">
        <f t="shared" si="216"/>
        <v>-0.1718977313</v>
      </c>
      <c r="G206" s="28">
        <f t="shared" si="209"/>
        <v>202.3080567</v>
      </c>
      <c r="H206" s="37">
        <f t="shared" si="7"/>
        <v>-0.1718977313</v>
      </c>
      <c r="I206" s="37">
        <f t="shared" si="14"/>
        <v>0.7847393301</v>
      </c>
      <c r="J206" s="1">
        <f t="shared" si="8"/>
        <v>1.428688497</v>
      </c>
      <c r="K206" s="1">
        <f t="shared" si="9"/>
        <v>0.4420617276</v>
      </c>
      <c r="L206" s="1">
        <f t="shared" si="10"/>
        <v>-0.299953898</v>
      </c>
      <c r="M206" s="31">
        <v>1.19999999999999</v>
      </c>
      <c r="N206" s="28">
        <f t="shared" si="2"/>
        <v>-9.849014511</v>
      </c>
      <c r="O206" s="28">
        <f t="shared" ref="O206:Q206" si="223">DEGREES(J206)</f>
        <v>81.85782113</v>
      </c>
      <c r="P206" s="28">
        <f t="shared" si="223"/>
        <v>25.32827127</v>
      </c>
      <c r="Q206" s="28">
        <f t="shared" si="223"/>
        <v>-17.18609241</v>
      </c>
      <c r="R206" s="28">
        <f t="shared" si="4"/>
        <v>1.2</v>
      </c>
      <c r="S206" s="1" t="str">
        <f t="shared" si="5"/>
        <v>[0.785,1.429,0.442,-0.3,1.2],</v>
      </c>
    </row>
    <row r="207" ht="15.75" customHeight="1">
      <c r="A207" s="9">
        <v>0.0</v>
      </c>
      <c r="B207" s="9">
        <v>0.0</v>
      </c>
      <c r="C207" s="13">
        <v>288.0</v>
      </c>
      <c r="D207" s="10">
        <v>-50.0</v>
      </c>
      <c r="E207" s="9">
        <v>20.0</v>
      </c>
      <c r="F207" s="9">
        <f t="shared" si="216"/>
        <v>-0.1718977313</v>
      </c>
      <c r="G207" s="13">
        <f t="shared" si="209"/>
        <v>202.3080567</v>
      </c>
      <c r="H207" s="34">
        <f t="shared" si="7"/>
        <v>-0.1718977313</v>
      </c>
      <c r="I207" s="37">
        <f t="shared" si="14"/>
        <v>0.7847393301</v>
      </c>
      <c r="J207" s="9">
        <f t="shared" si="8"/>
        <v>1.259139327</v>
      </c>
      <c r="K207" s="9">
        <f t="shared" si="9"/>
        <v>0.4262360827</v>
      </c>
      <c r="L207" s="9">
        <f t="shared" si="10"/>
        <v>-0.1145790828</v>
      </c>
      <c r="M207" s="31">
        <v>1.19999999999999</v>
      </c>
      <c r="N207" s="13">
        <f t="shared" si="2"/>
        <v>-9.849014511</v>
      </c>
      <c r="O207" s="13">
        <f t="shared" ref="O207:Q207" si="224">DEGREES(J207)</f>
        <v>72.14336925</v>
      </c>
      <c r="P207" s="13">
        <f t="shared" si="224"/>
        <v>24.42152861</v>
      </c>
      <c r="Q207" s="13">
        <f t="shared" si="224"/>
        <v>-6.564897863</v>
      </c>
      <c r="R207" s="13">
        <f t="shared" si="4"/>
        <v>1.2</v>
      </c>
      <c r="S207" s="1" t="str">
        <f t="shared" si="5"/>
        <v>[0.785,1.259,0.426,-0.115,1.2],</v>
      </c>
    </row>
    <row r="208" ht="15.75" customHeight="1">
      <c r="A208" s="9">
        <v>0.0</v>
      </c>
      <c r="B208" s="9">
        <v>0.0</v>
      </c>
      <c r="C208" s="13">
        <v>0.0</v>
      </c>
      <c r="D208" s="10">
        <v>0.0</v>
      </c>
      <c r="E208" s="9">
        <v>20.0</v>
      </c>
      <c r="F208" s="9">
        <v>0.0</v>
      </c>
      <c r="G208" s="13">
        <f t="shared" si="209"/>
        <v>-90</v>
      </c>
      <c r="H208" s="34">
        <v>0.0</v>
      </c>
      <c r="I208" s="34">
        <v>0.0</v>
      </c>
      <c r="J208" s="9">
        <v>0.0</v>
      </c>
      <c r="K208" s="9">
        <v>0.0</v>
      </c>
      <c r="L208" s="9">
        <v>0.0</v>
      </c>
      <c r="M208" s="31">
        <v>1.19999999999999</v>
      </c>
      <c r="N208" s="13">
        <f t="shared" si="2"/>
        <v>0</v>
      </c>
      <c r="O208" s="13">
        <f t="shared" ref="O208:Q208" si="225">DEGREES(J208)</f>
        <v>0</v>
      </c>
      <c r="P208" s="13">
        <f t="shared" si="225"/>
        <v>0</v>
      </c>
      <c r="Q208" s="13">
        <f t="shared" si="225"/>
        <v>0</v>
      </c>
      <c r="R208" s="13">
        <f t="shared" si="4"/>
        <v>1.2</v>
      </c>
      <c r="S208" s="1" t="str">
        <f t="shared" si="5"/>
        <v>[0,0,0,0,1.2],</v>
      </c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2022-10-24T02:05:35Z</dcterms:created>
  <dc:creator>Pulido</dc:creator>
</cp:coreProperties>
</file>