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QUILER_ESPAÑA" sheetId="1" r:id="rId4"/>
    <sheet state="visible" name="ALQUILER_BARNA_PROV" sheetId="2" r:id="rId5"/>
    <sheet state="visible" name="ALQUILER_BARCELONA" sheetId="3" r:id="rId6"/>
    <sheet state="visible" name="ALQUILER_CAM" sheetId="4" r:id="rId7"/>
    <sheet state="visible" name="ALQUILER_MADRID" sheetId="5" r:id="rId8"/>
    <sheet state="visible" name="alquiler_arganzuela" sheetId="6" r:id="rId9"/>
    <sheet state="visible" name="alquiler_barajas" sheetId="7" r:id="rId10"/>
    <sheet state="visible" name="alquiler_carabanchel" sheetId="8" r:id="rId11"/>
    <sheet state="visible" name="alquiler_centro" sheetId="9" r:id="rId12"/>
    <sheet state="visible" name="alquiler_chamartin" sheetId="10" r:id="rId13"/>
    <sheet state="visible" name="alquiler_chamberi" sheetId="11" r:id="rId14"/>
    <sheet state="visible" name="alquiler_ciudad_lineal" sheetId="12" r:id="rId15"/>
    <sheet state="visible" name="alquiler_fuencarral" sheetId="13" r:id="rId16"/>
    <sheet state="visible" name="alquiler_hortaleza" sheetId="14" r:id="rId17"/>
    <sheet state="visible" name="alquiler_latina" sheetId="15" r:id="rId18"/>
    <sheet state="visible" name="alquiler_moncloa" sheetId="16" r:id="rId19"/>
    <sheet state="visible" name="alquiler_moratalaz" sheetId="17" r:id="rId20"/>
    <sheet state="visible" name="alquiler_puente_vallecas" sheetId="18" r:id="rId21"/>
    <sheet state="visible" name="alquiler_retiro" sheetId="19" r:id="rId22"/>
    <sheet state="visible" name="alquiler_salamanca" sheetId="20" r:id="rId23"/>
    <sheet state="visible" name="alquiler_san_blas" sheetId="21" r:id="rId24"/>
    <sheet state="visible" name="alquiler_tetuan" sheetId="22" r:id="rId25"/>
    <sheet state="visible" name="alquiler_usera" sheetId="23" r:id="rId26"/>
    <sheet state="visible" name="alquiler_vicalvaro" sheetId="24" r:id="rId27"/>
    <sheet state="visible" name="alquiler_villa_vallecas" sheetId="25" r:id="rId28"/>
    <sheet state="visible" name="alquiler_villaverde" sheetId="26" r:id="rId29"/>
  </sheets>
  <definedNames/>
  <calcPr/>
</workbook>
</file>

<file path=xl/sharedStrings.xml><?xml version="1.0" encoding="utf-8"?>
<sst xmlns="http://schemas.openxmlformats.org/spreadsheetml/2006/main" count="11654" uniqueCount="274">
  <si>
    <t>Mes</t>
  </si>
  <si>
    <t>ESPAÑA</t>
  </si>
  <si>
    <t>Variación mensual</t>
  </si>
  <si>
    <t>Variación trimestral</t>
  </si>
  <si>
    <t>Variación anual</t>
  </si>
  <si>
    <t>11,3 €/m2</t>
  </si>
  <si>
    <t>-0,4 %</t>
  </si>
  <si>
    <t>-0,6 %</t>
  </si>
  <si>
    <t>11,4 €/m2</t>
  </si>
  <si>
    <t>11,2 €/m2</t>
  </si>
  <si>
    <t>11,1 €/m2</t>
  </si>
  <si>
    <t>11,0 €/m2</t>
  </si>
  <si>
    <t>10,9 €/m2</t>
  </si>
  <si>
    <t>10,8 €/m2</t>
  </si>
  <si>
    <t>-1,9 %</t>
  </si>
  <si>
    <t>-0,9 %</t>
  </si>
  <si>
    <t>-1,6 %</t>
  </si>
  <si>
    <t>-1,2 %</t>
  </si>
  <si>
    <t>-0,2 %</t>
  </si>
  <si>
    <t>0,0 %</t>
  </si>
  <si>
    <t>10,7 €/m2</t>
  </si>
  <si>
    <t>10,5 €/m2</t>
  </si>
  <si>
    <t>10,4 €/m2</t>
  </si>
  <si>
    <t>-0,3 %</t>
  </si>
  <si>
    <t>10,3 €/m2</t>
  </si>
  <si>
    <t>-0,7 %</t>
  </si>
  <si>
    <t>10,2 €/m2</t>
  </si>
  <si>
    <t>10,0 €/m2</t>
  </si>
  <si>
    <t>9,9 €/m2</t>
  </si>
  <si>
    <t>9,7 €/m2</t>
  </si>
  <si>
    <t>9,5 €/m2</t>
  </si>
  <si>
    <t>9,3 €/m2</t>
  </si>
  <si>
    <t>9,2 €/m2</t>
  </si>
  <si>
    <t>9,1 €/m2</t>
  </si>
  <si>
    <t>9,0 €/m2</t>
  </si>
  <si>
    <t>8,9 €/m2</t>
  </si>
  <si>
    <t>8,8 €/m2</t>
  </si>
  <si>
    <t>8,6 €/m2</t>
  </si>
  <si>
    <t>8,4 €/m2</t>
  </si>
  <si>
    <t>8,3 €/m2</t>
  </si>
  <si>
    <t>8,2 €/m2</t>
  </si>
  <si>
    <t>8,1 €/m2</t>
  </si>
  <si>
    <t>8,0 €/m2</t>
  </si>
  <si>
    <t>7,8 €/m2</t>
  </si>
  <si>
    <t>7,7 €/m2</t>
  </si>
  <si>
    <t>7,6 €/m2</t>
  </si>
  <si>
    <t>7,5 €/m2</t>
  </si>
  <si>
    <t>-0,5 %</t>
  </si>
  <si>
    <t>-1,0 %</t>
  </si>
  <si>
    <t>7,4 €/m2</t>
  </si>
  <si>
    <t>7,3 €/m2</t>
  </si>
  <si>
    <t>-0,1 %</t>
  </si>
  <si>
    <t>7,2 €/m2</t>
  </si>
  <si>
    <t>-2,7 %</t>
  </si>
  <si>
    <t>-3,0 %</t>
  </si>
  <si>
    <t>-3,9 %</t>
  </si>
  <si>
    <t>-5,5 %</t>
  </si>
  <si>
    <t>7,1 €/m2</t>
  </si>
  <si>
    <t>-6,5 %</t>
  </si>
  <si>
    <t>-7,3 %</t>
  </si>
  <si>
    <t>-8,0 %</t>
  </si>
  <si>
    <t>-8,8 %</t>
  </si>
  <si>
    <t>-0,8 %</t>
  </si>
  <si>
    <t>-8,7 %</t>
  </si>
  <si>
    <t>-2,0 %</t>
  </si>
  <si>
    <t>-9,1 %</t>
  </si>
  <si>
    <t>-1,1 %</t>
  </si>
  <si>
    <t>-2,6 %</t>
  </si>
  <si>
    <t>-9,0 %</t>
  </si>
  <si>
    <t>-2,9 %</t>
  </si>
  <si>
    <t>-8,2 %</t>
  </si>
  <si>
    <t>-1,4 %</t>
  </si>
  <si>
    <t>-3,5 %</t>
  </si>
  <si>
    <t>-7,6 %</t>
  </si>
  <si>
    <t>-3,8 %</t>
  </si>
  <si>
    <t>-7,1 %</t>
  </si>
  <si>
    <t>-3,6 %</t>
  </si>
  <si>
    <t>-6,8 %</t>
  </si>
  <si>
    <t>-1,7 %</t>
  </si>
  <si>
    <t>-2,1 %</t>
  </si>
  <si>
    <t>-5,1 %</t>
  </si>
  <si>
    <t>7,9 €/m2</t>
  </si>
  <si>
    <t>-4,4 %</t>
  </si>
  <si>
    <t>-3,3 %</t>
  </si>
  <si>
    <t>-1,8 %</t>
  </si>
  <si>
    <t>-2,2 %</t>
  </si>
  <si>
    <t>-1,3 %</t>
  </si>
  <si>
    <t>-2,4 %</t>
  </si>
  <si>
    <t>-3,4 %</t>
  </si>
  <si>
    <t>-4,8 %</t>
  </si>
  <si>
    <t>-5,6 %</t>
  </si>
  <si>
    <t>-7,0 %</t>
  </si>
  <si>
    <t>-6,4 %</t>
  </si>
  <si>
    <t>-6,0 %</t>
  </si>
  <si>
    <t>-7,4 %</t>
  </si>
  <si>
    <t>-3,2 %</t>
  </si>
  <si>
    <t>-1,5 %</t>
  </si>
  <si>
    <t>-6,2 %</t>
  </si>
  <si>
    <t>-4,0 %</t>
  </si>
  <si>
    <t>-7,5 %</t>
  </si>
  <si>
    <t>-7,7 %</t>
  </si>
  <si>
    <t>-6,3 %</t>
  </si>
  <si>
    <t>-6,6 %</t>
  </si>
  <si>
    <t>-5,7 %</t>
  </si>
  <si>
    <t>-3,1 %</t>
  </si>
  <si>
    <t>-5,3 %</t>
  </si>
  <si>
    <t>-4,9 %</t>
  </si>
  <si>
    <t>-2,5 %</t>
  </si>
  <si>
    <t>-4,2 %</t>
  </si>
  <si>
    <t>-4,6 %</t>
  </si>
  <si>
    <t>-5,8 %</t>
  </si>
  <si>
    <t>-4,7 %</t>
  </si>
  <si>
    <t>8,7 €/m2</t>
  </si>
  <si>
    <t>-2,3 %</t>
  </si>
  <si>
    <t>-8,3 %</t>
  </si>
  <si>
    <t>BCN_PROV</t>
  </si>
  <si>
    <t>15,1 €/m2</t>
  </si>
  <si>
    <t>15,4 €/m2</t>
  </si>
  <si>
    <t>15,9 €/m2</t>
  </si>
  <si>
    <t>15,7 €/m2</t>
  </si>
  <si>
    <t>15,3 €/m2</t>
  </si>
  <si>
    <t>15,2 €/m2</t>
  </si>
  <si>
    <t>14,9 €/m2</t>
  </si>
  <si>
    <t>15,0 €/m2</t>
  </si>
  <si>
    <t>14,8 €/m2</t>
  </si>
  <si>
    <t>14,7 €/m2</t>
  </si>
  <si>
    <t>14,6 €/m2</t>
  </si>
  <si>
    <t>14,5 €/m2</t>
  </si>
  <si>
    <t>14,2 €/m2</t>
  </si>
  <si>
    <t>14,1 €/m2</t>
  </si>
  <si>
    <t>14,0 €/m2</t>
  </si>
  <si>
    <t>13,7 €/m2</t>
  </si>
  <si>
    <t>13,3 €/m2</t>
  </si>
  <si>
    <t>13,1 €/m2</t>
  </si>
  <si>
    <t>12,8 €/m2</t>
  </si>
  <si>
    <t>12,4 €/m2</t>
  </si>
  <si>
    <t>12,1 €/m2</t>
  </si>
  <si>
    <t>11,9 €/m2</t>
  </si>
  <si>
    <t>11,7 €/m2</t>
  </si>
  <si>
    <t>11,6 €/m2</t>
  </si>
  <si>
    <t>11,5 €/m2</t>
  </si>
  <si>
    <t>9,8 €/m2</t>
  </si>
  <si>
    <t>9,6 €/m2</t>
  </si>
  <si>
    <t>9,4 €/m2</t>
  </si>
  <si>
    <t>-6,9 %</t>
  </si>
  <si>
    <t>-7,2 %</t>
  </si>
  <si>
    <t>-6,7 %</t>
  </si>
  <si>
    <t>-4,3 %</t>
  </si>
  <si>
    <t>-5,0 %</t>
  </si>
  <si>
    <t>10,6 €/m2</t>
  </si>
  <si>
    <t>-2,8 %</t>
  </si>
  <si>
    <t>-3,7 %</t>
  </si>
  <si>
    <t>-8,9 %</t>
  </si>
  <si>
    <t>n.d.</t>
  </si>
  <si>
    <t>-4,5 %</t>
  </si>
  <si>
    <t>-4,1 %</t>
  </si>
  <si>
    <t>-9,7 %</t>
  </si>
  <si>
    <t>BARCELONA</t>
  </si>
  <si>
    <t>16,2 €/m2</t>
  </si>
  <si>
    <t>16,8 €/m2</t>
  </si>
  <si>
    <t>17,6 €/m2</t>
  </si>
  <si>
    <t>17,4 €/m2</t>
  </si>
  <si>
    <t>17,0 €/m2</t>
  </si>
  <si>
    <t>16,7 €/m2</t>
  </si>
  <si>
    <t>16,5 €/m2</t>
  </si>
  <si>
    <t>16,6 €/m2</t>
  </si>
  <si>
    <t>16,3 €/m2</t>
  </si>
  <si>
    <t>16,4 €/m2</t>
  </si>
  <si>
    <t>16,1 €/m2</t>
  </si>
  <si>
    <t>16,0 €/m2</t>
  </si>
  <si>
    <t>13,9 €/m2</t>
  </si>
  <si>
    <t>13,8 €/m2</t>
  </si>
  <si>
    <t>13,5 €/m2</t>
  </si>
  <si>
    <t>13,4 €/m2</t>
  </si>
  <si>
    <t>12,5 €/m2</t>
  </si>
  <si>
    <t>12,3 €/m2</t>
  </si>
  <si>
    <t>12,2 €/m2</t>
  </si>
  <si>
    <t>12,0 €/m2</t>
  </si>
  <si>
    <t>-8,6 %</t>
  </si>
  <si>
    <t>-8,5 %</t>
  </si>
  <si>
    <t>-10,1 %</t>
  </si>
  <si>
    <t>-9,9 %</t>
  </si>
  <si>
    <t>-9,3 %</t>
  </si>
  <si>
    <t>12,6 €/m2</t>
  </si>
  <si>
    <t>-8,1 %</t>
  </si>
  <si>
    <t>12,7 €/m2</t>
  </si>
  <si>
    <t>-7,9 %</t>
  </si>
  <si>
    <t>12,9 €/m2</t>
  </si>
  <si>
    <t>13,2 €/m2</t>
  </si>
  <si>
    <t>-5,4 %</t>
  </si>
  <si>
    <t>-9,5 %</t>
  </si>
  <si>
    <t>-10,9 %</t>
  </si>
  <si>
    <t>-6,1 %</t>
  </si>
  <si>
    <t>14,3 €/m2</t>
  </si>
  <si>
    <t>CAM</t>
  </si>
  <si>
    <t>14,4 €/m2</t>
  </si>
  <si>
    <t>13,0 €/m2</t>
  </si>
  <si>
    <t>10,1 €/m2</t>
  </si>
  <si>
    <t>-5,2 %</t>
  </si>
  <si>
    <t>-5,9 %</t>
  </si>
  <si>
    <t>-11,0 %</t>
  </si>
  <si>
    <t>MADRID</t>
  </si>
  <si>
    <t>15,8 €/m2</t>
  </si>
  <si>
    <t>15,5 €/m2</t>
  </si>
  <si>
    <t>15,6 €/m2</t>
  </si>
  <si>
    <t>13,6 €/m2</t>
  </si>
  <si>
    <t>11,8 €/m2</t>
  </si>
  <si>
    <t>-12,8 %</t>
  </si>
  <si>
    <t>Arganzuela</t>
  </si>
  <si>
    <t>-8,4 %</t>
  </si>
  <si>
    <t>Barajas</t>
  </si>
  <si>
    <t>-12,5 %</t>
  </si>
  <si>
    <t>-10,2 %</t>
  </si>
  <si>
    <t>Carabanchel</t>
  </si>
  <si>
    <t>8,5 €/m2</t>
  </si>
  <si>
    <t>Centro</t>
  </si>
  <si>
    <t>18,0 €/m2</t>
  </si>
  <si>
    <t>18,7 €/m2</t>
  </si>
  <si>
    <t>19,4 €/m2</t>
  </si>
  <si>
    <t>19,2 €/m2</t>
  </si>
  <si>
    <t>19,0 €/m2</t>
  </si>
  <si>
    <t>18,9 €/m2</t>
  </si>
  <si>
    <t>18,5 €/m2</t>
  </si>
  <si>
    <t>18,4 €/m2</t>
  </si>
  <si>
    <t>18,3 €/m2</t>
  </si>
  <si>
    <t>18,6 €/m2</t>
  </si>
  <si>
    <t>18,1 €/m2</t>
  </si>
  <si>
    <t>17,9 €/m2</t>
  </si>
  <si>
    <t>17,8 €/m2</t>
  </si>
  <si>
    <t>17,5 €/m2</t>
  </si>
  <si>
    <t>17,3 €/m2</t>
  </si>
  <si>
    <t>17,1 €/m2</t>
  </si>
  <si>
    <t>-11,4 %</t>
  </si>
  <si>
    <t>-7,8 %</t>
  </si>
  <si>
    <t>-15,6 %</t>
  </si>
  <si>
    <t>18,8 €/m2</t>
  </si>
  <si>
    <t>17,7 €/m2</t>
  </si>
  <si>
    <t>Chamartin</t>
  </si>
  <si>
    <t>Chamberi</t>
  </si>
  <si>
    <t>18,2 €/m2</t>
  </si>
  <si>
    <t>Ciudad_Lineal</t>
  </si>
  <si>
    <t>-9,2 %</t>
  </si>
  <si>
    <t>-12,9 %</t>
  </si>
  <si>
    <t>-12,2 %</t>
  </si>
  <si>
    <t>Fuencarral</t>
  </si>
  <si>
    <t>Hortaleza</t>
  </si>
  <si>
    <t>-9,4 %</t>
  </si>
  <si>
    <t>-11,5 %</t>
  </si>
  <si>
    <t>Latina</t>
  </si>
  <si>
    <t>Moncloa</t>
  </si>
  <si>
    <t>Moratalaz</t>
  </si>
  <si>
    <t>-10,0 %</t>
  </si>
  <si>
    <t>Puente_Vallecas</t>
  </si>
  <si>
    <t>Retiro</t>
  </si>
  <si>
    <t>16,9 €/m2</t>
  </si>
  <si>
    <t>-9,6 %</t>
  </si>
  <si>
    <t>Salamanca</t>
  </si>
  <si>
    <t>19,3 €/m2</t>
  </si>
  <si>
    <t>San_Blas</t>
  </si>
  <si>
    <t>Tetuan</t>
  </si>
  <si>
    <t>Usera</t>
  </si>
  <si>
    <t>-9,8 %</t>
  </si>
  <si>
    <t>-12,4 %</t>
  </si>
  <si>
    <t>-13,8 %</t>
  </si>
  <si>
    <t>-21,4 %</t>
  </si>
  <si>
    <t>-23,1 %</t>
  </si>
  <si>
    <t>-15,1 %</t>
  </si>
  <si>
    <t>-15,2 %</t>
  </si>
  <si>
    <t>-13,7 %</t>
  </si>
  <si>
    <t>Vicalvaro</t>
  </si>
  <si>
    <t>Villa_Vallecas</t>
  </si>
  <si>
    <t>Villaverde</t>
  </si>
  <si>
    <t>-11,2 %</t>
  </si>
  <si>
    <t>-11,3 %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</si>
</sst>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</font>
    <font>
      <b/>
      <sz val="12.0"/>
      <color rgb="FF0066CC"/>
      <name val="Bernino-regular"/>
    </font>
    <font>
      <b/>
      <sz val="12.0"/>
      <color rgb="FF0066CC"/>
      <name val="Arial"/>
    </font>
    <font>
      <sz val="12.0"/>
      <color rgb="FF141414"/>
      <name val="Bernino-regular"/>
    </font>
    <font>
      <sz val="12.0"/>
      <color rgb="FF56A245"/>
      <name val="Bernino-regular"/>
    </font>
    <font>
      <sz val="12.0"/>
      <color rgb="FFD80000"/>
      <name val="Berni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3" numFmtId="164" xfId="0" applyAlignment="1" applyFont="1" applyNumberFormat="1">
      <alignment horizontal="left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1.86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5</v>
      </c>
      <c r="C2" s="6">
        <f>+0.1 %</f>
        <v>0.001</v>
      </c>
      <c r="D2" s="7" t="s">
        <v>6</v>
      </c>
      <c r="E2" s="6">
        <f>+3.6 %</f>
        <v>0.036</v>
      </c>
    </row>
    <row r="3">
      <c r="A3" s="4">
        <v>43983.0</v>
      </c>
      <c r="B3" s="5" t="s">
        <v>5</v>
      </c>
      <c r="C3" s="7" t="s">
        <v>7</v>
      </c>
      <c r="D3" s="6">
        <f>+1.2 %</f>
        <v>0.012</v>
      </c>
      <c r="E3" s="6">
        <f>+3.4 %</f>
        <v>0.034</v>
      </c>
    </row>
    <row r="4">
      <c r="A4" s="4">
        <v>43952.0</v>
      </c>
      <c r="B4" s="5" t="s">
        <v>8</v>
      </c>
      <c r="C4" s="6">
        <f>+0.1 %</f>
        <v>0.001</v>
      </c>
      <c r="D4" s="6">
        <f>+3.1 %</f>
        <v>0.031</v>
      </c>
      <c r="E4" s="6">
        <f>+4 %</f>
        <v>0.04</v>
      </c>
    </row>
    <row r="5">
      <c r="A5" s="4">
        <v>43922.0</v>
      </c>
      <c r="B5" s="5" t="s">
        <v>8</v>
      </c>
      <c r="C5" s="6">
        <f>+1.7 %</f>
        <v>0.017</v>
      </c>
      <c r="D5" s="6">
        <f>+3.8 %</f>
        <v>0.038</v>
      </c>
      <c r="E5" s="6">
        <f>+5.1 %</f>
        <v>0.051</v>
      </c>
    </row>
    <row r="6">
      <c r="A6" s="4">
        <v>43891.0</v>
      </c>
      <c r="B6" s="5" t="s">
        <v>9</v>
      </c>
      <c r="C6" s="6">
        <f>+1.2 %</f>
        <v>0.012</v>
      </c>
      <c r="D6" s="6">
        <f>+2.6 %</f>
        <v>0.026</v>
      </c>
      <c r="E6" s="6">
        <f>+5 %</f>
        <v>0.05</v>
      </c>
    </row>
    <row r="7">
      <c r="A7" s="4">
        <v>43862.0</v>
      </c>
      <c r="B7" s="5" t="s">
        <v>10</v>
      </c>
      <c r="C7" s="6">
        <f>+0.8 %</f>
        <v>0.008</v>
      </c>
      <c r="D7" s="6">
        <f>+2.5 %</f>
        <v>0.025</v>
      </c>
      <c r="E7" s="6">
        <f>+5.6 %</f>
        <v>0.056</v>
      </c>
    </row>
    <row r="8">
      <c r="A8" s="4">
        <v>43831.0</v>
      </c>
      <c r="B8" s="5" t="s">
        <v>11</v>
      </c>
      <c r="C8" s="6">
        <f>+0.6 %</f>
        <v>0.006</v>
      </c>
      <c r="D8" s="6">
        <f>+1.9 %</f>
        <v>0.019</v>
      </c>
      <c r="E8" s="6">
        <f>+5.7 %</f>
        <v>0.057</v>
      </c>
    </row>
    <row r="9">
      <c r="A9" s="4">
        <v>43800.0</v>
      </c>
      <c r="B9" s="5" t="s">
        <v>12</v>
      </c>
      <c r="C9" s="6">
        <f>+1.2 %</f>
        <v>0.012</v>
      </c>
      <c r="D9" s="6">
        <f>+0.4 %</f>
        <v>0.004</v>
      </c>
      <c r="E9" s="6">
        <f>+4.8 %</f>
        <v>0.048</v>
      </c>
    </row>
    <row r="10">
      <c r="A10" s="4">
        <v>43770.0</v>
      </c>
      <c r="B10" s="5" t="s">
        <v>13</v>
      </c>
      <c r="C10" s="6">
        <f>+0.2 %</f>
        <v>0.002</v>
      </c>
      <c r="D10" s="7" t="s">
        <v>14</v>
      </c>
      <c r="E10" s="6">
        <f>+3.9 %</f>
        <v>0.039</v>
      </c>
    </row>
    <row r="11">
      <c r="A11" s="4">
        <v>43739.0</v>
      </c>
      <c r="B11" s="5" t="s">
        <v>13</v>
      </c>
      <c r="C11" s="7" t="s">
        <v>15</v>
      </c>
      <c r="D11" s="7" t="s">
        <v>16</v>
      </c>
      <c r="E11" s="6">
        <f>+4.5 %</f>
        <v>0.045</v>
      </c>
    </row>
    <row r="12">
      <c r="A12" s="4">
        <v>43709.0</v>
      </c>
      <c r="B12" s="5" t="s">
        <v>12</v>
      </c>
      <c r="C12" s="7" t="s">
        <v>17</v>
      </c>
      <c r="D12" s="7" t="s">
        <v>15</v>
      </c>
      <c r="E12" s="6">
        <f>+5.2 %</f>
        <v>0.052</v>
      </c>
    </row>
    <row r="13">
      <c r="A13" s="4">
        <v>43678.0</v>
      </c>
      <c r="B13" s="5" t="s">
        <v>11</v>
      </c>
      <c r="C13" s="6">
        <f>+0.5 %</f>
        <v>0.005</v>
      </c>
      <c r="D13" s="6">
        <f>+0.3 %</f>
        <v>0.003</v>
      </c>
      <c r="E13" s="6">
        <f>+5.7 %</f>
        <v>0.057</v>
      </c>
    </row>
    <row r="14">
      <c r="A14" s="4">
        <v>43647.0</v>
      </c>
      <c r="B14" s="5" t="s">
        <v>12</v>
      </c>
      <c r="C14" s="7" t="s">
        <v>18</v>
      </c>
      <c r="D14" s="6">
        <f>+1.1 %</f>
        <v>0.011</v>
      </c>
      <c r="E14" s="6">
        <f>+5.8 %</f>
        <v>0.058</v>
      </c>
    </row>
    <row r="15">
      <c r="A15" s="4">
        <v>43617.0</v>
      </c>
      <c r="B15" s="5" t="s">
        <v>11</v>
      </c>
      <c r="C15" s="5" t="s">
        <v>19</v>
      </c>
      <c r="D15" s="6">
        <f>+2.8 %</f>
        <v>0.028</v>
      </c>
      <c r="E15" s="6">
        <f>+7.1 %</f>
        <v>0.071</v>
      </c>
    </row>
    <row r="16">
      <c r="A16" s="4">
        <v>43586.0</v>
      </c>
      <c r="B16" s="5" t="s">
        <v>11</v>
      </c>
      <c r="C16" s="6">
        <f>+1.2 %</f>
        <v>0.012</v>
      </c>
      <c r="D16" s="6">
        <f>+4.6 %</f>
        <v>0.046</v>
      </c>
      <c r="E16" s="6">
        <f>+7.5 %</f>
        <v>0.075</v>
      </c>
    </row>
    <row r="17">
      <c r="A17" s="4">
        <v>43556.0</v>
      </c>
      <c r="B17" s="5" t="s">
        <v>13</v>
      </c>
      <c r="C17" s="6">
        <f>+1.5 %</f>
        <v>0.015</v>
      </c>
      <c r="D17" s="6">
        <f>+4.3 %</f>
        <v>0.043</v>
      </c>
      <c r="E17" s="6">
        <f>+6.3 %</f>
        <v>0.063</v>
      </c>
    </row>
    <row r="18">
      <c r="A18" s="4">
        <v>43525.0</v>
      </c>
      <c r="B18" s="5" t="s">
        <v>20</v>
      </c>
      <c r="C18" s="6">
        <f>+1.8 %</f>
        <v>0.018</v>
      </c>
      <c r="D18" s="6">
        <f>+2.4 %</f>
        <v>0.024</v>
      </c>
      <c r="E18" s="6">
        <f>+6.6 %</f>
        <v>0.066</v>
      </c>
    </row>
    <row r="19">
      <c r="A19" s="4">
        <v>43497.0</v>
      </c>
      <c r="B19" s="5" t="s">
        <v>21</v>
      </c>
      <c r="C19" s="6">
        <f t="shared" ref="C19:D19" si="1">+0.9 %</f>
        <v>0.009</v>
      </c>
      <c r="D19" s="6">
        <f t="shared" si="1"/>
        <v>0.009</v>
      </c>
      <c r="E19" s="6">
        <f>+6.3 %</f>
        <v>0.063</v>
      </c>
    </row>
    <row r="20">
      <c r="A20" s="4">
        <v>43466.0</v>
      </c>
      <c r="B20" s="5" t="s">
        <v>22</v>
      </c>
      <c r="C20" s="7" t="s">
        <v>23</v>
      </c>
      <c r="D20" s="6">
        <f t="shared" ref="D20:D21" si="2">+0.8 %</f>
        <v>0.008</v>
      </c>
      <c r="E20" s="6">
        <f>+7.2 %</f>
        <v>0.072</v>
      </c>
    </row>
    <row r="21">
      <c r="A21" s="4">
        <v>43435.0</v>
      </c>
      <c r="B21" s="5" t="s">
        <v>22</v>
      </c>
      <c r="C21" s="6">
        <f>+0.3 %</f>
        <v>0.003</v>
      </c>
      <c r="D21" s="6">
        <f t="shared" si="2"/>
        <v>0.008</v>
      </c>
      <c r="E21" s="6">
        <f>+9.1 %</f>
        <v>0.091</v>
      </c>
    </row>
    <row r="22">
      <c r="A22" s="4">
        <v>43405.0</v>
      </c>
      <c r="B22" s="5" t="s">
        <v>22</v>
      </c>
      <c r="C22" s="6">
        <f>+0.8 %</f>
        <v>0.008</v>
      </c>
      <c r="D22" s="7" t="s">
        <v>18</v>
      </c>
      <c r="E22" s="6">
        <f>+11.7 %</f>
        <v>0.117</v>
      </c>
    </row>
    <row r="23">
      <c r="A23" s="4">
        <v>43374.0</v>
      </c>
      <c r="B23" s="5" t="s">
        <v>24</v>
      </c>
      <c r="C23" s="7" t="s">
        <v>18</v>
      </c>
      <c r="D23" s="7" t="s">
        <v>6</v>
      </c>
      <c r="E23" s="6">
        <f>+12.1 %</f>
        <v>0.121</v>
      </c>
    </row>
    <row r="24">
      <c r="A24" s="4">
        <v>43344.0</v>
      </c>
      <c r="B24" s="5" t="s">
        <v>24</v>
      </c>
      <c r="C24" s="7" t="s">
        <v>25</v>
      </c>
      <c r="D24" s="6">
        <f>+0.8 %</f>
        <v>0.008</v>
      </c>
      <c r="E24" s="6">
        <f>+11.9 %</f>
        <v>0.119</v>
      </c>
    </row>
    <row r="25">
      <c r="A25" s="4">
        <v>43313.0</v>
      </c>
      <c r="B25" s="5" t="s">
        <v>22</v>
      </c>
      <c r="C25" s="6">
        <f>+0.5 %</f>
        <v>0.005</v>
      </c>
      <c r="D25" s="6">
        <f>+2 %</f>
        <v>0.02</v>
      </c>
      <c r="E25" s="6">
        <f>+12.7 %</f>
        <v>0.127</v>
      </c>
    </row>
    <row r="26">
      <c r="A26" s="4">
        <v>43282.0</v>
      </c>
      <c r="B26" s="5" t="s">
        <v>24</v>
      </c>
      <c r="C26" s="6">
        <f>+1 %</f>
        <v>0.01</v>
      </c>
      <c r="D26" s="6">
        <f>+1.6 %</f>
        <v>0.016</v>
      </c>
      <c r="E26" s="6">
        <f t="shared" ref="E26:E27" si="3">+13.4 %</f>
        <v>0.134</v>
      </c>
    </row>
    <row r="27">
      <c r="A27" s="4">
        <v>43252.0</v>
      </c>
      <c r="B27" s="5" t="s">
        <v>26</v>
      </c>
      <c r="C27" s="6">
        <f>+0.5 %</f>
        <v>0.005</v>
      </c>
      <c r="D27" s="6">
        <f>+2.4 %</f>
        <v>0.024</v>
      </c>
      <c r="E27" s="6">
        <f t="shared" si="3"/>
        <v>0.134</v>
      </c>
    </row>
    <row r="28">
      <c r="A28" s="4">
        <v>43221.0</v>
      </c>
      <c r="B28" s="5" t="s">
        <v>26</v>
      </c>
      <c r="C28" s="6">
        <f>+0.1 %</f>
        <v>0.001</v>
      </c>
      <c r="D28" s="6">
        <f>+3.4 %</f>
        <v>0.034</v>
      </c>
      <c r="E28" s="6">
        <f>+13.8 %</f>
        <v>0.138</v>
      </c>
    </row>
    <row r="29">
      <c r="A29" s="4">
        <v>43191.0</v>
      </c>
      <c r="B29" s="5" t="s">
        <v>26</v>
      </c>
      <c r="C29" s="6">
        <f>+1.8 %</f>
        <v>0.018</v>
      </c>
      <c r="D29" s="6">
        <f>+5.1 %</f>
        <v>0.051</v>
      </c>
      <c r="E29" s="6">
        <f>+14.6 %</f>
        <v>0.146</v>
      </c>
    </row>
    <row r="30">
      <c r="A30" s="4">
        <v>43160.0</v>
      </c>
      <c r="B30" s="5" t="s">
        <v>27</v>
      </c>
      <c r="C30" s="6">
        <f>+1.5 %</f>
        <v>0.015</v>
      </c>
      <c r="D30" s="6">
        <f>+4.8 %</f>
        <v>0.048</v>
      </c>
      <c r="E30" s="6">
        <f>+14.2 %</f>
        <v>0.142</v>
      </c>
    </row>
    <row r="31">
      <c r="A31" s="4">
        <v>43132.0</v>
      </c>
      <c r="B31" s="5" t="s">
        <v>28</v>
      </c>
      <c r="C31" s="6">
        <f>+1.8 %</f>
        <v>0.018</v>
      </c>
      <c r="D31" s="6">
        <f>+6.1 %</f>
        <v>0.061</v>
      </c>
      <c r="E31" s="6">
        <f t="shared" ref="E31:E33" si="4">+14.7 %</f>
        <v>0.147</v>
      </c>
    </row>
    <row r="32">
      <c r="A32" s="4">
        <v>43101.0</v>
      </c>
      <c r="B32" s="5" t="s">
        <v>29</v>
      </c>
      <c r="C32" s="6">
        <f>+1.5 %</f>
        <v>0.015</v>
      </c>
      <c r="D32" s="6">
        <f>+5.3 %</f>
        <v>0.053</v>
      </c>
      <c r="E32" s="6">
        <f t="shared" si="4"/>
        <v>0.147</v>
      </c>
    </row>
    <row r="33">
      <c r="A33" s="4">
        <v>43070.0</v>
      </c>
      <c r="B33" s="5" t="s">
        <v>30</v>
      </c>
      <c r="C33" s="6">
        <f>+2.7 %</f>
        <v>0.027</v>
      </c>
      <c r="D33" s="6">
        <f>+3.5 %</f>
        <v>0.035</v>
      </c>
      <c r="E33" s="6">
        <f t="shared" si="4"/>
        <v>0.147</v>
      </c>
    </row>
    <row r="34">
      <c r="A34" s="4">
        <v>43040.0</v>
      </c>
      <c r="B34" s="5" t="s">
        <v>31</v>
      </c>
      <c r="C34" s="6">
        <f>+1.1 %</f>
        <v>0.011</v>
      </c>
      <c r="D34" s="6">
        <f>+0.7 %</f>
        <v>0.007</v>
      </c>
      <c r="E34" s="6">
        <f>+13.1 %</f>
        <v>0.131</v>
      </c>
    </row>
    <row r="35">
      <c r="A35" s="4">
        <v>43009.0</v>
      </c>
      <c r="B35" s="5" t="s">
        <v>32</v>
      </c>
      <c r="C35" s="7" t="s">
        <v>6</v>
      </c>
      <c r="D35" s="6">
        <f>+0.8 %</f>
        <v>0.008</v>
      </c>
      <c r="E35" s="6">
        <f>+12.7 %</f>
        <v>0.127</v>
      </c>
    </row>
    <row r="36">
      <c r="A36" s="4">
        <v>42979.0</v>
      </c>
      <c r="B36" s="5" t="s">
        <v>32</v>
      </c>
      <c r="C36" s="5" t="s">
        <v>19</v>
      </c>
      <c r="D36" s="6">
        <f>+2.1 %</f>
        <v>0.021</v>
      </c>
      <c r="E36" s="6">
        <f>+13.4 %</f>
        <v>0.134</v>
      </c>
    </row>
    <row r="37">
      <c r="A37" s="4">
        <v>42948.0</v>
      </c>
      <c r="B37" s="5" t="s">
        <v>32</v>
      </c>
      <c r="C37" s="6">
        <f>+1.2 %</f>
        <v>0.012</v>
      </c>
      <c r="D37" s="6">
        <f>+3.1 %</f>
        <v>0.031</v>
      </c>
      <c r="E37" s="6">
        <f>+13.2 %</f>
        <v>0.132</v>
      </c>
    </row>
    <row r="38">
      <c r="A38" s="4">
        <v>42917.0</v>
      </c>
      <c r="B38" s="5" t="s">
        <v>33</v>
      </c>
      <c r="C38" s="6">
        <f>+1 %</f>
        <v>0.01</v>
      </c>
      <c r="D38" s="6">
        <f>+2.7 %</f>
        <v>0.027</v>
      </c>
      <c r="E38" s="6">
        <f>+12.7 %</f>
        <v>0.127</v>
      </c>
    </row>
    <row r="39">
      <c r="A39" s="4">
        <v>42887.0</v>
      </c>
      <c r="B39" s="5" t="s">
        <v>34</v>
      </c>
      <c r="C39" s="6">
        <f>+0.9 %</f>
        <v>0.009</v>
      </c>
      <c r="D39" s="6">
        <f>+3.1 %</f>
        <v>0.031</v>
      </c>
      <c r="E39" s="6">
        <f>+12.8 %</f>
        <v>0.128</v>
      </c>
    </row>
    <row r="40">
      <c r="A40" s="4">
        <v>42856.0</v>
      </c>
      <c r="B40" s="5" t="s">
        <v>34</v>
      </c>
      <c r="C40" s="6">
        <f>+0.8 %</f>
        <v>0.008</v>
      </c>
      <c r="D40" s="6">
        <f>+4.2 %</f>
        <v>0.042</v>
      </c>
      <c r="E40" s="6">
        <f>+12.4 %</f>
        <v>0.124</v>
      </c>
    </row>
    <row r="41">
      <c r="A41" s="4">
        <v>42826.0</v>
      </c>
      <c r="B41" s="5" t="s">
        <v>35</v>
      </c>
      <c r="C41" s="6">
        <f>+1.5 %</f>
        <v>0.015</v>
      </c>
      <c r="D41" s="6">
        <f t="shared" ref="D41:D42" si="5">+5.2 %</f>
        <v>0.052</v>
      </c>
      <c r="E41" s="6">
        <f>+13.4 %</f>
        <v>0.134</v>
      </c>
    </row>
    <row r="42">
      <c r="A42" s="4">
        <v>42795.0</v>
      </c>
      <c r="B42" s="5" t="s">
        <v>36</v>
      </c>
      <c r="C42" s="6">
        <f>+1.9 %</f>
        <v>0.019</v>
      </c>
      <c r="D42" s="6">
        <f t="shared" si="5"/>
        <v>0.052</v>
      </c>
      <c r="E42" s="6">
        <f>+13.7 %</f>
        <v>0.137</v>
      </c>
    </row>
    <row r="43">
      <c r="A43" s="4">
        <v>42767.0</v>
      </c>
      <c r="B43" s="5" t="s">
        <v>37</v>
      </c>
      <c r="C43" s="6">
        <f>+1.7 %</f>
        <v>0.017</v>
      </c>
      <c r="D43" s="6">
        <f>+4.5 %</f>
        <v>0.045</v>
      </c>
      <c r="E43" s="6">
        <f>+13 %</f>
        <v>0.13</v>
      </c>
    </row>
    <row r="44">
      <c r="A44" s="4">
        <v>42736.0</v>
      </c>
      <c r="B44" s="5" t="s">
        <v>38</v>
      </c>
      <c r="C44" s="6">
        <f>+1.5 %</f>
        <v>0.015</v>
      </c>
      <c r="D44" s="6">
        <f>+3.5 %</f>
        <v>0.035</v>
      </c>
      <c r="E44" s="6">
        <f>+12.6 %</f>
        <v>0.126</v>
      </c>
    </row>
    <row r="45">
      <c r="A45" s="4">
        <v>42705.0</v>
      </c>
      <c r="B45" s="5" t="s">
        <v>39</v>
      </c>
      <c r="C45" s="6">
        <f>+1.3 %</f>
        <v>0.013</v>
      </c>
      <c r="D45" s="6">
        <f>+2.3 %</f>
        <v>0.023</v>
      </c>
      <c r="E45" s="6">
        <f>+11.6 %</f>
        <v>0.116</v>
      </c>
    </row>
    <row r="46">
      <c r="A46" s="4">
        <v>42675.0</v>
      </c>
      <c r="B46" s="5" t="s">
        <v>40</v>
      </c>
      <c r="C46" s="6">
        <f t="shared" ref="C46:D46" si="6">+0.8 %</f>
        <v>0.008</v>
      </c>
      <c r="D46" s="6">
        <f t="shared" si="6"/>
        <v>0.008</v>
      </c>
      <c r="E46" s="6">
        <f>+9.7 %</f>
        <v>0.097</v>
      </c>
    </row>
    <row r="47">
      <c r="A47" s="4">
        <v>42644.0</v>
      </c>
      <c r="B47" s="5" t="s">
        <v>40</v>
      </c>
      <c r="C47" s="6">
        <f>+0.3 %</f>
        <v>0.003</v>
      </c>
      <c r="D47" s="6">
        <f>+0.8 %</f>
        <v>0.008</v>
      </c>
      <c r="E47" s="6">
        <f>+9 %</f>
        <v>0.09</v>
      </c>
    </row>
    <row r="48">
      <c r="A48" s="4">
        <v>42614.0</v>
      </c>
      <c r="B48" s="5" t="s">
        <v>41</v>
      </c>
      <c r="C48" s="7" t="s">
        <v>18</v>
      </c>
      <c r="D48" s="6">
        <f>+1.6 %</f>
        <v>0.016</v>
      </c>
      <c r="E48" s="6">
        <f>+8 %</f>
        <v>0.08</v>
      </c>
    </row>
    <row r="49">
      <c r="A49" s="4">
        <v>42583.0</v>
      </c>
      <c r="B49" s="5" t="s">
        <v>40</v>
      </c>
      <c r="C49" s="6">
        <f>+0.8 %</f>
        <v>0.008</v>
      </c>
      <c r="D49" s="6">
        <f>+2.3 %</f>
        <v>0.023</v>
      </c>
      <c r="E49" s="6">
        <f>+7.7 %</f>
        <v>0.077</v>
      </c>
    </row>
    <row r="50">
      <c r="A50" s="4">
        <v>42552.0</v>
      </c>
      <c r="B50" s="5" t="s">
        <v>41</v>
      </c>
      <c r="C50" s="6">
        <f>+1.1 %</f>
        <v>0.011</v>
      </c>
      <c r="D50" s="6">
        <f>+3.3 %</f>
        <v>0.033</v>
      </c>
      <c r="E50" s="6">
        <f>+7 %</f>
        <v>0.07</v>
      </c>
    </row>
    <row r="51">
      <c r="A51" s="4">
        <v>42522.0</v>
      </c>
      <c r="B51" s="5" t="s">
        <v>42</v>
      </c>
      <c r="C51" s="6">
        <f>+0.5 %</f>
        <v>0.005</v>
      </c>
      <c r="D51" s="6">
        <f>+3.9 %</f>
        <v>0.039</v>
      </c>
      <c r="E51" s="6">
        <f>+6.8 %</f>
        <v>0.068</v>
      </c>
    </row>
    <row r="52">
      <c r="A52" s="4">
        <v>42491.0</v>
      </c>
      <c r="B52" s="5" t="s">
        <v>42</v>
      </c>
      <c r="C52" s="6">
        <f t="shared" ref="C52:C53" si="7">+1.7 %</f>
        <v>0.017</v>
      </c>
      <c r="D52" s="6">
        <f>+4.8 %</f>
        <v>0.048</v>
      </c>
      <c r="E52" s="6">
        <f>+6.9 %</f>
        <v>0.069</v>
      </c>
    </row>
    <row r="53">
      <c r="A53" s="4">
        <v>42461.0</v>
      </c>
      <c r="B53" s="5" t="s">
        <v>43</v>
      </c>
      <c r="C53" s="6">
        <f t="shared" si="7"/>
        <v>0.017</v>
      </c>
      <c r="D53" s="6">
        <f>+4.5 %</f>
        <v>0.045</v>
      </c>
      <c r="E53" s="6">
        <f>+5.3 %</f>
        <v>0.053</v>
      </c>
    </row>
    <row r="54">
      <c r="A54" s="4">
        <v>42430.0</v>
      </c>
      <c r="B54" s="5" t="s">
        <v>44</v>
      </c>
      <c r="C54" s="6">
        <f>+1.3 %</f>
        <v>0.013</v>
      </c>
      <c r="D54" s="6">
        <f>+3.3 %</f>
        <v>0.033</v>
      </c>
      <c r="E54" s="6">
        <f>+4.5 %</f>
        <v>0.045</v>
      </c>
    </row>
    <row r="55">
      <c r="A55" s="4">
        <v>42401.0</v>
      </c>
      <c r="B55" s="5" t="s">
        <v>45</v>
      </c>
      <c r="C55" s="6">
        <f>+1.4 %</f>
        <v>0.014</v>
      </c>
      <c r="D55" s="6">
        <f>+1.5 %</f>
        <v>0.015</v>
      </c>
      <c r="E55" s="6">
        <f>+3.6 %</f>
        <v>0.036</v>
      </c>
    </row>
    <row r="56">
      <c r="A56" s="4">
        <v>42370.0</v>
      </c>
      <c r="B56" s="5" t="s">
        <v>46</v>
      </c>
      <c r="C56" s="6">
        <f>+0.5 %</f>
        <v>0.005</v>
      </c>
      <c r="D56" s="6">
        <f>+0.2 %</f>
        <v>0.002</v>
      </c>
      <c r="E56" s="6">
        <f>+3.2 %</f>
        <v>0.032</v>
      </c>
    </row>
    <row r="57">
      <c r="A57" s="4">
        <v>42339.0</v>
      </c>
      <c r="B57" s="5" t="s">
        <v>46</v>
      </c>
      <c r="C57" s="7" t="s">
        <v>47</v>
      </c>
      <c r="D57" s="7" t="s">
        <v>48</v>
      </c>
      <c r="E57" s="6">
        <f>+2.4 %</f>
        <v>0.024</v>
      </c>
    </row>
    <row r="58">
      <c r="A58" s="4">
        <v>42309.0</v>
      </c>
      <c r="B58" s="5" t="s">
        <v>46</v>
      </c>
      <c r="C58" s="6">
        <f>+0.1 %</f>
        <v>0.001</v>
      </c>
      <c r="D58" s="7" t="s">
        <v>48</v>
      </c>
      <c r="E58" s="6">
        <f>+2.7 %</f>
        <v>0.027</v>
      </c>
    </row>
    <row r="59">
      <c r="A59" s="4">
        <v>42278.0</v>
      </c>
      <c r="B59" s="5" t="s">
        <v>46</v>
      </c>
      <c r="C59" s="7" t="s">
        <v>7</v>
      </c>
      <c r="D59" s="7" t="s">
        <v>48</v>
      </c>
      <c r="E59" s="6">
        <f>+3.1 %</f>
        <v>0.031</v>
      </c>
    </row>
    <row r="60">
      <c r="A60" s="4">
        <v>42248.0</v>
      </c>
      <c r="B60" s="5" t="s">
        <v>46</v>
      </c>
      <c r="C60" s="7" t="s">
        <v>47</v>
      </c>
      <c r="D60" s="6">
        <f>+0.5 %</f>
        <v>0.005</v>
      </c>
      <c r="E60" s="6">
        <f>+3.7 %</f>
        <v>0.037</v>
      </c>
    </row>
    <row r="61">
      <c r="A61" s="4">
        <v>42217.0</v>
      </c>
      <c r="B61" s="5" t="s">
        <v>45</v>
      </c>
      <c r="C61" s="6">
        <f>+0.1 %</f>
        <v>0.001</v>
      </c>
      <c r="D61" s="6">
        <f t="shared" ref="D61:D63" si="8">+1.6 %</f>
        <v>0.016</v>
      </c>
      <c r="E61" s="6">
        <f>+3.9 %</f>
        <v>0.039</v>
      </c>
    </row>
    <row r="62">
      <c r="A62" s="4">
        <v>42186.0</v>
      </c>
      <c r="B62" s="5" t="s">
        <v>45</v>
      </c>
      <c r="C62" s="6">
        <f>+0.9 %</f>
        <v>0.009</v>
      </c>
      <c r="D62" s="6">
        <f t="shared" si="8"/>
        <v>0.016</v>
      </c>
      <c r="E62" s="6">
        <f>+4.3 %</f>
        <v>0.043</v>
      </c>
    </row>
    <row r="63">
      <c r="A63" s="4">
        <v>42156.0</v>
      </c>
      <c r="B63" s="5" t="s">
        <v>46</v>
      </c>
      <c r="C63" s="6">
        <f>+0.5 %</f>
        <v>0.005</v>
      </c>
      <c r="D63" s="6">
        <f t="shared" si="8"/>
        <v>0.016</v>
      </c>
      <c r="E63" s="6">
        <f>+3.9 %</f>
        <v>0.039</v>
      </c>
    </row>
    <row r="64">
      <c r="A64" s="4">
        <v>42125.0</v>
      </c>
      <c r="B64" s="5" t="s">
        <v>46</v>
      </c>
      <c r="C64" s="6">
        <f>+0.1 %</f>
        <v>0.001</v>
      </c>
      <c r="D64" s="6">
        <f>+1.5 %</f>
        <v>0.015</v>
      </c>
      <c r="E64" s="6">
        <f t="shared" ref="E64:E65" si="9">+3.5 %</f>
        <v>0.035</v>
      </c>
    </row>
    <row r="65">
      <c r="A65" s="4">
        <v>42095.0</v>
      </c>
      <c r="B65" s="5" t="s">
        <v>49</v>
      </c>
      <c r="C65" s="6">
        <f>+0.9 %</f>
        <v>0.009</v>
      </c>
      <c r="D65" s="6">
        <f>+2.5 %</f>
        <v>0.025</v>
      </c>
      <c r="E65" s="6">
        <f t="shared" si="9"/>
        <v>0.035</v>
      </c>
    </row>
    <row r="66">
      <c r="A66" s="4">
        <v>42064.0</v>
      </c>
      <c r="B66" s="5" t="s">
        <v>49</v>
      </c>
      <c r="C66" s="6">
        <f>+0.4 %</f>
        <v>0.004</v>
      </c>
      <c r="D66" s="6">
        <f>+1.2 %</f>
        <v>0.012</v>
      </c>
      <c r="E66" s="6">
        <f>+2.8 %</f>
        <v>0.028</v>
      </c>
    </row>
    <row r="67">
      <c r="A67" s="4">
        <v>42036.0</v>
      </c>
      <c r="B67" s="5" t="s">
        <v>50</v>
      </c>
      <c r="C67" s="6">
        <f>+1.1 %</f>
        <v>0.011</v>
      </c>
      <c r="D67" s="6">
        <f>+0.6 %</f>
        <v>0.006</v>
      </c>
      <c r="E67" s="6">
        <f>+2.4 %</f>
        <v>0.024</v>
      </c>
    </row>
    <row r="68">
      <c r="A68" s="4">
        <v>42005.0</v>
      </c>
      <c r="B68" s="5" t="s">
        <v>50</v>
      </c>
      <c r="C68" s="7" t="s">
        <v>23</v>
      </c>
      <c r="D68" s="6">
        <f>+0.1 %</f>
        <v>0.001</v>
      </c>
      <c r="E68" s="6">
        <f>+1.4 %</f>
        <v>0.014</v>
      </c>
    </row>
    <row r="69">
      <c r="A69" s="4">
        <v>41974.0</v>
      </c>
      <c r="B69" s="5" t="s">
        <v>50</v>
      </c>
      <c r="C69" s="7" t="s">
        <v>18</v>
      </c>
      <c r="D69" s="6">
        <f>+0.3 %</f>
        <v>0.003</v>
      </c>
      <c r="E69" s="6">
        <f>+1.3 %</f>
        <v>0.013</v>
      </c>
    </row>
    <row r="70">
      <c r="A70" s="4">
        <v>41944.0</v>
      </c>
      <c r="B70" s="5" t="s">
        <v>50</v>
      </c>
      <c r="C70" s="6">
        <f>+0.6 %</f>
        <v>0.006</v>
      </c>
      <c r="D70" s="6">
        <f>+0.2 %</f>
        <v>0.002</v>
      </c>
      <c r="E70" s="6">
        <f>+1.8 %</f>
        <v>0.018</v>
      </c>
    </row>
    <row r="71">
      <c r="A71" s="4">
        <v>41913.0</v>
      </c>
      <c r="B71" s="5" t="s">
        <v>50</v>
      </c>
      <c r="C71" s="7" t="s">
        <v>51</v>
      </c>
      <c r="D71" s="6">
        <f>+0.1 %</f>
        <v>0.001</v>
      </c>
      <c r="E71" s="6">
        <f>+1.5 %</f>
        <v>0.015</v>
      </c>
    </row>
    <row r="72">
      <c r="A72" s="4">
        <v>41883.0</v>
      </c>
      <c r="B72" s="5" t="s">
        <v>50</v>
      </c>
      <c r="C72" s="7" t="s">
        <v>23</v>
      </c>
      <c r="D72" s="6">
        <f>+0.7 %</f>
        <v>0.007</v>
      </c>
      <c r="E72" s="6">
        <f>+1 %</f>
        <v>0.01</v>
      </c>
    </row>
    <row r="73">
      <c r="A73" s="4">
        <v>41852.0</v>
      </c>
      <c r="B73" s="5" t="s">
        <v>50</v>
      </c>
      <c r="C73" s="6">
        <f t="shared" ref="C73:C74" si="10">+0.5 %</f>
        <v>0.005</v>
      </c>
      <c r="D73" s="6">
        <f>+1.1 %</f>
        <v>0.011</v>
      </c>
      <c r="E73" s="6">
        <f>+0.3 %</f>
        <v>0.003</v>
      </c>
    </row>
    <row r="74">
      <c r="A74" s="4">
        <v>41821.0</v>
      </c>
      <c r="B74" s="5" t="s">
        <v>52</v>
      </c>
      <c r="C74" s="6">
        <f t="shared" si="10"/>
        <v>0.005</v>
      </c>
      <c r="D74" s="6">
        <f>+0.8 %</f>
        <v>0.008</v>
      </c>
      <c r="E74" s="6">
        <f>+0.2 %</f>
        <v>0.002</v>
      </c>
    </row>
    <row r="75">
      <c r="A75" s="4">
        <v>41791.0</v>
      </c>
      <c r="B75" s="5" t="s">
        <v>52</v>
      </c>
      <c r="C75" s="6">
        <f>+0.1 %</f>
        <v>0.001</v>
      </c>
      <c r="D75" s="6">
        <f t="shared" ref="D75:D76" si="11">+0.5 %</f>
        <v>0.005</v>
      </c>
      <c r="E75" s="7" t="s">
        <v>23</v>
      </c>
    </row>
    <row r="76">
      <c r="A76" s="4">
        <v>41760.0</v>
      </c>
      <c r="B76" s="5" t="s">
        <v>52</v>
      </c>
      <c r="C76" s="6">
        <f t="shared" ref="C76:C77" si="12">+0.2 %</f>
        <v>0.002</v>
      </c>
      <c r="D76" s="6">
        <f t="shared" si="11"/>
        <v>0.005</v>
      </c>
      <c r="E76" s="7" t="s">
        <v>23</v>
      </c>
    </row>
    <row r="77">
      <c r="A77" s="4">
        <v>41730.0</v>
      </c>
      <c r="B77" s="5" t="s">
        <v>52</v>
      </c>
      <c r="C77" s="6">
        <f t="shared" si="12"/>
        <v>0.002</v>
      </c>
      <c r="D77" s="6">
        <f>+0.4 %</f>
        <v>0.004</v>
      </c>
      <c r="E77" s="7" t="s">
        <v>7</v>
      </c>
    </row>
    <row r="78">
      <c r="A78" s="4">
        <v>41699.0</v>
      </c>
      <c r="B78" s="5" t="s">
        <v>52</v>
      </c>
      <c r="C78" s="5" t="s">
        <v>19</v>
      </c>
      <c r="D78" s="7" t="s">
        <v>23</v>
      </c>
      <c r="E78" s="7" t="s">
        <v>16</v>
      </c>
    </row>
    <row r="79">
      <c r="A79" s="4">
        <v>41671.0</v>
      </c>
      <c r="B79" s="5" t="s">
        <v>52</v>
      </c>
      <c r="C79" s="6">
        <f>+0.1 %</f>
        <v>0.001</v>
      </c>
      <c r="D79" s="5" t="s">
        <v>19</v>
      </c>
      <c r="E79" s="7" t="s">
        <v>53</v>
      </c>
    </row>
    <row r="80">
      <c r="A80" s="4">
        <v>41640.0</v>
      </c>
      <c r="B80" s="5" t="s">
        <v>52</v>
      </c>
      <c r="C80" s="7" t="s">
        <v>6</v>
      </c>
      <c r="D80" s="6">
        <f>+0.2 %</f>
        <v>0.002</v>
      </c>
      <c r="E80" s="7" t="s">
        <v>54</v>
      </c>
    </row>
    <row r="81">
      <c r="A81" s="4">
        <v>41609.0</v>
      </c>
      <c r="B81" s="5" t="s">
        <v>52</v>
      </c>
      <c r="C81" s="6">
        <f t="shared" ref="C81:C82" si="13">+0.3 %</f>
        <v>0.003</v>
      </c>
      <c r="D81" s="6">
        <f>+0.1 %</f>
        <v>0.001</v>
      </c>
      <c r="E81" s="7" t="s">
        <v>55</v>
      </c>
    </row>
    <row r="82">
      <c r="A82" s="4">
        <v>41579.0</v>
      </c>
      <c r="B82" s="5" t="s">
        <v>52</v>
      </c>
      <c r="C82" s="6">
        <f t="shared" si="13"/>
        <v>0.003</v>
      </c>
      <c r="D82" s="7" t="s">
        <v>17</v>
      </c>
      <c r="E82" s="7" t="s">
        <v>56</v>
      </c>
    </row>
    <row r="83">
      <c r="A83" s="4">
        <v>41548.0</v>
      </c>
      <c r="B83" s="5" t="s">
        <v>57</v>
      </c>
      <c r="C83" s="7" t="s">
        <v>47</v>
      </c>
      <c r="D83" s="7" t="s">
        <v>17</v>
      </c>
      <c r="E83" s="7" t="s">
        <v>58</v>
      </c>
    </row>
    <row r="84">
      <c r="A84" s="4">
        <v>41518.0</v>
      </c>
      <c r="B84" s="5" t="s">
        <v>52</v>
      </c>
      <c r="C84" s="7" t="s">
        <v>48</v>
      </c>
      <c r="D84" s="7" t="s">
        <v>7</v>
      </c>
      <c r="E84" s="7" t="s">
        <v>59</v>
      </c>
    </row>
    <row r="85">
      <c r="A85" s="4">
        <v>41487.0</v>
      </c>
      <c r="B85" s="5" t="s">
        <v>50</v>
      </c>
      <c r="C85" s="6">
        <f>+0.4 %</f>
        <v>0.004</v>
      </c>
      <c r="D85" s="6">
        <f>+0.5 %</f>
        <v>0.005</v>
      </c>
      <c r="E85" s="7" t="s">
        <v>60</v>
      </c>
    </row>
    <row r="86">
      <c r="A86" s="4">
        <v>41456.0</v>
      </c>
      <c r="B86" s="5" t="s">
        <v>52</v>
      </c>
      <c r="C86" s="6">
        <f t="shared" ref="C86:C87" si="14">+0.1 %</f>
        <v>0.001</v>
      </c>
      <c r="D86" s="5" t="s">
        <v>19</v>
      </c>
      <c r="E86" s="7" t="s">
        <v>61</v>
      </c>
    </row>
    <row r="87">
      <c r="A87" s="4">
        <v>41426.0</v>
      </c>
      <c r="B87" s="5" t="s">
        <v>52</v>
      </c>
      <c r="C87" s="6">
        <f t="shared" si="14"/>
        <v>0.001</v>
      </c>
      <c r="D87" s="7" t="s">
        <v>62</v>
      </c>
      <c r="E87" s="7" t="s">
        <v>63</v>
      </c>
    </row>
    <row r="88">
      <c r="A88" s="4">
        <v>41395.0</v>
      </c>
      <c r="B88" s="5" t="s">
        <v>52</v>
      </c>
      <c r="C88" s="7" t="s">
        <v>51</v>
      </c>
      <c r="D88" s="7" t="s">
        <v>64</v>
      </c>
      <c r="E88" s="7" t="s">
        <v>61</v>
      </c>
    </row>
    <row r="89">
      <c r="A89" s="4">
        <v>41365.0</v>
      </c>
      <c r="B89" s="5" t="s">
        <v>52</v>
      </c>
      <c r="C89" s="7" t="s">
        <v>25</v>
      </c>
      <c r="D89" s="7" t="s">
        <v>64</v>
      </c>
      <c r="E89" s="7" t="s">
        <v>65</v>
      </c>
    </row>
    <row r="90">
      <c r="A90" s="4">
        <v>41334.0</v>
      </c>
      <c r="B90" s="5" t="s">
        <v>50</v>
      </c>
      <c r="C90" s="7" t="s">
        <v>66</v>
      </c>
      <c r="D90" s="7" t="s">
        <v>67</v>
      </c>
      <c r="E90" s="7" t="s">
        <v>68</v>
      </c>
    </row>
    <row r="91">
      <c r="A91" s="4">
        <v>41306.0</v>
      </c>
      <c r="B91" s="5" t="s">
        <v>49</v>
      </c>
      <c r="C91" s="7" t="s">
        <v>51</v>
      </c>
      <c r="D91" s="7" t="s">
        <v>69</v>
      </c>
      <c r="E91" s="7" t="s">
        <v>70</v>
      </c>
    </row>
    <row r="92">
      <c r="A92" s="4">
        <v>41275.0</v>
      </c>
      <c r="B92" s="5" t="s">
        <v>49</v>
      </c>
      <c r="C92" s="7" t="s">
        <v>71</v>
      </c>
      <c r="D92" s="7" t="s">
        <v>72</v>
      </c>
      <c r="E92" s="7" t="s">
        <v>60</v>
      </c>
    </row>
    <row r="93">
      <c r="A93" s="4">
        <v>41244.0</v>
      </c>
      <c r="B93" s="5" t="s">
        <v>46</v>
      </c>
      <c r="C93" s="7" t="s">
        <v>71</v>
      </c>
      <c r="D93" s="7" t="s">
        <v>72</v>
      </c>
      <c r="E93" s="7" t="s">
        <v>73</v>
      </c>
    </row>
    <row r="94">
      <c r="A94" s="4">
        <v>41214.0</v>
      </c>
      <c r="B94" s="5" t="s">
        <v>45</v>
      </c>
      <c r="C94" s="7" t="s">
        <v>25</v>
      </c>
      <c r="D94" s="7" t="s">
        <v>74</v>
      </c>
      <c r="E94" s="7" t="s">
        <v>75</v>
      </c>
    </row>
    <row r="95">
      <c r="A95" s="4">
        <v>41183.0</v>
      </c>
      <c r="B95" s="5" t="s">
        <v>45</v>
      </c>
      <c r="C95" s="7" t="s">
        <v>71</v>
      </c>
      <c r="D95" s="7" t="s">
        <v>76</v>
      </c>
      <c r="E95" s="7" t="s">
        <v>77</v>
      </c>
    </row>
    <row r="96">
      <c r="A96" s="4">
        <v>41153.0</v>
      </c>
      <c r="B96" s="5" t="s">
        <v>43</v>
      </c>
      <c r="C96" s="7" t="s">
        <v>78</v>
      </c>
      <c r="D96" s="7" t="s">
        <v>79</v>
      </c>
      <c r="E96" s="7" t="s">
        <v>80</v>
      </c>
    </row>
    <row r="97">
      <c r="A97" s="4">
        <v>41122.0</v>
      </c>
      <c r="B97" s="5" t="s">
        <v>81</v>
      </c>
      <c r="C97" s="7" t="s">
        <v>7</v>
      </c>
      <c r="D97" s="7" t="s">
        <v>23</v>
      </c>
      <c r="E97" s="7" t="s">
        <v>82</v>
      </c>
    </row>
    <row r="98">
      <c r="A98" s="4">
        <v>41091.0</v>
      </c>
      <c r="B98" s="5" t="s">
        <v>81</v>
      </c>
      <c r="C98" s="6">
        <f>+0.2 %</f>
        <v>0.002</v>
      </c>
      <c r="D98" s="7" t="s">
        <v>23</v>
      </c>
      <c r="E98" s="7" t="s">
        <v>83</v>
      </c>
    </row>
    <row r="99">
      <c r="A99" s="4">
        <v>41061.0</v>
      </c>
      <c r="B99" s="5" t="s">
        <v>81</v>
      </c>
      <c r="C99" s="5" t="s">
        <v>19</v>
      </c>
      <c r="D99" s="7" t="s">
        <v>66</v>
      </c>
      <c r="E99" s="7" t="s">
        <v>84</v>
      </c>
    </row>
    <row r="100">
      <c r="A100" s="4">
        <v>41030.0</v>
      </c>
      <c r="B100" s="5" t="s">
        <v>81</v>
      </c>
      <c r="C100" s="7" t="s">
        <v>47</v>
      </c>
      <c r="D100" s="7" t="s">
        <v>71</v>
      </c>
      <c r="E100" s="7" t="s">
        <v>18</v>
      </c>
    </row>
    <row r="101">
      <c r="A101" s="4">
        <v>41000.0</v>
      </c>
      <c r="B101" s="5" t="s">
        <v>42</v>
      </c>
      <c r="C101" s="7" t="s">
        <v>7</v>
      </c>
      <c r="D101" s="7" t="s">
        <v>62</v>
      </c>
      <c r="E101" s="6">
        <f>+1 %</f>
        <v>0.01</v>
      </c>
    </row>
    <row r="102">
      <c r="A102" s="4">
        <v>40969.0</v>
      </c>
      <c r="B102" s="5" t="s">
        <v>42</v>
      </c>
      <c r="C102" s="7" t="s">
        <v>18</v>
      </c>
      <c r="D102" s="7" t="s">
        <v>66</v>
      </c>
      <c r="E102" s="6">
        <f>+2.6 %</f>
        <v>0.026</v>
      </c>
    </row>
    <row r="103">
      <c r="A103" s="4">
        <v>40940.0</v>
      </c>
      <c r="B103" s="5" t="s">
        <v>42</v>
      </c>
      <c r="C103" s="5" t="s">
        <v>19</v>
      </c>
      <c r="D103" s="7" t="s">
        <v>78</v>
      </c>
      <c r="E103" s="6">
        <f>+3.9 %</f>
        <v>0.039</v>
      </c>
    </row>
    <row r="104">
      <c r="A104" s="4">
        <v>40909.0</v>
      </c>
      <c r="B104" s="5" t="s">
        <v>42</v>
      </c>
      <c r="C104" s="7" t="s">
        <v>15</v>
      </c>
      <c r="D104" s="7" t="s">
        <v>85</v>
      </c>
      <c r="E104" s="6">
        <f>+4.1 %</f>
        <v>0.041</v>
      </c>
    </row>
    <row r="105">
      <c r="A105" s="4">
        <v>40878.0</v>
      </c>
      <c r="B105" s="5" t="s">
        <v>41</v>
      </c>
      <c r="C105" s="7" t="s">
        <v>15</v>
      </c>
      <c r="D105" s="7" t="s">
        <v>15</v>
      </c>
      <c r="E105" s="6">
        <f>+4.8 %</f>
        <v>0.048</v>
      </c>
    </row>
    <row r="106">
      <c r="A106" s="4">
        <v>40848.0</v>
      </c>
      <c r="B106" s="5" t="s">
        <v>40</v>
      </c>
      <c r="C106" s="7" t="s">
        <v>6</v>
      </c>
      <c r="D106" s="7" t="s">
        <v>48</v>
      </c>
      <c r="E106" s="6">
        <f>+5.3 %</f>
        <v>0.053</v>
      </c>
    </row>
    <row r="107">
      <c r="A107" s="4">
        <v>40817.0</v>
      </c>
      <c r="B107" s="5" t="s">
        <v>40</v>
      </c>
      <c r="C107" s="6">
        <f>+0.5 %</f>
        <v>0.005</v>
      </c>
      <c r="D107" s="5" t="s">
        <v>19</v>
      </c>
      <c r="E107" s="6">
        <f>+6.4 %</f>
        <v>0.064</v>
      </c>
    </row>
    <row r="108">
      <c r="A108" s="4">
        <v>40787.0</v>
      </c>
      <c r="B108" s="5" t="s">
        <v>40</v>
      </c>
      <c r="C108" s="7" t="s">
        <v>48</v>
      </c>
      <c r="D108" s="6">
        <f>+1.3 %</f>
        <v>0.013</v>
      </c>
      <c r="E108" s="6">
        <f>+6.5 %</f>
        <v>0.065</v>
      </c>
    </row>
    <row r="109">
      <c r="A109" s="4">
        <v>40756.0</v>
      </c>
      <c r="B109" s="5" t="s">
        <v>40</v>
      </c>
      <c r="C109" s="6">
        <f>+0.5 %</f>
        <v>0.005</v>
      </c>
      <c r="D109" s="6">
        <f>+4 %</f>
        <v>0.04</v>
      </c>
      <c r="E109" s="6">
        <f>+7.1 %</f>
        <v>0.071</v>
      </c>
    </row>
    <row r="110">
      <c r="A110" s="4">
        <v>40725.0</v>
      </c>
      <c r="B110" s="5" t="s">
        <v>40</v>
      </c>
      <c r="C110" s="6">
        <f>+1.8 %</f>
        <v>0.018</v>
      </c>
      <c r="D110" s="6">
        <f>+4.2 %</f>
        <v>0.042</v>
      </c>
      <c r="E110" s="6">
        <f>+5.8 %</f>
        <v>0.058</v>
      </c>
    </row>
    <row r="111">
      <c r="A111" s="4">
        <v>40695.0</v>
      </c>
      <c r="B111" s="5" t="s">
        <v>41</v>
      </c>
      <c r="C111" s="6">
        <f>+1.7 %</f>
        <v>0.017</v>
      </c>
      <c r="D111" s="6">
        <f>+3.3 %</f>
        <v>0.033</v>
      </c>
      <c r="E111" s="6">
        <f>+4.8 %</f>
        <v>0.048</v>
      </c>
    </row>
    <row r="112">
      <c r="A112" s="4">
        <v>40664.0</v>
      </c>
      <c r="B112" s="5" t="s">
        <v>81</v>
      </c>
      <c r="C112" s="6">
        <f>+0.7 %</f>
        <v>0.007</v>
      </c>
      <c r="D112" s="6">
        <f>+2.7 %</f>
        <v>0.027</v>
      </c>
      <c r="E112" s="6">
        <f>+3.7 %</f>
        <v>0.037</v>
      </c>
    </row>
    <row r="113">
      <c r="A113" s="4">
        <v>40634.0</v>
      </c>
      <c r="B113" s="5" t="s">
        <v>81</v>
      </c>
      <c r="C113" s="6">
        <f>+0.9 %</f>
        <v>0.009</v>
      </c>
      <c r="D113" s="6">
        <f>+2.2 %</f>
        <v>0.022</v>
      </c>
      <c r="E113" s="6">
        <f>+3.6 %</f>
        <v>0.036</v>
      </c>
    </row>
    <row r="114">
      <c r="A114" s="4">
        <v>40603.0</v>
      </c>
      <c r="B114" s="5" t="s">
        <v>43</v>
      </c>
      <c r="C114" s="6">
        <f t="shared" ref="C114:D114" si="15">+1.1 %</f>
        <v>0.011</v>
      </c>
      <c r="D114" s="6">
        <f t="shared" si="15"/>
        <v>0.011</v>
      </c>
      <c r="E114" s="6">
        <f>+2.6 %</f>
        <v>0.026</v>
      </c>
    </row>
    <row r="115">
      <c r="A115" s="4">
        <v>40575.0</v>
      </c>
      <c r="B115" s="5" t="s">
        <v>44</v>
      </c>
      <c r="C115" s="6">
        <f>+0.2 %</f>
        <v>0.002</v>
      </c>
      <c r="D115" s="7" t="s">
        <v>6</v>
      </c>
      <c r="E115" s="6">
        <f t="shared" ref="E115:E116" si="16">+1.9 %</f>
        <v>0.019</v>
      </c>
    </row>
    <row r="116">
      <c r="A116" s="4">
        <v>40544.0</v>
      </c>
      <c r="B116" s="5" t="s">
        <v>44</v>
      </c>
      <c r="C116" s="7" t="s">
        <v>18</v>
      </c>
      <c r="D116" s="5" t="s">
        <v>19</v>
      </c>
      <c r="E116" s="6">
        <f t="shared" si="16"/>
        <v>0.019</v>
      </c>
    </row>
    <row r="117">
      <c r="A117" s="4">
        <v>40513.0</v>
      </c>
      <c r="B117" s="5" t="s">
        <v>44</v>
      </c>
      <c r="C117" s="7" t="s">
        <v>6</v>
      </c>
      <c r="D117" s="6">
        <f>+0.8 %</f>
        <v>0.008</v>
      </c>
      <c r="E117" s="6">
        <f>+1.7 %</f>
        <v>0.017</v>
      </c>
    </row>
    <row r="118">
      <c r="A118" s="4">
        <v>40483.0</v>
      </c>
      <c r="B118" s="5" t="s">
        <v>43</v>
      </c>
      <c r="C118" s="6">
        <f t="shared" ref="C118:C119" si="17">+0.6 %</f>
        <v>0.006</v>
      </c>
      <c r="D118" s="6">
        <f>+0.7 %</f>
        <v>0.007</v>
      </c>
      <c r="E118" s="6">
        <f>+1.4 %</f>
        <v>0.014</v>
      </c>
    </row>
    <row r="119">
      <c r="A119" s="4">
        <v>40452.0</v>
      </c>
      <c r="B119" s="5" t="s">
        <v>44</v>
      </c>
      <c r="C119" s="6">
        <f t="shared" si="17"/>
        <v>0.006</v>
      </c>
      <c r="D119" s="7" t="s">
        <v>7</v>
      </c>
      <c r="E119" s="6">
        <f>+0.9 %</f>
        <v>0.009</v>
      </c>
    </row>
    <row r="120">
      <c r="A120" s="4">
        <v>40422.0</v>
      </c>
      <c r="B120" s="5" t="s">
        <v>44</v>
      </c>
      <c r="C120" s="7" t="s">
        <v>47</v>
      </c>
      <c r="D120" s="7" t="s">
        <v>6</v>
      </c>
      <c r="E120" s="6">
        <f>+0.4 %</f>
        <v>0.004</v>
      </c>
    </row>
    <row r="121">
      <c r="A121" s="4">
        <v>40391.0</v>
      </c>
      <c r="B121" s="5" t="s">
        <v>44</v>
      </c>
      <c r="C121" s="7" t="s">
        <v>25</v>
      </c>
      <c r="D121" s="6">
        <f>+0.7 %</f>
        <v>0.007</v>
      </c>
      <c r="E121" s="6">
        <f>+0.1 %</f>
        <v>0.001</v>
      </c>
    </row>
    <row r="122">
      <c r="A122" s="4">
        <v>40360.0</v>
      </c>
      <c r="B122" s="5" t="s">
        <v>43</v>
      </c>
      <c r="C122" s="6">
        <f>+0.8 %</f>
        <v>0.008</v>
      </c>
      <c r="D122" s="6">
        <f>+2 %</f>
        <v>0.02</v>
      </c>
      <c r="E122" s="6">
        <f>+1.1 %</f>
        <v>0.011</v>
      </c>
    </row>
    <row r="123">
      <c r="A123" s="4">
        <v>40330.0</v>
      </c>
      <c r="B123" s="5" t="s">
        <v>44</v>
      </c>
      <c r="C123" s="6">
        <f t="shared" ref="C123:C124" si="18">+0.6 %</f>
        <v>0.006</v>
      </c>
      <c r="D123" s="6">
        <f>+1.2 %</f>
        <v>0.012</v>
      </c>
      <c r="E123" s="7" t="s">
        <v>18</v>
      </c>
    </row>
    <row r="124">
      <c r="A124" s="4">
        <v>40299.0</v>
      </c>
      <c r="B124" s="5" t="s">
        <v>45</v>
      </c>
      <c r="C124" s="6">
        <f t="shared" si="18"/>
        <v>0.006</v>
      </c>
      <c r="D124" s="6">
        <f>+0.9 %</f>
        <v>0.009</v>
      </c>
      <c r="E124" s="7" t="s">
        <v>48</v>
      </c>
    </row>
    <row r="125">
      <c r="A125" s="4">
        <v>40269.0</v>
      </c>
      <c r="B125" s="5" t="s">
        <v>45</v>
      </c>
      <c r="C125" s="7" t="s">
        <v>51</v>
      </c>
      <c r="D125" s="6">
        <f>+0.5 %</f>
        <v>0.005</v>
      </c>
      <c r="E125" s="7" t="s">
        <v>71</v>
      </c>
    </row>
    <row r="126">
      <c r="A126" s="4">
        <v>40238.0</v>
      </c>
      <c r="B126" s="5" t="s">
        <v>45</v>
      </c>
      <c r="C126" s="6">
        <f>+0.4 %</f>
        <v>0.004</v>
      </c>
      <c r="D126" s="6">
        <f>+0.2 %</f>
        <v>0.002</v>
      </c>
      <c r="E126" s="7" t="s">
        <v>86</v>
      </c>
    </row>
    <row r="127">
      <c r="A127" s="4">
        <v>40210.0</v>
      </c>
      <c r="B127" s="5" t="s">
        <v>45</v>
      </c>
      <c r="C127" s="6">
        <f>+0.2 %</f>
        <v>0.002</v>
      </c>
      <c r="D127" s="7" t="s">
        <v>15</v>
      </c>
      <c r="E127" s="7" t="s">
        <v>86</v>
      </c>
    </row>
    <row r="128">
      <c r="A128" s="4">
        <v>40179.0</v>
      </c>
      <c r="B128" s="5" t="s">
        <v>45</v>
      </c>
      <c r="C128" s="7" t="s">
        <v>23</v>
      </c>
      <c r="D128" s="7" t="s">
        <v>66</v>
      </c>
      <c r="E128" s="7" t="s">
        <v>86</v>
      </c>
    </row>
    <row r="129">
      <c r="A129" s="4">
        <v>40148.0</v>
      </c>
      <c r="B129" s="5" t="s">
        <v>45</v>
      </c>
      <c r="C129" s="7" t="s">
        <v>25</v>
      </c>
      <c r="D129" s="7" t="s">
        <v>47</v>
      </c>
      <c r="E129" s="7" t="s">
        <v>16</v>
      </c>
    </row>
    <row r="130">
      <c r="A130" s="4">
        <v>40118.0</v>
      </c>
      <c r="B130" s="5" t="s">
        <v>45</v>
      </c>
      <c r="C130" s="5" t="s">
        <v>19</v>
      </c>
      <c r="D130" s="7" t="s">
        <v>7</v>
      </c>
      <c r="E130" s="7" t="s">
        <v>87</v>
      </c>
    </row>
    <row r="131">
      <c r="A131" s="4">
        <v>40087.0</v>
      </c>
      <c r="B131" s="5" t="s">
        <v>45</v>
      </c>
      <c r="C131" s="6">
        <f>+0.2 %</f>
        <v>0.002</v>
      </c>
      <c r="D131" s="7" t="s">
        <v>23</v>
      </c>
      <c r="E131" s="7" t="s">
        <v>88</v>
      </c>
    </row>
    <row r="132">
      <c r="A132" s="4">
        <v>40057.0</v>
      </c>
      <c r="B132" s="5" t="s">
        <v>45</v>
      </c>
      <c r="C132" s="7" t="s">
        <v>62</v>
      </c>
      <c r="D132" s="7" t="s">
        <v>66</v>
      </c>
      <c r="E132" s="7" t="s">
        <v>89</v>
      </c>
    </row>
    <row r="133">
      <c r="A133" s="4">
        <v>40026.0</v>
      </c>
      <c r="B133" s="5" t="s">
        <v>44</v>
      </c>
      <c r="C133" s="6">
        <f>+0.2 %</f>
        <v>0.002</v>
      </c>
      <c r="D133" s="7" t="s">
        <v>47</v>
      </c>
      <c r="E133" s="7" t="s">
        <v>90</v>
      </c>
    </row>
    <row r="134">
      <c r="A134" s="4">
        <v>39995.0</v>
      </c>
      <c r="B134" s="5" t="s">
        <v>44</v>
      </c>
      <c r="C134" s="7" t="s">
        <v>47</v>
      </c>
      <c r="D134" s="7" t="s">
        <v>47</v>
      </c>
      <c r="E134" s="7" t="s">
        <v>91</v>
      </c>
    </row>
    <row r="135">
      <c r="A135" s="4">
        <v>39965.0</v>
      </c>
      <c r="B135" s="5" t="s">
        <v>44</v>
      </c>
      <c r="C135" s="7" t="s">
        <v>18</v>
      </c>
      <c r="D135" s="6">
        <f>+0.1 %</f>
        <v>0.001</v>
      </c>
      <c r="E135" s="7" t="s">
        <v>75</v>
      </c>
    </row>
    <row r="136">
      <c r="A136" s="4">
        <v>39934.0</v>
      </c>
      <c r="B136" s="5" t="s">
        <v>44</v>
      </c>
      <c r="C136" s="6">
        <f>+0.3 %</f>
        <v>0.003</v>
      </c>
      <c r="D136" s="6">
        <f>+0.7 %</f>
        <v>0.007</v>
      </c>
      <c r="E136" s="7" t="s">
        <v>92</v>
      </c>
    </row>
    <row r="137">
      <c r="A137" s="4">
        <v>39904.0</v>
      </c>
      <c r="B137" s="5" t="s">
        <v>44</v>
      </c>
      <c r="C137" s="6">
        <f>+0.1 %</f>
        <v>0.001</v>
      </c>
      <c r="D137" s="6">
        <f>+0.6 %</f>
        <v>0.006</v>
      </c>
      <c r="E137" s="7" t="s">
        <v>93</v>
      </c>
    </row>
    <row r="138">
      <c r="A138" s="4">
        <v>39873.0</v>
      </c>
      <c r="B138" s="5" t="s">
        <v>44</v>
      </c>
      <c r="C138" s="6">
        <f>+0.3 %</f>
        <v>0.003</v>
      </c>
      <c r="D138" s="7" t="s">
        <v>18</v>
      </c>
      <c r="E138" s="7" t="s">
        <v>94</v>
      </c>
    </row>
    <row r="139">
      <c r="A139" s="4">
        <v>39845.0</v>
      </c>
      <c r="B139" s="5" t="s">
        <v>44</v>
      </c>
      <c r="C139" s="6">
        <f>+0.1 %</f>
        <v>0.001</v>
      </c>
      <c r="D139" s="7" t="s">
        <v>64</v>
      </c>
      <c r="E139" s="7" t="s">
        <v>63</v>
      </c>
    </row>
    <row r="140">
      <c r="A140" s="4">
        <v>39814.0</v>
      </c>
      <c r="B140" s="5" t="s">
        <v>44</v>
      </c>
      <c r="C140" s="7" t="s">
        <v>7</v>
      </c>
      <c r="D140" s="7" t="s">
        <v>95</v>
      </c>
      <c r="E140" s="7" t="s">
        <v>59</v>
      </c>
    </row>
    <row r="141">
      <c r="A141" s="4">
        <v>39783.0</v>
      </c>
      <c r="B141" s="5" t="s">
        <v>44</v>
      </c>
      <c r="C141" s="7" t="s">
        <v>96</v>
      </c>
      <c r="D141" s="7" t="s">
        <v>74</v>
      </c>
      <c r="E141" s="7" t="s">
        <v>97</v>
      </c>
    </row>
    <row r="142">
      <c r="A142" s="4">
        <v>39753.0</v>
      </c>
      <c r="B142" s="5" t="s">
        <v>43</v>
      </c>
      <c r="C142" s="7" t="s">
        <v>66</v>
      </c>
      <c r="D142" s="7" t="s">
        <v>55</v>
      </c>
      <c r="E142" s="7" t="s">
        <v>77</v>
      </c>
    </row>
    <row r="143">
      <c r="A143" s="4">
        <v>39722.0</v>
      </c>
      <c r="B143" s="5" t="s">
        <v>81</v>
      </c>
      <c r="C143" s="7" t="s">
        <v>17</v>
      </c>
      <c r="D143" s="7" t="s">
        <v>98</v>
      </c>
      <c r="E143" s="7" t="s">
        <v>99</v>
      </c>
    </row>
    <row r="144">
      <c r="A144" s="4">
        <v>39692.0</v>
      </c>
      <c r="B144" s="5" t="s">
        <v>42</v>
      </c>
      <c r="C144" s="7" t="s">
        <v>16</v>
      </c>
      <c r="D144" s="7" t="s">
        <v>88</v>
      </c>
      <c r="E144" s="7" t="s">
        <v>63</v>
      </c>
    </row>
    <row r="145">
      <c r="A145" s="4">
        <v>39661.0</v>
      </c>
      <c r="B145" s="5" t="s">
        <v>41</v>
      </c>
      <c r="C145" s="7" t="s">
        <v>86</v>
      </c>
      <c r="D145" s="7" t="s">
        <v>71</v>
      </c>
      <c r="E145" s="7" t="s">
        <v>100</v>
      </c>
    </row>
    <row r="146">
      <c r="A146" s="4">
        <v>39630.0</v>
      </c>
      <c r="B146" s="5" t="s">
        <v>39</v>
      </c>
      <c r="C146" s="7" t="s">
        <v>7</v>
      </c>
      <c r="D146" s="6">
        <f>+0.6 %</f>
        <v>0.006</v>
      </c>
      <c r="E146" s="7" t="s">
        <v>77</v>
      </c>
    </row>
    <row r="147">
      <c r="A147" s="4">
        <v>39600.0</v>
      </c>
      <c r="B147" s="5" t="s">
        <v>39</v>
      </c>
      <c r="C147" s="6">
        <f>+0.5 %</f>
        <v>0.005</v>
      </c>
      <c r="D147" s="7" t="s">
        <v>18</v>
      </c>
      <c r="E147" s="7" t="s">
        <v>101</v>
      </c>
    </row>
    <row r="148">
      <c r="A148" s="4">
        <v>39569.0</v>
      </c>
      <c r="B148" s="5" t="s">
        <v>39</v>
      </c>
      <c r="C148" s="6">
        <f>+0.7 %</f>
        <v>0.007</v>
      </c>
      <c r="D148" s="7" t="s">
        <v>78</v>
      </c>
      <c r="E148" s="7" t="s">
        <v>102</v>
      </c>
    </row>
    <row r="149">
      <c r="A149" s="4">
        <v>39539.0</v>
      </c>
      <c r="B149" s="5" t="s">
        <v>40</v>
      </c>
      <c r="C149" s="7" t="s">
        <v>71</v>
      </c>
      <c r="D149" s="7" t="s">
        <v>62</v>
      </c>
      <c r="E149" s="7" t="s">
        <v>102</v>
      </c>
    </row>
    <row r="150">
      <c r="A150" s="4">
        <v>39508.0</v>
      </c>
      <c r="B150" s="5" t="s">
        <v>39</v>
      </c>
      <c r="C150" s="7" t="s">
        <v>48</v>
      </c>
      <c r="D150" s="6">
        <f>+1.1 %</f>
        <v>0.011</v>
      </c>
      <c r="E150" s="7" t="s">
        <v>103</v>
      </c>
    </row>
    <row r="151">
      <c r="A151" s="4">
        <v>39479.0</v>
      </c>
      <c r="B151" s="5" t="s">
        <v>38</v>
      </c>
      <c r="C151" s="6">
        <f>+1.7 %</f>
        <v>0.017</v>
      </c>
      <c r="D151" s="6">
        <f>+0.1 %</f>
        <v>0.001</v>
      </c>
      <c r="E151" s="7" t="s">
        <v>104</v>
      </c>
    </row>
    <row r="152">
      <c r="A152" s="4">
        <v>39448.0</v>
      </c>
      <c r="B152" s="5" t="s">
        <v>39</v>
      </c>
      <c r="C152" s="6">
        <f>+0.5 %</f>
        <v>0.005</v>
      </c>
      <c r="D152" s="7" t="s">
        <v>88</v>
      </c>
      <c r="E152" s="7" t="s">
        <v>105</v>
      </c>
    </row>
    <row r="153">
      <c r="A153" s="4">
        <v>39417.0</v>
      </c>
      <c r="B153" s="5" t="s">
        <v>40</v>
      </c>
      <c r="C153" s="7" t="s">
        <v>79</v>
      </c>
      <c r="D153" s="7" t="s">
        <v>92</v>
      </c>
      <c r="E153" s="7" t="s">
        <v>92</v>
      </c>
    </row>
    <row r="154">
      <c r="A154" s="4">
        <v>39387.0</v>
      </c>
      <c r="B154" s="5" t="s">
        <v>38</v>
      </c>
      <c r="C154" s="7" t="s">
        <v>14</v>
      </c>
      <c r="D154" s="7" t="s">
        <v>106</v>
      </c>
      <c r="E154" s="7" t="s">
        <v>105</v>
      </c>
    </row>
    <row r="155">
      <c r="A155" s="4">
        <v>39356.0</v>
      </c>
      <c r="B155" s="5" t="s">
        <v>37</v>
      </c>
      <c r="C155" s="7" t="s">
        <v>107</v>
      </c>
      <c r="D155" s="7" t="s">
        <v>83</v>
      </c>
      <c r="E155" s="7" t="s">
        <v>108</v>
      </c>
    </row>
    <row r="156">
      <c r="A156" s="4">
        <v>39326.0</v>
      </c>
      <c r="B156" s="5" t="s">
        <v>36</v>
      </c>
      <c r="C156" s="7" t="s">
        <v>47</v>
      </c>
      <c r="D156" s="7" t="s">
        <v>15</v>
      </c>
      <c r="E156" s="7" t="s">
        <v>74</v>
      </c>
    </row>
    <row r="157">
      <c r="A157" s="4">
        <v>39295.0</v>
      </c>
      <c r="B157" s="5" t="s">
        <v>36</v>
      </c>
      <c r="C157" s="7" t="s">
        <v>23</v>
      </c>
      <c r="D157" s="7" t="s">
        <v>18</v>
      </c>
      <c r="E157" s="7" t="s">
        <v>109</v>
      </c>
    </row>
    <row r="158">
      <c r="A158" s="4">
        <v>39264.0</v>
      </c>
      <c r="B158" s="5" t="s">
        <v>35</v>
      </c>
      <c r="C158" s="7" t="s">
        <v>51</v>
      </c>
      <c r="D158" s="6">
        <f>+0.9 %</f>
        <v>0.009</v>
      </c>
      <c r="E158" s="7" t="s">
        <v>110</v>
      </c>
    </row>
    <row r="159">
      <c r="A159" s="4">
        <v>39234.0</v>
      </c>
      <c r="B159" s="5" t="s">
        <v>35</v>
      </c>
      <c r="C159" s="6">
        <f>+0.2 %</f>
        <v>0.002</v>
      </c>
      <c r="D159" s="6">
        <f>+0.4 %</f>
        <v>0.004</v>
      </c>
      <c r="E159" s="7" t="s">
        <v>80</v>
      </c>
    </row>
    <row r="160">
      <c r="A160" s="4">
        <v>39203.0</v>
      </c>
      <c r="B160" s="5" t="s">
        <v>36</v>
      </c>
      <c r="C160" s="6">
        <f>+0.8 %</f>
        <v>0.008</v>
      </c>
      <c r="D160" s="6">
        <f>+2 %</f>
        <v>0.02</v>
      </c>
      <c r="E160" s="7" t="s">
        <v>80</v>
      </c>
    </row>
    <row r="161">
      <c r="A161" s="4">
        <v>39173.0</v>
      </c>
      <c r="B161" s="5" t="s">
        <v>36</v>
      </c>
      <c r="C161" s="7" t="s">
        <v>47</v>
      </c>
      <c r="D161" s="6">
        <f>+0.5 %</f>
        <v>0.005</v>
      </c>
      <c r="E161" s="7" t="s">
        <v>101</v>
      </c>
    </row>
    <row r="162">
      <c r="A162" s="4">
        <v>39142.0</v>
      </c>
      <c r="B162" s="5" t="s">
        <v>36</v>
      </c>
      <c r="C162" s="6">
        <f>+1.7 %</f>
        <v>0.017</v>
      </c>
      <c r="D162" s="6">
        <f>+0.4 %</f>
        <v>0.004</v>
      </c>
      <c r="E162" s="7" t="s">
        <v>111</v>
      </c>
    </row>
    <row r="163">
      <c r="A163" s="4">
        <v>39114.0</v>
      </c>
      <c r="B163" s="5" t="s">
        <v>112</v>
      </c>
      <c r="C163" s="7" t="s">
        <v>25</v>
      </c>
      <c r="D163" s="7" t="s">
        <v>85</v>
      </c>
      <c r="E163" s="7" t="s">
        <v>61</v>
      </c>
    </row>
    <row r="164">
      <c r="A164" s="4">
        <v>39083.0</v>
      </c>
      <c r="B164" s="5" t="s">
        <v>112</v>
      </c>
      <c r="C164" s="7" t="s">
        <v>7</v>
      </c>
      <c r="D164" s="7" t="s">
        <v>113</v>
      </c>
      <c r="E164" s="7" t="s">
        <v>114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237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167</v>
      </c>
      <c r="C2" s="7" t="s">
        <v>18</v>
      </c>
      <c r="D2" s="7" t="s">
        <v>47</v>
      </c>
      <c r="E2" s="7" t="s">
        <v>23</v>
      </c>
    </row>
    <row r="3">
      <c r="A3" s="4">
        <v>43983.0</v>
      </c>
      <c r="B3" s="5" t="s">
        <v>167</v>
      </c>
      <c r="C3" s="7" t="s">
        <v>66</v>
      </c>
      <c r="D3" s="6">
        <f t="shared" ref="D3:E3" si="1">+0.2 %</f>
        <v>0.002</v>
      </c>
      <c r="E3" s="6">
        <f t="shared" si="1"/>
        <v>0.002</v>
      </c>
    </row>
    <row r="4">
      <c r="A4" s="4">
        <v>43952.0</v>
      </c>
      <c r="B4" s="5" t="s">
        <v>165</v>
      </c>
      <c r="C4" s="6">
        <f>+0.8 %</f>
        <v>0.008</v>
      </c>
      <c r="D4" s="6">
        <f>+2.5 %</f>
        <v>0.025</v>
      </c>
      <c r="E4" s="6">
        <f>+0.9 %</f>
        <v>0.009</v>
      </c>
    </row>
    <row r="5">
      <c r="A5" s="4">
        <v>43922.0</v>
      </c>
      <c r="B5" s="5" t="s">
        <v>164</v>
      </c>
      <c r="C5" s="6">
        <f>+0.5 %</f>
        <v>0.005</v>
      </c>
      <c r="D5" s="6">
        <f>+2.6 %</f>
        <v>0.026</v>
      </c>
      <c r="E5" s="6">
        <f>+1.4 %</f>
        <v>0.014</v>
      </c>
    </row>
    <row r="6">
      <c r="A6" s="4">
        <v>43891.0</v>
      </c>
      <c r="B6" s="5" t="s">
        <v>167</v>
      </c>
      <c r="C6" s="6">
        <f>+1.3 %</f>
        <v>0.013</v>
      </c>
      <c r="D6" s="6">
        <f>+0.7 %</f>
        <v>0.007</v>
      </c>
      <c r="E6" s="6">
        <f>+2.1 %</f>
        <v>0.021</v>
      </c>
    </row>
    <row r="7">
      <c r="A7" s="4">
        <v>43862.0</v>
      </c>
      <c r="B7" s="5" t="s">
        <v>158</v>
      </c>
      <c r="C7" s="6">
        <f>+0.8 %</f>
        <v>0.008</v>
      </c>
      <c r="D7" s="7" t="s">
        <v>15</v>
      </c>
      <c r="E7" s="6">
        <f>+1.2 %</f>
        <v>0.012</v>
      </c>
    </row>
    <row r="8">
      <c r="A8" s="4">
        <v>43831.0</v>
      </c>
      <c r="B8" s="5" t="s">
        <v>169</v>
      </c>
      <c r="C8" s="7" t="s">
        <v>71</v>
      </c>
      <c r="D8" s="7" t="s">
        <v>87</v>
      </c>
      <c r="E8" s="6">
        <f>+1 %</f>
        <v>0.01</v>
      </c>
    </row>
    <row r="9">
      <c r="A9" s="4">
        <v>43800.0</v>
      </c>
      <c r="B9" s="5" t="s">
        <v>166</v>
      </c>
      <c r="C9" s="7" t="s">
        <v>6</v>
      </c>
      <c r="D9" s="7" t="s">
        <v>17</v>
      </c>
      <c r="E9" s="6">
        <f>+1.6 %</f>
        <v>0.016</v>
      </c>
    </row>
    <row r="10">
      <c r="A10" s="4">
        <v>43770.0</v>
      </c>
      <c r="B10" s="5" t="s">
        <v>166</v>
      </c>
      <c r="C10" s="7" t="s">
        <v>25</v>
      </c>
      <c r="D10" s="7" t="s">
        <v>48</v>
      </c>
      <c r="E10" s="6">
        <f>+1.4 %</f>
        <v>0.014</v>
      </c>
    </row>
    <row r="11">
      <c r="A11" s="4">
        <v>43739.0</v>
      </c>
      <c r="B11" s="5" t="s">
        <v>167</v>
      </c>
      <c r="C11" s="7" t="s">
        <v>51</v>
      </c>
      <c r="D11" s="6">
        <f>+0.1 %</f>
        <v>0.001</v>
      </c>
      <c r="E11" s="6">
        <f>+2.3 %</f>
        <v>0.023</v>
      </c>
    </row>
    <row r="12">
      <c r="A12" s="4">
        <v>43709.0</v>
      </c>
      <c r="B12" s="5" t="s">
        <v>164</v>
      </c>
      <c r="C12" s="7" t="s">
        <v>18</v>
      </c>
      <c r="D12" s="6">
        <f>+0.5 %</f>
        <v>0.005</v>
      </c>
      <c r="E12" s="6">
        <f>+3.6 %</f>
        <v>0.036</v>
      </c>
    </row>
    <row r="13">
      <c r="A13" s="4">
        <v>43678.0</v>
      </c>
      <c r="B13" s="5" t="s">
        <v>164</v>
      </c>
      <c r="C13" s="6">
        <f>+0.4 %</f>
        <v>0.004</v>
      </c>
      <c r="D13" s="6">
        <f>+0.3 %</f>
        <v>0.003</v>
      </c>
      <c r="E13" s="6">
        <f t="shared" ref="E13:E14" si="2">+3.7 %</f>
        <v>0.037</v>
      </c>
    </row>
    <row r="14">
      <c r="A14" s="4">
        <v>43647.0</v>
      </c>
      <c r="B14" s="5" t="s">
        <v>167</v>
      </c>
      <c r="C14" s="6">
        <f>+0.3 %</f>
        <v>0.003</v>
      </c>
      <c r="D14" s="6">
        <f>+1.2 %</f>
        <v>0.012</v>
      </c>
      <c r="E14" s="6">
        <f t="shared" si="2"/>
        <v>0.037</v>
      </c>
    </row>
    <row r="15">
      <c r="A15" s="4">
        <v>43617.0</v>
      </c>
      <c r="B15" s="5" t="s">
        <v>167</v>
      </c>
      <c r="C15" s="7" t="s">
        <v>6</v>
      </c>
      <c r="D15" s="6">
        <f>+2.1 %</f>
        <v>0.021</v>
      </c>
      <c r="E15" s="6">
        <f>+3.6 %</f>
        <v>0.036</v>
      </c>
    </row>
    <row r="16">
      <c r="A16" s="4">
        <v>43586.0</v>
      </c>
      <c r="B16" s="5" t="s">
        <v>167</v>
      </c>
      <c r="C16" s="6">
        <f>+1.3 %</f>
        <v>0.013</v>
      </c>
      <c r="D16" s="6">
        <f>+2.9 %</f>
        <v>0.029</v>
      </c>
      <c r="E16" s="6">
        <f>+3.7 %</f>
        <v>0.037</v>
      </c>
    </row>
    <row r="17">
      <c r="A17" s="4">
        <v>43556.0</v>
      </c>
      <c r="B17" s="5" t="s">
        <v>158</v>
      </c>
      <c r="C17" s="6">
        <f>+1.2 %</f>
        <v>0.012</v>
      </c>
      <c r="D17" s="6">
        <f>+2.2 %</f>
        <v>0.022</v>
      </c>
      <c r="E17" s="6">
        <f>+2.5 %</f>
        <v>0.025</v>
      </c>
    </row>
    <row r="18">
      <c r="A18" s="4">
        <v>43525.0</v>
      </c>
      <c r="B18" s="5" t="s">
        <v>169</v>
      </c>
      <c r="C18" s="6">
        <f>+0.4 %</f>
        <v>0.004</v>
      </c>
      <c r="D18" s="6">
        <f>+0.2 %</f>
        <v>0.002</v>
      </c>
      <c r="E18" s="6">
        <f>+2.3 %</f>
        <v>0.023</v>
      </c>
    </row>
    <row r="19">
      <c r="A19" s="4">
        <v>43497.0</v>
      </c>
      <c r="B19" s="5" t="s">
        <v>169</v>
      </c>
      <c r="C19" s="6">
        <f>+0.6 %</f>
        <v>0.006</v>
      </c>
      <c r="D19" s="7" t="s">
        <v>62</v>
      </c>
      <c r="E19" s="6">
        <f>+3.8 %</f>
        <v>0.038</v>
      </c>
    </row>
    <row r="20">
      <c r="A20" s="4">
        <v>43466.0</v>
      </c>
      <c r="B20" s="5" t="s">
        <v>118</v>
      </c>
      <c r="C20" s="7" t="s">
        <v>62</v>
      </c>
      <c r="D20" s="7" t="s">
        <v>17</v>
      </c>
      <c r="E20" s="6">
        <f>+3.6 %</f>
        <v>0.036</v>
      </c>
    </row>
    <row r="21">
      <c r="A21" s="4">
        <v>43435.0</v>
      </c>
      <c r="B21" s="5" t="s">
        <v>169</v>
      </c>
      <c r="C21" s="7" t="s">
        <v>7</v>
      </c>
      <c r="D21" s="6">
        <f>+0.8 %</f>
        <v>0.008</v>
      </c>
      <c r="E21" s="6">
        <f>+3.2 %</f>
        <v>0.032</v>
      </c>
    </row>
    <row r="22">
      <c r="A22" s="4">
        <v>43405.0</v>
      </c>
      <c r="B22" s="5" t="s">
        <v>168</v>
      </c>
      <c r="C22" s="6">
        <f>+0.2 %</f>
        <v>0.002</v>
      </c>
      <c r="D22" s="6">
        <f>+1.3 %</f>
        <v>0.013</v>
      </c>
      <c r="E22" s="6">
        <f>+4.4 %</f>
        <v>0.044</v>
      </c>
    </row>
    <row r="23">
      <c r="A23" s="4">
        <v>43374.0</v>
      </c>
      <c r="B23" s="5" t="s">
        <v>168</v>
      </c>
      <c r="C23" s="6">
        <f>+1.2 %</f>
        <v>0.012</v>
      </c>
      <c r="D23" s="6">
        <f>+1.5 %</f>
        <v>0.015</v>
      </c>
      <c r="E23" s="6">
        <f>+5.7 %</f>
        <v>0.057</v>
      </c>
    </row>
    <row r="24">
      <c r="A24" s="4">
        <v>43344.0</v>
      </c>
      <c r="B24" s="5" t="s">
        <v>118</v>
      </c>
      <c r="C24" s="7" t="s">
        <v>51</v>
      </c>
      <c r="D24" s="6">
        <f>+0.5 %</f>
        <v>0.005</v>
      </c>
      <c r="E24" s="6">
        <f>+6 %</f>
        <v>0.06</v>
      </c>
    </row>
    <row r="25">
      <c r="A25" s="4">
        <v>43313.0</v>
      </c>
      <c r="B25" s="5" t="s">
        <v>118</v>
      </c>
      <c r="C25" s="6">
        <f>+0.4 %</f>
        <v>0.004</v>
      </c>
      <c r="D25" s="6">
        <f>+0.3 %</f>
        <v>0.003</v>
      </c>
      <c r="E25" s="6">
        <f>+6.3 %</f>
        <v>0.063</v>
      </c>
    </row>
    <row r="26">
      <c r="A26" s="4">
        <v>43282.0</v>
      </c>
      <c r="B26" s="5" t="s">
        <v>202</v>
      </c>
      <c r="C26" s="6">
        <f>+0.2 %</f>
        <v>0.002</v>
      </c>
      <c r="D26" s="5" t="s">
        <v>19</v>
      </c>
      <c r="E26" s="6">
        <f>+6 %</f>
        <v>0.06</v>
      </c>
    </row>
    <row r="27">
      <c r="A27" s="4">
        <v>43252.0</v>
      </c>
      <c r="B27" s="5" t="s">
        <v>202</v>
      </c>
      <c r="C27" s="7" t="s">
        <v>23</v>
      </c>
      <c r="D27" s="6">
        <f>+0.8 %</f>
        <v>0.008</v>
      </c>
      <c r="E27" s="6">
        <f>+6.7 %</f>
        <v>0.067</v>
      </c>
    </row>
    <row r="28">
      <c r="A28" s="4">
        <v>43221.0</v>
      </c>
      <c r="B28" s="5" t="s">
        <v>202</v>
      </c>
      <c r="C28" s="6">
        <f>+0.1 %</f>
        <v>0.001</v>
      </c>
      <c r="D28" s="6">
        <f>+2.9 %</f>
        <v>0.029</v>
      </c>
      <c r="E28" s="6">
        <f>+7.9 %</f>
        <v>0.079</v>
      </c>
    </row>
    <row r="29">
      <c r="A29" s="4">
        <v>43191.0</v>
      </c>
      <c r="B29" s="5" t="s">
        <v>202</v>
      </c>
      <c r="C29" s="6">
        <f>+1 %</f>
        <v>0.01</v>
      </c>
      <c r="D29" s="6">
        <f>+3.2 %</f>
        <v>0.032</v>
      </c>
      <c r="E29" s="6">
        <f>+9.8 %</f>
        <v>0.098</v>
      </c>
    </row>
    <row r="30">
      <c r="A30" s="4">
        <v>43160.0</v>
      </c>
      <c r="B30" s="5" t="s">
        <v>119</v>
      </c>
      <c r="C30" s="6">
        <f>+1.8 %</f>
        <v>0.018</v>
      </c>
      <c r="D30" s="6">
        <f>+1.1 %</f>
        <v>0.011</v>
      </c>
      <c r="E30" s="6">
        <f>+10 %</f>
        <v>0.1</v>
      </c>
    </row>
    <row r="31">
      <c r="A31" s="4">
        <v>43132.0</v>
      </c>
      <c r="B31" s="5" t="s">
        <v>117</v>
      </c>
      <c r="C31" s="6">
        <f>+0.4 %</f>
        <v>0.004</v>
      </c>
      <c r="D31" s="7" t="s">
        <v>51</v>
      </c>
      <c r="E31" s="6">
        <f>+8.8 %</f>
        <v>0.088</v>
      </c>
    </row>
    <row r="32">
      <c r="A32" s="4">
        <v>43101.0</v>
      </c>
      <c r="B32" s="5" t="s">
        <v>120</v>
      </c>
      <c r="C32" s="7" t="s">
        <v>66</v>
      </c>
      <c r="D32" s="6">
        <f>+0.9 %</f>
        <v>0.009</v>
      </c>
      <c r="E32" s="6">
        <f>+10.3 %</f>
        <v>0.103</v>
      </c>
    </row>
    <row r="33">
      <c r="A33" s="4">
        <v>43070.0</v>
      </c>
      <c r="B33" s="5" t="s">
        <v>203</v>
      </c>
      <c r="C33" s="6">
        <f>+0.6 %</f>
        <v>0.006</v>
      </c>
      <c r="D33" s="6">
        <f>+3.5 %</f>
        <v>0.035</v>
      </c>
      <c r="E33" s="6">
        <f>+12.3 %</f>
        <v>0.123</v>
      </c>
    </row>
    <row r="34">
      <c r="A34" s="4">
        <v>43040.0</v>
      </c>
      <c r="B34" s="5" t="s">
        <v>117</v>
      </c>
      <c r="C34" s="6">
        <f t="shared" ref="C34:C35" si="3">+1.5 %</f>
        <v>0.015</v>
      </c>
      <c r="D34" s="6">
        <f>+3.2 %</f>
        <v>0.032</v>
      </c>
      <c r="E34" s="6">
        <f>+11.8 %</f>
        <v>0.118</v>
      </c>
    </row>
    <row r="35">
      <c r="A35" s="4">
        <v>43009.0</v>
      </c>
      <c r="B35" s="5" t="s">
        <v>121</v>
      </c>
      <c r="C35" s="6">
        <f t="shared" si="3"/>
        <v>0.015</v>
      </c>
      <c r="D35" s="6">
        <f>+1.8 %</f>
        <v>0.018</v>
      </c>
      <c r="E35" s="6">
        <f>+9.9 %</f>
        <v>0.099</v>
      </c>
    </row>
    <row r="36">
      <c r="A36" s="4">
        <v>42979.0</v>
      </c>
      <c r="B36" s="5" t="s">
        <v>123</v>
      </c>
      <c r="C36" s="6">
        <f>+0.2 %</f>
        <v>0.002</v>
      </c>
      <c r="D36" s="6">
        <f>+1.1 %</f>
        <v>0.011</v>
      </c>
      <c r="E36" s="6">
        <f>+9.2 %</f>
        <v>0.092</v>
      </c>
    </row>
    <row r="37">
      <c r="A37" s="4">
        <v>42948.0</v>
      </c>
      <c r="B37" s="5" t="s">
        <v>122</v>
      </c>
      <c r="C37" s="6">
        <f>+0.1 %</f>
        <v>0.001</v>
      </c>
      <c r="D37" s="6">
        <f>+1.8 %</f>
        <v>0.018</v>
      </c>
      <c r="E37" s="6">
        <f>+9.4 %</f>
        <v>0.094</v>
      </c>
    </row>
    <row r="38">
      <c r="A38" s="4">
        <v>42917.0</v>
      </c>
      <c r="B38" s="5" t="s">
        <v>122</v>
      </c>
      <c r="C38" s="6">
        <f>+0.8 %</f>
        <v>0.008</v>
      </c>
      <c r="D38" s="6">
        <f>+3.6 %</f>
        <v>0.036</v>
      </c>
      <c r="E38" s="6">
        <f>+8.8 %</f>
        <v>0.088</v>
      </c>
    </row>
    <row r="39">
      <c r="A39" s="4">
        <v>42887.0</v>
      </c>
      <c r="B39" s="5" t="s">
        <v>124</v>
      </c>
      <c r="C39" s="6">
        <f>+0.9 %</f>
        <v>0.009</v>
      </c>
      <c r="D39" s="6">
        <f>+4 %</f>
        <v>0.04</v>
      </c>
      <c r="E39" s="6">
        <f>+9.1 %</f>
        <v>0.091</v>
      </c>
    </row>
    <row r="40">
      <c r="A40" s="4">
        <v>42856.0</v>
      </c>
      <c r="B40" s="5" t="s">
        <v>125</v>
      </c>
      <c r="C40" s="6">
        <f>+1.8 %</f>
        <v>0.018</v>
      </c>
      <c r="D40" s="6">
        <f>+3.8 %</f>
        <v>0.038</v>
      </c>
      <c r="E40" s="6">
        <f>+9.7 %</f>
        <v>0.097</v>
      </c>
    </row>
    <row r="41">
      <c r="A41" s="4">
        <v>42826.0</v>
      </c>
      <c r="B41" s="5" t="s">
        <v>195</v>
      </c>
      <c r="C41" s="6">
        <f>+1.2 %</f>
        <v>0.012</v>
      </c>
      <c r="D41" s="6">
        <f>+3.7 %</f>
        <v>0.037</v>
      </c>
      <c r="E41" s="6">
        <f>+9.5 %</f>
        <v>0.095</v>
      </c>
    </row>
    <row r="42">
      <c r="A42" s="4">
        <v>42795.0</v>
      </c>
      <c r="B42" s="5" t="s">
        <v>193</v>
      </c>
      <c r="C42" s="6">
        <f>+0.7 %</f>
        <v>0.007</v>
      </c>
      <c r="D42" s="6">
        <f>+3.2 %</f>
        <v>0.032</v>
      </c>
      <c r="E42" s="6">
        <f>+8.8 %</f>
        <v>0.088</v>
      </c>
    </row>
    <row r="43">
      <c r="A43" s="4">
        <v>42767.0</v>
      </c>
      <c r="B43" s="5" t="s">
        <v>129</v>
      </c>
      <c r="C43" s="6">
        <f>+1.8 %</f>
        <v>0.018</v>
      </c>
      <c r="D43" s="6">
        <f>+2.6 %</f>
        <v>0.026</v>
      </c>
      <c r="E43" s="6">
        <f>+8.5 %</f>
        <v>0.085</v>
      </c>
    </row>
    <row r="44">
      <c r="A44" s="4">
        <v>42736.0</v>
      </c>
      <c r="B44" s="5" t="s">
        <v>170</v>
      </c>
      <c r="C44" s="6">
        <f>+0.7 %</f>
        <v>0.007</v>
      </c>
      <c r="D44" s="6">
        <f>+0.6 %</f>
        <v>0.006</v>
      </c>
      <c r="E44" s="6">
        <f>+6.8 %</f>
        <v>0.068</v>
      </c>
    </row>
    <row r="45">
      <c r="A45" s="4">
        <v>42705.0</v>
      </c>
      <c r="B45" s="5" t="s">
        <v>171</v>
      </c>
      <c r="C45" s="6">
        <f>+0.2 %</f>
        <v>0.002</v>
      </c>
      <c r="D45" s="6">
        <f>+0.7 %</f>
        <v>0.007</v>
      </c>
      <c r="E45" s="6">
        <f>+6.2 %</f>
        <v>0.062</v>
      </c>
    </row>
    <row r="46">
      <c r="A46" s="4">
        <v>42675.0</v>
      </c>
      <c r="B46" s="5" t="s">
        <v>171</v>
      </c>
      <c r="C46" s="7" t="s">
        <v>23</v>
      </c>
      <c r="D46" s="6">
        <f>+1 %</f>
        <v>0.01</v>
      </c>
      <c r="E46" s="6">
        <f>+6.6 %</f>
        <v>0.066</v>
      </c>
    </row>
    <row r="47">
      <c r="A47" s="4">
        <v>42644.0</v>
      </c>
      <c r="B47" s="5" t="s">
        <v>171</v>
      </c>
      <c r="C47" s="6">
        <f>+0.8 %</f>
        <v>0.008</v>
      </c>
      <c r="D47" s="6">
        <f>+0.7 %</f>
        <v>0.007</v>
      </c>
      <c r="E47" s="6">
        <f>+8.7 %</f>
        <v>0.087</v>
      </c>
    </row>
    <row r="48">
      <c r="A48" s="4">
        <v>42614.0</v>
      </c>
      <c r="B48" s="5" t="s">
        <v>131</v>
      </c>
      <c r="C48" s="6">
        <f>+0.4 %</f>
        <v>0.004</v>
      </c>
      <c r="D48" s="6">
        <f>+0.9 %</f>
        <v>0.009</v>
      </c>
      <c r="E48" s="6">
        <f>+8.3 %</f>
        <v>0.083</v>
      </c>
    </row>
    <row r="49">
      <c r="A49" s="4">
        <v>42583.0</v>
      </c>
      <c r="B49" s="5" t="s">
        <v>131</v>
      </c>
      <c r="C49" s="7" t="s">
        <v>47</v>
      </c>
      <c r="D49" s="6">
        <f>+2 %</f>
        <v>0.02</v>
      </c>
      <c r="E49" s="6">
        <f>+8.4 %</f>
        <v>0.084</v>
      </c>
    </row>
    <row r="50">
      <c r="A50" s="4">
        <v>42552.0</v>
      </c>
      <c r="B50" s="5" t="s">
        <v>131</v>
      </c>
      <c r="C50" s="6">
        <f>+1 %</f>
        <v>0.01</v>
      </c>
      <c r="D50" s="6">
        <f>+4.2 %</f>
        <v>0.042</v>
      </c>
      <c r="E50" s="6">
        <f>+8.6 %</f>
        <v>0.086</v>
      </c>
    </row>
    <row r="51">
      <c r="A51" s="4">
        <v>42522.0</v>
      </c>
      <c r="B51" s="5" t="s">
        <v>205</v>
      </c>
      <c r="C51" s="6">
        <f>+1.5 %</f>
        <v>0.015</v>
      </c>
      <c r="D51" s="6">
        <f>+3.7 %</f>
        <v>0.037</v>
      </c>
      <c r="E51" s="6">
        <f>+8 %</f>
        <v>0.08</v>
      </c>
    </row>
    <row r="52">
      <c r="A52" s="4">
        <v>42491.0</v>
      </c>
      <c r="B52" s="5" t="s">
        <v>173</v>
      </c>
      <c r="C52" s="6">
        <f>+1.7 %</f>
        <v>0.017</v>
      </c>
      <c r="D52" s="6">
        <f>+2.7 %</f>
        <v>0.027</v>
      </c>
      <c r="E52" s="6">
        <f>+6.6 %</f>
        <v>0.066</v>
      </c>
    </row>
    <row r="53">
      <c r="A53" s="4">
        <v>42461.0</v>
      </c>
      <c r="B53" s="5" t="s">
        <v>188</v>
      </c>
      <c r="C53" s="6">
        <f t="shared" ref="C53:C54" si="4">+0.5 %</f>
        <v>0.005</v>
      </c>
      <c r="D53" s="6">
        <f>+1.2 %</f>
        <v>0.012</v>
      </c>
      <c r="E53" s="6">
        <f>+5.4 %</f>
        <v>0.054</v>
      </c>
    </row>
    <row r="54">
      <c r="A54" s="4">
        <v>42430.0</v>
      </c>
      <c r="B54" s="5" t="s">
        <v>133</v>
      </c>
      <c r="C54" s="6">
        <f t="shared" si="4"/>
        <v>0.005</v>
      </c>
      <c r="D54" s="6">
        <f>+0.8 %</f>
        <v>0.008</v>
      </c>
      <c r="E54" s="6">
        <f>+4.7 %</f>
        <v>0.047</v>
      </c>
    </row>
    <row r="55">
      <c r="A55" s="4">
        <v>42401.0</v>
      </c>
      <c r="B55" s="5" t="s">
        <v>196</v>
      </c>
      <c r="C55" s="6">
        <f>+0.2 %</f>
        <v>0.002</v>
      </c>
      <c r="D55" s="6">
        <f>+0.9 %</f>
        <v>0.009</v>
      </c>
      <c r="E55" s="6">
        <f t="shared" ref="E55:E56" si="5">+4.3 %</f>
        <v>0.043</v>
      </c>
    </row>
    <row r="56">
      <c r="A56" s="4">
        <v>42370.0</v>
      </c>
      <c r="B56" s="5" t="s">
        <v>196</v>
      </c>
      <c r="C56" s="6">
        <f>+0.1 %</f>
        <v>0.001</v>
      </c>
      <c r="D56" s="6">
        <f>+2.3 %</f>
        <v>0.023</v>
      </c>
      <c r="E56" s="6">
        <f t="shared" si="5"/>
        <v>0.043</v>
      </c>
    </row>
    <row r="57">
      <c r="A57" s="4">
        <v>42339.0</v>
      </c>
      <c r="B57" s="5" t="s">
        <v>196</v>
      </c>
      <c r="C57" s="6">
        <f>+0.5 %</f>
        <v>0.005</v>
      </c>
      <c r="D57" s="6">
        <f t="shared" ref="D57:D58" si="6">+2.7 %</f>
        <v>0.027</v>
      </c>
      <c r="E57" s="6">
        <f>+3.1 %</f>
        <v>0.031</v>
      </c>
    </row>
    <row r="58">
      <c r="A58" s="4">
        <v>42309.0</v>
      </c>
      <c r="B58" s="5" t="s">
        <v>187</v>
      </c>
      <c r="C58" s="6">
        <f>+1.6 %</f>
        <v>0.016</v>
      </c>
      <c r="D58" s="6">
        <f t="shared" si="6"/>
        <v>0.027</v>
      </c>
      <c r="E58" s="6">
        <f>+3.6 %</f>
        <v>0.036</v>
      </c>
    </row>
    <row r="59">
      <c r="A59" s="4">
        <v>42278.0</v>
      </c>
      <c r="B59" s="5" t="s">
        <v>185</v>
      </c>
      <c r="C59" s="6">
        <f>+0.5 %</f>
        <v>0.005</v>
      </c>
      <c r="D59" s="6">
        <f>+0.6 %</f>
        <v>0.006</v>
      </c>
      <c r="E59" s="6">
        <f>+2.9 %</f>
        <v>0.029</v>
      </c>
    </row>
    <row r="60">
      <c r="A60" s="4">
        <v>42248.0</v>
      </c>
      <c r="B60" s="5" t="s">
        <v>185</v>
      </c>
      <c r="C60" s="6">
        <f>+0.6 %</f>
        <v>0.006</v>
      </c>
      <c r="D60" s="6">
        <f>+0.7 %</f>
        <v>0.007</v>
      </c>
      <c r="E60" s="6">
        <f>+2.6 %</f>
        <v>0.026</v>
      </c>
    </row>
    <row r="61">
      <c r="A61" s="4">
        <v>42217.0</v>
      </c>
      <c r="B61" s="5" t="s">
        <v>183</v>
      </c>
      <c r="C61" s="7" t="s">
        <v>6</v>
      </c>
      <c r="D61" s="6">
        <f>+0.2 %</f>
        <v>0.002</v>
      </c>
      <c r="E61" s="6">
        <f>+1.9 %</f>
        <v>0.019</v>
      </c>
    </row>
    <row r="62">
      <c r="A62" s="4">
        <v>42186.0</v>
      </c>
      <c r="B62" s="5" t="s">
        <v>183</v>
      </c>
      <c r="C62" s="6">
        <f>+0.6 %</f>
        <v>0.006</v>
      </c>
      <c r="D62" s="6">
        <f>+1.2 %</f>
        <v>0.012</v>
      </c>
      <c r="E62" s="6">
        <f>+2.6 %</f>
        <v>0.026</v>
      </c>
    </row>
    <row r="63">
      <c r="A63" s="4">
        <v>42156.0</v>
      </c>
      <c r="B63" s="5" t="s">
        <v>183</v>
      </c>
      <c r="C63" s="6">
        <f>+0.1 %</f>
        <v>0.001</v>
      </c>
      <c r="D63" s="6">
        <f>+0.5 %</f>
        <v>0.005</v>
      </c>
      <c r="E63" s="6">
        <f>+1.9 %</f>
        <v>0.019</v>
      </c>
    </row>
    <row r="64">
      <c r="A64" s="4">
        <v>42125.0</v>
      </c>
      <c r="B64" s="5" t="s">
        <v>183</v>
      </c>
      <c r="C64" s="6">
        <f t="shared" ref="C64:D64" si="7">+0.5 %</f>
        <v>0.005</v>
      </c>
      <c r="D64" s="6">
        <f t="shared" si="7"/>
        <v>0.005</v>
      </c>
      <c r="E64" s="6">
        <f>+2.1 %</f>
        <v>0.021</v>
      </c>
    </row>
    <row r="65">
      <c r="A65" s="4">
        <v>42095.0</v>
      </c>
      <c r="B65" s="5" t="s">
        <v>174</v>
      </c>
      <c r="C65" s="7" t="s">
        <v>51</v>
      </c>
      <c r="D65" s="6">
        <f>+0.2 %</f>
        <v>0.002</v>
      </c>
      <c r="E65" s="6">
        <f>+1.6 %</f>
        <v>0.016</v>
      </c>
    </row>
    <row r="66">
      <c r="A66" s="4">
        <v>42064.0</v>
      </c>
      <c r="B66" s="5" t="s">
        <v>174</v>
      </c>
      <c r="C66" s="6">
        <f>+0.1 %</f>
        <v>0.001</v>
      </c>
      <c r="D66" s="7" t="s">
        <v>62</v>
      </c>
      <c r="E66" s="6">
        <f>+1.8 %</f>
        <v>0.018</v>
      </c>
    </row>
    <row r="67">
      <c r="A67" s="4">
        <v>42036.0</v>
      </c>
      <c r="B67" s="5" t="s">
        <v>174</v>
      </c>
      <c r="C67" s="6">
        <f>+0.2 %</f>
        <v>0.002</v>
      </c>
      <c r="D67" s="6">
        <f>+0.1 %</f>
        <v>0.001</v>
      </c>
      <c r="E67" s="6">
        <f>+1.9 %</f>
        <v>0.019</v>
      </c>
    </row>
    <row r="68">
      <c r="A68" s="4">
        <v>42005.0</v>
      </c>
      <c r="B68" s="5" t="s">
        <v>174</v>
      </c>
      <c r="C68" s="7" t="s">
        <v>66</v>
      </c>
      <c r="D68" s="6">
        <f>+0.9 %</f>
        <v>0.009</v>
      </c>
      <c r="E68" s="6">
        <f>+2.2 %</f>
        <v>0.022</v>
      </c>
    </row>
    <row r="69">
      <c r="A69" s="4">
        <v>41974.0</v>
      </c>
      <c r="B69" s="5" t="s">
        <v>183</v>
      </c>
      <c r="C69" s="6">
        <f>+1.1 %</f>
        <v>0.011</v>
      </c>
      <c r="D69" s="6">
        <f>+2.2 %</f>
        <v>0.022</v>
      </c>
      <c r="E69" s="6">
        <f>+4.4 %</f>
        <v>0.044</v>
      </c>
    </row>
    <row r="70">
      <c r="A70" s="4">
        <v>41944.0</v>
      </c>
      <c r="B70" s="5" t="s">
        <v>174</v>
      </c>
      <c r="C70" s="6">
        <f>+0.9 %</f>
        <v>0.009</v>
      </c>
      <c r="D70" s="6">
        <f>+1 %</f>
        <v>0.01</v>
      </c>
      <c r="E70" s="6">
        <f>+2.8 %</f>
        <v>0.028</v>
      </c>
    </row>
    <row r="71">
      <c r="A71" s="4">
        <v>41913.0</v>
      </c>
      <c r="B71" s="5" t="s">
        <v>135</v>
      </c>
      <c r="C71" s="6">
        <f>+0.1 %</f>
        <v>0.001</v>
      </c>
      <c r="D71" s="6">
        <f>+0.3 %</f>
        <v>0.003</v>
      </c>
      <c r="E71" s="6">
        <f>+1.2 %</f>
        <v>0.012</v>
      </c>
    </row>
    <row r="72">
      <c r="A72" s="4">
        <v>41883.0</v>
      </c>
      <c r="B72" s="5" t="s">
        <v>175</v>
      </c>
      <c r="C72" s="7" t="s">
        <v>51</v>
      </c>
      <c r="D72" s="5" t="s">
        <v>19</v>
      </c>
      <c r="E72" s="6">
        <f>+1.5 %</f>
        <v>0.015</v>
      </c>
    </row>
    <row r="73">
      <c r="A73" s="4">
        <v>41852.0</v>
      </c>
      <c r="B73" s="5" t="s">
        <v>135</v>
      </c>
      <c r="C73" s="6">
        <f>+0.3 %</f>
        <v>0.003</v>
      </c>
      <c r="D73" s="6">
        <f>+0.5 %</f>
        <v>0.005</v>
      </c>
      <c r="E73" s="6">
        <f>+2.9 %</f>
        <v>0.029</v>
      </c>
    </row>
    <row r="74">
      <c r="A74" s="4">
        <v>41821.0</v>
      </c>
      <c r="B74" s="5" t="s">
        <v>175</v>
      </c>
      <c r="C74" s="7" t="s">
        <v>51</v>
      </c>
      <c r="D74" s="6">
        <f>+0.2 %</f>
        <v>0.002</v>
      </c>
      <c r="E74" s="6">
        <f>+1.4 %</f>
        <v>0.014</v>
      </c>
    </row>
    <row r="75">
      <c r="A75" s="4">
        <v>41791.0</v>
      </c>
      <c r="B75" s="5" t="s">
        <v>175</v>
      </c>
      <c r="C75" s="6">
        <f>+0.3 %</f>
        <v>0.003</v>
      </c>
      <c r="D75" s="6">
        <f t="shared" ref="D75:E75" si="8">+0.5 %</f>
        <v>0.005</v>
      </c>
      <c r="E75" s="6">
        <f t="shared" si="8"/>
        <v>0.005</v>
      </c>
    </row>
    <row r="76">
      <c r="A76" s="4">
        <v>41760.0</v>
      </c>
      <c r="B76" s="5" t="s">
        <v>175</v>
      </c>
      <c r="C76" s="5" t="s">
        <v>19</v>
      </c>
      <c r="D76" s="6">
        <f>+0.3 %</f>
        <v>0.003</v>
      </c>
      <c r="E76" s="7" t="s">
        <v>47</v>
      </c>
    </row>
    <row r="77">
      <c r="A77" s="4">
        <v>41730.0</v>
      </c>
      <c r="B77" s="5" t="s">
        <v>175</v>
      </c>
      <c r="C77" s="6">
        <f>+0.2 %</f>
        <v>0.002</v>
      </c>
      <c r="D77" s="6">
        <f>+0.7 %</f>
        <v>0.007</v>
      </c>
      <c r="E77" s="7" t="s">
        <v>16</v>
      </c>
    </row>
    <row r="78">
      <c r="A78" s="4">
        <v>41699.0</v>
      </c>
      <c r="B78" s="5" t="s">
        <v>175</v>
      </c>
      <c r="C78" s="6">
        <f>+0.1 %</f>
        <v>0.001</v>
      </c>
      <c r="D78" s="6">
        <f>+1.7 %</f>
        <v>0.017</v>
      </c>
      <c r="E78" s="7" t="s">
        <v>64</v>
      </c>
    </row>
    <row r="79">
      <c r="A79" s="4">
        <v>41671.0</v>
      </c>
      <c r="B79" s="5" t="s">
        <v>175</v>
      </c>
      <c r="C79" s="6">
        <f>+0.4 %</f>
        <v>0.004</v>
      </c>
      <c r="D79" s="6">
        <f>+1.1 %</f>
        <v>0.011</v>
      </c>
      <c r="E79" s="7" t="s">
        <v>14</v>
      </c>
    </row>
    <row r="80">
      <c r="A80" s="4">
        <v>41640.0</v>
      </c>
      <c r="B80" s="5" t="s">
        <v>176</v>
      </c>
      <c r="C80" s="6">
        <f>+1.1 %</f>
        <v>0.011</v>
      </c>
      <c r="D80" s="5" t="s">
        <v>19</v>
      </c>
      <c r="E80" s="7" t="s">
        <v>104</v>
      </c>
    </row>
    <row r="81">
      <c r="A81" s="4">
        <v>41609.0</v>
      </c>
      <c r="B81" s="5" t="s">
        <v>136</v>
      </c>
      <c r="C81" s="7" t="s">
        <v>47</v>
      </c>
      <c r="D81" s="7" t="s">
        <v>25</v>
      </c>
      <c r="E81" s="7" t="s">
        <v>111</v>
      </c>
    </row>
    <row r="82">
      <c r="A82" s="4">
        <v>41579.0</v>
      </c>
      <c r="B82" s="5" t="s">
        <v>136</v>
      </c>
      <c r="C82" s="7" t="s">
        <v>7</v>
      </c>
      <c r="D82" s="6">
        <f>+1.1 %</f>
        <v>0.011</v>
      </c>
      <c r="E82" s="7" t="s">
        <v>154</v>
      </c>
    </row>
    <row r="83">
      <c r="A83" s="4">
        <v>41548.0</v>
      </c>
      <c r="B83" s="5" t="s">
        <v>176</v>
      </c>
      <c r="C83" s="6">
        <f>+0.4 %</f>
        <v>0.004</v>
      </c>
      <c r="D83" s="6">
        <f>+0.5 %</f>
        <v>0.005</v>
      </c>
      <c r="E83" s="7" t="s">
        <v>69</v>
      </c>
    </row>
    <row r="84">
      <c r="A84" s="4">
        <v>41518.0</v>
      </c>
      <c r="B84" s="5" t="s">
        <v>176</v>
      </c>
      <c r="C84" s="6">
        <f>+1.3 %</f>
        <v>0.013</v>
      </c>
      <c r="D84" s="7" t="s">
        <v>48</v>
      </c>
      <c r="E84" s="7" t="s">
        <v>107</v>
      </c>
    </row>
    <row r="85">
      <c r="A85" s="4">
        <v>41487.0</v>
      </c>
      <c r="B85" s="5" t="s">
        <v>177</v>
      </c>
      <c r="C85" s="7" t="s">
        <v>17</v>
      </c>
      <c r="D85" s="7" t="s">
        <v>150</v>
      </c>
      <c r="E85" s="7" t="s">
        <v>189</v>
      </c>
    </row>
    <row r="86">
      <c r="A86" s="4">
        <v>41456.0</v>
      </c>
      <c r="B86" s="5" t="s">
        <v>176</v>
      </c>
      <c r="C86" s="7" t="s">
        <v>48</v>
      </c>
      <c r="D86" s="7" t="s">
        <v>53</v>
      </c>
      <c r="E86" s="7" t="s">
        <v>154</v>
      </c>
    </row>
    <row r="87">
      <c r="A87" s="4">
        <v>41426.0</v>
      </c>
      <c r="B87" s="5" t="s">
        <v>175</v>
      </c>
      <c r="C87" s="7" t="s">
        <v>25</v>
      </c>
      <c r="D87" s="7" t="s">
        <v>64</v>
      </c>
      <c r="E87" s="7" t="s">
        <v>154</v>
      </c>
    </row>
    <row r="88">
      <c r="A88" s="4">
        <v>41395.0</v>
      </c>
      <c r="B88" s="5" t="s">
        <v>135</v>
      </c>
      <c r="C88" s="7" t="s">
        <v>66</v>
      </c>
      <c r="D88" s="7" t="s">
        <v>66</v>
      </c>
      <c r="E88" s="7" t="s">
        <v>103</v>
      </c>
    </row>
    <row r="89">
      <c r="A89" s="4">
        <v>41365.0</v>
      </c>
      <c r="B89" s="5" t="s">
        <v>174</v>
      </c>
      <c r="C89" s="7" t="s">
        <v>23</v>
      </c>
      <c r="D89" s="7" t="s">
        <v>15</v>
      </c>
      <c r="E89" s="7" t="s">
        <v>189</v>
      </c>
    </row>
    <row r="90">
      <c r="A90" s="4">
        <v>41334.0</v>
      </c>
      <c r="B90" s="5" t="s">
        <v>174</v>
      </c>
      <c r="C90" s="6">
        <f>+0.3 %</f>
        <v>0.003</v>
      </c>
      <c r="D90" s="7" t="s">
        <v>17</v>
      </c>
      <c r="E90" s="7" t="s">
        <v>97</v>
      </c>
    </row>
    <row r="91">
      <c r="A91" s="4">
        <v>41306.0</v>
      </c>
      <c r="B91" s="5" t="s">
        <v>174</v>
      </c>
      <c r="C91" s="7" t="s">
        <v>15</v>
      </c>
      <c r="D91" s="7" t="s">
        <v>78</v>
      </c>
      <c r="E91" s="7" t="s">
        <v>92</v>
      </c>
    </row>
    <row r="92">
      <c r="A92" s="4">
        <v>41275.0</v>
      </c>
      <c r="B92" s="5" t="s">
        <v>183</v>
      </c>
      <c r="C92" s="7" t="s">
        <v>7</v>
      </c>
      <c r="D92" s="6">
        <f>+0.2 %</f>
        <v>0.002</v>
      </c>
      <c r="E92" s="7" t="s">
        <v>103</v>
      </c>
    </row>
    <row r="93">
      <c r="A93" s="4">
        <v>41244.0</v>
      </c>
      <c r="B93" s="5" t="s">
        <v>185</v>
      </c>
      <c r="C93" s="7" t="s">
        <v>18</v>
      </c>
      <c r="D93" s="6">
        <f>+1.7 %</f>
        <v>0.017</v>
      </c>
      <c r="E93" s="7" t="s">
        <v>103</v>
      </c>
    </row>
    <row r="94">
      <c r="A94" s="4">
        <v>41214.0</v>
      </c>
      <c r="B94" s="5" t="s">
        <v>185</v>
      </c>
      <c r="C94" s="6">
        <f>+1 %</f>
        <v>0.01</v>
      </c>
      <c r="D94" s="6">
        <f>+0.1 %</f>
        <v>0.001</v>
      </c>
      <c r="E94" s="7" t="s">
        <v>80</v>
      </c>
    </row>
    <row r="95">
      <c r="A95" s="4">
        <v>41183.0</v>
      </c>
      <c r="B95" s="5" t="s">
        <v>183</v>
      </c>
      <c r="C95" s="6">
        <f>+0.9 %</f>
        <v>0.009</v>
      </c>
      <c r="D95" s="7" t="s">
        <v>17</v>
      </c>
      <c r="E95" s="7" t="s">
        <v>189</v>
      </c>
    </row>
    <row r="96">
      <c r="A96" s="4">
        <v>41153.0</v>
      </c>
      <c r="B96" s="5" t="s">
        <v>174</v>
      </c>
      <c r="C96" s="7" t="s">
        <v>84</v>
      </c>
      <c r="D96" s="7" t="s">
        <v>54</v>
      </c>
      <c r="E96" s="7" t="s">
        <v>93</v>
      </c>
    </row>
    <row r="97">
      <c r="A97" s="4">
        <v>41122.0</v>
      </c>
      <c r="B97" s="5" t="s">
        <v>185</v>
      </c>
      <c r="C97" s="7" t="s">
        <v>23</v>
      </c>
      <c r="D97" s="7" t="s">
        <v>104</v>
      </c>
      <c r="E97" s="7" t="s">
        <v>89</v>
      </c>
    </row>
    <row r="98">
      <c r="A98" s="4">
        <v>41091.0</v>
      </c>
      <c r="B98" s="5" t="s">
        <v>185</v>
      </c>
      <c r="C98" s="7" t="s">
        <v>15</v>
      </c>
      <c r="D98" s="7" t="s">
        <v>76</v>
      </c>
      <c r="E98" s="7" t="s">
        <v>93</v>
      </c>
    </row>
    <row r="99">
      <c r="A99" s="4">
        <v>41061.0</v>
      </c>
      <c r="B99" s="5" t="s">
        <v>187</v>
      </c>
      <c r="C99" s="7" t="s">
        <v>14</v>
      </c>
      <c r="D99" s="7" t="s">
        <v>74</v>
      </c>
      <c r="E99" s="7" t="s">
        <v>97</v>
      </c>
    </row>
    <row r="100">
      <c r="A100" s="4">
        <v>41030.0</v>
      </c>
      <c r="B100" s="5" t="s">
        <v>133</v>
      </c>
      <c r="C100" s="7" t="s">
        <v>62</v>
      </c>
      <c r="D100" s="7" t="s">
        <v>14</v>
      </c>
      <c r="E100" s="7" t="s">
        <v>198</v>
      </c>
    </row>
    <row r="101">
      <c r="A101" s="4">
        <v>41000.0</v>
      </c>
      <c r="B101" s="5" t="s">
        <v>188</v>
      </c>
      <c r="C101" s="7" t="s">
        <v>66</v>
      </c>
      <c r="D101" s="7" t="s">
        <v>17</v>
      </c>
      <c r="E101" s="7" t="s">
        <v>111</v>
      </c>
    </row>
    <row r="102">
      <c r="A102" s="4">
        <v>40969.0</v>
      </c>
      <c r="B102" s="5" t="s">
        <v>173</v>
      </c>
      <c r="C102" s="5" t="s">
        <v>19</v>
      </c>
      <c r="D102" s="7" t="s">
        <v>25</v>
      </c>
      <c r="E102" s="7" t="s">
        <v>89</v>
      </c>
    </row>
    <row r="103">
      <c r="A103" s="4">
        <v>40940.0</v>
      </c>
      <c r="B103" s="5" t="s">
        <v>173</v>
      </c>
      <c r="C103" s="7" t="s">
        <v>51</v>
      </c>
      <c r="D103" s="7" t="s">
        <v>23</v>
      </c>
      <c r="E103" s="7" t="s">
        <v>109</v>
      </c>
    </row>
    <row r="104">
      <c r="A104" s="4">
        <v>40909.0</v>
      </c>
      <c r="B104" s="5" t="s">
        <v>173</v>
      </c>
      <c r="C104" s="7" t="s">
        <v>7</v>
      </c>
      <c r="D104" s="6">
        <f>+0.5 %</f>
        <v>0.005</v>
      </c>
      <c r="E104" s="7" t="s">
        <v>90</v>
      </c>
    </row>
    <row r="105">
      <c r="A105" s="4">
        <v>40878.0</v>
      </c>
      <c r="B105" s="5" t="s">
        <v>173</v>
      </c>
      <c r="C105" s="6">
        <f>+0.4 %</f>
        <v>0.004</v>
      </c>
      <c r="D105" s="6">
        <f>+1.4 %</f>
        <v>0.014</v>
      </c>
      <c r="E105" s="7" t="s">
        <v>151</v>
      </c>
    </row>
    <row r="106">
      <c r="A106" s="4">
        <v>40848.0</v>
      </c>
      <c r="B106" s="5" t="s">
        <v>173</v>
      </c>
      <c r="C106" s="6">
        <f>+0.7 %</f>
        <v>0.007</v>
      </c>
      <c r="D106" s="6">
        <f>+0.4 %</f>
        <v>0.004</v>
      </c>
      <c r="E106" s="7" t="s">
        <v>111</v>
      </c>
    </row>
    <row r="107">
      <c r="A107" s="4">
        <v>40817.0</v>
      </c>
      <c r="B107" s="5" t="s">
        <v>132</v>
      </c>
      <c r="C107" s="6">
        <f>+0.3 %</f>
        <v>0.003</v>
      </c>
      <c r="D107" s="7" t="s">
        <v>84</v>
      </c>
      <c r="E107" s="7" t="s">
        <v>154</v>
      </c>
    </row>
    <row r="108">
      <c r="A108" s="4">
        <v>40787.0</v>
      </c>
      <c r="B108" s="5" t="s">
        <v>132</v>
      </c>
      <c r="C108" s="7" t="s">
        <v>7</v>
      </c>
      <c r="D108" s="7" t="s">
        <v>95</v>
      </c>
      <c r="E108" s="7" t="s">
        <v>55</v>
      </c>
    </row>
    <row r="109">
      <c r="A109" s="4">
        <v>40756.0</v>
      </c>
      <c r="B109" s="5" t="s">
        <v>132</v>
      </c>
      <c r="C109" s="7" t="s">
        <v>96</v>
      </c>
      <c r="D109" s="7" t="s">
        <v>72</v>
      </c>
      <c r="E109" s="7" t="s">
        <v>198</v>
      </c>
    </row>
    <row r="110">
      <c r="A110" s="4">
        <v>40725.0</v>
      </c>
      <c r="B110" s="5" t="s">
        <v>172</v>
      </c>
      <c r="C110" s="7" t="s">
        <v>66</v>
      </c>
      <c r="D110" s="7" t="s">
        <v>113</v>
      </c>
      <c r="E110" s="7" t="s">
        <v>74</v>
      </c>
    </row>
    <row r="111">
      <c r="A111" s="4">
        <v>40695.0</v>
      </c>
      <c r="B111" s="5" t="s">
        <v>131</v>
      </c>
      <c r="C111" s="7" t="s">
        <v>15</v>
      </c>
      <c r="D111" s="7" t="s">
        <v>87</v>
      </c>
      <c r="E111" s="7" t="s">
        <v>111</v>
      </c>
    </row>
    <row r="112">
      <c r="A112" s="4">
        <v>40664.0</v>
      </c>
      <c r="B112" s="5" t="s">
        <v>171</v>
      </c>
      <c r="C112" s="7" t="s">
        <v>23</v>
      </c>
      <c r="D112" s="7" t="s">
        <v>86</v>
      </c>
      <c r="E112" s="7" t="s">
        <v>94</v>
      </c>
    </row>
    <row r="113">
      <c r="A113" s="4">
        <v>40634.0</v>
      </c>
      <c r="B113" s="5" t="s">
        <v>170</v>
      </c>
      <c r="C113" s="7" t="s">
        <v>17</v>
      </c>
      <c r="D113" s="7" t="s">
        <v>79</v>
      </c>
      <c r="E113" s="7" t="s">
        <v>102</v>
      </c>
    </row>
    <row r="114">
      <c r="A114" s="4">
        <v>40603.0</v>
      </c>
      <c r="B114" s="5" t="s">
        <v>130</v>
      </c>
      <c r="C114" s="6">
        <f>+0.3 %</f>
        <v>0.003</v>
      </c>
      <c r="D114" s="6">
        <f>+0.4 %</f>
        <v>0.004</v>
      </c>
      <c r="E114" s="7" t="s">
        <v>59</v>
      </c>
    </row>
    <row r="115">
      <c r="A115" s="4">
        <v>40575.0</v>
      </c>
      <c r="B115" s="5" t="s">
        <v>130</v>
      </c>
      <c r="C115" s="7" t="s">
        <v>66</v>
      </c>
      <c r="D115" s="7" t="s">
        <v>6</v>
      </c>
      <c r="E115" s="7" t="s">
        <v>82</v>
      </c>
    </row>
    <row r="116">
      <c r="A116" s="4">
        <v>40544.0</v>
      </c>
      <c r="B116" s="5" t="s">
        <v>128</v>
      </c>
      <c r="C116" s="6">
        <f>+1.3 %</f>
        <v>0.013</v>
      </c>
      <c r="D116" s="6">
        <f>+1.6 %</f>
        <v>0.016</v>
      </c>
      <c r="E116" s="7" t="s">
        <v>17</v>
      </c>
    </row>
    <row r="117">
      <c r="A117" s="4">
        <v>40513.0</v>
      </c>
      <c r="B117" s="5" t="s">
        <v>130</v>
      </c>
      <c r="C117" s="7" t="s">
        <v>7</v>
      </c>
      <c r="D117" s="6">
        <f>+1.2 %</f>
        <v>0.012</v>
      </c>
      <c r="E117" s="7" t="s">
        <v>62</v>
      </c>
    </row>
    <row r="118">
      <c r="A118" s="4">
        <v>40483.0</v>
      </c>
      <c r="B118" s="5" t="s">
        <v>129</v>
      </c>
      <c r="C118" s="6">
        <f t="shared" ref="C118:C119" si="9">+0.9 %</f>
        <v>0.009</v>
      </c>
      <c r="D118" s="7" t="s">
        <v>18</v>
      </c>
      <c r="E118" s="7" t="s">
        <v>47</v>
      </c>
    </row>
    <row r="119">
      <c r="A119" s="4">
        <v>40452.0</v>
      </c>
      <c r="B119" s="5" t="s">
        <v>170</v>
      </c>
      <c r="C119" s="6">
        <f t="shared" si="9"/>
        <v>0.009</v>
      </c>
      <c r="D119" s="7" t="s">
        <v>17</v>
      </c>
      <c r="E119" s="7" t="s">
        <v>78</v>
      </c>
    </row>
    <row r="120">
      <c r="A120" s="4">
        <v>40422.0</v>
      </c>
      <c r="B120" s="5" t="s">
        <v>171</v>
      </c>
      <c r="C120" s="7" t="s">
        <v>14</v>
      </c>
      <c r="D120" s="7" t="s">
        <v>98</v>
      </c>
      <c r="E120" s="7" t="s">
        <v>87</v>
      </c>
    </row>
    <row r="121">
      <c r="A121" s="4">
        <v>40391.0</v>
      </c>
      <c r="B121" s="5" t="s">
        <v>129</v>
      </c>
      <c r="C121" s="7" t="s">
        <v>51</v>
      </c>
      <c r="D121" s="7" t="s">
        <v>103</v>
      </c>
      <c r="E121" s="7" t="s">
        <v>84</v>
      </c>
    </row>
    <row r="122">
      <c r="A122" s="4">
        <v>40360.0</v>
      </c>
      <c r="B122" s="5" t="s">
        <v>129</v>
      </c>
      <c r="C122" s="7" t="s">
        <v>64</v>
      </c>
      <c r="D122" s="7" t="s">
        <v>80</v>
      </c>
      <c r="E122" s="5" t="s">
        <v>19</v>
      </c>
    </row>
    <row r="123">
      <c r="A123" s="4">
        <v>40330.0</v>
      </c>
      <c r="B123" s="5" t="s">
        <v>195</v>
      </c>
      <c r="C123" s="7" t="s">
        <v>151</v>
      </c>
      <c r="D123" s="7" t="s">
        <v>80</v>
      </c>
      <c r="E123" s="6">
        <f>+1.5 %</f>
        <v>0.015</v>
      </c>
    </row>
    <row r="124">
      <c r="A124" s="4">
        <v>40299.0</v>
      </c>
      <c r="B124" s="5" t="s">
        <v>122</v>
      </c>
      <c r="C124" s="6">
        <f>+0.5 %</f>
        <v>0.005</v>
      </c>
      <c r="D124" s="6">
        <f>+1.9 %</f>
        <v>0.019</v>
      </c>
      <c r="E124" s="5" t="s">
        <v>153</v>
      </c>
    </row>
    <row r="125">
      <c r="A125" s="4">
        <v>40269.0</v>
      </c>
      <c r="B125" s="5" t="s">
        <v>124</v>
      </c>
      <c r="C125" s="7" t="s">
        <v>64</v>
      </c>
      <c r="D125" s="6">
        <f>+3.6 %</f>
        <v>0.036</v>
      </c>
      <c r="E125" s="5" t="s">
        <v>153</v>
      </c>
    </row>
    <row r="126">
      <c r="A126" s="4">
        <v>40238.0</v>
      </c>
      <c r="B126" s="5" t="s">
        <v>116</v>
      </c>
      <c r="C126" s="6">
        <f>+3.5 %</f>
        <v>0.035</v>
      </c>
      <c r="D126" s="6">
        <f>+7.6 %</f>
        <v>0.076</v>
      </c>
      <c r="E126" s="5" t="s">
        <v>153</v>
      </c>
    </row>
    <row r="127">
      <c r="A127" s="4">
        <v>40210.0</v>
      </c>
      <c r="B127" s="5" t="s">
        <v>126</v>
      </c>
      <c r="C127" s="6">
        <f>+2.2 %</f>
        <v>0.022</v>
      </c>
      <c r="D127" s="6">
        <f>+3.7 %</f>
        <v>0.037</v>
      </c>
      <c r="E127" s="5" t="s">
        <v>153</v>
      </c>
    </row>
    <row r="128">
      <c r="A128" s="4">
        <v>40179.0</v>
      </c>
      <c r="B128" s="5" t="s">
        <v>193</v>
      </c>
      <c r="C128" s="6">
        <f>+1.7 %</f>
        <v>0.017</v>
      </c>
      <c r="D128" s="6">
        <f>+1.1 %</f>
        <v>0.011</v>
      </c>
      <c r="E128" s="5" t="s">
        <v>153</v>
      </c>
    </row>
    <row r="129">
      <c r="A129" s="4">
        <v>40148.0</v>
      </c>
      <c r="B129" s="5" t="s">
        <v>129</v>
      </c>
      <c r="C129" s="7" t="s">
        <v>23</v>
      </c>
      <c r="D129" s="7" t="s">
        <v>6</v>
      </c>
      <c r="E129" s="5" t="s">
        <v>153</v>
      </c>
    </row>
    <row r="130">
      <c r="A130" s="4">
        <v>40118.0</v>
      </c>
      <c r="B130" s="5" t="s">
        <v>129</v>
      </c>
      <c r="C130" s="7" t="s">
        <v>6</v>
      </c>
      <c r="D130" s="7" t="s">
        <v>96</v>
      </c>
      <c r="E130" s="5" t="s">
        <v>153</v>
      </c>
    </row>
    <row r="131">
      <c r="A131" s="4">
        <v>40087.0</v>
      </c>
      <c r="B131" s="5" t="s">
        <v>128</v>
      </c>
      <c r="C131" s="6">
        <f>+0.2 %</f>
        <v>0.002</v>
      </c>
      <c r="D131" s="6">
        <f>+0.6 %</f>
        <v>0.006</v>
      </c>
      <c r="E131" s="5" t="s">
        <v>153</v>
      </c>
    </row>
    <row r="132">
      <c r="A132" s="4">
        <v>40057.0</v>
      </c>
      <c r="B132" s="5" t="s">
        <v>129</v>
      </c>
      <c r="C132" s="7" t="s">
        <v>71</v>
      </c>
      <c r="D132" s="7" t="s">
        <v>51</v>
      </c>
      <c r="E132" s="5" t="s">
        <v>153</v>
      </c>
    </row>
    <row r="133">
      <c r="A133" s="4">
        <v>40026.0</v>
      </c>
      <c r="B133" s="5" t="s">
        <v>193</v>
      </c>
      <c r="C133" s="6">
        <f>+1.8 %</f>
        <v>0.018</v>
      </c>
      <c r="D133" s="5" t="s">
        <v>153</v>
      </c>
      <c r="E133" s="5" t="s">
        <v>153</v>
      </c>
    </row>
    <row r="134">
      <c r="A134" s="4">
        <v>39995.0</v>
      </c>
      <c r="B134" s="5" t="s">
        <v>129</v>
      </c>
      <c r="C134" s="7" t="s">
        <v>47</v>
      </c>
      <c r="D134" s="5" t="s">
        <v>153</v>
      </c>
      <c r="E134" s="5" t="s">
        <v>153</v>
      </c>
    </row>
    <row r="135">
      <c r="A135" s="4">
        <v>39965.0</v>
      </c>
      <c r="B135" s="5" t="s">
        <v>128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238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228</v>
      </c>
      <c r="C2" s="7" t="s">
        <v>64</v>
      </c>
      <c r="D2" s="7" t="s">
        <v>54</v>
      </c>
      <c r="E2" s="7" t="s">
        <v>66</v>
      </c>
    </row>
    <row r="3">
      <c r="A3" s="4">
        <v>43983.0</v>
      </c>
      <c r="B3" s="5" t="s">
        <v>226</v>
      </c>
      <c r="C3" s="7" t="s">
        <v>14</v>
      </c>
      <c r="D3" s="7" t="s">
        <v>48</v>
      </c>
      <c r="E3" s="7" t="s">
        <v>23</v>
      </c>
    </row>
    <row r="4">
      <c r="A4" s="4">
        <v>43952.0</v>
      </c>
      <c r="B4" s="5" t="s">
        <v>222</v>
      </c>
      <c r="C4" s="6">
        <f>+0.8 %</f>
        <v>0.008</v>
      </c>
      <c r="D4" s="6">
        <f>+2 %</f>
        <v>0.02</v>
      </c>
      <c r="E4" s="6">
        <f>+1.6 %</f>
        <v>0.016</v>
      </c>
    </row>
    <row r="5">
      <c r="A5" s="4">
        <v>43922.0</v>
      </c>
      <c r="B5" s="5" t="s">
        <v>224</v>
      </c>
      <c r="C5" s="5" t="s">
        <v>19</v>
      </c>
      <c r="D5" s="6">
        <f>+1.9 %</f>
        <v>0.019</v>
      </c>
      <c r="E5" s="6">
        <f>+0.2 %</f>
        <v>0.002</v>
      </c>
    </row>
    <row r="6">
      <c r="A6" s="4">
        <v>43891.0</v>
      </c>
      <c r="B6" s="5" t="s">
        <v>224</v>
      </c>
      <c r="C6" s="6">
        <f>+1.2 %</f>
        <v>0.012</v>
      </c>
      <c r="D6" s="6">
        <f>+1.5 %</f>
        <v>0.015</v>
      </c>
      <c r="E6" s="6">
        <f>+0.7 %</f>
        <v>0.007</v>
      </c>
    </row>
    <row r="7">
      <c r="A7" s="4">
        <v>43862.0</v>
      </c>
      <c r="B7" s="5" t="s">
        <v>226</v>
      </c>
      <c r="C7" s="6">
        <f>+0.7 %</f>
        <v>0.007</v>
      </c>
      <c r="D7" s="7" t="s">
        <v>51</v>
      </c>
      <c r="E7" s="6">
        <f>+0.8 %</f>
        <v>0.008</v>
      </c>
    </row>
    <row r="8">
      <c r="A8" s="4">
        <v>43831.0</v>
      </c>
      <c r="B8" s="5" t="s">
        <v>216</v>
      </c>
      <c r="C8" s="7" t="s">
        <v>23</v>
      </c>
      <c r="D8" s="7" t="s">
        <v>84</v>
      </c>
      <c r="E8" s="7" t="s">
        <v>18</v>
      </c>
    </row>
    <row r="9">
      <c r="A9" s="4">
        <v>43800.0</v>
      </c>
      <c r="B9" s="5" t="s">
        <v>226</v>
      </c>
      <c r="C9" s="7" t="s">
        <v>47</v>
      </c>
      <c r="D9" s="7" t="s">
        <v>62</v>
      </c>
      <c r="E9" s="6">
        <f>+0.3 %</f>
        <v>0.003</v>
      </c>
    </row>
    <row r="10">
      <c r="A10" s="4">
        <v>43770.0</v>
      </c>
      <c r="B10" s="5" t="s">
        <v>239</v>
      </c>
      <c r="C10" s="7" t="s">
        <v>48</v>
      </c>
      <c r="D10" s="6">
        <f>+0.9 %</f>
        <v>0.009</v>
      </c>
      <c r="E10" s="6">
        <f>+1.7 %</f>
        <v>0.017</v>
      </c>
    </row>
    <row r="11">
      <c r="A11" s="4">
        <v>43739.0</v>
      </c>
      <c r="B11" s="5" t="s">
        <v>224</v>
      </c>
      <c r="C11" s="6">
        <f>+0.7 %</f>
        <v>0.007</v>
      </c>
      <c r="D11" s="6">
        <f>+1.9 %</f>
        <v>0.019</v>
      </c>
      <c r="E11" s="6">
        <f>+3.7 %</f>
        <v>0.037</v>
      </c>
    </row>
    <row r="12">
      <c r="A12" s="4">
        <v>43709.0</v>
      </c>
      <c r="B12" s="5" t="s">
        <v>239</v>
      </c>
      <c r="C12" s="6">
        <f>+1.2 %</f>
        <v>0.012</v>
      </c>
      <c r="D12" s="5" t="s">
        <v>19</v>
      </c>
      <c r="E12" s="6">
        <f>+4 %</f>
        <v>0.04</v>
      </c>
    </row>
    <row r="13">
      <c r="A13" s="4">
        <v>43678.0</v>
      </c>
      <c r="B13" s="5" t="s">
        <v>216</v>
      </c>
      <c r="C13" s="5" t="s">
        <v>19</v>
      </c>
      <c r="D13" s="7" t="s">
        <v>17</v>
      </c>
      <c r="E13" s="6">
        <f>+2.8 %</f>
        <v>0.028</v>
      </c>
    </row>
    <row r="14">
      <c r="A14" s="4">
        <v>43647.0</v>
      </c>
      <c r="B14" s="5" t="s">
        <v>216</v>
      </c>
      <c r="C14" s="7" t="s">
        <v>66</v>
      </c>
      <c r="D14" s="7" t="s">
        <v>78</v>
      </c>
      <c r="E14" s="6">
        <f>+1.8 %</f>
        <v>0.018</v>
      </c>
    </row>
    <row r="15">
      <c r="A15" s="4">
        <v>43617.0</v>
      </c>
      <c r="B15" s="5" t="s">
        <v>239</v>
      </c>
      <c r="C15" s="5" t="s">
        <v>19</v>
      </c>
      <c r="D15" s="5" t="s">
        <v>19</v>
      </c>
      <c r="E15" s="6">
        <f>+2.9 %</f>
        <v>0.029</v>
      </c>
    </row>
    <row r="16">
      <c r="A16" s="4">
        <v>43586.0</v>
      </c>
      <c r="B16" s="5" t="s">
        <v>239</v>
      </c>
      <c r="C16" s="7" t="s">
        <v>47</v>
      </c>
      <c r="D16" s="6">
        <f>+1.2 %</f>
        <v>0.012</v>
      </c>
      <c r="E16" s="6">
        <f>+4 %</f>
        <v>0.04</v>
      </c>
    </row>
    <row r="17">
      <c r="A17" s="4">
        <v>43556.0</v>
      </c>
      <c r="B17" s="5" t="s">
        <v>224</v>
      </c>
      <c r="C17" s="6">
        <f>+0.5 %</f>
        <v>0.005</v>
      </c>
      <c r="D17" s="6">
        <f>+1.4 %</f>
        <v>0.014</v>
      </c>
      <c r="E17" s="6">
        <f>+5.8 %</f>
        <v>0.058</v>
      </c>
    </row>
    <row r="18">
      <c r="A18" s="4">
        <v>43525.0</v>
      </c>
      <c r="B18" s="5" t="s">
        <v>239</v>
      </c>
      <c r="C18" s="6">
        <f>+1.2 %</f>
        <v>0.012</v>
      </c>
      <c r="D18" s="6">
        <f>+1.1 %</f>
        <v>0.011</v>
      </c>
      <c r="E18" s="6">
        <f>+4.7 %</f>
        <v>0.047</v>
      </c>
    </row>
    <row r="19">
      <c r="A19" s="4">
        <v>43497.0</v>
      </c>
      <c r="B19" s="5" t="s">
        <v>216</v>
      </c>
      <c r="C19" s="7" t="s">
        <v>23</v>
      </c>
      <c r="D19" s="6">
        <f>+0.7 %</f>
        <v>0.007</v>
      </c>
      <c r="E19" s="6">
        <f>+2.1 %</f>
        <v>0.021</v>
      </c>
    </row>
    <row r="20">
      <c r="A20" s="4">
        <v>43466.0</v>
      </c>
      <c r="B20" s="5" t="s">
        <v>216</v>
      </c>
      <c r="C20" s="6">
        <f>+0.2 %</f>
        <v>0.002</v>
      </c>
      <c r="D20" s="6">
        <f>+2 %</f>
        <v>0.02</v>
      </c>
      <c r="E20" s="6">
        <f>+3.9 %</f>
        <v>0.039</v>
      </c>
    </row>
    <row r="21">
      <c r="A21" s="4">
        <v>43435.0</v>
      </c>
      <c r="B21" s="5" t="s">
        <v>216</v>
      </c>
      <c r="C21" s="6">
        <f>+0.8 %</f>
        <v>0.008</v>
      </c>
      <c r="D21" s="6">
        <f>+2.9 %</f>
        <v>0.029</v>
      </c>
      <c r="E21" s="6">
        <f>+7.5 %</f>
        <v>0.075</v>
      </c>
    </row>
    <row r="22">
      <c r="A22" s="4">
        <v>43405.0</v>
      </c>
      <c r="B22" s="5" t="s">
        <v>227</v>
      </c>
      <c r="C22" s="6">
        <f t="shared" ref="C22:C23" si="1">+1 %</f>
        <v>0.01</v>
      </c>
      <c r="D22" s="6">
        <f>+2 %</f>
        <v>0.02</v>
      </c>
      <c r="E22" s="6">
        <f>+7.3 %</f>
        <v>0.073</v>
      </c>
    </row>
    <row r="23">
      <c r="A23" s="4">
        <v>43374.0</v>
      </c>
      <c r="B23" s="5" t="s">
        <v>236</v>
      </c>
      <c r="C23" s="6">
        <f t="shared" si="1"/>
        <v>0.01</v>
      </c>
      <c r="D23" s="6">
        <f>+0.1 %</f>
        <v>0.001</v>
      </c>
      <c r="E23" s="6">
        <f>+7.5 %</f>
        <v>0.075</v>
      </c>
    </row>
    <row r="24">
      <c r="A24" s="4">
        <v>43344.0</v>
      </c>
      <c r="B24" s="5" t="s">
        <v>229</v>
      </c>
      <c r="C24" s="5" t="s">
        <v>19</v>
      </c>
      <c r="D24" s="7" t="s">
        <v>48</v>
      </c>
      <c r="E24" s="6">
        <f>+7.8 %</f>
        <v>0.078</v>
      </c>
    </row>
    <row r="25">
      <c r="A25" s="4">
        <v>43313.0</v>
      </c>
      <c r="B25" s="5" t="s">
        <v>229</v>
      </c>
      <c r="C25" s="7" t="s">
        <v>15</v>
      </c>
      <c r="D25" s="6">
        <f>+0.1 %</f>
        <v>0.001</v>
      </c>
      <c r="E25" s="6">
        <f>+8 %</f>
        <v>0.08</v>
      </c>
    </row>
    <row r="26">
      <c r="A26" s="4">
        <v>43282.0</v>
      </c>
      <c r="B26" s="5" t="s">
        <v>236</v>
      </c>
      <c r="C26" s="7" t="s">
        <v>51</v>
      </c>
      <c r="D26" s="6">
        <f>+2.1 %</f>
        <v>0.021</v>
      </c>
      <c r="E26" s="6">
        <f>+9 %</f>
        <v>0.09</v>
      </c>
    </row>
    <row r="27">
      <c r="A27" s="4">
        <v>43252.0</v>
      </c>
      <c r="B27" s="5" t="s">
        <v>236</v>
      </c>
      <c r="C27" s="6">
        <f t="shared" ref="C27:C28" si="2">+1.1 %</f>
        <v>0.011</v>
      </c>
      <c r="D27" s="6">
        <f>+1.7 %</f>
        <v>0.017</v>
      </c>
      <c r="E27" s="6">
        <f>+10.4 %</f>
        <v>0.104</v>
      </c>
    </row>
    <row r="28">
      <c r="A28" s="4">
        <v>43221.0</v>
      </c>
      <c r="B28" s="5" t="s">
        <v>229</v>
      </c>
      <c r="C28" s="6">
        <f t="shared" si="2"/>
        <v>0.011</v>
      </c>
      <c r="D28" s="7" t="s">
        <v>25</v>
      </c>
      <c r="E28" s="6">
        <f>+10 %</f>
        <v>0.1</v>
      </c>
    </row>
    <row r="29">
      <c r="A29" s="4">
        <v>43191.0</v>
      </c>
      <c r="B29" s="5" t="s">
        <v>230</v>
      </c>
      <c r="C29" s="7" t="s">
        <v>47</v>
      </c>
      <c r="D29" s="7" t="s">
        <v>23</v>
      </c>
      <c r="E29" s="6">
        <f>+9.4 %</f>
        <v>0.094</v>
      </c>
    </row>
    <row r="30">
      <c r="A30" s="4">
        <v>43160.0</v>
      </c>
      <c r="B30" s="5" t="s">
        <v>161</v>
      </c>
      <c r="C30" s="7" t="s">
        <v>17</v>
      </c>
      <c r="D30" s="6">
        <f>+3.8 %</f>
        <v>0.038</v>
      </c>
      <c r="E30" s="6">
        <f>+10.8 %</f>
        <v>0.108</v>
      </c>
    </row>
    <row r="31">
      <c r="A31" s="4">
        <v>43132.0</v>
      </c>
      <c r="B31" s="5" t="s">
        <v>160</v>
      </c>
      <c r="C31" s="6">
        <f>+1.4 %</f>
        <v>0.014</v>
      </c>
      <c r="D31" s="6">
        <f>+5.8 %</f>
        <v>0.058</v>
      </c>
      <c r="E31" s="6">
        <f>+12.2 %</f>
        <v>0.122</v>
      </c>
    </row>
    <row r="32">
      <c r="A32" s="4">
        <v>43101.0</v>
      </c>
      <c r="B32" s="5" t="s">
        <v>161</v>
      </c>
      <c r="C32" s="6">
        <f>+3.6 %</f>
        <v>0.036</v>
      </c>
      <c r="D32" s="6">
        <f>+5.5 %</f>
        <v>0.055</v>
      </c>
      <c r="E32" s="6">
        <f>+10.6 %</f>
        <v>0.106</v>
      </c>
    </row>
    <row r="33">
      <c r="A33" s="4">
        <v>43070.0</v>
      </c>
      <c r="B33" s="5" t="s">
        <v>163</v>
      </c>
      <c r="C33" s="6">
        <f>+0.6 %</f>
        <v>0.006</v>
      </c>
      <c r="D33" s="6">
        <f>+3.2 %</f>
        <v>0.032</v>
      </c>
      <c r="E33" s="6">
        <f>+7.3 %</f>
        <v>0.073</v>
      </c>
    </row>
    <row r="34">
      <c r="A34" s="4">
        <v>43040.0</v>
      </c>
      <c r="B34" s="5" t="s">
        <v>165</v>
      </c>
      <c r="C34" s="6">
        <f>+1.2 %</f>
        <v>0.012</v>
      </c>
      <c r="D34" s="6">
        <f>+2.7 %</f>
        <v>0.027</v>
      </c>
      <c r="E34" s="6">
        <f>+7.8 %</f>
        <v>0.078</v>
      </c>
    </row>
    <row r="35">
      <c r="A35" s="4">
        <v>43009.0</v>
      </c>
      <c r="B35" s="5" t="s">
        <v>167</v>
      </c>
      <c r="C35" s="6">
        <f>+1.3 %</f>
        <v>0.013</v>
      </c>
      <c r="D35" s="6">
        <f>+1.5 %</f>
        <v>0.015</v>
      </c>
      <c r="E35" s="6">
        <f>+9 %</f>
        <v>0.09</v>
      </c>
    </row>
    <row r="36">
      <c r="A36" s="4">
        <v>42979.0</v>
      </c>
      <c r="B36" s="5" t="s">
        <v>158</v>
      </c>
      <c r="C36" s="6">
        <f>+0.1 %</f>
        <v>0.001</v>
      </c>
      <c r="D36" s="6">
        <f>+1.3 %</f>
        <v>0.013</v>
      </c>
      <c r="E36" s="6">
        <f>+8.3 %</f>
        <v>0.083</v>
      </c>
    </row>
    <row r="37">
      <c r="A37" s="4">
        <v>42948.0</v>
      </c>
      <c r="B37" s="5" t="s">
        <v>158</v>
      </c>
      <c r="C37" s="5" t="s">
        <v>19</v>
      </c>
      <c r="D37" s="6">
        <f>+1.9 %</f>
        <v>0.019</v>
      </c>
      <c r="E37" s="6">
        <f t="shared" ref="E37:E38" si="3">+8.1 %</f>
        <v>0.081</v>
      </c>
    </row>
    <row r="38">
      <c r="A38" s="4">
        <v>42917.0</v>
      </c>
      <c r="B38" s="5" t="s">
        <v>158</v>
      </c>
      <c r="C38" s="6">
        <f>+1.1 %</f>
        <v>0.011</v>
      </c>
      <c r="D38" s="6">
        <f>+2.4 %</f>
        <v>0.024</v>
      </c>
      <c r="E38" s="6">
        <f t="shared" si="3"/>
        <v>0.081</v>
      </c>
    </row>
    <row r="39">
      <c r="A39" s="4">
        <v>42887.0</v>
      </c>
      <c r="B39" s="5" t="s">
        <v>169</v>
      </c>
      <c r="C39" s="6">
        <f>+0.7 %</f>
        <v>0.007</v>
      </c>
      <c r="D39" s="6">
        <f>+2.1 %</f>
        <v>0.021</v>
      </c>
      <c r="E39" s="6">
        <f>+6.9 %</f>
        <v>0.069</v>
      </c>
    </row>
    <row r="40">
      <c r="A40" s="4">
        <v>42856.0</v>
      </c>
      <c r="B40" s="5" t="s">
        <v>118</v>
      </c>
      <c r="C40" s="6">
        <f>+0.6 %</f>
        <v>0.006</v>
      </c>
      <c r="D40" s="6">
        <f>+1.3 %</f>
        <v>0.013</v>
      </c>
      <c r="E40" s="6">
        <f>+6.1 %</f>
        <v>0.061</v>
      </c>
    </row>
    <row r="41">
      <c r="A41" s="4">
        <v>42826.0</v>
      </c>
      <c r="B41" s="5" t="s">
        <v>202</v>
      </c>
      <c r="C41" s="6">
        <f t="shared" ref="C41:D41" si="4">+0.8 %</f>
        <v>0.008</v>
      </c>
      <c r="D41" s="6">
        <f t="shared" si="4"/>
        <v>0.008</v>
      </c>
      <c r="E41" s="6">
        <f>+5.5 %</f>
        <v>0.055</v>
      </c>
    </row>
    <row r="42">
      <c r="A42" s="4">
        <v>42795.0</v>
      </c>
      <c r="B42" s="5" t="s">
        <v>119</v>
      </c>
      <c r="C42" s="5" t="s">
        <v>19</v>
      </c>
      <c r="D42" s="6">
        <f>+0.6 %</f>
        <v>0.006</v>
      </c>
      <c r="E42" s="6">
        <f>+4.7 %</f>
        <v>0.047</v>
      </c>
    </row>
    <row r="43">
      <c r="A43" s="4">
        <v>42767.0</v>
      </c>
      <c r="B43" s="5" t="s">
        <v>119</v>
      </c>
      <c r="C43" s="5" t="s">
        <v>19</v>
      </c>
      <c r="D43" s="6">
        <f>+1.7 %</f>
        <v>0.017</v>
      </c>
      <c r="E43" s="6">
        <f>+7.1 %</f>
        <v>0.071</v>
      </c>
    </row>
    <row r="44">
      <c r="A44" s="4">
        <v>42736.0</v>
      </c>
      <c r="B44" s="5" t="s">
        <v>119</v>
      </c>
      <c r="C44" s="6">
        <f>+0.6 %</f>
        <v>0.006</v>
      </c>
      <c r="D44" s="6">
        <f>+4 %</f>
        <v>0.04</v>
      </c>
      <c r="E44" s="6">
        <f>+8.8 %</f>
        <v>0.088</v>
      </c>
    </row>
    <row r="45">
      <c r="A45" s="4">
        <v>42705.0</v>
      </c>
      <c r="B45" s="5" t="s">
        <v>204</v>
      </c>
      <c r="C45" s="6">
        <f>+1.1 %</f>
        <v>0.011</v>
      </c>
      <c r="D45" s="6">
        <f>+4.1 %</f>
        <v>0.041</v>
      </c>
      <c r="E45" s="6">
        <f>+10.4 %</f>
        <v>0.104</v>
      </c>
    </row>
    <row r="46">
      <c r="A46" s="4">
        <v>42675.0</v>
      </c>
      <c r="B46" s="5" t="s">
        <v>117</v>
      </c>
      <c r="C46" s="6">
        <f>+2.3 %</f>
        <v>0.023</v>
      </c>
      <c r="D46" s="6">
        <f>+3 %</f>
        <v>0.03</v>
      </c>
      <c r="E46" s="6">
        <f>+9.2 %</f>
        <v>0.092</v>
      </c>
    </row>
    <row r="47">
      <c r="A47" s="4">
        <v>42644.0</v>
      </c>
      <c r="B47" s="5" t="s">
        <v>116</v>
      </c>
      <c r="C47" s="6">
        <f t="shared" ref="C47:D47" si="5">+0.7 %</f>
        <v>0.007</v>
      </c>
      <c r="D47" s="6">
        <f t="shared" si="5"/>
        <v>0.007</v>
      </c>
      <c r="E47" s="6">
        <f>+9.5 %</f>
        <v>0.095</v>
      </c>
    </row>
    <row r="48">
      <c r="A48" s="4">
        <v>42614.0</v>
      </c>
      <c r="B48" s="5" t="s">
        <v>123</v>
      </c>
      <c r="C48" s="5" t="s">
        <v>19</v>
      </c>
      <c r="D48" s="5" t="s">
        <v>19</v>
      </c>
      <c r="E48" s="6">
        <f t="shared" ref="E48:E51" si="6">+9.1 %</f>
        <v>0.091</v>
      </c>
    </row>
    <row r="49">
      <c r="A49" s="4">
        <v>42583.0</v>
      </c>
      <c r="B49" s="5" t="s">
        <v>123</v>
      </c>
      <c r="C49" s="5" t="s">
        <v>19</v>
      </c>
      <c r="D49" s="5" t="s">
        <v>19</v>
      </c>
      <c r="E49" s="6">
        <f t="shared" si="6"/>
        <v>0.091</v>
      </c>
    </row>
    <row r="50">
      <c r="A50" s="4">
        <v>42552.0</v>
      </c>
      <c r="B50" s="5" t="s">
        <v>123</v>
      </c>
      <c r="C50" s="5" t="s">
        <v>19</v>
      </c>
      <c r="D50" s="5" t="s">
        <v>19</v>
      </c>
      <c r="E50" s="6">
        <f t="shared" si="6"/>
        <v>0.091</v>
      </c>
    </row>
    <row r="51">
      <c r="A51" s="4">
        <v>42522.0</v>
      </c>
      <c r="B51" s="5" t="s">
        <v>123</v>
      </c>
      <c r="C51" s="5" t="s">
        <v>19</v>
      </c>
      <c r="D51" s="5" t="s">
        <v>19</v>
      </c>
      <c r="E51" s="6">
        <f t="shared" si="6"/>
        <v>0.091</v>
      </c>
    </row>
    <row r="52">
      <c r="A52" s="4">
        <v>42491.0</v>
      </c>
      <c r="B52" s="5" t="s">
        <v>123</v>
      </c>
      <c r="C52" s="5" t="s">
        <v>19</v>
      </c>
      <c r="D52" s="6">
        <f>+2.3 %</f>
        <v>0.023</v>
      </c>
      <c r="E52" s="6">
        <f>+8.7 %</f>
        <v>0.087</v>
      </c>
    </row>
    <row r="53">
      <c r="A53" s="4">
        <v>42461.0</v>
      </c>
      <c r="B53" s="5" t="s">
        <v>123</v>
      </c>
      <c r="C53" s="5" t="s">
        <v>19</v>
      </c>
      <c r="D53" s="6">
        <f>+3.9 %</f>
        <v>0.039</v>
      </c>
      <c r="E53" s="6">
        <f>+8.6 %</f>
        <v>0.086</v>
      </c>
    </row>
    <row r="54">
      <c r="A54" s="4">
        <v>42430.0</v>
      </c>
      <c r="B54" s="5" t="s">
        <v>123</v>
      </c>
      <c r="C54" s="6">
        <f>+2.3 %</f>
        <v>0.023</v>
      </c>
      <c r="D54" s="6">
        <f>+6 %</f>
        <v>0.06</v>
      </c>
      <c r="E54" s="6">
        <f>+8 %</f>
        <v>0.08</v>
      </c>
    </row>
    <row r="55">
      <c r="A55" s="4">
        <v>42401.0</v>
      </c>
      <c r="B55" s="5" t="s">
        <v>125</v>
      </c>
      <c r="C55" s="6">
        <f>+1.5 %</f>
        <v>0.015</v>
      </c>
      <c r="D55" s="6">
        <f>+3.7 %</f>
        <v>0.037</v>
      </c>
      <c r="E55" s="6">
        <f>+6.6 %</f>
        <v>0.066</v>
      </c>
    </row>
    <row r="56">
      <c r="A56" s="4">
        <v>42370.0</v>
      </c>
      <c r="B56" s="5" t="s">
        <v>195</v>
      </c>
      <c r="C56" s="6">
        <f>+2.1 %</f>
        <v>0.021</v>
      </c>
      <c r="D56" s="6">
        <f>+4.7 %</f>
        <v>0.047</v>
      </c>
      <c r="E56" s="6">
        <f>+5 %</f>
        <v>0.05</v>
      </c>
    </row>
    <row r="57">
      <c r="A57" s="4">
        <v>42339.0</v>
      </c>
      <c r="B57" s="5" t="s">
        <v>129</v>
      </c>
      <c r="C57" s="5" t="s">
        <v>19</v>
      </c>
      <c r="D57" s="6">
        <f t="shared" ref="D57:E57" si="7">+2.9 %</f>
        <v>0.029</v>
      </c>
      <c r="E57" s="6">
        <f t="shared" si="7"/>
        <v>0.029</v>
      </c>
    </row>
    <row r="58">
      <c r="A58" s="4">
        <v>42309.0</v>
      </c>
      <c r="B58" s="5" t="s">
        <v>129</v>
      </c>
      <c r="C58" s="6">
        <f>+2.5 %</f>
        <v>0.025</v>
      </c>
      <c r="D58" s="6">
        <f>+2.9 %</f>
        <v>0.029</v>
      </c>
      <c r="E58" s="6">
        <f>+3.1 %</f>
        <v>0.031</v>
      </c>
    </row>
    <row r="59">
      <c r="A59" s="4">
        <v>42278.0</v>
      </c>
      <c r="B59" s="5" t="s">
        <v>171</v>
      </c>
      <c r="C59" s="6">
        <f t="shared" ref="C59:D59" si="8">+0.3 %</f>
        <v>0.003</v>
      </c>
      <c r="D59" s="6">
        <f t="shared" si="8"/>
        <v>0.003</v>
      </c>
      <c r="E59" s="6">
        <f>+1.6 %</f>
        <v>0.016</v>
      </c>
    </row>
    <row r="60">
      <c r="A60" s="4">
        <v>42248.0</v>
      </c>
      <c r="B60" s="5" t="s">
        <v>131</v>
      </c>
      <c r="C60" s="5" t="s">
        <v>19</v>
      </c>
      <c r="D60" s="5" t="s">
        <v>19</v>
      </c>
      <c r="E60" s="6">
        <f>+2.7 %</f>
        <v>0.027</v>
      </c>
    </row>
    <row r="61">
      <c r="A61" s="4">
        <v>42217.0</v>
      </c>
      <c r="B61" s="5" t="s">
        <v>131</v>
      </c>
      <c r="C61" s="5" t="s">
        <v>19</v>
      </c>
      <c r="D61" s="7" t="s">
        <v>23</v>
      </c>
      <c r="E61" s="6">
        <f>+1.8 %</f>
        <v>0.018</v>
      </c>
    </row>
    <row r="62">
      <c r="A62" s="4">
        <v>42186.0</v>
      </c>
      <c r="B62" s="5" t="s">
        <v>131</v>
      </c>
      <c r="C62" s="5" t="s">
        <v>19</v>
      </c>
      <c r="D62" s="7" t="s">
        <v>47</v>
      </c>
      <c r="E62" s="6">
        <f t="shared" ref="E62:E63" si="9">+3.1 %</f>
        <v>0.031</v>
      </c>
    </row>
    <row r="63">
      <c r="A63" s="4">
        <v>42156.0</v>
      </c>
      <c r="B63" s="5" t="s">
        <v>131</v>
      </c>
      <c r="C63" s="7" t="s">
        <v>23</v>
      </c>
      <c r="D63" s="7" t="s">
        <v>48</v>
      </c>
      <c r="E63" s="6">
        <f t="shared" si="9"/>
        <v>0.031</v>
      </c>
    </row>
    <row r="64">
      <c r="A64" s="4">
        <v>42125.0</v>
      </c>
      <c r="B64" s="5" t="s">
        <v>171</v>
      </c>
      <c r="C64" s="7" t="s">
        <v>51</v>
      </c>
      <c r="D64" s="6">
        <f>+0.4 %</f>
        <v>0.004</v>
      </c>
      <c r="E64" s="6">
        <f>+4.4 %</f>
        <v>0.044</v>
      </c>
    </row>
    <row r="65">
      <c r="A65" s="4">
        <v>42095.0</v>
      </c>
      <c r="B65" s="5" t="s">
        <v>171</v>
      </c>
      <c r="C65" s="7" t="s">
        <v>7</v>
      </c>
      <c r="D65" s="6">
        <f>+0.5 %</f>
        <v>0.005</v>
      </c>
      <c r="E65" s="6">
        <f>+4.7 %</f>
        <v>0.047</v>
      </c>
    </row>
    <row r="66">
      <c r="A66" s="4">
        <v>42064.0</v>
      </c>
      <c r="B66" s="5" t="s">
        <v>170</v>
      </c>
      <c r="C66" s="6">
        <f t="shared" ref="C66:D66" si="10">+1 %</f>
        <v>0.01</v>
      </c>
      <c r="D66" s="6">
        <f t="shared" si="10"/>
        <v>0.01</v>
      </c>
      <c r="E66" s="6">
        <f>+5.4 %</f>
        <v>0.054</v>
      </c>
    </row>
    <row r="67">
      <c r="A67" s="4">
        <v>42036.0</v>
      </c>
      <c r="B67" s="5" t="s">
        <v>131</v>
      </c>
      <c r="C67" s="5" t="s">
        <v>19</v>
      </c>
      <c r="D67" s="6">
        <f>+0.2 %</f>
        <v>0.002</v>
      </c>
      <c r="E67" s="6">
        <f>+4.5 %</f>
        <v>0.045</v>
      </c>
    </row>
    <row r="68">
      <c r="A68" s="4">
        <v>42005.0</v>
      </c>
      <c r="B68" s="5" t="s">
        <v>131</v>
      </c>
      <c r="C68" s="5" t="s">
        <v>19</v>
      </c>
      <c r="D68" s="6">
        <f>+1.3 %</f>
        <v>0.013</v>
      </c>
      <c r="E68" s="6">
        <f>+3.8 %</f>
        <v>0.038</v>
      </c>
    </row>
    <row r="69">
      <c r="A69" s="4">
        <v>41974.0</v>
      </c>
      <c r="B69" s="5" t="s">
        <v>131</v>
      </c>
      <c r="C69" s="6">
        <f>+0.3 %</f>
        <v>0.003</v>
      </c>
      <c r="D69" s="6">
        <f>+2.7 %</f>
        <v>0.027</v>
      </c>
      <c r="E69" s="6">
        <f>+3.1 %</f>
        <v>0.031</v>
      </c>
    </row>
    <row r="70">
      <c r="A70" s="4">
        <v>41944.0</v>
      </c>
      <c r="B70" s="5" t="s">
        <v>131</v>
      </c>
      <c r="C70" s="6">
        <f>+1 %</f>
        <v>0.01</v>
      </c>
      <c r="D70" s="6">
        <f>+1.6 %</f>
        <v>0.016</v>
      </c>
      <c r="E70" s="6">
        <f>+2.8 %</f>
        <v>0.028</v>
      </c>
    </row>
    <row r="71">
      <c r="A71" s="4">
        <v>41913.0</v>
      </c>
      <c r="B71" s="5" t="s">
        <v>205</v>
      </c>
      <c r="C71" s="6">
        <f>+1.4 %</f>
        <v>0.014</v>
      </c>
      <c r="D71" s="6">
        <f t="shared" ref="D71:E71" si="11">+1.8 %</f>
        <v>0.018</v>
      </c>
      <c r="E71" s="6">
        <f t="shared" si="11"/>
        <v>0.018</v>
      </c>
    </row>
    <row r="72">
      <c r="A72" s="4">
        <v>41883.0</v>
      </c>
      <c r="B72" s="5" t="s">
        <v>173</v>
      </c>
      <c r="C72" s="7" t="s">
        <v>62</v>
      </c>
      <c r="D72" s="6">
        <f t="shared" ref="D72:E72" si="12">+0.4 %</f>
        <v>0.004</v>
      </c>
      <c r="E72" s="6">
        <f t="shared" si="12"/>
        <v>0.004</v>
      </c>
    </row>
    <row r="73">
      <c r="A73" s="4">
        <v>41852.0</v>
      </c>
      <c r="B73" s="5" t="s">
        <v>172</v>
      </c>
      <c r="C73" s="6">
        <f>+1.2 %</f>
        <v>0.012</v>
      </c>
      <c r="D73" s="6">
        <f>+2.2 %</f>
        <v>0.022</v>
      </c>
      <c r="E73" s="6">
        <f>+1.3 %</f>
        <v>0.013</v>
      </c>
    </row>
    <row r="74">
      <c r="A74" s="4">
        <v>41821.0</v>
      </c>
      <c r="B74" s="5" t="s">
        <v>132</v>
      </c>
      <c r="C74" s="5" t="s">
        <v>19</v>
      </c>
      <c r="D74" s="6">
        <f t="shared" ref="D74:D75" si="13">+1.1 %</f>
        <v>0.011</v>
      </c>
      <c r="E74" s="5" t="s">
        <v>19</v>
      </c>
    </row>
    <row r="75">
      <c r="A75" s="4">
        <v>41791.0</v>
      </c>
      <c r="B75" s="5" t="s">
        <v>132</v>
      </c>
      <c r="C75" s="6">
        <f>+1 %</f>
        <v>0.01</v>
      </c>
      <c r="D75" s="6">
        <f t="shared" si="13"/>
        <v>0.011</v>
      </c>
      <c r="E75" s="5" t="s">
        <v>19</v>
      </c>
    </row>
    <row r="76">
      <c r="A76" s="4">
        <v>41760.0</v>
      </c>
      <c r="B76" s="5" t="s">
        <v>188</v>
      </c>
      <c r="C76" s="6">
        <f t="shared" ref="C76:C77" si="14">+0.1 %</f>
        <v>0.001</v>
      </c>
      <c r="D76" s="6">
        <f>+0.4 %</f>
        <v>0.004</v>
      </c>
      <c r="E76" s="7" t="s">
        <v>15</v>
      </c>
    </row>
    <row r="77">
      <c r="A77" s="4">
        <v>41730.0</v>
      </c>
      <c r="B77" s="5" t="s">
        <v>188</v>
      </c>
      <c r="C77" s="6">
        <f t="shared" si="14"/>
        <v>0.001</v>
      </c>
      <c r="D77" s="7" t="s">
        <v>6</v>
      </c>
      <c r="E77" s="7" t="s">
        <v>14</v>
      </c>
    </row>
    <row r="78">
      <c r="A78" s="4">
        <v>41699.0</v>
      </c>
      <c r="B78" s="5" t="s">
        <v>188</v>
      </c>
      <c r="C78" s="6">
        <f>+0.3 %</f>
        <v>0.003</v>
      </c>
      <c r="D78" s="7" t="s">
        <v>66</v>
      </c>
      <c r="E78" s="7" t="s">
        <v>113</v>
      </c>
    </row>
    <row r="79">
      <c r="A79" s="4">
        <v>41671.0</v>
      </c>
      <c r="B79" s="5" t="s">
        <v>133</v>
      </c>
      <c r="C79" s="7" t="s">
        <v>25</v>
      </c>
      <c r="D79" s="7" t="s">
        <v>71</v>
      </c>
      <c r="E79" s="7" t="s">
        <v>83</v>
      </c>
    </row>
    <row r="80">
      <c r="A80" s="4">
        <v>41640.0</v>
      </c>
      <c r="B80" s="5" t="s">
        <v>188</v>
      </c>
      <c r="C80" s="7" t="s">
        <v>25</v>
      </c>
      <c r="D80" s="7" t="s">
        <v>25</v>
      </c>
      <c r="E80" s="7" t="s">
        <v>84</v>
      </c>
    </row>
    <row r="81">
      <c r="A81" s="4">
        <v>41609.0</v>
      </c>
      <c r="B81" s="5" t="s">
        <v>132</v>
      </c>
      <c r="C81" s="5" t="s">
        <v>19</v>
      </c>
      <c r="D81" s="5" t="s">
        <v>19</v>
      </c>
      <c r="E81" s="7" t="s">
        <v>15</v>
      </c>
    </row>
    <row r="82">
      <c r="A82" s="4">
        <v>41579.0</v>
      </c>
      <c r="B82" s="5" t="s">
        <v>132</v>
      </c>
      <c r="C82" s="5" t="s">
        <v>19</v>
      </c>
      <c r="D82" s="5" t="s">
        <v>19</v>
      </c>
      <c r="E82" s="7" t="s">
        <v>85</v>
      </c>
    </row>
    <row r="83">
      <c r="A83" s="4">
        <v>41548.0</v>
      </c>
      <c r="B83" s="5" t="s">
        <v>132</v>
      </c>
      <c r="C83" s="5" t="s">
        <v>19</v>
      </c>
      <c r="D83" s="5" t="s">
        <v>19</v>
      </c>
      <c r="E83" s="7" t="s">
        <v>150</v>
      </c>
    </row>
    <row r="84">
      <c r="A84" s="4">
        <v>41518.0</v>
      </c>
      <c r="B84" s="5" t="s">
        <v>132</v>
      </c>
      <c r="C84" s="5" t="s">
        <v>19</v>
      </c>
      <c r="D84" s="5" t="s">
        <v>19</v>
      </c>
      <c r="E84" s="7" t="s">
        <v>108</v>
      </c>
    </row>
    <row r="85">
      <c r="A85" s="4">
        <v>41487.0</v>
      </c>
      <c r="B85" s="5" t="s">
        <v>132</v>
      </c>
      <c r="C85" s="5" t="s">
        <v>19</v>
      </c>
      <c r="D85" s="5" t="s">
        <v>19</v>
      </c>
      <c r="E85" s="7" t="s">
        <v>108</v>
      </c>
    </row>
    <row r="86">
      <c r="A86" s="4">
        <v>41456.0</v>
      </c>
      <c r="B86" s="5" t="s">
        <v>132</v>
      </c>
      <c r="C86" s="5" t="s">
        <v>19</v>
      </c>
      <c r="D86" s="7" t="s">
        <v>62</v>
      </c>
      <c r="E86" s="7" t="s">
        <v>111</v>
      </c>
    </row>
    <row r="87">
      <c r="A87" s="4">
        <v>41426.0</v>
      </c>
      <c r="B87" s="5" t="s">
        <v>132</v>
      </c>
      <c r="C87" s="5" t="s">
        <v>19</v>
      </c>
      <c r="D87" s="7" t="s">
        <v>17</v>
      </c>
      <c r="E87" s="7" t="s">
        <v>56</v>
      </c>
    </row>
    <row r="88">
      <c r="A88" s="4">
        <v>41395.0</v>
      </c>
      <c r="B88" s="5" t="s">
        <v>132</v>
      </c>
      <c r="C88" s="7" t="s">
        <v>62</v>
      </c>
      <c r="D88" s="7" t="s">
        <v>14</v>
      </c>
      <c r="E88" s="7" t="s">
        <v>110</v>
      </c>
    </row>
    <row r="89">
      <c r="A89" s="4">
        <v>41365.0</v>
      </c>
      <c r="B89" s="5" t="s">
        <v>173</v>
      </c>
      <c r="C89" s="7" t="s">
        <v>6</v>
      </c>
      <c r="D89" s="7" t="s">
        <v>6</v>
      </c>
      <c r="E89" s="7" t="s">
        <v>89</v>
      </c>
    </row>
    <row r="90">
      <c r="A90" s="4">
        <v>41334.0</v>
      </c>
      <c r="B90" s="5" t="s">
        <v>172</v>
      </c>
      <c r="C90" s="7" t="s">
        <v>25</v>
      </c>
      <c r="D90" s="6">
        <f>+0.3 %</f>
        <v>0.003</v>
      </c>
      <c r="E90" s="7" t="s">
        <v>82</v>
      </c>
    </row>
    <row r="91">
      <c r="A91" s="4">
        <v>41306.0</v>
      </c>
      <c r="B91" s="5" t="s">
        <v>205</v>
      </c>
      <c r="C91" s="6">
        <f>+0.7 %</f>
        <v>0.007</v>
      </c>
      <c r="D91" s="7" t="s">
        <v>23</v>
      </c>
      <c r="E91" s="7" t="s">
        <v>55</v>
      </c>
    </row>
    <row r="92">
      <c r="A92" s="4">
        <v>41275.0</v>
      </c>
      <c r="B92" s="5" t="s">
        <v>172</v>
      </c>
      <c r="C92" s="6">
        <f>+0.3 %</f>
        <v>0.003</v>
      </c>
      <c r="D92" s="7" t="s">
        <v>78</v>
      </c>
      <c r="E92" s="7" t="s">
        <v>56</v>
      </c>
    </row>
    <row r="93">
      <c r="A93" s="4">
        <v>41244.0</v>
      </c>
      <c r="B93" s="5" t="s">
        <v>173</v>
      </c>
      <c r="C93" s="7" t="s">
        <v>86</v>
      </c>
      <c r="D93" s="7" t="s">
        <v>83</v>
      </c>
      <c r="E93" s="7" t="s">
        <v>92</v>
      </c>
    </row>
    <row r="94">
      <c r="A94" s="4">
        <v>41214.0</v>
      </c>
      <c r="B94" s="5" t="s">
        <v>205</v>
      </c>
      <c r="C94" s="7" t="s">
        <v>25</v>
      </c>
      <c r="D94" s="7" t="s">
        <v>79</v>
      </c>
      <c r="E94" s="7" t="s">
        <v>189</v>
      </c>
    </row>
    <row r="95">
      <c r="A95" s="4">
        <v>41183.0</v>
      </c>
      <c r="B95" s="5" t="s">
        <v>131</v>
      </c>
      <c r="C95" s="7" t="s">
        <v>71</v>
      </c>
      <c r="D95" s="7" t="s">
        <v>14</v>
      </c>
      <c r="E95" s="7" t="s">
        <v>98</v>
      </c>
    </row>
    <row r="96">
      <c r="A96" s="4">
        <v>41153.0</v>
      </c>
      <c r="B96" s="5" t="s">
        <v>170</v>
      </c>
      <c r="C96" s="5" t="s">
        <v>19</v>
      </c>
      <c r="D96" s="7" t="s">
        <v>86</v>
      </c>
      <c r="E96" s="7" t="s">
        <v>155</v>
      </c>
    </row>
    <row r="97">
      <c r="A97" s="4">
        <v>41122.0</v>
      </c>
      <c r="B97" s="5" t="s">
        <v>170</v>
      </c>
      <c r="C97" s="7" t="s">
        <v>47</v>
      </c>
      <c r="D97" s="7" t="s">
        <v>78</v>
      </c>
      <c r="E97" s="7" t="s">
        <v>98</v>
      </c>
    </row>
    <row r="98">
      <c r="A98" s="4">
        <v>41091.0</v>
      </c>
      <c r="B98" s="5" t="s">
        <v>130</v>
      </c>
      <c r="C98" s="7" t="s">
        <v>62</v>
      </c>
      <c r="D98" s="7" t="s">
        <v>15</v>
      </c>
      <c r="E98" s="7" t="s">
        <v>155</v>
      </c>
    </row>
    <row r="99">
      <c r="A99" s="4">
        <v>41061.0</v>
      </c>
      <c r="B99" s="5" t="s">
        <v>129</v>
      </c>
      <c r="C99" s="7" t="s">
        <v>6</v>
      </c>
      <c r="D99" s="7" t="s">
        <v>51</v>
      </c>
      <c r="E99" s="7" t="s">
        <v>151</v>
      </c>
    </row>
    <row r="100">
      <c r="A100" s="4">
        <v>41030.0</v>
      </c>
      <c r="B100" s="5" t="s">
        <v>128</v>
      </c>
      <c r="C100" s="6">
        <f>+0.3 %</f>
        <v>0.003</v>
      </c>
      <c r="D100" s="6">
        <f>+0.1 %</f>
        <v>0.001</v>
      </c>
      <c r="E100" s="7" t="s">
        <v>74</v>
      </c>
    </row>
    <row r="101">
      <c r="A101" s="4">
        <v>41000.0</v>
      </c>
      <c r="B101" s="5" t="s">
        <v>129</v>
      </c>
      <c r="C101" s="5" t="s">
        <v>19</v>
      </c>
      <c r="D101" s="7" t="s">
        <v>17</v>
      </c>
      <c r="E101" s="7" t="s">
        <v>76</v>
      </c>
    </row>
    <row r="102">
      <c r="A102" s="4">
        <v>40969.0</v>
      </c>
      <c r="B102" s="5" t="s">
        <v>129</v>
      </c>
      <c r="C102" s="7" t="s">
        <v>18</v>
      </c>
      <c r="D102" s="7" t="s">
        <v>84</v>
      </c>
      <c r="E102" s="7" t="s">
        <v>72</v>
      </c>
    </row>
    <row r="103">
      <c r="A103" s="4">
        <v>40940.0</v>
      </c>
      <c r="B103" s="5" t="s">
        <v>129</v>
      </c>
      <c r="C103" s="7" t="s">
        <v>48</v>
      </c>
      <c r="D103" s="7" t="s">
        <v>84</v>
      </c>
      <c r="E103" s="7" t="s">
        <v>72</v>
      </c>
    </row>
    <row r="104">
      <c r="A104" s="4">
        <v>40909.0</v>
      </c>
      <c r="B104" s="5" t="s">
        <v>193</v>
      </c>
      <c r="C104" s="7" t="s">
        <v>7</v>
      </c>
      <c r="D104" s="7" t="s">
        <v>51</v>
      </c>
      <c r="E104" s="7" t="s">
        <v>113</v>
      </c>
    </row>
    <row r="105">
      <c r="A105" s="4">
        <v>40878.0</v>
      </c>
      <c r="B105" s="5" t="s">
        <v>195</v>
      </c>
      <c r="C105" s="7" t="s">
        <v>18</v>
      </c>
      <c r="D105" s="7" t="s">
        <v>15</v>
      </c>
      <c r="E105" s="7" t="s">
        <v>17</v>
      </c>
    </row>
    <row r="106">
      <c r="A106" s="4">
        <v>40848.0</v>
      </c>
      <c r="B106" s="5" t="s">
        <v>195</v>
      </c>
      <c r="C106" s="6">
        <f>+0.8 %</f>
        <v>0.008</v>
      </c>
      <c r="D106" s="7" t="s">
        <v>25</v>
      </c>
      <c r="E106" s="7" t="s">
        <v>96</v>
      </c>
    </row>
    <row r="107">
      <c r="A107" s="4">
        <v>40817.0</v>
      </c>
      <c r="B107" s="5" t="s">
        <v>193</v>
      </c>
      <c r="C107" s="7" t="s">
        <v>96</v>
      </c>
      <c r="D107" s="7" t="s">
        <v>64</v>
      </c>
      <c r="E107" s="7" t="s">
        <v>111</v>
      </c>
    </row>
    <row r="108">
      <c r="A108" s="4">
        <v>40787.0</v>
      </c>
      <c r="B108" s="5" t="s">
        <v>127</v>
      </c>
      <c r="C108" s="5" t="s">
        <v>19</v>
      </c>
      <c r="D108" s="7" t="s">
        <v>15</v>
      </c>
      <c r="E108" s="7" t="s">
        <v>84</v>
      </c>
    </row>
    <row r="109">
      <c r="A109" s="4">
        <v>40756.0</v>
      </c>
      <c r="B109" s="5" t="s">
        <v>127</v>
      </c>
      <c r="C109" s="7" t="s">
        <v>7</v>
      </c>
      <c r="D109" s="7" t="s">
        <v>71</v>
      </c>
      <c r="E109" s="7" t="s">
        <v>83</v>
      </c>
    </row>
    <row r="110">
      <c r="A110" s="4">
        <v>40725.0</v>
      </c>
      <c r="B110" s="5" t="s">
        <v>126</v>
      </c>
      <c r="C110" s="7" t="s">
        <v>6</v>
      </c>
      <c r="D110" s="7" t="s">
        <v>23</v>
      </c>
      <c r="E110" s="7" t="s">
        <v>82</v>
      </c>
    </row>
    <row r="111">
      <c r="A111" s="4">
        <v>40695.0</v>
      </c>
      <c r="B111" s="5" t="s">
        <v>126</v>
      </c>
      <c r="C111" s="7" t="s">
        <v>47</v>
      </c>
      <c r="D111" s="6">
        <f>+0.1 %</f>
        <v>0.001</v>
      </c>
      <c r="E111" s="7" t="s">
        <v>105</v>
      </c>
    </row>
    <row r="112">
      <c r="A112" s="4">
        <v>40664.0</v>
      </c>
      <c r="B112" s="5" t="s">
        <v>125</v>
      </c>
      <c r="C112" s="6">
        <f>+0.5 %</f>
        <v>0.005</v>
      </c>
      <c r="D112" s="6">
        <f>+0.3 %</f>
        <v>0.003</v>
      </c>
      <c r="E112" s="7" t="s">
        <v>64</v>
      </c>
    </row>
    <row r="113">
      <c r="A113" s="4">
        <v>40634.0</v>
      </c>
      <c r="B113" s="5" t="s">
        <v>126</v>
      </c>
      <c r="C113" s="5" t="s">
        <v>19</v>
      </c>
      <c r="D113" s="6">
        <f>+0.1 %</f>
        <v>0.001</v>
      </c>
      <c r="E113" s="6">
        <f>+0.6 %</f>
        <v>0.006</v>
      </c>
    </row>
    <row r="114">
      <c r="A114" s="4">
        <v>40603.0</v>
      </c>
      <c r="B114" s="5" t="s">
        <v>126</v>
      </c>
      <c r="C114" s="7" t="s">
        <v>18</v>
      </c>
      <c r="D114" s="6">
        <f>+0.5 %</f>
        <v>0.005</v>
      </c>
      <c r="E114" s="6">
        <f>+3.4 %</f>
        <v>0.034</v>
      </c>
    </row>
    <row r="115">
      <c r="A115" s="4">
        <v>40575.0</v>
      </c>
      <c r="B115" s="5" t="s">
        <v>125</v>
      </c>
      <c r="C115" s="6">
        <f t="shared" ref="C115:D115" si="15">+0.3 %</f>
        <v>0.003</v>
      </c>
      <c r="D115" s="6">
        <f t="shared" si="15"/>
        <v>0.003</v>
      </c>
      <c r="E115" s="6">
        <f>+0.7 %</f>
        <v>0.007</v>
      </c>
    </row>
    <row r="116">
      <c r="A116" s="4">
        <v>40544.0</v>
      </c>
      <c r="B116" s="5" t="s">
        <v>126</v>
      </c>
      <c r="C116" s="6">
        <f>+0.5 %</f>
        <v>0.005</v>
      </c>
      <c r="D116" s="7" t="s">
        <v>67</v>
      </c>
      <c r="E116" s="6">
        <f>+0.2 %</f>
        <v>0.002</v>
      </c>
    </row>
    <row r="117">
      <c r="A117" s="4">
        <v>40513.0</v>
      </c>
      <c r="B117" s="5" t="s">
        <v>127</v>
      </c>
      <c r="C117" s="7" t="s">
        <v>47</v>
      </c>
      <c r="D117" s="7" t="s">
        <v>96</v>
      </c>
      <c r="E117" s="7" t="s">
        <v>113</v>
      </c>
    </row>
    <row r="118">
      <c r="A118" s="4">
        <v>40483.0</v>
      </c>
      <c r="B118" s="5" t="s">
        <v>126</v>
      </c>
      <c r="C118" s="7" t="s">
        <v>67</v>
      </c>
      <c r="D118" s="7" t="s">
        <v>67</v>
      </c>
      <c r="E118" s="7" t="s">
        <v>78</v>
      </c>
    </row>
    <row r="119">
      <c r="A119" s="4">
        <v>40452.0</v>
      </c>
      <c r="B119" s="5" t="s">
        <v>123</v>
      </c>
      <c r="C119" s="6">
        <f>+1.6 %</f>
        <v>0.016</v>
      </c>
      <c r="D119" s="7" t="s">
        <v>78</v>
      </c>
      <c r="E119" s="6">
        <f>+0.7 %</f>
        <v>0.007</v>
      </c>
    </row>
    <row r="120">
      <c r="A120" s="4">
        <v>40422.0</v>
      </c>
      <c r="B120" s="5" t="s">
        <v>124</v>
      </c>
      <c r="C120" s="7" t="s">
        <v>16</v>
      </c>
      <c r="D120" s="7" t="s">
        <v>154</v>
      </c>
      <c r="E120" s="7" t="s">
        <v>155</v>
      </c>
    </row>
    <row r="121">
      <c r="A121" s="4">
        <v>40391.0</v>
      </c>
      <c r="B121" s="5" t="s">
        <v>123</v>
      </c>
      <c r="C121" s="7" t="s">
        <v>78</v>
      </c>
      <c r="D121" s="5" t="s">
        <v>19</v>
      </c>
      <c r="E121" s="7" t="s">
        <v>105</v>
      </c>
    </row>
    <row r="122">
      <c r="A122" s="4">
        <v>40360.0</v>
      </c>
      <c r="B122" s="5" t="s">
        <v>120</v>
      </c>
      <c r="C122" s="7" t="s">
        <v>86</v>
      </c>
      <c r="D122" s="6">
        <f>+4.9 %</f>
        <v>0.049</v>
      </c>
      <c r="E122" s="5" t="s">
        <v>153</v>
      </c>
    </row>
    <row r="123">
      <c r="A123" s="4">
        <v>40330.0</v>
      </c>
      <c r="B123" s="5" t="s">
        <v>203</v>
      </c>
      <c r="C123" s="6">
        <f t="shared" ref="C123:C124" si="16">+3.1 %</f>
        <v>0.031</v>
      </c>
      <c r="D123" s="6">
        <f>+9.3 %</f>
        <v>0.093</v>
      </c>
      <c r="E123" s="5" t="s">
        <v>153</v>
      </c>
    </row>
    <row r="124">
      <c r="A124" s="4">
        <v>40299.0</v>
      </c>
      <c r="B124" s="5" t="s">
        <v>123</v>
      </c>
      <c r="C124" s="6">
        <f t="shared" si="16"/>
        <v>0.031</v>
      </c>
      <c r="D124" s="6">
        <f>+3.1 %</f>
        <v>0.031</v>
      </c>
      <c r="E124" s="5" t="s">
        <v>153</v>
      </c>
    </row>
    <row r="125">
      <c r="A125" s="4">
        <v>40269.0</v>
      </c>
      <c r="B125" s="5" t="s">
        <v>127</v>
      </c>
      <c r="C125" s="6">
        <f>+2.8 %</f>
        <v>0.028</v>
      </c>
      <c r="D125" s="7" t="s">
        <v>18</v>
      </c>
      <c r="E125" s="5" t="s">
        <v>153</v>
      </c>
    </row>
    <row r="126">
      <c r="A126" s="4">
        <v>40238.0</v>
      </c>
      <c r="B126" s="5" t="s">
        <v>129</v>
      </c>
      <c r="C126" s="7" t="s">
        <v>150</v>
      </c>
      <c r="D126" s="7" t="s">
        <v>148</v>
      </c>
      <c r="E126" s="5" t="s">
        <v>153</v>
      </c>
    </row>
    <row r="127">
      <c r="A127" s="4">
        <v>40210.0</v>
      </c>
      <c r="B127" s="5" t="s">
        <v>126</v>
      </c>
      <c r="C127" s="7" t="s">
        <v>18</v>
      </c>
      <c r="D127" s="7" t="s">
        <v>85</v>
      </c>
      <c r="E127" s="5" t="s">
        <v>153</v>
      </c>
    </row>
    <row r="128">
      <c r="A128" s="4">
        <v>40179.0</v>
      </c>
      <c r="B128" s="5" t="s">
        <v>126</v>
      </c>
      <c r="C128" s="7" t="s">
        <v>79</v>
      </c>
      <c r="D128" s="7" t="s">
        <v>79</v>
      </c>
      <c r="E128" s="5" t="s">
        <v>153</v>
      </c>
    </row>
    <row r="129">
      <c r="A129" s="4">
        <v>40148.0</v>
      </c>
      <c r="B129" s="5" t="s">
        <v>122</v>
      </c>
      <c r="C129" s="6">
        <f>+0.1 %</f>
        <v>0.001</v>
      </c>
      <c r="D129" s="7" t="s">
        <v>83</v>
      </c>
      <c r="E129" s="5" t="s">
        <v>153</v>
      </c>
    </row>
    <row r="130">
      <c r="A130" s="4">
        <v>40118.0</v>
      </c>
      <c r="B130" s="5" t="s">
        <v>122</v>
      </c>
      <c r="C130" s="7" t="s">
        <v>18</v>
      </c>
      <c r="D130" s="7" t="s">
        <v>192</v>
      </c>
      <c r="E130" s="5" t="s">
        <v>153</v>
      </c>
    </row>
    <row r="131">
      <c r="A131" s="4">
        <v>40087.0</v>
      </c>
      <c r="B131" s="5" t="s">
        <v>122</v>
      </c>
      <c r="C131" s="7" t="s">
        <v>95</v>
      </c>
      <c r="D131" s="5" t="s">
        <v>153</v>
      </c>
      <c r="E131" s="5" t="s">
        <v>153</v>
      </c>
    </row>
    <row r="132">
      <c r="A132" s="4">
        <v>40057.0</v>
      </c>
      <c r="B132" s="5" t="s">
        <v>117</v>
      </c>
      <c r="C132" s="7" t="s">
        <v>150</v>
      </c>
      <c r="D132" s="5" t="s">
        <v>153</v>
      </c>
      <c r="E132" s="5" t="s">
        <v>153</v>
      </c>
    </row>
    <row r="133">
      <c r="A133" s="4">
        <v>40026.0</v>
      </c>
      <c r="B133" s="5" t="s">
        <v>202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240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131</v>
      </c>
      <c r="C2" s="7" t="s">
        <v>15</v>
      </c>
      <c r="D2" s="7" t="s">
        <v>23</v>
      </c>
      <c r="E2" s="6">
        <f>+1.1 %</f>
        <v>0.011</v>
      </c>
    </row>
    <row r="3">
      <c r="A3" s="4">
        <v>43983.0</v>
      </c>
      <c r="B3" s="5" t="s">
        <v>170</v>
      </c>
      <c r="C3" s="7" t="s">
        <v>62</v>
      </c>
      <c r="D3" s="6">
        <f>+0.4 %</f>
        <v>0.004</v>
      </c>
      <c r="E3" s="6">
        <f>+1.4 %</f>
        <v>0.014</v>
      </c>
    </row>
    <row r="4">
      <c r="A4" s="4">
        <v>43952.0</v>
      </c>
      <c r="B4" s="5" t="s">
        <v>130</v>
      </c>
      <c r="C4" s="6">
        <f>+1.5 %</f>
        <v>0.015</v>
      </c>
      <c r="D4" s="6">
        <f t="shared" ref="D4:E4" si="1">+2.3 %</f>
        <v>0.023</v>
      </c>
      <c r="E4" s="6">
        <f t="shared" si="1"/>
        <v>0.023</v>
      </c>
    </row>
    <row r="5">
      <c r="A5" s="4">
        <v>43922.0</v>
      </c>
      <c r="B5" s="5" t="s">
        <v>171</v>
      </c>
      <c r="C5" s="7" t="s">
        <v>23</v>
      </c>
      <c r="D5" s="6">
        <f t="shared" ref="D5:D6" si="2">+2.4 %</f>
        <v>0.024</v>
      </c>
      <c r="E5" s="6">
        <f>+1.7 %</f>
        <v>0.017</v>
      </c>
    </row>
    <row r="6">
      <c r="A6" s="4">
        <v>43891.0</v>
      </c>
      <c r="B6" s="5" t="s">
        <v>171</v>
      </c>
      <c r="C6" s="6">
        <f>+1.1 %</f>
        <v>0.011</v>
      </c>
      <c r="D6" s="6">
        <f t="shared" si="2"/>
        <v>0.024</v>
      </c>
      <c r="E6" s="6">
        <f>+3.8 %</f>
        <v>0.038</v>
      </c>
    </row>
    <row r="7">
      <c r="A7" s="4">
        <v>43862.0</v>
      </c>
      <c r="B7" s="5" t="s">
        <v>131</v>
      </c>
      <c r="C7" s="6">
        <f>+1.6 %</f>
        <v>0.016</v>
      </c>
      <c r="D7" s="5" t="s">
        <v>19</v>
      </c>
      <c r="E7" s="6">
        <f>+2.7 %</f>
        <v>0.027</v>
      </c>
    </row>
    <row r="8">
      <c r="A8" s="4">
        <v>43831.0</v>
      </c>
      <c r="B8" s="5" t="s">
        <v>172</v>
      </c>
      <c r="C8" s="7" t="s">
        <v>23</v>
      </c>
      <c r="D8" s="7" t="s">
        <v>71</v>
      </c>
      <c r="E8" s="6">
        <f>+1.1 %</f>
        <v>0.011</v>
      </c>
    </row>
    <row r="9">
      <c r="A9" s="4">
        <v>43800.0</v>
      </c>
      <c r="B9" s="5" t="s">
        <v>172</v>
      </c>
      <c r="C9" s="7" t="s">
        <v>86</v>
      </c>
      <c r="D9" s="7" t="s">
        <v>16</v>
      </c>
      <c r="E9" s="6">
        <f>+1.8 %</f>
        <v>0.018</v>
      </c>
    </row>
    <row r="10">
      <c r="A10" s="4">
        <v>43770.0</v>
      </c>
      <c r="B10" s="5" t="s">
        <v>131</v>
      </c>
      <c r="C10" s="6">
        <f>+0.1 %</f>
        <v>0.001</v>
      </c>
      <c r="D10" s="6">
        <f>+0.4 %</f>
        <v>0.004</v>
      </c>
      <c r="E10" s="6">
        <f>+3.1 %</f>
        <v>0.031</v>
      </c>
    </row>
    <row r="11">
      <c r="A11" s="4">
        <v>43739.0</v>
      </c>
      <c r="B11" s="5" t="s">
        <v>131</v>
      </c>
      <c r="C11" s="7" t="s">
        <v>6</v>
      </c>
      <c r="D11" s="6">
        <f>+0.5 %</f>
        <v>0.005</v>
      </c>
      <c r="E11" s="6">
        <f>+2.5 %</f>
        <v>0.025</v>
      </c>
    </row>
    <row r="12">
      <c r="A12" s="4">
        <v>43709.0</v>
      </c>
      <c r="B12" s="5" t="s">
        <v>131</v>
      </c>
      <c r="C12" s="6">
        <f>+0.6 %</f>
        <v>0.006</v>
      </c>
      <c r="D12" s="6">
        <f>+0.3 %</f>
        <v>0.003</v>
      </c>
      <c r="E12" s="6">
        <f>+3 %</f>
        <v>0.03</v>
      </c>
    </row>
    <row r="13">
      <c r="A13" s="4">
        <v>43678.0</v>
      </c>
      <c r="B13" s="5" t="s">
        <v>205</v>
      </c>
      <c r="C13" s="6">
        <f>+0.3 %</f>
        <v>0.003</v>
      </c>
      <c r="D13" s="7" t="s">
        <v>23</v>
      </c>
      <c r="E13" s="6">
        <f>+2.6 %</f>
        <v>0.026</v>
      </c>
    </row>
    <row r="14">
      <c r="A14" s="4">
        <v>43647.0</v>
      </c>
      <c r="B14" s="5" t="s">
        <v>205</v>
      </c>
      <c r="C14" s="7" t="s">
        <v>25</v>
      </c>
      <c r="D14" s="6">
        <f>+0.3 %</f>
        <v>0.003</v>
      </c>
      <c r="E14" s="6">
        <f>+2.2 %</f>
        <v>0.022</v>
      </c>
    </row>
    <row r="15">
      <c r="A15" s="4">
        <v>43617.0</v>
      </c>
      <c r="B15" s="5" t="s">
        <v>131</v>
      </c>
      <c r="C15" s="5" t="s">
        <v>19</v>
      </c>
      <c r="D15" s="6">
        <f t="shared" ref="D15:D16" si="3">+2.7 %</f>
        <v>0.027</v>
      </c>
      <c r="E15" s="6">
        <f>+4.4 %</f>
        <v>0.044</v>
      </c>
    </row>
    <row r="16">
      <c r="A16" s="4">
        <v>43586.0</v>
      </c>
      <c r="B16" s="5" t="s">
        <v>131</v>
      </c>
      <c r="C16" s="6">
        <f>+1 %</f>
        <v>0.01</v>
      </c>
      <c r="D16" s="6">
        <f t="shared" si="3"/>
        <v>0.027</v>
      </c>
      <c r="E16" s="6">
        <f>+3 %</f>
        <v>0.03</v>
      </c>
    </row>
    <row r="17">
      <c r="A17" s="4">
        <v>43556.0</v>
      </c>
      <c r="B17" s="5" t="s">
        <v>172</v>
      </c>
      <c r="C17" s="6">
        <f t="shared" ref="C17:D17" si="4">+1.7 %</f>
        <v>0.017</v>
      </c>
      <c r="D17" s="6">
        <f t="shared" si="4"/>
        <v>0.017</v>
      </c>
      <c r="E17" s="6">
        <f>+3.3 %</f>
        <v>0.033</v>
      </c>
    </row>
    <row r="18">
      <c r="A18" s="4">
        <v>43525.0</v>
      </c>
      <c r="B18" s="5" t="s">
        <v>132</v>
      </c>
      <c r="C18" s="5" t="s">
        <v>19</v>
      </c>
      <c r="D18" s="6">
        <f t="shared" ref="D18:D19" si="5">+0.4 %</f>
        <v>0.004</v>
      </c>
      <c r="E18" s="6">
        <f>+4.4 %</f>
        <v>0.044</v>
      </c>
    </row>
    <row r="19">
      <c r="A19" s="4">
        <v>43497.0</v>
      </c>
      <c r="B19" s="5" t="s">
        <v>132</v>
      </c>
      <c r="C19" s="6">
        <f>+0.1 %</f>
        <v>0.001</v>
      </c>
      <c r="D19" s="6">
        <f t="shared" si="5"/>
        <v>0.004</v>
      </c>
      <c r="E19" s="6">
        <f>+5.2 %</f>
        <v>0.052</v>
      </c>
    </row>
    <row r="20">
      <c r="A20" s="4">
        <v>43466.0</v>
      </c>
      <c r="B20" s="5" t="s">
        <v>132</v>
      </c>
      <c r="C20" s="6">
        <f>+0.4 %</f>
        <v>0.004</v>
      </c>
      <c r="D20" s="7" t="s">
        <v>51</v>
      </c>
      <c r="E20" s="6">
        <f>+5.4 %</f>
        <v>0.054</v>
      </c>
    </row>
    <row r="21">
      <c r="A21" s="4">
        <v>43435.0</v>
      </c>
      <c r="B21" s="5" t="s">
        <v>132</v>
      </c>
      <c r="C21" s="5" t="s">
        <v>19</v>
      </c>
      <c r="D21" s="7" t="s">
        <v>6</v>
      </c>
      <c r="E21" s="6">
        <f>+4.9 %</f>
        <v>0.049</v>
      </c>
    </row>
    <row r="22">
      <c r="A22" s="4">
        <v>43405.0</v>
      </c>
      <c r="B22" s="5" t="s">
        <v>132</v>
      </c>
      <c r="C22" s="7" t="s">
        <v>6</v>
      </c>
      <c r="D22" s="7" t="s">
        <v>51</v>
      </c>
      <c r="E22" s="6">
        <f>+6.4 %</f>
        <v>0.064</v>
      </c>
    </row>
    <row r="23">
      <c r="A23" s="4">
        <v>43374.0</v>
      </c>
      <c r="B23" s="5" t="s">
        <v>132</v>
      </c>
      <c r="C23" s="6">
        <f t="shared" ref="C23:D23" si="6">+0.1 %</f>
        <v>0.001</v>
      </c>
      <c r="D23" s="6">
        <f t="shared" si="6"/>
        <v>0.001</v>
      </c>
      <c r="E23" s="6">
        <f>+10.4 %</f>
        <v>0.104</v>
      </c>
    </row>
    <row r="24">
      <c r="A24" s="4">
        <v>43344.0</v>
      </c>
      <c r="B24" s="5" t="s">
        <v>132</v>
      </c>
      <c r="C24" s="6">
        <f>+0.2 %</f>
        <v>0.002</v>
      </c>
      <c r="D24" s="6">
        <f>+1.7 %</f>
        <v>0.017</v>
      </c>
      <c r="E24" s="6">
        <f>+9.8 %</f>
        <v>0.098</v>
      </c>
    </row>
    <row r="25">
      <c r="A25" s="4">
        <v>43313.0</v>
      </c>
      <c r="B25" s="5" t="s">
        <v>132</v>
      </c>
      <c r="C25" s="7" t="s">
        <v>18</v>
      </c>
      <c r="D25" s="6">
        <f>+0.1 %</f>
        <v>0.001</v>
      </c>
      <c r="E25" s="6">
        <f>+10.6 %</f>
        <v>0.106</v>
      </c>
    </row>
    <row r="26">
      <c r="A26" s="4">
        <v>43282.0</v>
      </c>
      <c r="B26" s="5" t="s">
        <v>132</v>
      </c>
      <c r="C26" s="6">
        <f>+1.6 %</f>
        <v>0.016</v>
      </c>
      <c r="D26" s="6">
        <f>+1.5 %</f>
        <v>0.015</v>
      </c>
      <c r="E26" s="6">
        <f>+10.1 %</f>
        <v>0.101</v>
      </c>
    </row>
    <row r="27">
      <c r="A27" s="4">
        <v>43252.0</v>
      </c>
      <c r="B27" s="5" t="s">
        <v>133</v>
      </c>
      <c r="C27" s="7" t="s">
        <v>86</v>
      </c>
      <c r="D27" s="6">
        <f>+2.7 %</f>
        <v>0.027</v>
      </c>
      <c r="E27" s="6">
        <f>+11.6 %</f>
        <v>0.116</v>
      </c>
    </row>
    <row r="28">
      <c r="A28" s="4">
        <v>43221.0</v>
      </c>
      <c r="B28" s="5" t="s">
        <v>132</v>
      </c>
      <c r="C28" s="6">
        <f>+1.3 %</f>
        <v>0.013</v>
      </c>
      <c r="D28" s="6">
        <f>+4.8 %</f>
        <v>0.048</v>
      </c>
      <c r="E28" s="6">
        <f>+12.5 %</f>
        <v>0.125</v>
      </c>
    </row>
    <row r="29">
      <c r="A29" s="4">
        <v>43191.0</v>
      </c>
      <c r="B29" s="5" t="s">
        <v>133</v>
      </c>
      <c r="C29" s="6">
        <f>+2.8 %</f>
        <v>0.028</v>
      </c>
      <c r="D29" s="6">
        <f>+3.7 %</f>
        <v>0.037</v>
      </c>
      <c r="E29" s="6">
        <f>+11.4 %</f>
        <v>0.114</v>
      </c>
    </row>
    <row r="30">
      <c r="A30" s="4">
        <v>43160.0</v>
      </c>
      <c r="B30" s="5" t="s">
        <v>134</v>
      </c>
      <c r="C30" s="6">
        <f>+0.7 %</f>
        <v>0.007</v>
      </c>
      <c r="D30" s="6">
        <f>+0.9 %</f>
        <v>0.009</v>
      </c>
      <c r="E30" s="6">
        <f>+8.8 %</f>
        <v>0.088</v>
      </c>
    </row>
    <row r="31">
      <c r="A31" s="4">
        <v>43132.0</v>
      </c>
      <c r="B31" s="5" t="s">
        <v>185</v>
      </c>
      <c r="C31" s="6">
        <f>+0.2 %</f>
        <v>0.002</v>
      </c>
      <c r="D31" s="6">
        <f>+1.6 %</f>
        <v>0.016</v>
      </c>
      <c r="E31" s="6">
        <f>+8.6 %</f>
        <v>0.086</v>
      </c>
    </row>
    <row r="32">
      <c r="A32" s="4">
        <v>43101.0</v>
      </c>
      <c r="B32" s="5" t="s">
        <v>183</v>
      </c>
      <c r="C32" s="5" t="s">
        <v>19</v>
      </c>
      <c r="D32" s="6">
        <f>+4.7 %</f>
        <v>0.047</v>
      </c>
      <c r="E32" s="6">
        <f>+10.2 %</f>
        <v>0.102</v>
      </c>
    </row>
    <row r="33">
      <c r="A33" s="4">
        <v>43070.0</v>
      </c>
      <c r="B33" s="5" t="s">
        <v>183</v>
      </c>
      <c r="C33" s="6">
        <f>+1.4 %</f>
        <v>0.014</v>
      </c>
      <c r="D33" s="6">
        <f>+4.3 %</f>
        <v>0.043</v>
      </c>
      <c r="E33" s="6">
        <f>+11.6 %</f>
        <v>0.116</v>
      </c>
    </row>
    <row r="34">
      <c r="A34" s="4">
        <v>43040.0</v>
      </c>
      <c r="B34" s="5" t="s">
        <v>174</v>
      </c>
      <c r="C34" s="6">
        <f>+3.4 %</f>
        <v>0.034</v>
      </c>
      <c r="D34" s="6">
        <f>+3.8 %</f>
        <v>0.038</v>
      </c>
      <c r="E34" s="6">
        <f>+12.3 %</f>
        <v>0.123</v>
      </c>
    </row>
    <row r="35">
      <c r="A35" s="4">
        <v>43009.0</v>
      </c>
      <c r="B35" s="5" t="s">
        <v>136</v>
      </c>
      <c r="C35" s="7" t="s">
        <v>47</v>
      </c>
      <c r="D35" s="7" t="s">
        <v>18</v>
      </c>
      <c r="E35" s="6">
        <f>+9.7 %</f>
        <v>0.097</v>
      </c>
    </row>
    <row r="36">
      <c r="A36" s="4">
        <v>42979.0</v>
      </c>
      <c r="B36" s="5" t="s">
        <v>136</v>
      </c>
      <c r="C36" s="6">
        <f>+1 %</f>
        <v>0.01</v>
      </c>
      <c r="D36" s="6">
        <f>+3.2 %</f>
        <v>0.032</v>
      </c>
      <c r="E36" s="6">
        <f>+11.1 %</f>
        <v>0.111</v>
      </c>
    </row>
    <row r="37">
      <c r="A37" s="4">
        <v>42948.0</v>
      </c>
      <c r="B37" s="5" t="s">
        <v>177</v>
      </c>
      <c r="C37" s="7" t="s">
        <v>7</v>
      </c>
      <c r="D37" s="6">
        <f>+1.8 %</f>
        <v>0.018</v>
      </c>
      <c r="E37" s="6">
        <f>+10.8 %</f>
        <v>0.108</v>
      </c>
    </row>
    <row r="38">
      <c r="A38" s="4">
        <v>42917.0</v>
      </c>
      <c r="B38" s="5" t="s">
        <v>136</v>
      </c>
      <c r="C38" s="6">
        <f>+2.9 %</f>
        <v>0.029</v>
      </c>
      <c r="D38" s="6">
        <f>+2.7 %</f>
        <v>0.027</v>
      </c>
      <c r="E38" s="6">
        <f>+10.5 %</f>
        <v>0.105</v>
      </c>
    </row>
    <row r="39">
      <c r="A39" s="4">
        <v>42887.0</v>
      </c>
      <c r="B39" s="5" t="s">
        <v>138</v>
      </c>
      <c r="C39" s="7" t="s">
        <v>47</v>
      </c>
      <c r="D39" s="6">
        <f>+0.2 %</f>
        <v>0.002</v>
      </c>
      <c r="E39" s="6">
        <f>+7 %</f>
        <v>0.07</v>
      </c>
    </row>
    <row r="40">
      <c r="A40" s="4">
        <v>42856.0</v>
      </c>
      <c r="B40" s="5" t="s">
        <v>206</v>
      </c>
      <c r="C40" s="6">
        <f t="shared" ref="C40:C41" si="7">+0.3 %</f>
        <v>0.003</v>
      </c>
      <c r="D40" s="6">
        <f>+1.2 %</f>
        <v>0.012</v>
      </c>
      <c r="E40" s="6">
        <f>+7.5 %</f>
        <v>0.075</v>
      </c>
    </row>
    <row r="41">
      <c r="A41" s="4">
        <v>42826.0</v>
      </c>
      <c r="B41" s="5" t="s">
        <v>206</v>
      </c>
      <c r="C41" s="6">
        <f t="shared" si="7"/>
        <v>0.003</v>
      </c>
      <c r="D41" s="6">
        <f>+2.6 %</f>
        <v>0.026</v>
      </c>
      <c r="E41" s="6">
        <f>+7.9 %</f>
        <v>0.079</v>
      </c>
    </row>
    <row r="42">
      <c r="A42" s="4">
        <v>42795.0</v>
      </c>
      <c r="B42" s="5" t="s">
        <v>138</v>
      </c>
      <c r="C42" s="6">
        <f>+0.6 %</f>
        <v>0.006</v>
      </c>
      <c r="D42" s="6">
        <f>+3.6 %</f>
        <v>0.036</v>
      </c>
      <c r="E42" s="6">
        <f>+9 %</f>
        <v>0.09</v>
      </c>
    </row>
    <row r="43">
      <c r="A43" s="4">
        <v>42767.0</v>
      </c>
      <c r="B43" s="5" t="s">
        <v>138</v>
      </c>
      <c r="C43" s="6">
        <f>+1.7 %</f>
        <v>0.017</v>
      </c>
      <c r="D43" s="6">
        <f>+5 %</f>
        <v>0.05</v>
      </c>
      <c r="E43" s="6">
        <f>+10.1 %</f>
        <v>0.101</v>
      </c>
    </row>
    <row r="44">
      <c r="A44" s="4">
        <v>42736.0</v>
      </c>
      <c r="B44" s="5" t="s">
        <v>140</v>
      </c>
      <c r="C44" s="6">
        <f>+1.3 %</f>
        <v>0.013</v>
      </c>
      <c r="D44" s="6">
        <f>+4.3 %</f>
        <v>0.043</v>
      </c>
      <c r="E44" s="6">
        <f>+10.3 %</f>
        <v>0.103</v>
      </c>
    </row>
    <row r="45">
      <c r="A45" s="4">
        <v>42705.0</v>
      </c>
      <c r="B45" s="5" t="s">
        <v>5</v>
      </c>
      <c r="C45" s="6">
        <f>+2 %</f>
        <v>0.02</v>
      </c>
      <c r="D45" s="6">
        <f>+3.8 %</f>
        <v>0.038</v>
      </c>
      <c r="E45" s="6">
        <f>+9.3 %</f>
        <v>0.093</v>
      </c>
    </row>
    <row r="46">
      <c r="A46" s="4">
        <v>42675.0</v>
      </c>
      <c r="B46" s="5" t="s">
        <v>10</v>
      </c>
      <c r="C46" s="6">
        <f>+1 %</f>
        <v>0.01</v>
      </c>
      <c r="D46" s="6">
        <f>+2.5 %</f>
        <v>0.025</v>
      </c>
      <c r="E46" s="6">
        <f>+7 %</f>
        <v>0.07</v>
      </c>
    </row>
    <row r="47">
      <c r="A47" s="4">
        <v>42644.0</v>
      </c>
      <c r="B47" s="5" t="s">
        <v>11</v>
      </c>
      <c r="C47" s="6">
        <f>+0.8 %</f>
        <v>0.008</v>
      </c>
      <c r="D47" s="6">
        <f>+0.6 %</f>
        <v>0.006</v>
      </c>
      <c r="E47" s="6">
        <f>+6.5 %</f>
        <v>0.065</v>
      </c>
    </row>
    <row r="48">
      <c r="A48" s="4">
        <v>42614.0</v>
      </c>
      <c r="B48" s="5" t="s">
        <v>12</v>
      </c>
      <c r="C48" s="6">
        <f>+0.7 %</f>
        <v>0.007</v>
      </c>
      <c r="D48" s="7" t="s">
        <v>7</v>
      </c>
      <c r="E48" s="6">
        <f>+5.8 %</f>
        <v>0.058</v>
      </c>
    </row>
    <row r="49">
      <c r="A49" s="4">
        <v>42583.0</v>
      </c>
      <c r="B49" s="5" t="s">
        <v>13</v>
      </c>
      <c r="C49" s="7" t="s">
        <v>15</v>
      </c>
      <c r="D49" s="7" t="s">
        <v>86</v>
      </c>
      <c r="E49" s="6">
        <f t="shared" ref="E49:E50" si="8">+4.7 %</f>
        <v>0.047</v>
      </c>
    </row>
    <row r="50">
      <c r="A50" s="4">
        <v>42552.0</v>
      </c>
      <c r="B50" s="5" t="s">
        <v>12</v>
      </c>
      <c r="C50" s="7" t="s">
        <v>6</v>
      </c>
      <c r="D50" s="6">
        <f>+0.3 %</f>
        <v>0.003</v>
      </c>
      <c r="E50" s="6">
        <f t="shared" si="8"/>
        <v>0.047</v>
      </c>
    </row>
    <row r="51">
      <c r="A51" s="4">
        <v>42522.0</v>
      </c>
      <c r="B51" s="5" t="s">
        <v>11</v>
      </c>
      <c r="C51" s="5" t="s">
        <v>19</v>
      </c>
      <c r="D51" s="6">
        <f>+2 %</f>
        <v>0.02</v>
      </c>
      <c r="E51" s="6">
        <f>+5.3 %</f>
        <v>0.053</v>
      </c>
    </row>
    <row r="52">
      <c r="A52" s="4">
        <v>42491.0</v>
      </c>
      <c r="B52" s="5" t="s">
        <v>11</v>
      </c>
      <c r="C52" s="6">
        <f>+0.7 %</f>
        <v>0.007</v>
      </c>
      <c r="D52" s="6">
        <f>+3.6 %</f>
        <v>0.036</v>
      </c>
      <c r="E52" s="6">
        <f>+5.6 %</f>
        <v>0.056</v>
      </c>
    </row>
    <row r="53">
      <c r="A53" s="4">
        <v>42461.0</v>
      </c>
      <c r="B53" s="5" t="s">
        <v>12</v>
      </c>
      <c r="C53" s="6">
        <f>+1.4 %</f>
        <v>0.014</v>
      </c>
      <c r="D53" s="6">
        <f>+4.9 %</f>
        <v>0.049</v>
      </c>
      <c r="E53" s="6">
        <f>+5.1 %</f>
        <v>0.051</v>
      </c>
    </row>
    <row r="54">
      <c r="A54" s="4">
        <v>42430.0</v>
      </c>
      <c r="B54" s="5" t="s">
        <v>13</v>
      </c>
      <c r="C54" s="6">
        <f>+1.6 %</f>
        <v>0.016</v>
      </c>
      <c r="D54" s="6">
        <f>+3.8 %</f>
        <v>0.038</v>
      </c>
      <c r="E54" s="6">
        <f>+5.6 %</f>
        <v>0.056</v>
      </c>
    </row>
    <row r="55">
      <c r="A55" s="4">
        <v>42401.0</v>
      </c>
      <c r="B55" s="5" t="s">
        <v>149</v>
      </c>
      <c r="C55" s="6">
        <f>+1.9 %</f>
        <v>0.019</v>
      </c>
      <c r="D55" s="6">
        <f>+2 %</f>
        <v>0.02</v>
      </c>
      <c r="E55" s="6">
        <f>+4.5 %</f>
        <v>0.045</v>
      </c>
    </row>
    <row r="56">
      <c r="A56" s="4">
        <v>42370.0</v>
      </c>
      <c r="B56" s="5" t="s">
        <v>22</v>
      </c>
      <c r="C56" s="6">
        <f>+0.3 %</f>
        <v>0.003</v>
      </c>
      <c r="D56" s="6">
        <f>+0.6 %</f>
        <v>0.006</v>
      </c>
      <c r="E56" s="6">
        <f>+3.7 %</f>
        <v>0.037</v>
      </c>
    </row>
    <row r="57">
      <c r="A57" s="4">
        <v>42339.0</v>
      </c>
      <c r="B57" s="5" t="s">
        <v>22</v>
      </c>
      <c r="C57" s="7" t="s">
        <v>18</v>
      </c>
      <c r="D57" s="6">
        <f>+0.5 %</f>
        <v>0.005</v>
      </c>
      <c r="E57" s="6">
        <f>+3.3 %</f>
        <v>0.033</v>
      </c>
    </row>
    <row r="58">
      <c r="A58" s="4">
        <v>42309.0</v>
      </c>
      <c r="B58" s="5" t="s">
        <v>22</v>
      </c>
      <c r="C58" s="6">
        <f>+0.5 %</f>
        <v>0.005</v>
      </c>
      <c r="D58" s="6">
        <f>+0.3 %</f>
        <v>0.003</v>
      </c>
      <c r="E58" s="6">
        <f>+3.5 %</f>
        <v>0.035</v>
      </c>
    </row>
    <row r="59">
      <c r="A59" s="4">
        <v>42278.0</v>
      </c>
      <c r="B59" s="5" t="s">
        <v>24</v>
      </c>
      <c r="C59" s="6">
        <f>+0.2 %</f>
        <v>0.002</v>
      </c>
      <c r="D59" s="7" t="s">
        <v>66</v>
      </c>
      <c r="E59" s="6">
        <f>+3.1 %</f>
        <v>0.031</v>
      </c>
    </row>
    <row r="60">
      <c r="A60" s="4">
        <v>42248.0</v>
      </c>
      <c r="B60" s="5" t="s">
        <v>24</v>
      </c>
      <c r="C60" s="7" t="s">
        <v>6</v>
      </c>
      <c r="D60" s="7" t="s">
        <v>66</v>
      </c>
      <c r="E60" s="6">
        <f>+2.9 %</f>
        <v>0.029</v>
      </c>
    </row>
    <row r="61">
      <c r="A61" s="4">
        <v>42217.0</v>
      </c>
      <c r="B61" s="5" t="s">
        <v>22</v>
      </c>
      <c r="C61" s="7" t="s">
        <v>15</v>
      </c>
      <c r="D61" s="7" t="s">
        <v>6</v>
      </c>
      <c r="E61" s="6">
        <f>+3.5 %</f>
        <v>0.035</v>
      </c>
    </row>
    <row r="62">
      <c r="A62" s="4">
        <v>42186.0</v>
      </c>
      <c r="B62" s="5" t="s">
        <v>22</v>
      </c>
      <c r="C62" s="6">
        <f>+0.2 %</f>
        <v>0.002</v>
      </c>
      <c r="D62" s="6">
        <f>+0.7 %</f>
        <v>0.007</v>
      </c>
      <c r="E62" s="6">
        <f>+4.6 %</f>
        <v>0.046</v>
      </c>
    </row>
    <row r="63">
      <c r="A63" s="4">
        <v>42156.0</v>
      </c>
      <c r="B63" s="5" t="s">
        <v>22</v>
      </c>
      <c r="C63" s="6">
        <f>+0.3 %</f>
        <v>0.003</v>
      </c>
      <c r="D63" s="6">
        <f>+2.4 %</f>
        <v>0.024</v>
      </c>
      <c r="E63" s="6">
        <f>+4.3 %</f>
        <v>0.043</v>
      </c>
    </row>
    <row r="64">
      <c r="A64" s="4">
        <v>42125.0</v>
      </c>
      <c r="B64" s="5" t="s">
        <v>22</v>
      </c>
      <c r="C64" s="6">
        <f>+0.2 %</f>
        <v>0.002</v>
      </c>
      <c r="D64" s="6">
        <f>+2.6 %</f>
        <v>0.026</v>
      </c>
      <c r="E64" s="6">
        <f>+4 %</f>
        <v>0.04</v>
      </c>
    </row>
    <row r="65">
      <c r="A65" s="4">
        <v>42095.0</v>
      </c>
      <c r="B65" s="5" t="s">
        <v>22</v>
      </c>
      <c r="C65" s="6">
        <f>+1.8 %</f>
        <v>0.018</v>
      </c>
      <c r="D65" s="6">
        <f>+3.4 %</f>
        <v>0.034</v>
      </c>
      <c r="E65" s="6">
        <f>+3.7 %</f>
        <v>0.037</v>
      </c>
    </row>
    <row r="66">
      <c r="A66" s="4">
        <v>42064.0</v>
      </c>
      <c r="B66" s="5" t="s">
        <v>26</v>
      </c>
      <c r="C66" s="6">
        <f>+0.5 %</f>
        <v>0.005</v>
      </c>
      <c r="D66" s="6">
        <f>+1.6 %</f>
        <v>0.016</v>
      </c>
      <c r="E66" s="6">
        <f>+1.8 %</f>
        <v>0.018</v>
      </c>
    </row>
    <row r="67">
      <c r="A67" s="4">
        <v>42036.0</v>
      </c>
      <c r="B67" s="5" t="s">
        <v>197</v>
      </c>
      <c r="C67" s="6">
        <f>+1.1 %</f>
        <v>0.011</v>
      </c>
      <c r="D67" s="6">
        <f>+1 %</f>
        <v>0.01</v>
      </c>
      <c r="E67" s="6">
        <f>+1.3 %</f>
        <v>0.013</v>
      </c>
    </row>
    <row r="68">
      <c r="A68" s="4">
        <v>42005.0</v>
      </c>
      <c r="B68" s="5" t="s">
        <v>27</v>
      </c>
      <c r="C68" s="5" t="s">
        <v>19</v>
      </c>
      <c r="D68" s="5" t="s">
        <v>19</v>
      </c>
      <c r="E68" s="6">
        <f t="shared" ref="E68:E70" si="9">+0.3 %</f>
        <v>0.003</v>
      </c>
    </row>
    <row r="69">
      <c r="A69" s="4">
        <v>41974.0</v>
      </c>
      <c r="B69" s="5" t="s">
        <v>27</v>
      </c>
      <c r="C69" s="7" t="s">
        <v>51</v>
      </c>
      <c r="D69" s="5" t="s">
        <v>19</v>
      </c>
      <c r="E69" s="6">
        <f t="shared" si="9"/>
        <v>0.003</v>
      </c>
    </row>
    <row r="70">
      <c r="A70" s="4">
        <v>41944.0</v>
      </c>
      <c r="B70" s="5" t="s">
        <v>27</v>
      </c>
      <c r="C70" s="6">
        <f>+0.1 %</f>
        <v>0.001</v>
      </c>
      <c r="D70" s="6">
        <f>+0.2 %</f>
        <v>0.002</v>
      </c>
      <c r="E70" s="6">
        <f t="shared" si="9"/>
        <v>0.003</v>
      </c>
    </row>
    <row r="71">
      <c r="A71" s="4">
        <v>41913.0</v>
      </c>
      <c r="B71" s="5" t="s">
        <v>27</v>
      </c>
      <c r="C71" s="5" t="s">
        <v>19</v>
      </c>
      <c r="D71" s="6">
        <f>+0.3 %</f>
        <v>0.003</v>
      </c>
      <c r="E71" s="6">
        <f>+0.2 %</f>
        <v>0.002</v>
      </c>
    </row>
    <row r="72">
      <c r="A72" s="4">
        <v>41883.0</v>
      </c>
      <c r="B72" s="5" t="s">
        <v>27</v>
      </c>
      <c r="C72" s="6">
        <f>+0.1 %</f>
        <v>0.001</v>
      </c>
      <c r="D72" s="6">
        <f>+0.2 %</f>
        <v>0.002</v>
      </c>
      <c r="E72" s="6">
        <f>+0.1 %</f>
        <v>0.001</v>
      </c>
    </row>
    <row r="73">
      <c r="A73" s="4">
        <v>41852.0</v>
      </c>
      <c r="B73" s="5" t="s">
        <v>27</v>
      </c>
      <c r="C73" s="6">
        <f>+0.2 %</f>
        <v>0.002</v>
      </c>
      <c r="D73" s="6">
        <f>+0.1 %</f>
        <v>0.001</v>
      </c>
      <c r="E73" s="5" t="s">
        <v>19</v>
      </c>
    </row>
    <row r="74">
      <c r="A74" s="4">
        <v>41821.0</v>
      </c>
      <c r="B74" s="5" t="s">
        <v>27</v>
      </c>
      <c r="C74" s="7" t="s">
        <v>51</v>
      </c>
      <c r="D74" s="7" t="s">
        <v>51</v>
      </c>
      <c r="E74" s="7" t="s">
        <v>18</v>
      </c>
    </row>
    <row r="75">
      <c r="A75" s="4">
        <v>41791.0</v>
      </c>
      <c r="B75" s="5" t="s">
        <v>27</v>
      </c>
      <c r="C75" s="5" t="s">
        <v>19</v>
      </c>
      <c r="D75" s="5" t="s">
        <v>19</v>
      </c>
      <c r="E75" s="7" t="s">
        <v>17</v>
      </c>
    </row>
    <row r="76">
      <c r="A76" s="4">
        <v>41760.0</v>
      </c>
      <c r="B76" s="5" t="s">
        <v>27</v>
      </c>
      <c r="C76" s="5" t="s">
        <v>19</v>
      </c>
      <c r="D76" s="5" t="s">
        <v>19</v>
      </c>
      <c r="E76" s="7" t="s">
        <v>53</v>
      </c>
    </row>
    <row r="77">
      <c r="A77" s="4">
        <v>41730.0</v>
      </c>
      <c r="B77" s="5" t="s">
        <v>27</v>
      </c>
      <c r="C77" s="5" t="s">
        <v>19</v>
      </c>
      <c r="D77" s="5" t="s">
        <v>19</v>
      </c>
      <c r="E77" s="7" t="s">
        <v>54</v>
      </c>
    </row>
    <row r="78">
      <c r="A78" s="4">
        <v>41699.0</v>
      </c>
      <c r="B78" s="5" t="s">
        <v>27</v>
      </c>
      <c r="C78" s="5" t="s">
        <v>19</v>
      </c>
      <c r="D78" s="5" t="s">
        <v>19</v>
      </c>
      <c r="E78" s="7" t="s">
        <v>67</v>
      </c>
    </row>
    <row r="79">
      <c r="A79" s="4">
        <v>41671.0</v>
      </c>
      <c r="B79" s="5" t="s">
        <v>27</v>
      </c>
      <c r="C79" s="5" t="s">
        <v>19</v>
      </c>
      <c r="D79" s="7" t="s">
        <v>51</v>
      </c>
      <c r="E79" s="7" t="s">
        <v>95</v>
      </c>
    </row>
    <row r="80">
      <c r="A80" s="4">
        <v>41640.0</v>
      </c>
      <c r="B80" s="5" t="s">
        <v>27</v>
      </c>
      <c r="C80" s="5" t="s">
        <v>19</v>
      </c>
      <c r="D80" s="7" t="s">
        <v>51</v>
      </c>
      <c r="E80" s="7" t="s">
        <v>151</v>
      </c>
    </row>
    <row r="81">
      <c r="A81" s="4">
        <v>41609.0</v>
      </c>
      <c r="B81" s="5" t="s">
        <v>27</v>
      </c>
      <c r="C81" s="7" t="s">
        <v>51</v>
      </c>
      <c r="D81" s="7" t="s">
        <v>51</v>
      </c>
      <c r="E81" s="7" t="s">
        <v>98</v>
      </c>
    </row>
    <row r="82">
      <c r="A82" s="4">
        <v>41579.0</v>
      </c>
      <c r="B82" s="5" t="s">
        <v>27</v>
      </c>
      <c r="C82" s="5" t="s">
        <v>19</v>
      </c>
      <c r="D82" s="7" t="s">
        <v>51</v>
      </c>
      <c r="E82" s="7" t="s">
        <v>110</v>
      </c>
    </row>
    <row r="83">
      <c r="A83" s="4">
        <v>41548.0</v>
      </c>
      <c r="B83" s="5" t="s">
        <v>27</v>
      </c>
      <c r="C83" s="7" t="s">
        <v>51</v>
      </c>
      <c r="D83" s="7" t="s">
        <v>51</v>
      </c>
      <c r="E83" s="7" t="s">
        <v>93</v>
      </c>
    </row>
    <row r="84">
      <c r="A84" s="4">
        <v>41518.0</v>
      </c>
      <c r="B84" s="5" t="s">
        <v>27</v>
      </c>
      <c r="C84" s="5" t="s">
        <v>19</v>
      </c>
      <c r="D84" s="7" t="s">
        <v>48</v>
      </c>
      <c r="E84" s="7" t="s">
        <v>92</v>
      </c>
    </row>
    <row r="85">
      <c r="A85" s="4">
        <v>41487.0</v>
      </c>
      <c r="B85" s="5" t="s">
        <v>27</v>
      </c>
      <c r="C85" s="5" t="s">
        <v>19</v>
      </c>
      <c r="D85" s="7" t="s">
        <v>67</v>
      </c>
      <c r="E85" s="7" t="s">
        <v>146</v>
      </c>
    </row>
    <row r="86">
      <c r="A86" s="4">
        <v>41456.0</v>
      </c>
      <c r="B86" s="5" t="s">
        <v>27</v>
      </c>
      <c r="C86" s="7" t="s">
        <v>48</v>
      </c>
      <c r="D86" s="7" t="s">
        <v>69</v>
      </c>
      <c r="E86" s="7" t="s">
        <v>145</v>
      </c>
    </row>
    <row r="87">
      <c r="A87" s="4">
        <v>41426.0</v>
      </c>
      <c r="B87" s="5" t="s">
        <v>197</v>
      </c>
      <c r="C87" s="7" t="s">
        <v>96</v>
      </c>
      <c r="D87" s="7" t="s">
        <v>96</v>
      </c>
      <c r="E87" s="7" t="s">
        <v>59</v>
      </c>
    </row>
    <row r="88">
      <c r="A88" s="4">
        <v>41395.0</v>
      </c>
      <c r="B88" s="5" t="s">
        <v>24</v>
      </c>
      <c r="C88" s="7" t="s">
        <v>23</v>
      </c>
      <c r="D88" s="7" t="s">
        <v>7</v>
      </c>
      <c r="E88" s="7" t="s">
        <v>105</v>
      </c>
    </row>
    <row r="89">
      <c r="A89" s="4">
        <v>41365.0</v>
      </c>
      <c r="B89" s="5" t="s">
        <v>24</v>
      </c>
      <c r="C89" s="6">
        <f>+0.4 %</f>
        <v>0.004</v>
      </c>
      <c r="D89" s="7" t="s">
        <v>25</v>
      </c>
      <c r="E89" s="7" t="s">
        <v>102</v>
      </c>
    </row>
    <row r="90">
      <c r="A90" s="4">
        <v>41334.0</v>
      </c>
      <c r="B90" s="5" t="s">
        <v>24</v>
      </c>
      <c r="C90" s="7" t="s">
        <v>7</v>
      </c>
      <c r="D90" s="7" t="s">
        <v>71</v>
      </c>
      <c r="E90" s="7" t="s">
        <v>145</v>
      </c>
    </row>
    <row r="91">
      <c r="A91" s="4">
        <v>41306.0</v>
      </c>
      <c r="B91" s="5" t="s">
        <v>24</v>
      </c>
      <c r="C91" s="7" t="s">
        <v>47</v>
      </c>
      <c r="D91" s="7" t="s">
        <v>53</v>
      </c>
      <c r="E91" s="7" t="s">
        <v>91</v>
      </c>
    </row>
    <row r="92">
      <c r="A92" s="4">
        <v>41275.0</v>
      </c>
      <c r="B92" s="5" t="s">
        <v>22</v>
      </c>
      <c r="C92" s="7" t="s">
        <v>23</v>
      </c>
      <c r="D92" s="7" t="s">
        <v>87</v>
      </c>
      <c r="E92" s="7" t="s">
        <v>91</v>
      </c>
    </row>
    <row r="93">
      <c r="A93" s="4">
        <v>41244.0</v>
      </c>
      <c r="B93" s="5" t="s">
        <v>22</v>
      </c>
      <c r="C93" s="7" t="s">
        <v>14</v>
      </c>
      <c r="D93" s="7" t="s">
        <v>67</v>
      </c>
      <c r="E93" s="7" t="s">
        <v>92</v>
      </c>
    </row>
    <row r="94">
      <c r="A94" s="4">
        <v>41214.0</v>
      </c>
      <c r="B94" s="5" t="s">
        <v>149</v>
      </c>
      <c r="C94" s="7" t="s">
        <v>18</v>
      </c>
      <c r="D94" s="7" t="s">
        <v>66</v>
      </c>
      <c r="E94" s="7" t="s">
        <v>109</v>
      </c>
    </row>
    <row r="95">
      <c r="A95" s="4">
        <v>41183.0</v>
      </c>
      <c r="B95" s="5" t="s">
        <v>149</v>
      </c>
      <c r="C95" s="7" t="s">
        <v>47</v>
      </c>
      <c r="D95" s="7" t="s">
        <v>71</v>
      </c>
      <c r="E95" s="7" t="s">
        <v>147</v>
      </c>
    </row>
    <row r="96">
      <c r="A96" s="4">
        <v>41153.0</v>
      </c>
      <c r="B96" s="5" t="s">
        <v>20</v>
      </c>
      <c r="C96" s="7" t="s">
        <v>23</v>
      </c>
      <c r="D96" s="7" t="s">
        <v>64</v>
      </c>
      <c r="E96" s="7" t="s">
        <v>88</v>
      </c>
    </row>
    <row r="97">
      <c r="A97" s="4">
        <v>41122.0</v>
      </c>
      <c r="B97" s="5" t="s">
        <v>20</v>
      </c>
      <c r="C97" s="7" t="s">
        <v>7</v>
      </c>
      <c r="D97" s="7" t="s">
        <v>48</v>
      </c>
      <c r="E97" s="7" t="s">
        <v>151</v>
      </c>
    </row>
    <row r="98">
      <c r="A98" s="4">
        <v>41091.0</v>
      </c>
      <c r="B98" s="5" t="s">
        <v>13</v>
      </c>
      <c r="C98" s="7" t="s">
        <v>66</v>
      </c>
      <c r="D98" s="7" t="s">
        <v>85</v>
      </c>
      <c r="E98" s="7" t="s">
        <v>155</v>
      </c>
    </row>
    <row r="99">
      <c r="A99" s="4">
        <v>41061.0</v>
      </c>
      <c r="B99" s="5" t="s">
        <v>12</v>
      </c>
      <c r="C99" s="6">
        <f>+0.7 %</f>
        <v>0.007</v>
      </c>
      <c r="D99" s="7" t="s">
        <v>86</v>
      </c>
      <c r="E99" s="7" t="s">
        <v>72</v>
      </c>
    </row>
    <row r="100">
      <c r="A100" s="4">
        <v>41030.0</v>
      </c>
      <c r="B100" s="5" t="s">
        <v>13</v>
      </c>
      <c r="C100" s="7" t="s">
        <v>84</v>
      </c>
      <c r="D100" s="7" t="s">
        <v>87</v>
      </c>
      <c r="E100" s="7" t="s">
        <v>74</v>
      </c>
    </row>
    <row r="101">
      <c r="A101" s="4">
        <v>41000.0</v>
      </c>
      <c r="B101" s="5" t="s">
        <v>11</v>
      </c>
      <c r="C101" s="7" t="s">
        <v>18</v>
      </c>
      <c r="D101" s="7" t="s">
        <v>66</v>
      </c>
      <c r="E101" s="7" t="s">
        <v>71</v>
      </c>
    </row>
    <row r="102">
      <c r="A102" s="4">
        <v>40969.0</v>
      </c>
      <c r="B102" s="5" t="s">
        <v>10</v>
      </c>
      <c r="C102" s="7" t="s">
        <v>6</v>
      </c>
      <c r="D102" s="7" t="s">
        <v>7</v>
      </c>
      <c r="E102" s="7" t="s">
        <v>66</v>
      </c>
    </row>
    <row r="103">
      <c r="A103" s="4">
        <v>40940.0</v>
      </c>
      <c r="B103" s="5" t="s">
        <v>10</v>
      </c>
      <c r="C103" s="7" t="s">
        <v>47</v>
      </c>
      <c r="D103" s="7" t="s">
        <v>18</v>
      </c>
      <c r="E103" s="7" t="s">
        <v>96</v>
      </c>
    </row>
    <row r="104">
      <c r="A104" s="4">
        <v>40909.0</v>
      </c>
      <c r="B104" s="5" t="s">
        <v>9</v>
      </c>
      <c r="C104" s="6">
        <f>+0.3 %</f>
        <v>0.003</v>
      </c>
      <c r="D104" s="6">
        <f>+0.4 %</f>
        <v>0.004</v>
      </c>
      <c r="E104" s="7" t="s">
        <v>15</v>
      </c>
    </row>
    <row r="105">
      <c r="A105" s="4">
        <v>40878.0</v>
      </c>
      <c r="B105" s="5" t="s">
        <v>10</v>
      </c>
      <c r="C105" s="5" t="s">
        <v>19</v>
      </c>
      <c r="D105" s="6">
        <f>+0.6 %</f>
        <v>0.006</v>
      </c>
      <c r="E105" s="7" t="s">
        <v>17</v>
      </c>
    </row>
    <row r="106">
      <c r="A106" s="4">
        <v>40848.0</v>
      </c>
      <c r="B106" s="5" t="s">
        <v>10</v>
      </c>
      <c r="C106" s="6">
        <f>+0.1 %</f>
        <v>0.001</v>
      </c>
      <c r="D106" s="7" t="s">
        <v>18</v>
      </c>
      <c r="E106" s="7" t="s">
        <v>67</v>
      </c>
    </row>
    <row r="107">
      <c r="A107" s="4">
        <v>40817.0</v>
      </c>
      <c r="B107" s="5" t="s">
        <v>10</v>
      </c>
      <c r="C107" s="6">
        <f>+0.5 %</f>
        <v>0.005</v>
      </c>
      <c r="D107" s="7" t="s">
        <v>17</v>
      </c>
      <c r="E107" s="7" t="s">
        <v>86</v>
      </c>
    </row>
    <row r="108">
      <c r="A108" s="4">
        <v>40787.0</v>
      </c>
      <c r="B108" s="5" t="s">
        <v>10</v>
      </c>
      <c r="C108" s="7" t="s">
        <v>25</v>
      </c>
      <c r="D108" s="7" t="s">
        <v>79</v>
      </c>
      <c r="E108" s="7" t="s">
        <v>113</v>
      </c>
    </row>
    <row r="109">
      <c r="A109" s="4">
        <v>40756.0</v>
      </c>
      <c r="B109" s="5" t="s">
        <v>10</v>
      </c>
      <c r="C109" s="7" t="s">
        <v>15</v>
      </c>
      <c r="D109" s="7" t="s">
        <v>66</v>
      </c>
      <c r="E109" s="7" t="s">
        <v>6</v>
      </c>
    </row>
    <row r="110">
      <c r="A110" s="4">
        <v>40725.0</v>
      </c>
      <c r="B110" s="5" t="s">
        <v>9</v>
      </c>
      <c r="C110" s="7" t="s">
        <v>47</v>
      </c>
      <c r="D110" s="6">
        <f>+0.5 %</f>
        <v>0.005</v>
      </c>
      <c r="E110" s="6">
        <f>+4 %</f>
        <v>0.04</v>
      </c>
    </row>
    <row r="111">
      <c r="A111" s="4">
        <v>40695.0</v>
      </c>
      <c r="B111" s="5" t="s">
        <v>5</v>
      </c>
      <c r="C111" s="6">
        <f>+0.3 %</f>
        <v>0.003</v>
      </c>
      <c r="D111" s="6">
        <f>+1.1 %</f>
        <v>0.011</v>
      </c>
      <c r="E111" s="6">
        <f>+3.4 %</f>
        <v>0.034</v>
      </c>
    </row>
    <row r="112">
      <c r="A112" s="4">
        <v>40664.0</v>
      </c>
      <c r="B112" s="5" t="s">
        <v>5</v>
      </c>
      <c r="C112" s="6">
        <f>+0.7 %</f>
        <v>0.007</v>
      </c>
      <c r="D112" s="5" t="s">
        <v>19</v>
      </c>
      <c r="E112" s="7" t="s">
        <v>47</v>
      </c>
    </row>
    <row r="113">
      <c r="A113" s="4">
        <v>40634.0</v>
      </c>
      <c r="B113" s="5" t="s">
        <v>9</v>
      </c>
      <c r="C113" s="6">
        <f>+0.2 %</f>
        <v>0.002</v>
      </c>
      <c r="D113" s="7" t="s">
        <v>7</v>
      </c>
      <c r="E113" s="7" t="s">
        <v>88</v>
      </c>
    </row>
    <row r="114">
      <c r="A114" s="4">
        <v>40603.0</v>
      </c>
      <c r="B114" s="5" t="s">
        <v>9</v>
      </c>
      <c r="C114" s="7" t="s">
        <v>15</v>
      </c>
      <c r="D114" s="7" t="s">
        <v>25</v>
      </c>
      <c r="E114" s="7" t="s">
        <v>87</v>
      </c>
    </row>
    <row r="115">
      <c r="A115" s="4">
        <v>40575.0</v>
      </c>
      <c r="B115" s="5" t="s">
        <v>5</v>
      </c>
      <c r="C115" s="6">
        <f>+0.1 %</f>
        <v>0.001</v>
      </c>
      <c r="D115" s="7" t="s">
        <v>86</v>
      </c>
      <c r="E115" s="7" t="s">
        <v>15</v>
      </c>
    </row>
    <row r="116">
      <c r="A116" s="4">
        <v>40544.0</v>
      </c>
      <c r="B116" s="5" t="s">
        <v>5</v>
      </c>
      <c r="C116" s="5" t="s">
        <v>19</v>
      </c>
      <c r="D116" s="7" t="s">
        <v>51</v>
      </c>
      <c r="E116" s="7" t="s">
        <v>6</v>
      </c>
    </row>
    <row r="117">
      <c r="A117" s="4">
        <v>40513.0</v>
      </c>
      <c r="B117" s="5" t="s">
        <v>5</v>
      </c>
      <c r="C117" s="7" t="s">
        <v>96</v>
      </c>
      <c r="D117" s="7" t="s">
        <v>7</v>
      </c>
      <c r="E117" s="6">
        <f>+0.8 %</f>
        <v>0.008</v>
      </c>
    </row>
    <row r="118">
      <c r="A118" s="4">
        <v>40483.0</v>
      </c>
      <c r="B118" s="5" t="s">
        <v>8</v>
      </c>
      <c r="C118" s="6">
        <f>+1.4 %</f>
        <v>0.014</v>
      </c>
      <c r="D118" s="6">
        <f>+2.1 %</f>
        <v>0.021</v>
      </c>
      <c r="E118" s="7" t="s">
        <v>64</v>
      </c>
    </row>
    <row r="119">
      <c r="A119" s="4">
        <v>40452.0</v>
      </c>
      <c r="B119" s="5" t="s">
        <v>5</v>
      </c>
      <c r="C119" s="7" t="s">
        <v>47</v>
      </c>
      <c r="D119" s="6">
        <f>+4.1 %</f>
        <v>0.041</v>
      </c>
      <c r="E119" s="7" t="s">
        <v>56</v>
      </c>
    </row>
    <row r="120">
      <c r="A120" s="4">
        <v>40422.0</v>
      </c>
      <c r="B120" s="5" t="s">
        <v>5</v>
      </c>
      <c r="C120" s="6">
        <f>+1.2 %</f>
        <v>0.012</v>
      </c>
      <c r="D120" s="6">
        <f>+3.6 %</f>
        <v>0.036</v>
      </c>
      <c r="E120" s="7" t="s">
        <v>90</v>
      </c>
    </row>
    <row r="121">
      <c r="A121" s="4">
        <v>40391.0</v>
      </c>
      <c r="B121" s="5" t="s">
        <v>9</v>
      </c>
      <c r="C121" s="6">
        <f>+3.4 %</f>
        <v>0.034</v>
      </c>
      <c r="D121" s="7" t="s">
        <v>86</v>
      </c>
      <c r="E121" s="7" t="s">
        <v>241</v>
      </c>
    </row>
    <row r="122">
      <c r="A122" s="4">
        <v>40360.0</v>
      </c>
      <c r="B122" s="5" t="s">
        <v>13</v>
      </c>
      <c r="C122" s="7" t="s">
        <v>48</v>
      </c>
      <c r="D122" s="7" t="s">
        <v>146</v>
      </c>
      <c r="E122" s="7" t="s">
        <v>242</v>
      </c>
    </row>
    <row r="123">
      <c r="A123" s="4">
        <v>40330.0</v>
      </c>
      <c r="B123" s="5" t="s">
        <v>12</v>
      </c>
      <c r="C123" s="7" t="s">
        <v>72</v>
      </c>
      <c r="D123" s="7" t="s">
        <v>109</v>
      </c>
      <c r="E123" s="7" t="s">
        <v>243</v>
      </c>
    </row>
    <row r="124">
      <c r="A124" s="4">
        <v>40299.0</v>
      </c>
      <c r="B124" s="5" t="s">
        <v>5</v>
      </c>
      <c r="C124" s="7" t="s">
        <v>113</v>
      </c>
      <c r="D124" s="7" t="s">
        <v>47</v>
      </c>
      <c r="E124" s="5" t="s">
        <v>153</v>
      </c>
    </row>
    <row r="125">
      <c r="A125" s="4">
        <v>40269.0</v>
      </c>
      <c r="B125" s="5" t="s">
        <v>139</v>
      </c>
      <c r="C125" s="6">
        <f>+1.2 %</f>
        <v>0.012</v>
      </c>
      <c r="D125" s="6">
        <f>+2.6 %</f>
        <v>0.026</v>
      </c>
      <c r="E125" s="5" t="s">
        <v>153</v>
      </c>
    </row>
    <row r="126">
      <c r="A126" s="4">
        <v>40238.0</v>
      </c>
      <c r="B126" s="5" t="s">
        <v>140</v>
      </c>
      <c r="C126" s="6">
        <f>+0.6 %</f>
        <v>0.006</v>
      </c>
      <c r="D126" s="6">
        <f>+2.5 %</f>
        <v>0.025</v>
      </c>
      <c r="E126" s="5" t="s">
        <v>153</v>
      </c>
    </row>
    <row r="127">
      <c r="A127" s="4">
        <v>40210.0</v>
      </c>
      <c r="B127" s="5" t="s">
        <v>8</v>
      </c>
      <c r="C127" s="6">
        <f>+0.7 %</f>
        <v>0.007</v>
      </c>
      <c r="D127" s="7" t="s">
        <v>87</v>
      </c>
      <c r="E127" s="5" t="s">
        <v>153</v>
      </c>
    </row>
    <row r="128">
      <c r="A128" s="4">
        <v>40179.0</v>
      </c>
      <c r="B128" s="5" t="s">
        <v>5</v>
      </c>
      <c r="C128" s="6">
        <f>+1.2 %</f>
        <v>0.012</v>
      </c>
      <c r="D128" s="7" t="s">
        <v>198</v>
      </c>
      <c r="E128" s="5" t="s">
        <v>153</v>
      </c>
    </row>
    <row r="129">
      <c r="A129" s="4">
        <v>40148.0</v>
      </c>
      <c r="B129" s="5" t="s">
        <v>9</v>
      </c>
      <c r="C129" s="7" t="s">
        <v>108</v>
      </c>
      <c r="D129" s="7" t="s">
        <v>77</v>
      </c>
      <c r="E129" s="5" t="s">
        <v>153</v>
      </c>
    </row>
    <row r="130">
      <c r="A130" s="4">
        <v>40118.0</v>
      </c>
      <c r="B130" s="5" t="s">
        <v>138</v>
      </c>
      <c r="C130" s="7" t="s">
        <v>85</v>
      </c>
      <c r="D130" s="7" t="s">
        <v>189</v>
      </c>
      <c r="E130" s="5" t="s">
        <v>153</v>
      </c>
    </row>
    <row r="131">
      <c r="A131" s="4">
        <v>40087.0</v>
      </c>
      <c r="B131" s="5" t="s">
        <v>137</v>
      </c>
      <c r="C131" s="7" t="s">
        <v>7</v>
      </c>
      <c r="D131" s="7" t="s">
        <v>155</v>
      </c>
      <c r="E131" s="5" t="s">
        <v>153</v>
      </c>
    </row>
    <row r="132">
      <c r="A132" s="4">
        <v>40057.0</v>
      </c>
      <c r="B132" s="5" t="s">
        <v>177</v>
      </c>
      <c r="C132" s="7" t="s">
        <v>53</v>
      </c>
      <c r="D132" s="7" t="s">
        <v>151</v>
      </c>
      <c r="E132" s="5" t="s">
        <v>153</v>
      </c>
    </row>
    <row r="133">
      <c r="A133" s="4">
        <v>40026.0</v>
      </c>
      <c r="B133" s="5" t="s">
        <v>175</v>
      </c>
      <c r="C133" s="7" t="s">
        <v>62</v>
      </c>
      <c r="D133" s="5" t="s">
        <v>153</v>
      </c>
      <c r="E133" s="5" t="s">
        <v>153</v>
      </c>
    </row>
    <row r="134">
      <c r="A134" s="4">
        <v>39995.0</v>
      </c>
      <c r="B134" s="5" t="s">
        <v>135</v>
      </c>
      <c r="C134" s="7" t="s">
        <v>18</v>
      </c>
      <c r="D134" s="5" t="s">
        <v>153</v>
      </c>
      <c r="E134" s="5" t="s">
        <v>153</v>
      </c>
    </row>
    <row r="135">
      <c r="A135" s="4">
        <v>39965.0</v>
      </c>
      <c r="B135" s="5" t="s">
        <v>174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244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134</v>
      </c>
      <c r="C2" s="7" t="s">
        <v>6</v>
      </c>
      <c r="D2" s="7" t="s">
        <v>86</v>
      </c>
      <c r="E2" s="6">
        <f>+3.2 %</f>
        <v>0.032</v>
      </c>
    </row>
    <row r="3">
      <c r="A3" s="4">
        <v>43983.0</v>
      </c>
      <c r="B3" s="5" t="s">
        <v>134</v>
      </c>
      <c r="C3" s="7" t="s">
        <v>7</v>
      </c>
      <c r="D3" s="7" t="s">
        <v>23</v>
      </c>
      <c r="E3" s="6">
        <f>+4.6 %</f>
        <v>0.046</v>
      </c>
    </row>
    <row r="4">
      <c r="A4" s="4">
        <v>43952.0</v>
      </c>
      <c r="B4" s="5" t="s">
        <v>187</v>
      </c>
      <c r="C4" s="7" t="s">
        <v>23</v>
      </c>
      <c r="D4" s="6">
        <f>+0.7 %</f>
        <v>0.007</v>
      </c>
      <c r="E4" s="6">
        <f>+5.6 %</f>
        <v>0.056</v>
      </c>
    </row>
    <row r="5">
      <c r="A5" s="4">
        <v>43922.0</v>
      </c>
      <c r="B5" s="5" t="s">
        <v>187</v>
      </c>
      <c r="C5" s="6">
        <f>+0.6 %</f>
        <v>0.006</v>
      </c>
      <c r="D5" s="6">
        <f>+1.5 %</f>
        <v>0.015</v>
      </c>
      <c r="E5" s="6">
        <f>+4.7 %</f>
        <v>0.047</v>
      </c>
    </row>
    <row r="6">
      <c r="A6" s="4">
        <v>43891.0</v>
      </c>
      <c r="B6" s="5" t="s">
        <v>187</v>
      </c>
      <c r="C6" s="6">
        <f>+0.4 %</f>
        <v>0.004</v>
      </c>
      <c r="D6" s="6">
        <f>+2 %</f>
        <v>0.02</v>
      </c>
      <c r="E6" s="6">
        <f>+5.2 %</f>
        <v>0.052</v>
      </c>
    </row>
    <row r="7">
      <c r="A7" s="4">
        <v>43862.0</v>
      </c>
      <c r="B7" s="5" t="s">
        <v>134</v>
      </c>
      <c r="C7" s="6">
        <f>+0.5 %</f>
        <v>0.005</v>
      </c>
      <c r="D7" s="6">
        <f>+2.1 %</f>
        <v>0.021</v>
      </c>
      <c r="E7" s="6">
        <f>+4.8 %</f>
        <v>0.048</v>
      </c>
    </row>
    <row r="8">
      <c r="A8" s="4">
        <v>43831.0</v>
      </c>
      <c r="B8" s="5" t="s">
        <v>134</v>
      </c>
      <c r="C8" s="6">
        <f>+1.1 %</f>
        <v>0.011</v>
      </c>
      <c r="D8" s="6">
        <f>+1.4 %</f>
        <v>0.014</v>
      </c>
      <c r="E8" s="6">
        <f>+4.4 %</f>
        <v>0.044</v>
      </c>
    </row>
    <row r="9">
      <c r="A9" s="4">
        <v>43800.0</v>
      </c>
      <c r="B9" s="5" t="s">
        <v>183</v>
      </c>
      <c r="C9" s="6">
        <f>+0.4 %</f>
        <v>0.004</v>
      </c>
      <c r="D9" s="6">
        <f>+0.6 %</f>
        <v>0.006</v>
      </c>
      <c r="E9" s="6">
        <f>+3.7 %</f>
        <v>0.037</v>
      </c>
    </row>
    <row r="10">
      <c r="A10" s="4">
        <v>43770.0</v>
      </c>
      <c r="B10" s="5" t="s">
        <v>183</v>
      </c>
      <c r="C10" s="7" t="s">
        <v>51</v>
      </c>
      <c r="D10" s="6">
        <f>+1.3 %</f>
        <v>0.013</v>
      </c>
      <c r="E10" s="6">
        <f>+2.9 %</f>
        <v>0.029</v>
      </c>
    </row>
    <row r="11">
      <c r="A11" s="4">
        <v>43739.0</v>
      </c>
      <c r="B11" s="5" t="s">
        <v>183</v>
      </c>
      <c r="C11" s="6">
        <f>+0.3 %</f>
        <v>0.003</v>
      </c>
      <c r="D11" s="6">
        <f>+1.6 %</f>
        <v>0.016</v>
      </c>
      <c r="E11" s="6">
        <f>+3.4 %</f>
        <v>0.034</v>
      </c>
    </row>
    <row r="12">
      <c r="A12" s="4">
        <v>43709.0</v>
      </c>
      <c r="B12" s="5" t="s">
        <v>174</v>
      </c>
      <c r="C12" s="6">
        <f>+1.2 %</f>
        <v>0.012</v>
      </c>
      <c r="D12" s="6">
        <f>+2.3 %</f>
        <v>0.023</v>
      </c>
      <c r="E12" s="6">
        <f>+2.7 %</f>
        <v>0.027</v>
      </c>
    </row>
    <row r="13">
      <c r="A13" s="4">
        <v>43678.0</v>
      </c>
      <c r="B13" s="5" t="s">
        <v>135</v>
      </c>
      <c r="C13" s="6">
        <f>+0.1 %</f>
        <v>0.001</v>
      </c>
      <c r="D13" s="6">
        <f>+1.4 %</f>
        <v>0.014</v>
      </c>
      <c r="E13" s="6">
        <f>+1.7 %</f>
        <v>0.017</v>
      </c>
    </row>
    <row r="14">
      <c r="A14" s="4">
        <v>43647.0</v>
      </c>
      <c r="B14" s="5" t="s">
        <v>135</v>
      </c>
      <c r="C14" s="6">
        <f>+1 %</f>
        <v>0.01</v>
      </c>
      <c r="D14" s="6">
        <f>+0.1 %</f>
        <v>0.001</v>
      </c>
      <c r="E14" s="6">
        <f>+1.3 %</f>
        <v>0.013</v>
      </c>
    </row>
    <row r="15">
      <c r="A15" s="4">
        <v>43617.0</v>
      </c>
      <c r="B15" s="5" t="s">
        <v>175</v>
      </c>
      <c r="C15" s="6">
        <f>+0.3 %</f>
        <v>0.003</v>
      </c>
      <c r="D15" s="6">
        <f>+0.2 %</f>
        <v>0.002</v>
      </c>
      <c r="E15" s="7" t="s">
        <v>51</v>
      </c>
    </row>
    <row r="16">
      <c r="A16" s="4">
        <v>43586.0</v>
      </c>
      <c r="B16" s="5" t="s">
        <v>176</v>
      </c>
      <c r="C16" s="7" t="s">
        <v>66</v>
      </c>
      <c r="D16" s="7" t="s">
        <v>51</v>
      </c>
      <c r="E16" s="6">
        <f>+1.7 %</f>
        <v>0.017</v>
      </c>
    </row>
    <row r="17">
      <c r="A17" s="4">
        <v>43556.0</v>
      </c>
      <c r="B17" s="5" t="s">
        <v>135</v>
      </c>
      <c r="C17" s="6">
        <f>+1.1 %</f>
        <v>0.011</v>
      </c>
      <c r="D17" s="6">
        <f>+1.2 %</f>
        <v>0.012</v>
      </c>
      <c r="E17" s="6">
        <f>+4.5 %</f>
        <v>0.045</v>
      </c>
    </row>
    <row r="18">
      <c r="A18" s="4">
        <v>43525.0</v>
      </c>
      <c r="B18" s="5" t="s">
        <v>176</v>
      </c>
      <c r="C18" s="5" t="s">
        <v>19</v>
      </c>
      <c r="D18" s="6">
        <f>+0.6 %</f>
        <v>0.006</v>
      </c>
      <c r="E18" s="6">
        <f>+2.9 %</f>
        <v>0.029</v>
      </c>
    </row>
    <row r="19">
      <c r="A19" s="4">
        <v>43497.0</v>
      </c>
      <c r="B19" s="5" t="s">
        <v>176</v>
      </c>
      <c r="C19" s="6">
        <f>+0.1 %</f>
        <v>0.001</v>
      </c>
      <c r="D19" s="6">
        <f>+0.2 %</f>
        <v>0.002</v>
      </c>
      <c r="E19" s="6">
        <f>+3.2 %</f>
        <v>0.032</v>
      </c>
    </row>
    <row r="20">
      <c r="A20" s="4">
        <v>43466.0</v>
      </c>
      <c r="B20" s="5" t="s">
        <v>176</v>
      </c>
      <c r="C20" s="6">
        <f>+0.5 %</f>
        <v>0.005</v>
      </c>
      <c r="D20" s="6">
        <f>+0.4 %</f>
        <v>0.004</v>
      </c>
      <c r="E20" s="6">
        <f>+2.7 %</f>
        <v>0.027</v>
      </c>
    </row>
    <row r="21">
      <c r="A21" s="4">
        <v>43435.0</v>
      </c>
      <c r="B21" s="5" t="s">
        <v>176</v>
      </c>
      <c r="C21" s="7" t="s">
        <v>6</v>
      </c>
      <c r="D21" s="7" t="s">
        <v>47</v>
      </c>
      <c r="E21" s="6">
        <f>+0.8 %</f>
        <v>0.008</v>
      </c>
    </row>
    <row r="22">
      <c r="A22" s="4">
        <v>43405.0</v>
      </c>
      <c r="B22" s="5" t="s">
        <v>176</v>
      </c>
      <c r="C22" s="6">
        <f>+0.3 %</f>
        <v>0.003</v>
      </c>
      <c r="D22" s="6">
        <f>+0.1 %</f>
        <v>0.001</v>
      </c>
      <c r="E22" s="6">
        <f>+2.1 %</f>
        <v>0.021</v>
      </c>
    </row>
    <row r="23">
      <c r="A23" s="4">
        <v>43374.0</v>
      </c>
      <c r="B23" s="5" t="s">
        <v>176</v>
      </c>
      <c r="C23" s="7" t="s">
        <v>6</v>
      </c>
      <c r="D23" s="7" t="s">
        <v>6</v>
      </c>
      <c r="E23" s="6">
        <f>+2.3 %</f>
        <v>0.023</v>
      </c>
    </row>
    <row r="24">
      <c r="A24" s="4">
        <v>43344.0</v>
      </c>
      <c r="B24" s="5" t="s">
        <v>176</v>
      </c>
      <c r="C24" s="6">
        <f>+0.2 %</f>
        <v>0.002</v>
      </c>
      <c r="D24" s="7" t="s">
        <v>47</v>
      </c>
      <c r="E24" s="6">
        <f>+4.7 %</f>
        <v>0.047</v>
      </c>
    </row>
    <row r="25">
      <c r="A25" s="4">
        <v>43313.0</v>
      </c>
      <c r="B25" s="5" t="s">
        <v>176</v>
      </c>
      <c r="C25" s="7" t="s">
        <v>18</v>
      </c>
      <c r="D25" s="6">
        <f>+1.4 %</f>
        <v>0.014</v>
      </c>
      <c r="E25" s="6">
        <f>+5.3 %</f>
        <v>0.053</v>
      </c>
    </row>
    <row r="26">
      <c r="A26" s="4">
        <v>43282.0</v>
      </c>
      <c r="B26" s="5" t="s">
        <v>176</v>
      </c>
      <c r="C26" s="7" t="s">
        <v>47</v>
      </c>
      <c r="D26" s="6">
        <f t="shared" ref="D26:D27" si="1">+3.2 %</f>
        <v>0.032</v>
      </c>
      <c r="E26" s="6">
        <f>+6.8 %</f>
        <v>0.068</v>
      </c>
    </row>
    <row r="27">
      <c r="A27" s="4">
        <v>43252.0</v>
      </c>
      <c r="B27" s="5" t="s">
        <v>175</v>
      </c>
      <c r="C27" s="6">
        <f>+2.1 %</f>
        <v>0.021</v>
      </c>
      <c r="D27" s="6">
        <f t="shared" si="1"/>
        <v>0.032</v>
      </c>
      <c r="E27" s="6">
        <f>+8.1 %</f>
        <v>0.081</v>
      </c>
    </row>
    <row r="28">
      <c r="A28" s="4">
        <v>43221.0</v>
      </c>
      <c r="B28" s="5" t="s">
        <v>177</v>
      </c>
      <c r="C28" s="6">
        <f>+1.6 %</f>
        <v>0.016</v>
      </c>
      <c r="D28" s="6">
        <f>+1.4 %</f>
        <v>0.014</v>
      </c>
      <c r="E28" s="6">
        <f>+6.9 %</f>
        <v>0.069</v>
      </c>
    </row>
    <row r="29">
      <c r="A29" s="4">
        <v>43191.0</v>
      </c>
      <c r="B29" s="5" t="s">
        <v>206</v>
      </c>
      <c r="C29" s="7" t="s">
        <v>47</v>
      </c>
      <c r="D29" s="7" t="s">
        <v>47</v>
      </c>
      <c r="E29" s="6">
        <f>+6.6 %</f>
        <v>0.066</v>
      </c>
    </row>
    <row r="30">
      <c r="A30" s="4">
        <v>43160.0</v>
      </c>
      <c r="B30" s="5" t="s">
        <v>137</v>
      </c>
      <c r="C30" s="6">
        <f>+0.3 %</f>
        <v>0.003</v>
      </c>
      <c r="D30" s="7" t="s">
        <v>71</v>
      </c>
      <c r="E30" s="6">
        <f>+7.1 %</f>
        <v>0.071</v>
      </c>
    </row>
    <row r="31">
      <c r="A31" s="4">
        <v>43132.0</v>
      </c>
      <c r="B31" s="5" t="s">
        <v>137</v>
      </c>
      <c r="C31" s="7" t="s">
        <v>6</v>
      </c>
      <c r="D31" s="7" t="s">
        <v>15</v>
      </c>
      <c r="E31" s="6">
        <f>+6.6 %</f>
        <v>0.066</v>
      </c>
    </row>
    <row r="32">
      <c r="A32" s="4">
        <v>43101.0</v>
      </c>
      <c r="B32" s="5" t="s">
        <v>137</v>
      </c>
      <c r="C32" s="7" t="s">
        <v>71</v>
      </c>
      <c r="D32" s="5" t="s">
        <v>19</v>
      </c>
      <c r="E32" s="6">
        <f>+5.7 %</f>
        <v>0.057</v>
      </c>
    </row>
    <row r="33">
      <c r="A33" s="4">
        <v>43070.0</v>
      </c>
      <c r="B33" s="5" t="s">
        <v>136</v>
      </c>
      <c r="C33" s="6">
        <f>+0.9 %</f>
        <v>0.009</v>
      </c>
      <c r="D33" s="6">
        <f>+3.4 %</f>
        <v>0.034</v>
      </c>
      <c r="E33" s="6">
        <f>+8 %</f>
        <v>0.08</v>
      </c>
    </row>
    <row r="34">
      <c r="A34" s="4">
        <v>43040.0</v>
      </c>
      <c r="B34" s="5" t="s">
        <v>177</v>
      </c>
      <c r="C34" s="6">
        <f>+0.5 %</f>
        <v>0.005</v>
      </c>
      <c r="D34" s="6">
        <f>+3.2 %</f>
        <v>0.032</v>
      </c>
      <c r="E34" s="6">
        <f>+8.2 %</f>
        <v>0.082</v>
      </c>
    </row>
    <row r="35">
      <c r="A35" s="4">
        <v>43009.0</v>
      </c>
      <c r="B35" s="5" t="s">
        <v>137</v>
      </c>
      <c r="C35" s="6">
        <f>+1.9 %</f>
        <v>0.019</v>
      </c>
      <c r="D35" s="6">
        <f>+3.9 %</f>
        <v>0.039</v>
      </c>
      <c r="E35" s="6">
        <f>+9.1 %</f>
        <v>0.091</v>
      </c>
    </row>
    <row r="36">
      <c r="A36" s="4">
        <v>42979.0</v>
      </c>
      <c r="B36" s="5" t="s">
        <v>138</v>
      </c>
      <c r="C36" s="6">
        <f>+0.8 %</f>
        <v>0.008</v>
      </c>
      <c r="D36" s="6">
        <f>+2.8 %</f>
        <v>0.028</v>
      </c>
      <c r="E36" s="6">
        <f>+8.3 %</f>
        <v>0.083</v>
      </c>
    </row>
    <row r="37">
      <c r="A37" s="4">
        <v>42948.0</v>
      </c>
      <c r="B37" s="5" t="s">
        <v>139</v>
      </c>
      <c r="C37" s="6">
        <f>+1.2 %</f>
        <v>0.012</v>
      </c>
      <c r="D37" s="6">
        <f t="shared" ref="D37:D38" si="2">+3 %</f>
        <v>0.03</v>
      </c>
      <c r="E37" s="6">
        <f>+7.1 %</f>
        <v>0.071</v>
      </c>
    </row>
    <row r="38">
      <c r="A38" s="4">
        <v>42917.0</v>
      </c>
      <c r="B38" s="5" t="s">
        <v>8</v>
      </c>
      <c r="C38" s="6">
        <f>+0.8 %</f>
        <v>0.008</v>
      </c>
      <c r="D38" s="6">
        <f t="shared" si="2"/>
        <v>0.03</v>
      </c>
      <c r="E38" s="6">
        <f>+6.4 %</f>
        <v>0.064</v>
      </c>
    </row>
    <row r="39">
      <c r="A39" s="4">
        <v>42887.0</v>
      </c>
      <c r="B39" s="5" t="s">
        <v>8</v>
      </c>
      <c r="C39" s="6">
        <f>+1 %</f>
        <v>0.01</v>
      </c>
      <c r="D39" s="6">
        <f>+2.2 %</f>
        <v>0.022</v>
      </c>
      <c r="E39" s="6">
        <f>+6.7 %</f>
        <v>0.067</v>
      </c>
    </row>
    <row r="40">
      <c r="A40" s="4">
        <v>42856.0</v>
      </c>
      <c r="B40" s="5" t="s">
        <v>9</v>
      </c>
      <c r="C40" s="6">
        <f>+1.3 %</f>
        <v>0.013</v>
      </c>
      <c r="D40" s="6">
        <f>+1.1 %</f>
        <v>0.011</v>
      </c>
      <c r="E40" s="6">
        <f>+6.2 %</f>
        <v>0.062</v>
      </c>
    </row>
    <row r="41">
      <c r="A41" s="4">
        <v>42826.0</v>
      </c>
      <c r="B41" s="5" t="s">
        <v>10</v>
      </c>
      <c r="C41" s="5" t="s">
        <v>19</v>
      </c>
      <c r="D41" s="7" t="s">
        <v>71</v>
      </c>
      <c r="E41" s="6">
        <f>+5.5 %</f>
        <v>0.055</v>
      </c>
    </row>
    <row r="42">
      <c r="A42" s="4">
        <v>42795.0</v>
      </c>
      <c r="B42" s="5" t="s">
        <v>10</v>
      </c>
      <c r="C42" s="7" t="s">
        <v>51</v>
      </c>
      <c r="D42" s="7" t="s">
        <v>47</v>
      </c>
      <c r="E42" s="6">
        <f>+6.2 %</f>
        <v>0.062</v>
      </c>
    </row>
    <row r="43">
      <c r="A43" s="4">
        <v>42767.0</v>
      </c>
      <c r="B43" s="5" t="s">
        <v>10</v>
      </c>
      <c r="C43" s="7" t="s">
        <v>17</v>
      </c>
      <c r="D43" s="6">
        <f>+0.6 %</f>
        <v>0.006</v>
      </c>
      <c r="E43" s="6">
        <f>+7.7 %</f>
        <v>0.077</v>
      </c>
    </row>
    <row r="44">
      <c r="A44" s="4">
        <v>42736.0</v>
      </c>
      <c r="B44" s="5" t="s">
        <v>5</v>
      </c>
      <c r="C44" s="6">
        <f>+0.8 %</f>
        <v>0.008</v>
      </c>
      <c r="D44" s="6">
        <f>+3.3 %</f>
        <v>0.033</v>
      </c>
      <c r="E44" s="6">
        <f>+8.9 %</f>
        <v>0.089</v>
      </c>
    </row>
    <row r="45">
      <c r="A45" s="4">
        <v>42705.0</v>
      </c>
      <c r="B45" s="5" t="s">
        <v>9</v>
      </c>
      <c r="C45" s="6">
        <f>+1 %</f>
        <v>0.01</v>
      </c>
      <c r="D45" s="6">
        <f>+3.6 %</f>
        <v>0.036</v>
      </c>
      <c r="E45" s="6">
        <f>+7.6 %</f>
        <v>0.076</v>
      </c>
    </row>
    <row r="46">
      <c r="A46" s="4">
        <v>42675.0</v>
      </c>
      <c r="B46" s="5" t="s">
        <v>10</v>
      </c>
      <c r="C46" s="6">
        <f>+1.4 %</f>
        <v>0.014</v>
      </c>
      <c r="D46" s="6">
        <f>+2.3 %</f>
        <v>0.023</v>
      </c>
      <c r="E46" s="6">
        <f>+6.7 %</f>
        <v>0.067</v>
      </c>
    </row>
    <row r="47">
      <c r="A47" s="4">
        <v>42644.0</v>
      </c>
      <c r="B47" s="5" t="s">
        <v>12</v>
      </c>
      <c r="C47" s="6">
        <f>+1.1 %</f>
        <v>0.011</v>
      </c>
      <c r="D47" s="6">
        <f t="shared" ref="D47:D48" si="3">+1.3 %</f>
        <v>0.013</v>
      </c>
      <c r="E47" s="6">
        <f>+5 %</f>
        <v>0.05</v>
      </c>
    </row>
    <row r="48">
      <c r="A48" s="4">
        <v>42614.0</v>
      </c>
      <c r="B48" s="5" t="s">
        <v>13</v>
      </c>
      <c r="C48" s="7" t="s">
        <v>23</v>
      </c>
      <c r="D48" s="6">
        <f t="shared" si="3"/>
        <v>0.013</v>
      </c>
      <c r="E48" s="6">
        <f>+4.9 %</f>
        <v>0.049</v>
      </c>
    </row>
    <row r="49">
      <c r="A49" s="4">
        <v>42583.0</v>
      </c>
      <c r="B49" s="5" t="s">
        <v>13</v>
      </c>
      <c r="C49" s="6">
        <f>+0.5 %</f>
        <v>0.005</v>
      </c>
      <c r="D49" s="6">
        <f t="shared" ref="D49:D50" si="4">+2.1 %</f>
        <v>0.021</v>
      </c>
      <c r="E49" s="6">
        <f>+5.6 %</f>
        <v>0.056</v>
      </c>
    </row>
    <row r="50">
      <c r="A50" s="4">
        <v>42552.0</v>
      </c>
      <c r="B50" s="5" t="s">
        <v>13</v>
      </c>
      <c r="C50" s="6">
        <f>+1.1 %</f>
        <v>0.011</v>
      </c>
      <c r="D50" s="6">
        <f t="shared" si="4"/>
        <v>0.021</v>
      </c>
      <c r="E50" s="6">
        <f>+4.5 %</f>
        <v>0.045</v>
      </c>
    </row>
    <row r="51">
      <c r="A51" s="4">
        <v>42522.0</v>
      </c>
      <c r="B51" s="5" t="s">
        <v>149</v>
      </c>
      <c r="C51" s="6">
        <f>+0.4 %</f>
        <v>0.004</v>
      </c>
      <c r="D51" s="6">
        <f>+1.7 %</f>
        <v>0.017</v>
      </c>
      <c r="E51" s="6">
        <f>+3.4 %</f>
        <v>0.034</v>
      </c>
    </row>
    <row r="52">
      <c r="A52" s="4">
        <v>42491.0</v>
      </c>
      <c r="B52" s="5" t="s">
        <v>149</v>
      </c>
      <c r="C52" s="6">
        <f>+0.6 %</f>
        <v>0.006</v>
      </c>
      <c r="D52" s="6">
        <f t="shared" ref="D52:E52" si="5">+2.6 %</f>
        <v>0.026</v>
      </c>
      <c r="E52" s="6">
        <f t="shared" si="5"/>
        <v>0.026</v>
      </c>
    </row>
    <row r="53">
      <c r="A53" s="4">
        <v>42461.0</v>
      </c>
      <c r="B53" s="5" t="s">
        <v>21</v>
      </c>
      <c r="C53" s="6">
        <f>+0.7 %</f>
        <v>0.007</v>
      </c>
      <c r="D53" s="6">
        <f>+1.8 %</f>
        <v>0.018</v>
      </c>
      <c r="E53" s="6">
        <f t="shared" ref="E53:E54" si="6">+2.7 %</f>
        <v>0.027</v>
      </c>
    </row>
    <row r="54">
      <c r="A54" s="4">
        <v>42430.0</v>
      </c>
      <c r="B54" s="5" t="s">
        <v>21</v>
      </c>
      <c r="C54" s="6">
        <f>+1.3 %</f>
        <v>0.013</v>
      </c>
      <c r="D54" s="6">
        <f>+0.7 %</f>
        <v>0.007</v>
      </c>
      <c r="E54" s="6">
        <f t="shared" si="6"/>
        <v>0.027</v>
      </c>
    </row>
    <row r="55">
      <c r="A55" s="4">
        <v>42401.0</v>
      </c>
      <c r="B55" s="5" t="s">
        <v>24</v>
      </c>
      <c r="C55" s="7" t="s">
        <v>18</v>
      </c>
      <c r="D55" s="7" t="s">
        <v>6</v>
      </c>
      <c r="E55" s="6">
        <f>+1.1 %</f>
        <v>0.011</v>
      </c>
    </row>
    <row r="56">
      <c r="A56" s="4">
        <v>42370.0</v>
      </c>
      <c r="B56" s="5" t="s">
        <v>24</v>
      </c>
      <c r="C56" s="7" t="s">
        <v>6</v>
      </c>
      <c r="D56" s="7" t="s">
        <v>23</v>
      </c>
      <c r="E56" s="6">
        <f>+1.3 %</f>
        <v>0.013</v>
      </c>
    </row>
    <row r="57">
      <c r="A57" s="4">
        <v>42339.0</v>
      </c>
      <c r="B57" s="5" t="s">
        <v>22</v>
      </c>
      <c r="C57" s="6">
        <f>+0.2 %</f>
        <v>0.002</v>
      </c>
      <c r="D57" s="6">
        <f>+1 %</f>
        <v>0.01</v>
      </c>
      <c r="E57" s="6">
        <f>+2.2 %</f>
        <v>0.022</v>
      </c>
    </row>
    <row r="58">
      <c r="A58" s="4">
        <v>42309.0</v>
      </c>
      <c r="B58" s="5" t="s">
        <v>22</v>
      </c>
      <c r="C58" s="7" t="s">
        <v>51</v>
      </c>
      <c r="D58" s="6">
        <f>+1.3 %</f>
        <v>0.013</v>
      </c>
      <c r="E58" s="6">
        <f>+5.5 %</f>
        <v>0.055</v>
      </c>
    </row>
    <row r="59">
      <c r="A59" s="4">
        <v>42278.0</v>
      </c>
      <c r="B59" s="5" t="s">
        <v>22</v>
      </c>
      <c r="C59" s="6">
        <f>+0.9 %</f>
        <v>0.009</v>
      </c>
      <c r="D59" s="6">
        <f>+0.8 %</f>
        <v>0.008</v>
      </c>
      <c r="E59" s="6">
        <f>+5.4 %</f>
        <v>0.054</v>
      </c>
    </row>
    <row r="60">
      <c r="A60" s="4">
        <v>42248.0</v>
      </c>
      <c r="B60" s="5" t="s">
        <v>24</v>
      </c>
      <c r="C60" s="6">
        <f>+0.4 %</f>
        <v>0.004</v>
      </c>
      <c r="D60" s="7" t="s">
        <v>51</v>
      </c>
      <c r="E60" s="6">
        <f>+4.4 %</f>
        <v>0.044</v>
      </c>
    </row>
    <row r="61">
      <c r="A61" s="4">
        <v>42217.0</v>
      </c>
      <c r="B61" s="5" t="s">
        <v>26</v>
      </c>
      <c r="C61" s="7" t="s">
        <v>7</v>
      </c>
      <c r="D61" s="7" t="s">
        <v>62</v>
      </c>
      <c r="E61" s="6">
        <f>+3.8 %</f>
        <v>0.038</v>
      </c>
    </row>
    <row r="62">
      <c r="A62" s="4">
        <v>42186.0</v>
      </c>
      <c r="B62" s="5" t="s">
        <v>24</v>
      </c>
      <c r="C62" s="6">
        <f>+0.1 %</f>
        <v>0.001</v>
      </c>
      <c r="D62" s="6">
        <f>+0.4 %</f>
        <v>0.004</v>
      </c>
      <c r="E62" s="6">
        <f>+2.3 %</f>
        <v>0.023</v>
      </c>
    </row>
    <row r="63">
      <c r="A63" s="4">
        <v>42156.0</v>
      </c>
      <c r="B63" s="5" t="s">
        <v>24</v>
      </c>
      <c r="C63" s="7" t="s">
        <v>23</v>
      </c>
      <c r="D63" s="6">
        <f>+1.1 %</f>
        <v>0.011</v>
      </c>
      <c r="E63" s="6">
        <f>+2.1 %</f>
        <v>0.021</v>
      </c>
    </row>
    <row r="64">
      <c r="A64" s="4">
        <v>42125.0</v>
      </c>
      <c r="B64" s="5" t="s">
        <v>24</v>
      </c>
      <c r="C64" s="6">
        <f>+0.6 %</f>
        <v>0.006</v>
      </c>
      <c r="D64" s="6">
        <f>+1 %</f>
        <v>0.01</v>
      </c>
      <c r="E64" s="6">
        <f>+3 %</f>
        <v>0.03</v>
      </c>
    </row>
    <row r="65">
      <c r="A65" s="4">
        <v>42095.0</v>
      </c>
      <c r="B65" s="5" t="s">
        <v>24</v>
      </c>
      <c r="C65" s="6">
        <f>+0.7 %</f>
        <v>0.007</v>
      </c>
      <c r="D65" s="6">
        <f>+0.5 %</f>
        <v>0.005</v>
      </c>
      <c r="E65" s="6">
        <f>+2.4 %</f>
        <v>0.024</v>
      </c>
    </row>
    <row r="66">
      <c r="A66" s="4">
        <v>42064.0</v>
      </c>
      <c r="B66" s="5" t="s">
        <v>26</v>
      </c>
      <c r="C66" s="7" t="s">
        <v>23</v>
      </c>
      <c r="D66" s="6">
        <f>+0.3 %</f>
        <v>0.003</v>
      </c>
      <c r="E66" s="6">
        <f>+1.4 %</f>
        <v>0.014</v>
      </c>
    </row>
    <row r="67">
      <c r="A67" s="4">
        <v>42036.0</v>
      </c>
      <c r="B67" s="5" t="s">
        <v>26</v>
      </c>
      <c r="C67" s="6">
        <f>+0.1 %</f>
        <v>0.001</v>
      </c>
      <c r="D67" s="6">
        <f>+4 %</f>
        <v>0.04</v>
      </c>
      <c r="E67" s="6">
        <f>+3.9 %</f>
        <v>0.039</v>
      </c>
    </row>
    <row r="68">
      <c r="A68" s="4">
        <v>42005.0</v>
      </c>
      <c r="B68" s="5" t="s">
        <v>26</v>
      </c>
      <c r="C68" s="6">
        <f>+0.5 %</f>
        <v>0.005</v>
      </c>
      <c r="D68" s="6">
        <f>+3.7 %</f>
        <v>0.037</v>
      </c>
      <c r="E68" s="6">
        <f>+4 %</f>
        <v>0.04</v>
      </c>
    </row>
    <row r="69">
      <c r="A69" s="4">
        <v>41974.0</v>
      </c>
      <c r="B69" s="5" t="s">
        <v>26</v>
      </c>
      <c r="C69" s="6">
        <f>+3.3 %</f>
        <v>0.033</v>
      </c>
      <c r="D69" s="6">
        <f>+3.2 %</f>
        <v>0.032</v>
      </c>
      <c r="E69" s="6">
        <f>+3.5 %</f>
        <v>0.035</v>
      </c>
    </row>
    <row r="70">
      <c r="A70" s="4">
        <v>41944.0</v>
      </c>
      <c r="B70" s="5" t="s">
        <v>141</v>
      </c>
      <c r="C70" s="7" t="s">
        <v>18</v>
      </c>
      <c r="D70" s="7" t="s">
        <v>6</v>
      </c>
      <c r="E70" s="7" t="s">
        <v>67</v>
      </c>
    </row>
    <row r="71">
      <c r="A71" s="4">
        <v>41913.0</v>
      </c>
      <c r="B71" s="5" t="s">
        <v>141</v>
      </c>
      <c r="C71" s="5" t="s">
        <v>19</v>
      </c>
      <c r="D71" s="7" t="s">
        <v>85</v>
      </c>
      <c r="E71" s="7" t="s">
        <v>69</v>
      </c>
    </row>
    <row r="72">
      <c r="A72" s="4">
        <v>41883.0</v>
      </c>
      <c r="B72" s="5" t="s">
        <v>141</v>
      </c>
      <c r="C72" s="7" t="s">
        <v>18</v>
      </c>
      <c r="D72" s="7" t="s">
        <v>113</v>
      </c>
      <c r="E72" s="7" t="s">
        <v>95</v>
      </c>
    </row>
    <row r="73">
      <c r="A73" s="4">
        <v>41852.0</v>
      </c>
      <c r="B73" s="5" t="s">
        <v>28</v>
      </c>
      <c r="C73" s="7" t="s">
        <v>64</v>
      </c>
      <c r="D73" s="7" t="s">
        <v>16</v>
      </c>
      <c r="E73" s="7" t="s">
        <v>67</v>
      </c>
    </row>
    <row r="74">
      <c r="A74" s="4">
        <v>41821.0</v>
      </c>
      <c r="B74" s="5" t="s">
        <v>197</v>
      </c>
      <c r="C74" s="7" t="s">
        <v>51</v>
      </c>
      <c r="D74" s="6">
        <f>+0.5 %</f>
        <v>0.005</v>
      </c>
      <c r="E74" s="6">
        <f>+2.2 %</f>
        <v>0.022</v>
      </c>
    </row>
    <row r="75">
      <c r="A75" s="4">
        <v>41791.0</v>
      </c>
      <c r="B75" s="5" t="s">
        <v>197</v>
      </c>
      <c r="C75" s="6">
        <f>+0.5 %</f>
        <v>0.005</v>
      </c>
      <c r="D75" s="6">
        <f>+0.3 %</f>
        <v>0.003</v>
      </c>
      <c r="E75" s="6">
        <f>+2 %</f>
        <v>0.02</v>
      </c>
    </row>
    <row r="76">
      <c r="A76" s="4">
        <v>41760.0</v>
      </c>
      <c r="B76" s="5" t="s">
        <v>27</v>
      </c>
      <c r="C76" s="6">
        <f>+0.1 %</f>
        <v>0.001</v>
      </c>
      <c r="D76" s="6">
        <f>+1.9 %</f>
        <v>0.019</v>
      </c>
      <c r="E76" s="6">
        <f>+0.8 %</f>
        <v>0.008</v>
      </c>
    </row>
    <row r="77">
      <c r="A77" s="4">
        <v>41730.0</v>
      </c>
      <c r="B77" s="5" t="s">
        <v>27</v>
      </c>
      <c r="C77" s="7" t="s">
        <v>18</v>
      </c>
      <c r="D77" s="6">
        <f>+2.1 %</f>
        <v>0.021</v>
      </c>
      <c r="E77" s="7" t="s">
        <v>62</v>
      </c>
    </row>
    <row r="78">
      <c r="A78" s="4">
        <v>41699.0</v>
      </c>
      <c r="B78" s="5" t="s">
        <v>27</v>
      </c>
      <c r="C78" s="6">
        <f>+2.1 %</f>
        <v>0.021</v>
      </c>
      <c r="D78" s="6">
        <f>+2.3 %</f>
        <v>0.023</v>
      </c>
      <c r="E78" s="7" t="s">
        <v>47</v>
      </c>
    </row>
    <row r="79">
      <c r="A79" s="4">
        <v>41671.0</v>
      </c>
      <c r="B79" s="5" t="s">
        <v>141</v>
      </c>
      <c r="C79" s="6">
        <f>+0.2 %</f>
        <v>0.002</v>
      </c>
      <c r="D79" s="7" t="s">
        <v>107</v>
      </c>
      <c r="E79" s="7" t="s">
        <v>104</v>
      </c>
    </row>
    <row r="80">
      <c r="A80" s="4">
        <v>41640.0</v>
      </c>
      <c r="B80" s="5" t="s">
        <v>141</v>
      </c>
      <c r="C80" s="5" t="s">
        <v>19</v>
      </c>
      <c r="D80" s="7" t="s">
        <v>95</v>
      </c>
      <c r="E80" s="7" t="s">
        <v>108</v>
      </c>
    </row>
    <row r="81">
      <c r="A81" s="4">
        <v>41609.0</v>
      </c>
      <c r="B81" s="5" t="s">
        <v>141</v>
      </c>
      <c r="C81" s="7" t="s">
        <v>53</v>
      </c>
      <c r="D81" s="7" t="s">
        <v>88</v>
      </c>
      <c r="E81" s="7" t="s">
        <v>55</v>
      </c>
    </row>
    <row r="82">
      <c r="A82" s="4">
        <v>41579.0</v>
      </c>
      <c r="B82" s="5" t="s">
        <v>197</v>
      </c>
      <c r="C82" s="7" t="s">
        <v>47</v>
      </c>
      <c r="D82" s="7" t="s">
        <v>6</v>
      </c>
      <c r="E82" s="7" t="s">
        <v>96</v>
      </c>
    </row>
    <row r="83">
      <c r="A83" s="4">
        <v>41548.0</v>
      </c>
      <c r="B83" s="5" t="s">
        <v>197</v>
      </c>
      <c r="C83" s="7" t="s">
        <v>23</v>
      </c>
      <c r="D83" s="6">
        <f t="shared" ref="D83:D84" si="7">+2.9 %</f>
        <v>0.029</v>
      </c>
      <c r="E83" s="7" t="s">
        <v>48</v>
      </c>
    </row>
    <row r="84">
      <c r="A84" s="4">
        <v>41518.0</v>
      </c>
      <c r="B84" s="5" t="s">
        <v>26</v>
      </c>
      <c r="C84" s="6">
        <f>+0.4 %</f>
        <v>0.004</v>
      </c>
      <c r="D84" s="6">
        <f t="shared" si="7"/>
        <v>0.029</v>
      </c>
      <c r="E84" s="7" t="s">
        <v>48</v>
      </c>
    </row>
    <row r="85">
      <c r="A85" s="4">
        <v>41487.0</v>
      </c>
      <c r="B85" s="5" t="s">
        <v>197</v>
      </c>
      <c r="C85" s="6">
        <f>+2.8 %</f>
        <v>0.028</v>
      </c>
      <c r="D85" s="6">
        <f>+1.9 %</f>
        <v>0.019</v>
      </c>
      <c r="E85" s="7" t="s">
        <v>71</v>
      </c>
    </row>
    <row r="86">
      <c r="A86" s="4">
        <v>41456.0</v>
      </c>
      <c r="B86" s="5" t="s">
        <v>28</v>
      </c>
      <c r="C86" s="7" t="s">
        <v>18</v>
      </c>
      <c r="D86" s="7" t="s">
        <v>107</v>
      </c>
      <c r="E86" s="7" t="s">
        <v>74</v>
      </c>
    </row>
    <row r="87">
      <c r="A87" s="4">
        <v>41426.0</v>
      </c>
      <c r="B87" s="5" t="s">
        <v>28</v>
      </c>
      <c r="C87" s="7" t="s">
        <v>25</v>
      </c>
      <c r="D87" s="7" t="s">
        <v>85</v>
      </c>
      <c r="E87" s="7" t="s">
        <v>108</v>
      </c>
    </row>
    <row r="88">
      <c r="A88" s="4">
        <v>41395.0</v>
      </c>
      <c r="B88" s="5" t="s">
        <v>28</v>
      </c>
      <c r="C88" s="7" t="s">
        <v>16</v>
      </c>
      <c r="D88" s="7" t="s">
        <v>64</v>
      </c>
      <c r="E88" s="7" t="s">
        <v>148</v>
      </c>
    </row>
    <row r="89">
      <c r="A89" s="4">
        <v>41365.0</v>
      </c>
      <c r="B89" s="5" t="s">
        <v>197</v>
      </c>
      <c r="C89" s="6">
        <f>+0.1 %</f>
        <v>0.001</v>
      </c>
      <c r="D89" s="7" t="s">
        <v>71</v>
      </c>
      <c r="E89" s="7" t="s">
        <v>74</v>
      </c>
    </row>
    <row r="90">
      <c r="A90" s="4">
        <v>41334.0</v>
      </c>
      <c r="B90" s="5" t="s">
        <v>197</v>
      </c>
      <c r="C90" s="7" t="s">
        <v>47</v>
      </c>
      <c r="D90" s="7" t="s">
        <v>17</v>
      </c>
      <c r="E90" s="7" t="s">
        <v>55</v>
      </c>
    </row>
    <row r="91">
      <c r="A91" s="4">
        <v>41306.0</v>
      </c>
      <c r="B91" s="5" t="s">
        <v>197</v>
      </c>
      <c r="C91" s="7" t="s">
        <v>48</v>
      </c>
      <c r="D91" s="7" t="s">
        <v>48</v>
      </c>
      <c r="E91" s="7" t="s">
        <v>98</v>
      </c>
    </row>
    <row r="92">
      <c r="A92" s="4">
        <v>41275.0</v>
      </c>
      <c r="B92" s="5" t="s">
        <v>26</v>
      </c>
      <c r="C92" s="6">
        <f>+0.3 %</f>
        <v>0.003</v>
      </c>
      <c r="D92" s="6">
        <f>+0.1 %</f>
        <v>0.001</v>
      </c>
      <c r="E92" s="7" t="s">
        <v>150</v>
      </c>
    </row>
    <row r="93">
      <c r="A93" s="4">
        <v>41244.0</v>
      </c>
      <c r="B93" s="5" t="s">
        <v>26</v>
      </c>
      <c r="C93" s="7" t="s">
        <v>23</v>
      </c>
      <c r="D93" s="7" t="s">
        <v>47</v>
      </c>
      <c r="E93" s="7" t="s">
        <v>154</v>
      </c>
    </row>
    <row r="94">
      <c r="A94" s="4">
        <v>41214.0</v>
      </c>
      <c r="B94" s="5" t="s">
        <v>26</v>
      </c>
      <c r="C94" s="6">
        <f>+0.1 %</f>
        <v>0.001</v>
      </c>
      <c r="D94" s="7" t="s">
        <v>23</v>
      </c>
      <c r="E94" s="7" t="s">
        <v>80</v>
      </c>
    </row>
    <row r="95">
      <c r="A95" s="4">
        <v>41183.0</v>
      </c>
      <c r="B95" s="5" t="s">
        <v>26</v>
      </c>
      <c r="C95" s="7" t="s">
        <v>23</v>
      </c>
      <c r="D95" s="5" t="s">
        <v>19</v>
      </c>
      <c r="E95" s="7" t="s">
        <v>56</v>
      </c>
    </row>
    <row r="96">
      <c r="A96" s="4">
        <v>41153.0</v>
      </c>
      <c r="B96" s="5" t="s">
        <v>24</v>
      </c>
      <c r="C96" s="7" t="s">
        <v>51</v>
      </c>
      <c r="D96" s="7" t="s">
        <v>23</v>
      </c>
      <c r="E96" s="7" t="s">
        <v>148</v>
      </c>
    </row>
    <row r="97">
      <c r="A97" s="4">
        <v>41122.0</v>
      </c>
      <c r="B97" s="5" t="s">
        <v>24</v>
      </c>
      <c r="C97" s="6">
        <f>+0.4 %</f>
        <v>0.004</v>
      </c>
      <c r="D97" s="7" t="s">
        <v>84</v>
      </c>
      <c r="E97" s="7" t="s">
        <v>199</v>
      </c>
    </row>
    <row r="98">
      <c r="A98" s="4">
        <v>41091.0</v>
      </c>
      <c r="B98" s="5" t="s">
        <v>26</v>
      </c>
      <c r="C98" s="7" t="s">
        <v>7</v>
      </c>
      <c r="D98" s="7" t="s">
        <v>107</v>
      </c>
      <c r="E98" s="7" t="s">
        <v>192</v>
      </c>
    </row>
    <row r="99">
      <c r="A99" s="4">
        <v>41061.0</v>
      </c>
      <c r="B99" s="5" t="s">
        <v>24</v>
      </c>
      <c r="C99" s="7" t="s">
        <v>16</v>
      </c>
      <c r="D99" s="7" t="s">
        <v>14</v>
      </c>
      <c r="E99" s="7" t="s">
        <v>106</v>
      </c>
    </row>
    <row r="100">
      <c r="A100" s="4">
        <v>41030.0</v>
      </c>
      <c r="B100" s="5" t="s">
        <v>21</v>
      </c>
      <c r="C100" s="7" t="s">
        <v>23</v>
      </c>
      <c r="D100" s="7" t="s">
        <v>48</v>
      </c>
      <c r="E100" s="7" t="s">
        <v>72</v>
      </c>
    </row>
    <row r="101">
      <c r="A101" s="4">
        <v>41000.0</v>
      </c>
      <c r="B101" s="5" t="s">
        <v>21</v>
      </c>
      <c r="C101" s="5" t="s">
        <v>19</v>
      </c>
      <c r="D101" s="7" t="s">
        <v>6</v>
      </c>
      <c r="E101" s="7" t="s">
        <v>95</v>
      </c>
    </row>
    <row r="102">
      <c r="A102" s="4">
        <v>40969.0</v>
      </c>
      <c r="B102" s="5" t="s">
        <v>21</v>
      </c>
      <c r="C102" s="7" t="s">
        <v>25</v>
      </c>
      <c r="D102" s="7" t="s">
        <v>84</v>
      </c>
      <c r="E102" s="7" t="s">
        <v>71</v>
      </c>
    </row>
    <row r="103">
      <c r="A103" s="4">
        <v>40940.0</v>
      </c>
      <c r="B103" s="5" t="s">
        <v>149</v>
      </c>
      <c r="C103" s="6">
        <f>+0.3 %</f>
        <v>0.003</v>
      </c>
      <c r="D103" s="7" t="s">
        <v>79</v>
      </c>
      <c r="E103" s="7" t="s">
        <v>64</v>
      </c>
    </row>
    <row r="104">
      <c r="A104" s="4">
        <v>40909.0</v>
      </c>
      <c r="B104" s="5" t="s">
        <v>21</v>
      </c>
      <c r="C104" s="7" t="s">
        <v>96</v>
      </c>
      <c r="D104" s="7" t="s">
        <v>53</v>
      </c>
      <c r="E104" s="7" t="s">
        <v>67</v>
      </c>
    </row>
    <row r="105">
      <c r="A105" s="4">
        <v>40878.0</v>
      </c>
      <c r="B105" s="5" t="s">
        <v>20</v>
      </c>
      <c r="C105" s="7" t="s">
        <v>15</v>
      </c>
      <c r="D105" s="7" t="s">
        <v>48</v>
      </c>
      <c r="E105" s="6">
        <f>+1.1 %</f>
        <v>0.011</v>
      </c>
    </row>
    <row r="106">
      <c r="A106" s="4">
        <v>40848.0</v>
      </c>
      <c r="B106" s="5" t="s">
        <v>13</v>
      </c>
      <c r="C106" s="7" t="s">
        <v>23</v>
      </c>
      <c r="D106" s="7" t="s">
        <v>66</v>
      </c>
      <c r="E106" s="6">
        <f>+0.4 %</f>
        <v>0.004</v>
      </c>
    </row>
    <row r="107">
      <c r="A107" s="4">
        <v>40817.0</v>
      </c>
      <c r="B107" s="5" t="s">
        <v>13</v>
      </c>
      <c r="C107" s="6">
        <f>+0.3 %</f>
        <v>0.003</v>
      </c>
      <c r="D107" s="7" t="s">
        <v>25</v>
      </c>
      <c r="E107" s="6">
        <f>+2.1 %</f>
        <v>0.021</v>
      </c>
    </row>
    <row r="108">
      <c r="A108" s="4">
        <v>40787.0</v>
      </c>
      <c r="B108" s="5" t="s">
        <v>13</v>
      </c>
      <c r="C108" s="7" t="s">
        <v>48</v>
      </c>
      <c r="D108" s="7" t="s">
        <v>23</v>
      </c>
      <c r="E108" s="6">
        <f>+1.2 %</f>
        <v>0.012</v>
      </c>
    </row>
    <row r="109">
      <c r="A109" s="4">
        <v>40756.0</v>
      </c>
      <c r="B109" s="5" t="s">
        <v>12</v>
      </c>
      <c r="C109" s="6">
        <f>+0.1 %</f>
        <v>0.001</v>
      </c>
      <c r="D109" s="6">
        <f>+0.6 %</f>
        <v>0.006</v>
      </c>
      <c r="E109" s="6">
        <f>+8.5 %</f>
        <v>0.085</v>
      </c>
    </row>
    <row r="110">
      <c r="A110" s="4">
        <v>40725.0</v>
      </c>
      <c r="B110" s="5" t="s">
        <v>12</v>
      </c>
      <c r="C110" s="6">
        <f>+0.7 %</f>
        <v>0.007</v>
      </c>
      <c r="D110" s="6">
        <f>+0.5 %</f>
        <v>0.005</v>
      </c>
      <c r="E110" s="6">
        <f>+9.8 %</f>
        <v>0.098</v>
      </c>
    </row>
    <row r="111">
      <c r="A111" s="4">
        <v>40695.0</v>
      </c>
      <c r="B111" s="5" t="s">
        <v>13</v>
      </c>
      <c r="C111" s="7" t="s">
        <v>51</v>
      </c>
      <c r="D111" s="6">
        <f>+1.7 %</f>
        <v>0.017</v>
      </c>
      <c r="E111" s="6">
        <f>+8.4 %</f>
        <v>0.084</v>
      </c>
    </row>
    <row r="112">
      <c r="A112" s="4">
        <v>40664.0</v>
      </c>
      <c r="B112" s="5" t="s">
        <v>13</v>
      </c>
      <c r="C112" s="5" t="s">
        <v>19</v>
      </c>
      <c r="D112" s="6">
        <f>+0.6 %</f>
        <v>0.006</v>
      </c>
      <c r="E112" s="6">
        <f>+9.2 %</f>
        <v>0.092</v>
      </c>
    </row>
    <row r="113">
      <c r="A113" s="4">
        <v>40634.0</v>
      </c>
      <c r="B113" s="5" t="s">
        <v>12</v>
      </c>
      <c r="C113" s="6">
        <f>+1.9 %</f>
        <v>0.019</v>
      </c>
      <c r="D113" s="6">
        <f>+0.2 %</f>
        <v>0.002</v>
      </c>
      <c r="E113" s="6">
        <f>+13.3 %</f>
        <v>0.133</v>
      </c>
    </row>
    <row r="114">
      <c r="A114" s="4">
        <v>40603.0</v>
      </c>
      <c r="B114" s="5" t="s">
        <v>20</v>
      </c>
      <c r="C114" s="7" t="s">
        <v>17</v>
      </c>
      <c r="D114" s="6">
        <f>+0.7 %</f>
        <v>0.007</v>
      </c>
      <c r="E114" s="6">
        <f>+11.3 %</f>
        <v>0.113</v>
      </c>
    </row>
    <row r="115">
      <c r="A115" s="4">
        <v>40575.0</v>
      </c>
      <c r="B115" s="5" t="s">
        <v>13</v>
      </c>
      <c r="C115" s="7" t="s">
        <v>6</v>
      </c>
      <c r="D115" s="6">
        <f>+0.3 %</f>
        <v>0.003</v>
      </c>
      <c r="E115" s="6">
        <f>+11.7 %</f>
        <v>0.117</v>
      </c>
    </row>
    <row r="116">
      <c r="A116" s="4">
        <v>40544.0</v>
      </c>
      <c r="B116" s="5" t="s">
        <v>13</v>
      </c>
      <c r="C116" s="6">
        <f>+2.3 %</f>
        <v>0.023</v>
      </c>
      <c r="D116" s="6">
        <f>+2 %</f>
        <v>0.02</v>
      </c>
      <c r="E116" s="6">
        <f>+9.6 %</f>
        <v>0.096</v>
      </c>
    </row>
    <row r="117">
      <c r="A117" s="4">
        <v>40513.0</v>
      </c>
      <c r="B117" s="5" t="s">
        <v>149</v>
      </c>
      <c r="C117" s="7" t="s">
        <v>16</v>
      </c>
      <c r="D117" s="7" t="s">
        <v>15</v>
      </c>
      <c r="E117" s="6">
        <f>+6.8 %</f>
        <v>0.068</v>
      </c>
    </row>
    <row r="118">
      <c r="A118" s="4">
        <v>40483.0</v>
      </c>
      <c r="B118" s="5" t="s">
        <v>13</v>
      </c>
      <c r="C118" s="6">
        <f>+1.3 %</f>
        <v>0.013</v>
      </c>
      <c r="D118" s="6">
        <f>+6.9 %</f>
        <v>0.069</v>
      </c>
      <c r="E118" s="6">
        <f>+6.1 %</f>
        <v>0.061</v>
      </c>
    </row>
    <row r="119">
      <c r="A119" s="4">
        <v>40452.0</v>
      </c>
      <c r="B119" s="5" t="s">
        <v>149</v>
      </c>
      <c r="C119" s="7" t="s">
        <v>47</v>
      </c>
      <c r="D119" s="6">
        <f t="shared" ref="D119:D120" si="8">+6.8 %</f>
        <v>0.068</v>
      </c>
      <c r="E119" s="6">
        <f>+3.8 %</f>
        <v>0.038</v>
      </c>
    </row>
    <row r="120">
      <c r="A120" s="4">
        <v>40422.0</v>
      </c>
      <c r="B120" s="5" t="s">
        <v>20</v>
      </c>
      <c r="C120" s="6">
        <f>+6.2 %</f>
        <v>0.062</v>
      </c>
      <c r="D120" s="6">
        <f t="shared" si="8"/>
        <v>0.068</v>
      </c>
      <c r="E120" s="6">
        <f>+2.1 %</f>
        <v>0.021</v>
      </c>
    </row>
    <row r="121">
      <c r="A121" s="4">
        <v>40391.0</v>
      </c>
      <c r="B121" s="5" t="s">
        <v>197</v>
      </c>
      <c r="C121" s="6">
        <f t="shared" ref="C121:D121" si="9">+1.2 %</f>
        <v>0.012</v>
      </c>
      <c r="D121" s="6">
        <f t="shared" si="9"/>
        <v>0.012</v>
      </c>
      <c r="E121" s="6">
        <f>+3.4 %</f>
        <v>0.034</v>
      </c>
    </row>
    <row r="122">
      <c r="A122" s="4">
        <v>40360.0</v>
      </c>
      <c r="B122" s="5" t="s">
        <v>28</v>
      </c>
      <c r="C122" s="7" t="s">
        <v>47</v>
      </c>
      <c r="D122" s="6">
        <f>+3.8 %</f>
        <v>0.038</v>
      </c>
      <c r="E122" s="6">
        <f>+0.4 %</f>
        <v>0.004</v>
      </c>
    </row>
    <row r="123">
      <c r="A123" s="4">
        <v>40330.0</v>
      </c>
      <c r="B123" s="5" t="s">
        <v>27</v>
      </c>
      <c r="C123" s="6">
        <f>+0.6 %</f>
        <v>0.006</v>
      </c>
      <c r="D123" s="6">
        <f>+4.4 %</f>
        <v>0.044</v>
      </c>
      <c r="E123" s="5" t="s">
        <v>153</v>
      </c>
    </row>
    <row r="124">
      <c r="A124" s="4">
        <v>40299.0</v>
      </c>
      <c r="B124" s="5" t="s">
        <v>28</v>
      </c>
      <c r="C124" s="6">
        <f>+3.7 %</f>
        <v>0.037</v>
      </c>
      <c r="D124" s="6">
        <f>+2.9 %</f>
        <v>0.029</v>
      </c>
      <c r="E124" s="5" t="s">
        <v>153</v>
      </c>
    </row>
    <row r="125">
      <c r="A125" s="4">
        <v>40269.0</v>
      </c>
      <c r="B125" s="5" t="s">
        <v>142</v>
      </c>
      <c r="C125" s="6">
        <f>+0.1 %</f>
        <v>0.001</v>
      </c>
      <c r="D125" s="7" t="s">
        <v>104</v>
      </c>
      <c r="E125" s="5" t="s">
        <v>153</v>
      </c>
    </row>
    <row r="126">
      <c r="A126" s="4">
        <v>40238.0</v>
      </c>
      <c r="B126" s="5" t="s">
        <v>142</v>
      </c>
      <c r="C126" s="7" t="s">
        <v>15</v>
      </c>
      <c r="D126" s="7" t="s">
        <v>88</v>
      </c>
      <c r="E126" s="5" t="s">
        <v>153</v>
      </c>
    </row>
    <row r="127">
      <c r="A127" s="4">
        <v>40210.0</v>
      </c>
      <c r="B127" s="5" t="s">
        <v>29</v>
      </c>
      <c r="C127" s="7" t="s">
        <v>113</v>
      </c>
      <c r="D127" s="7" t="s">
        <v>111</v>
      </c>
      <c r="E127" s="5" t="s">
        <v>153</v>
      </c>
    </row>
    <row r="128">
      <c r="A128" s="4">
        <v>40179.0</v>
      </c>
      <c r="B128" s="5" t="s">
        <v>28</v>
      </c>
      <c r="C128" s="7" t="s">
        <v>18</v>
      </c>
      <c r="D128" s="7" t="s">
        <v>88</v>
      </c>
      <c r="E128" s="5" t="s">
        <v>153</v>
      </c>
    </row>
    <row r="129">
      <c r="A129" s="4">
        <v>40148.0</v>
      </c>
      <c r="B129" s="5" t="s">
        <v>28</v>
      </c>
      <c r="C129" s="7" t="s">
        <v>85</v>
      </c>
      <c r="D129" s="7" t="s">
        <v>105</v>
      </c>
      <c r="E129" s="5" t="s">
        <v>153</v>
      </c>
    </row>
    <row r="130">
      <c r="A130" s="4">
        <v>40118.0</v>
      </c>
      <c r="B130" s="5" t="s">
        <v>197</v>
      </c>
      <c r="C130" s="7" t="s">
        <v>48</v>
      </c>
      <c r="D130" s="6">
        <f>+4.2 %</f>
        <v>0.042</v>
      </c>
      <c r="E130" s="5" t="s">
        <v>153</v>
      </c>
    </row>
    <row r="131">
      <c r="A131" s="4">
        <v>40087.0</v>
      </c>
      <c r="B131" s="5" t="s">
        <v>26</v>
      </c>
      <c r="C131" s="7" t="s">
        <v>85</v>
      </c>
      <c r="D131" s="6">
        <f>+3.3 %</f>
        <v>0.033</v>
      </c>
      <c r="E131" s="5" t="s">
        <v>153</v>
      </c>
    </row>
    <row r="132">
      <c r="A132" s="4">
        <v>40057.0</v>
      </c>
      <c r="B132" s="5" t="s">
        <v>21</v>
      </c>
      <c r="C132" s="6">
        <f>+7.6 %</f>
        <v>0.076</v>
      </c>
      <c r="D132" s="5" t="s">
        <v>153</v>
      </c>
      <c r="E132" s="5" t="s">
        <v>153</v>
      </c>
    </row>
    <row r="133">
      <c r="A133" s="4">
        <v>40026.0</v>
      </c>
      <c r="B133" s="5" t="s">
        <v>29</v>
      </c>
      <c r="C133" s="7" t="s">
        <v>84</v>
      </c>
      <c r="D133" s="5" t="s">
        <v>153</v>
      </c>
      <c r="E133" s="5" t="s">
        <v>153</v>
      </c>
    </row>
    <row r="134">
      <c r="A134" s="4">
        <v>39995.0</v>
      </c>
      <c r="B134" s="5" t="s">
        <v>28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245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134</v>
      </c>
      <c r="C2" s="6">
        <f>+0.5 %</f>
        <v>0.005</v>
      </c>
      <c r="D2" s="7" t="s">
        <v>71</v>
      </c>
      <c r="E2" s="6">
        <f>+3 %</f>
        <v>0.03</v>
      </c>
    </row>
    <row r="3">
      <c r="A3" s="4">
        <v>43983.0</v>
      </c>
      <c r="B3" s="5" t="s">
        <v>185</v>
      </c>
      <c r="C3" s="7" t="s">
        <v>64</v>
      </c>
      <c r="D3" s="7" t="s">
        <v>6</v>
      </c>
      <c r="E3" s="6">
        <f>+0.2 %</f>
        <v>0.002</v>
      </c>
    </row>
    <row r="4">
      <c r="A4" s="4">
        <v>43952.0</v>
      </c>
      <c r="B4" s="5" t="s">
        <v>196</v>
      </c>
      <c r="C4" s="6">
        <f>+0.2 %</f>
        <v>0.002</v>
      </c>
      <c r="D4" s="6">
        <f>+3.6 %</f>
        <v>0.036</v>
      </c>
      <c r="E4" s="6">
        <f>+1.5 %</f>
        <v>0.015</v>
      </c>
    </row>
    <row r="5">
      <c r="A5" s="4">
        <v>43922.0</v>
      </c>
      <c r="B5" s="5" t="s">
        <v>196</v>
      </c>
      <c r="C5" s="6">
        <f>+1.5 %</f>
        <v>0.015</v>
      </c>
      <c r="D5" s="6">
        <f>+6 %</f>
        <v>0.06</v>
      </c>
      <c r="E5" s="7" t="s">
        <v>86</v>
      </c>
    </row>
    <row r="6">
      <c r="A6" s="4">
        <v>43891.0</v>
      </c>
      <c r="B6" s="5" t="s">
        <v>134</v>
      </c>
      <c r="C6" s="6">
        <f>+2 %</f>
        <v>0.02</v>
      </c>
      <c r="D6" s="6">
        <f>+3.8 %</f>
        <v>0.038</v>
      </c>
      <c r="E6" s="7" t="s">
        <v>95</v>
      </c>
    </row>
    <row r="7">
      <c r="A7" s="4">
        <v>43862.0</v>
      </c>
      <c r="B7" s="5" t="s">
        <v>174</v>
      </c>
      <c r="C7" s="6">
        <f>+2.4 %</f>
        <v>0.024</v>
      </c>
      <c r="D7" s="6">
        <f>+0.9 %</f>
        <v>0.009</v>
      </c>
      <c r="E7" s="7" t="s">
        <v>106</v>
      </c>
    </row>
    <row r="8">
      <c r="A8" s="4">
        <v>43831.0</v>
      </c>
      <c r="B8" s="5" t="s">
        <v>176</v>
      </c>
      <c r="C8" s="7" t="s">
        <v>25</v>
      </c>
      <c r="D8" s="7" t="s">
        <v>113</v>
      </c>
      <c r="E8" s="7" t="s">
        <v>94</v>
      </c>
    </row>
    <row r="9">
      <c r="A9" s="4">
        <v>43800.0</v>
      </c>
      <c r="B9" s="5" t="s">
        <v>175</v>
      </c>
      <c r="C9" s="7" t="s">
        <v>15</v>
      </c>
      <c r="D9" s="7" t="s">
        <v>48</v>
      </c>
      <c r="E9" s="7" t="s">
        <v>110</v>
      </c>
    </row>
    <row r="10">
      <c r="A10" s="4">
        <v>43770.0</v>
      </c>
      <c r="B10" s="5" t="s">
        <v>135</v>
      </c>
      <c r="C10" s="7" t="s">
        <v>25</v>
      </c>
      <c r="D10" s="6">
        <f>+0.4 %</f>
        <v>0.004</v>
      </c>
      <c r="E10" s="7" t="s">
        <v>80</v>
      </c>
    </row>
    <row r="11">
      <c r="A11" s="4">
        <v>43739.0</v>
      </c>
      <c r="B11" s="5" t="s">
        <v>174</v>
      </c>
      <c r="C11" s="6">
        <f>+0.6 %</f>
        <v>0.006</v>
      </c>
      <c r="D11" s="6">
        <f>+0.8 %</f>
        <v>0.008</v>
      </c>
      <c r="E11" s="7" t="s">
        <v>102</v>
      </c>
    </row>
    <row r="12">
      <c r="A12" s="4">
        <v>43709.0</v>
      </c>
      <c r="B12" s="5" t="s">
        <v>135</v>
      </c>
      <c r="C12" s="6">
        <f>+0.5 %</f>
        <v>0.005</v>
      </c>
      <c r="D12" s="7" t="s">
        <v>64</v>
      </c>
      <c r="E12" s="7" t="s">
        <v>144</v>
      </c>
    </row>
    <row r="13">
      <c r="A13" s="4">
        <v>43678.0</v>
      </c>
      <c r="B13" s="5" t="s">
        <v>135</v>
      </c>
      <c r="C13" s="7" t="s">
        <v>23</v>
      </c>
      <c r="D13" s="7" t="s">
        <v>83</v>
      </c>
      <c r="E13" s="7" t="s">
        <v>148</v>
      </c>
    </row>
    <row r="14">
      <c r="A14" s="4">
        <v>43647.0</v>
      </c>
      <c r="B14" s="5" t="s">
        <v>135</v>
      </c>
      <c r="C14" s="7" t="s">
        <v>85</v>
      </c>
      <c r="D14" s="7" t="s">
        <v>189</v>
      </c>
      <c r="E14" s="7" t="s">
        <v>82</v>
      </c>
    </row>
    <row r="15">
      <c r="A15" s="4">
        <v>43617.0</v>
      </c>
      <c r="B15" s="5" t="s">
        <v>185</v>
      </c>
      <c r="C15" s="7" t="s">
        <v>62</v>
      </c>
      <c r="D15" s="7" t="s">
        <v>74</v>
      </c>
      <c r="E15" s="7" t="s">
        <v>87</v>
      </c>
    </row>
    <row r="16">
      <c r="A16" s="4">
        <v>43586.0</v>
      </c>
      <c r="B16" s="5" t="s">
        <v>134</v>
      </c>
      <c r="C16" s="7" t="s">
        <v>107</v>
      </c>
      <c r="D16" s="7" t="s">
        <v>69</v>
      </c>
      <c r="E16" s="7" t="s">
        <v>64</v>
      </c>
    </row>
    <row r="17">
      <c r="A17" s="4">
        <v>43556.0</v>
      </c>
      <c r="B17" s="5" t="s">
        <v>133</v>
      </c>
      <c r="C17" s="7" t="s">
        <v>47</v>
      </c>
      <c r="D17" s="7" t="s">
        <v>7</v>
      </c>
      <c r="E17" s="6">
        <f>+1.7 %</f>
        <v>0.017</v>
      </c>
    </row>
    <row r="18">
      <c r="A18" s="4">
        <v>43525.0</v>
      </c>
      <c r="B18" s="5" t="s">
        <v>188</v>
      </c>
      <c r="C18" s="6">
        <f>+0.1 %</f>
        <v>0.001</v>
      </c>
      <c r="D18" s="6">
        <f>+0.9 %</f>
        <v>0.009</v>
      </c>
      <c r="E18" s="6">
        <f>+2.3 %</f>
        <v>0.023</v>
      </c>
    </row>
    <row r="19">
      <c r="A19" s="4">
        <v>43497.0</v>
      </c>
      <c r="B19" s="5" t="s">
        <v>188</v>
      </c>
      <c r="C19" s="7" t="s">
        <v>23</v>
      </c>
      <c r="D19" s="6">
        <f>+0.6 %</f>
        <v>0.006</v>
      </c>
      <c r="E19" s="6">
        <f>+2.6 %</f>
        <v>0.026</v>
      </c>
    </row>
    <row r="20">
      <c r="A20" s="4">
        <v>43466.0</v>
      </c>
      <c r="B20" s="5" t="s">
        <v>188</v>
      </c>
      <c r="C20" s="6">
        <f>+1.1 %</f>
        <v>0.011</v>
      </c>
      <c r="D20" s="7" t="s">
        <v>71</v>
      </c>
      <c r="E20" s="6">
        <f>+5 %</f>
        <v>0.05</v>
      </c>
    </row>
    <row r="21">
      <c r="A21" s="4">
        <v>43435.0</v>
      </c>
      <c r="B21" s="5" t="s">
        <v>133</v>
      </c>
      <c r="C21" s="7" t="s">
        <v>18</v>
      </c>
      <c r="D21" s="7" t="s">
        <v>85</v>
      </c>
      <c r="E21" s="6">
        <f>+7.2 %</f>
        <v>0.072</v>
      </c>
    </row>
    <row r="22">
      <c r="A22" s="4">
        <v>43405.0</v>
      </c>
      <c r="B22" s="5" t="s">
        <v>133</v>
      </c>
      <c r="C22" s="7" t="s">
        <v>113</v>
      </c>
      <c r="D22" s="6">
        <f>+0.5 %</f>
        <v>0.005</v>
      </c>
      <c r="E22" s="6">
        <f>+11 %</f>
        <v>0.11</v>
      </c>
    </row>
    <row r="23">
      <c r="A23" s="4">
        <v>43374.0</v>
      </c>
      <c r="B23" s="5" t="s">
        <v>173</v>
      </c>
      <c r="C23" s="6">
        <f>+0.3 %</f>
        <v>0.003</v>
      </c>
      <c r="D23" s="6">
        <f>+3.2 %</f>
        <v>0.032</v>
      </c>
      <c r="E23" s="6">
        <f>+13.5 %</f>
        <v>0.135</v>
      </c>
    </row>
    <row r="24">
      <c r="A24" s="4">
        <v>43344.0</v>
      </c>
      <c r="B24" s="5" t="s">
        <v>173</v>
      </c>
      <c r="C24" s="6">
        <f>+2.6 %</f>
        <v>0.026</v>
      </c>
      <c r="D24" s="6">
        <f>+2.8 %</f>
        <v>0.028</v>
      </c>
      <c r="E24" s="6">
        <f>+12.7 %</f>
        <v>0.127</v>
      </c>
    </row>
    <row r="25">
      <c r="A25" s="4">
        <v>43313.0</v>
      </c>
      <c r="B25" s="5" t="s">
        <v>196</v>
      </c>
      <c r="C25" s="6">
        <f>+0.3 %</f>
        <v>0.003</v>
      </c>
      <c r="D25" s="7" t="s">
        <v>23</v>
      </c>
      <c r="E25" s="6">
        <f>+11.5 %</f>
        <v>0.115</v>
      </c>
    </row>
    <row r="26">
      <c r="A26" s="4">
        <v>43282.0</v>
      </c>
      <c r="B26" s="5" t="s">
        <v>196</v>
      </c>
      <c r="C26" s="7" t="s">
        <v>18</v>
      </c>
      <c r="D26" s="6">
        <f>+0.6 %</f>
        <v>0.006</v>
      </c>
      <c r="E26" s="6">
        <f>+12.1 %</f>
        <v>0.121</v>
      </c>
    </row>
    <row r="27">
      <c r="A27" s="4">
        <v>43252.0</v>
      </c>
      <c r="B27" s="5" t="s">
        <v>196</v>
      </c>
      <c r="C27" s="7" t="s">
        <v>6</v>
      </c>
      <c r="D27" s="6">
        <f>+0.9 %</f>
        <v>0.009</v>
      </c>
      <c r="E27" s="6">
        <f>+13.7 %</f>
        <v>0.137</v>
      </c>
    </row>
    <row r="28">
      <c r="A28" s="4">
        <v>43221.0</v>
      </c>
      <c r="B28" s="5" t="s">
        <v>133</v>
      </c>
      <c r="C28" s="6">
        <f>+1.2 %</f>
        <v>0.012</v>
      </c>
      <c r="D28" s="6">
        <f>+1.7 %</f>
        <v>0.017</v>
      </c>
      <c r="E28" s="6">
        <f>+16.8 %</f>
        <v>0.168</v>
      </c>
    </row>
    <row r="29">
      <c r="A29" s="4">
        <v>43191.0</v>
      </c>
      <c r="B29" s="5" t="s">
        <v>187</v>
      </c>
      <c r="C29" s="6">
        <f>+0.1 %</f>
        <v>0.001</v>
      </c>
      <c r="D29" s="6">
        <f>+2.6 %</f>
        <v>0.026</v>
      </c>
      <c r="E29" s="6">
        <f>+15.4 %</f>
        <v>0.154</v>
      </c>
    </row>
    <row r="30">
      <c r="A30" s="4">
        <v>43160.0</v>
      </c>
      <c r="B30" s="5" t="s">
        <v>187</v>
      </c>
      <c r="C30" s="6">
        <f>+0.4 %</f>
        <v>0.004</v>
      </c>
      <c r="D30" s="6">
        <f>+5.7 %</f>
        <v>0.057</v>
      </c>
      <c r="E30" s="6">
        <f>+16.2 %</f>
        <v>0.162</v>
      </c>
    </row>
    <row r="31">
      <c r="A31" s="4">
        <v>43132.0</v>
      </c>
      <c r="B31" s="5" t="s">
        <v>134</v>
      </c>
      <c r="C31" s="6">
        <f>+2.1 %</f>
        <v>0.021</v>
      </c>
      <c r="D31" s="6">
        <f>+8.9 %</f>
        <v>0.089</v>
      </c>
      <c r="E31" s="6">
        <f>+15.1 %</f>
        <v>0.151</v>
      </c>
    </row>
    <row r="32">
      <c r="A32" s="4">
        <v>43101.0</v>
      </c>
      <c r="B32" s="5" t="s">
        <v>183</v>
      </c>
      <c r="C32" s="6">
        <f>+3.1 %</f>
        <v>0.031</v>
      </c>
      <c r="D32" s="6">
        <f>+6.5 %</f>
        <v>0.065</v>
      </c>
      <c r="E32" s="6">
        <f>+13.4 %</f>
        <v>0.134</v>
      </c>
    </row>
    <row r="33">
      <c r="A33" s="4">
        <v>43070.0</v>
      </c>
      <c r="B33" s="5" t="s">
        <v>176</v>
      </c>
      <c r="C33" s="6">
        <f>+3.4 %</f>
        <v>0.034</v>
      </c>
      <c r="D33" s="6">
        <f>+2.9 %</f>
        <v>0.029</v>
      </c>
      <c r="E33" s="6">
        <f>+10.8 %</f>
        <v>0.108</v>
      </c>
    </row>
    <row r="34">
      <c r="A34" s="4">
        <v>43040.0</v>
      </c>
      <c r="B34" s="5" t="s">
        <v>206</v>
      </c>
      <c r="C34" s="7" t="s">
        <v>51</v>
      </c>
      <c r="D34" s="6">
        <f>+0.9 %</f>
        <v>0.009</v>
      </c>
      <c r="E34" s="6">
        <f>+7.8 %</f>
        <v>0.078</v>
      </c>
    </row>
    <row r="35">
      <c r="A35" s="4">
        <v>43009.0</v>
      </c>
      <c r="B35" s="5" t="s">
        <v>206</v>
      </c>
      <c r="C35" s="7" t="s">
        <v>23</v>
      </c>
      <c r="D35" s="6">
        <f>+1.9 %</f>
        <v>0.019</v>
      </c>
      <c r="E35" s="6">
        <f>+9.2 %</f>
        <v>0.092</v>
      </c>
    </row>
    <row r="36">
      <c r="A36" s="4">
        <v>42979.0</v>
      </c>
      <c r="B36" s="5" t="s">
        <v>137</v>
      </c>
      <c r="C36" s="6">
        <f>+1.4 %</f>
        <v>0.014</v>
      </c>
      <c r="D36" s="6">
        <f>+3.6 %</f>
        <v>0.036</v>
      </c>
      <c r="E36" s="6">
        <f>+9.4 %</f>
        <v>0.094</v>
      </c>
    </row>
    <row r="37">
      <c r="A37" s="4">
        <v>42948.0</v>
      </c>
      <c r="B37" s="5" t="s">
        <v>138</v>
      </c>
      <c r="C37" s="6">
        <f>+0.8 %</f>
        <v>0.008</v>
      </c>
      <c r="D37" s="6">
        <f>+4.5 %</f>
        <v>0.045</v>
      </c>
      <c r="E37" s="6">
        <f>+8.7 %</f>
        <v>0.087</v>
      </c>
    </row>
    <row r="38">
      <c r="A38" s="4">
        <v>42917.0</v>
      </c>
      <c r="B38" s="5" t="s">
        <v>139</v>
      </c>
      <c r="C38" s="6">
        <f>+1.3 %</f>
        <v>0.013</v>
      </c>
      <c r="D38" s="6">
        <f>+3.6 %</f>
        <v>0.036</v>
      </c>
      <c r="E38" s="6">
        <f>+7.1 %</f>
        <v>0.071</v>
      </c>
    </row>
    <row r="39">
      <c r="A39" s="4">
        <v>42887.0</v>
      </c>
      <c r="B39" s="5" t="s">
        <v>8</v>
      </c>
      <c r="C39" s="6">
        <f>+2.3 %</f>
        <v>0.023</v>
      </c>
      <c r="D39" s="6">
        <f>+3.2 %</f>
        <v>0.032</v>
      </c>
      <c r="E39" s="6">
        <f>+5.5 %</f>
        <v>0.055</v>
      </c>
    </row>
    <row r="40">
      <c r="A40" s="4">
        <v>42856.0</v>
      </c>
      <c r="B40" s="5" t="s">
        <v>9</v>
      </c>
      <c r="C40" s="5" t="s">
        <v>19</v>
      </c>
      <c r="D40" s="6">
        <f>+0.2 %</f>
        <v>0.002</v>
      </c>
      <c r="E40" s="6">
        <f>+4.1 %</f>
        <v>0.041</v>
      </c>
    </row>
    <row r="41">
      <c r="A41" s="4">
        <v>42826.0</v>
      </c>
      <c r="B41" s="5" t="s">
        <v>9</v>
      </c>
      <c r="C41" s="6">
        <f t="shared" ref="C41:D41" si="1">+0.8 %</f>
        <v>0.008</v>
      </c>
      <c r="D41" s="6">
        <f t="shared" si="1"/>
        <v>0.008</v>
      </c>
      <c r="E41" s="6">
        <f>+4 %</f>
        <v>0.04</v>
      </c>
    </row>
    <row r="42">
      <c r="A42" s="4">
        <v>42795.0</v>
      </c>
      <c r="B42" s="5" t="s">
        <v>10</v>
      </c>
      <c r="C42" s="7" t="s">
        <v>7</v>
      </c>
      <c r="D42" s="6">
        <f>+0.8 %</f>
        <v>0.008</v>
      </c>
      <c r="E42" s="6">
        <f>+3.9 %</f>
        <v>0.039</v>
      </c>
    </row>
    <row r="43">
      <c r="A43" s="4">
        <v>42767.0</v>
      </c>
      <c r="B43" s="5" t="s">
        <v>9</v>
      </c>
      <c r="C43" s="6">
        <f>+0.5 %</f>
        <v>0.005</v>
      </c>
      <c r="D43" s="6">
        <f>+1.9 %</f>
        <v>0.019</v>
      </c>
      <c r="E43" s="6">
        <f>+4.4 %</f>
        <v>0.044</v>
      </c>
    </row>
    <row r="44">
      <c r="A44" s="4">
        <v>42736.0</v>
      </c>
      <c r="B44" s="5" t="s">
        <v>10</v>
      </c>
      <c r="C44" s="6">
        <f>+0.8 %</f>
        <v>0.008</v>
      </c>
      <c r="D44" s="6">
        <f>+2.6 %</f>
        <v>0.026</v>
      </c>
      <c r="E44" s="6">
        <f>+4.1 %</f>
        <v>0.041</v>
      </c>
    </row>
    <row r="45">
      <c r="A45" s="4">
        <v>42705.0</v>
      </c>
      <c r="B45" s="5" t="s">
        <v>11</v>
      </c>
      <c r="C45" s="6">
        <f>+0.6 %</f>
        <v>0.006</v>
      </c>
      <c r="D45" s="6">
        <f>+1.6 %</f>
        <v>0.016</v>
      </c>
      <c r="E45" s="6">
        <f t="shared" ref="E45:E46" si="2">+3.7 %</f>
        <v>0.037</v>
      </c>
    </row>
    <row r="46">
      <c r="A46" s="4">
        <v>42675.0</v>
      </c>
      <c r="B46" s="5" t="s">
        <v>12</v>
      </c>
      <c r="C46" s="6">
        <f>+1.1 %</f>
        <v>0.011</v>
      </c>
      <c r="D46" s="6">
        <f>+1.8 %</f>
        <v>0.018</v>
      </c>
      <c r="E46" s="6">
        <f t="shared" si="2"/>
        <v>0.037</v>
      </c>
    </row>
    <row r="47">
      <c r="A47" s="4">
        <v>42644.0</v>
      </c>
      <c r="B47" s="5" t="s">
        <v>13</v>
      </c>
      <c r="C47" s="7" t="s">
        <v>51</v>
      </c>
      <c r="D47" s="5" t="s">
        <v>19</v>
      </c>
      <c r="E47" s="6">
        <f>+2.8 %</f>
        <v>0.028</v>
      </c>
    </row>
    <row r="48">
      <c r="A48" s="4">
        <v>42614.0</v>
      </c>
      <c r="B48" s="5" t="s">
        <v>13</v>
      </c>
      <c r="C48" s="6">
        <f>+0.7 %</f>
        <v>0.007</v>
      </c>
      <c r="D48" s="7" t="s">
        <v>51</v>
      </c>
      <c r="E48" s="6">
        <f>+2.3 %</f>
        <v>0.023</v>
      </c>
    </row>
    <row r="49">
      <c r="A49" s="4">
        <v>42583.0</v>
      </c>
      <c r="B49" s="5" t="s">
        <v>13</v>
      </c>
      <c r="C49" s="7" t="s">
        <v>25</v>
      </c>
      <c r="D49" s="6">
        <f>+0.1 %</f>
        <v>0.001</v>
      </c>
      <c r="E49" s="6">
        <f>+1.4 %</f>
        <v>0.014</v>
      </c>
    </row>
    <row r="50">
      <c r="A50" s="4">
        <v>42552.0</v>
      </c>
      <c r="B50" s="5" t="s">
        <v>13</v>
      </c>
      <c r="C50" s="7" t="s">
        <v>18</v>
      </c>
      <c r="D50" s="6">
        <f>+0.6 %</f>
        <v>0.006</v>
      </c>
      <c r="E50" s="6">
        <f>+1.8 %</f>
        <v>0.018</v>
      </c>
    </row>
    <row r="51">
      <c r="A51" s="4">
        <v>42522.0</v>
      </c>
      <c r="B51" s="5" t="s">
        <v>13</v>
      </c>
      <c r="C51" s="6">
        <f>+0.9 %</f>
        <v>0.009</v>
      </c>
      <c r="D51" s="6">
        <f>+1.6 %</f>
        <v>0.016</v>
      </c>
      <c r="E51" s="6">
        <f>+2.5 %</f>
        <v>0.025</v>
      </c>
    </row>
    <row r="52">
      <c r="A52" s="4">
        <v>42491.0</v>
      </c>
      <c r="B52" s="5" t="s">
        <v>20</v>
      </c>
      <c r="C52" s="7" t="s">
        <v>51</v>
      </c>
      <c r="D52" s="6">
        <f>+0.6 %</f>
        <v>0.006</v>
      </c>
      <c r="E52" s="6">
        <f>+1.5 %</f>
        <v>0.015</v>
      </c>
    </row>
    <row r="53">
      <c r="A53" s="4">
        <v>42461.0</v>
      </c>
      <c r="B53" s="5" t="s">
        <v>13</v>
      </c>
      <c r="C53" s="6">
        <f t="shared" ref="C53:D53" si="3">+0.8 %</f>
        <v>0.008</v>
      </c>
      <c r="D53" s="6">
        <f t="shared" si="3"/>
        <v>0.008</v>
      </c>
      <c r="E53" s="6">
        <f>+2.6 %</f>
        <v>0.026</v>
      </c>
    </row>
    <row r="54">
      <c r="A54" s="4">
        <v>42430.0</v>
      </c>
      <c r="B54" s="5" t="s">
        <v>20</v>
      </c>
      <c r="C54" s="7" t="s">
        <v>51</v>
      </c>
      <c r="D54" s="6">
        <f>+0.5 %</f>
        <v>0.005</v>
      </c>
      <c r="E54" s="6">
        <f>+2.1 %</f>
        <v>0.021</v>
      </c>
    </row>
    <row r="55">
      <c r="A55" s="4">
        <v>42401.0</v>
      </c>
      <c r="B55" s="5" t="s">
        <v>20</v>
      </c>
      <c r="C55" s="6">
        <f>+0.2 %</f>
        <v>0.002</v>
      </c>
      <c r="D55" s="6">
        <f t="shared" ref="D55:D56" si="4">+1.3 %</f>
        <v>0.013</v>
      </c>
      <c r="E55" s="6">
        <f>+2.9 %</f>
        <v>0.029</v>
      </c>
    </row>
    <row r="56">
      <c r="A56" s="4">
        <v>42370.0</v>
      </c>
      <c r="B56" s="5" t="s">
        <v>20</v>
      </c>
      <c r="C56" s="6">
        <f>+0.4 %</f>
        <v>0.004</v>
      </c>
      <c r="D56" s="6">
        <f t="shared" si="4"/>
        <v>0.013</v>
      </c>
      <c r="E56" s="6">
        <f>+3.6 %</f>
        <v>0.036</v>
      </c>
    </row>
    <row r="57">
      <c r="A57" s="4">
        <v>42339.0</v>
      </c>
      <c r="B57" s="5" t="s">
        <v>149</v>
      </c>
      <c r="C57" s="6">
        <f>+0.7 %</f>
        <v>0.007</v>
      </c>
      <c r="D57" s="6">
        <f>+0.3 %</f>
        <v>0.003</v>
      </c>
      <c r="E57" s="6">
        <f>+3.3 %</f>
        <v>0.033</v>
      </c>
    </row>
    <row r="58">
      <c r="A58" s="4">
        <v>42309.0</v>
      </c>
      <c r="B58" s="5" t="s">
        <v>149</v>
      </c>
      <c r="C58" s="6">
        <f>+0.2 %</f>
        <v>0.002</v>
      </c>
      <c r="D58" s="7" t="s">
        <v>47</v>
      </c>
      <c r="E58" s="6">
        <f>+2.3 %</f>
        <v>0.023</v>
      </c>
    </row>
    <row r="59">
      <c r="A59" s="4">
        <v>42278.0</v>
      </c>
      <c r="B59" s="5" t="s">
        <v>21</v>
      </c>
      <c r="C59" s="7" t="s">
        <v>7</v>
      </c>
      <c r="D59" s="7" t="s">
        <v>48</v>
      </c>
      <c r="E59" s="6">
        <f>+1.9 %</f>
        <v>0.019</v>
      </c>
    </row>
    <row r="60">
      <c r="A60" s="4">
        <v>42248.0</v>
      </c>
      <c r="B60" s="5" t="s">
        <v>149</v>
      </c>
      <c r="C60" s="7" t="s">
        <v>51</v>
      </c>
      <c r="D60" s="6">
        <f t="shared" ref="D60:D61" si="5">+0.2 %</f>
        <v>0.002</v>
      </c>
      <c r="E60" s="6">
        <f>+3.4 %</f>
        <v>0.034</v>
      </c>
    </row>
    <row r="61">
      <c r="A61" s="4">
        <v>42217.0</v>
      </c>
      <c r="B61" s="5" t="s">
        <v>149</v>
      </c>
      <c r="C61" s="7" t="s">
        <v>23</v>
      </c>
      <c r="D61" s="6">
        <f t="shared" si="5"/>
        <v>0.002</v>
      </c>
      <c r="E61" s="6">
        <f>+2.9 %</f>
        <v>0.029</v>
      </c>
    </row>
    <row r="62">
      <c r="A62" s="4">
        <v>42186.0</v>
      </c>
      <c r="B62" s="5" t="s">
        <v>149</v>
      </c>
      <c r="C62" s="6">
        <f>+0.6 %</f>
        <v>0.006</v>
      </c>
      <c r="D62" s="6">
        <f>+1.5 %</f>
        <v>0.015</v>
      </c>
      <c r="E62" s="6">
        <f>+3.6 %</f>
        <v>0.036</v>
      </c>
    </row>
    <row r="63">
      <c r="A63" s="4">
        <v>42156.0</v>
      </c>
      <c r="B63" s="5" t="s">
        <v>149</v>
      </c>
      <c r="C63" s="7" t="s">
        <v>51</v>
      </c>
      <c r="D63" s="6">
        <f>+1.2 %</f>
        <v>0.012</v>
      </c>
      <c r="E63" s="6">
        <f>+3.4 %</f>
        <v>0.034</v>
      </c>
    </row>
    <row r="64">
      <c r="A64" s="4">
        <v>42125.0</v>
      </c>
      <c r="B64" s="5" t="s">
        <v>149</v>
      </c>
      <c r="C64" s="6">
        <f>+1 %</f>
        <v>0.01</v>
      </c>
      <c r="D64" s="6">
        <f>+2 %</f>
        <v>0.02</v>
      </c>
      <c r="E64" s="6">
        <f>+3 %</f>
        <v>0.03</v>
      </c>
    </row>
    <row r="65">
      <c r="A65" s="4">
        <v>42095.0</v>
      </c>
      <c r="B65" s="5" t="s">
        <v>21</v>
      </c>
      <c r="C65" s="6">
        <f>+0.3 %</f>
        <v>0.003</v>
      </c>
      <c r="D65" s="6">
        <f>+1.8 %</f>
        <v>0.018</v>
      </c>
      <c r="E65" s="6">
        <f>+1.6 %</f>
        <v>0.016</v>
      </c>
    </row>
    <row r="66">
      <c r="A66" s="4">
        <v>42064.0</v>
      </c>
      <c r="B66" s="5" t="s">
        <v>21</v>
      </c>
      <c r="C66" s="6">
        <f>+0.6 %</f>
        <v>0.006</v>
      </c>
      <c r="D66" s="6">
        <f>+1.6 %</f>
        <v>0.016</v>
      </c>
      <c r="E66" s="6">
        <f>+0.5 %</f>
        <v>0.005</v>
      </c>
    </row>
    <row r="67">
      <c r="A67" s="4">
        <v>42036.0</v>
      </c>
      <c r="B67" s="5" t="s">
        <v>22</v>
      </c>
      <c r="C67" s="6">
        <f>+0.9 %</f>
        <v>0.009</v>
      </c>
      <c r="D67" s="6">
        <f>+0.7 %</f>
        <v>0.007</v>
      </c>
      <c r="E67" s="7" t="s">
        <v>23</v>
      </c>
    </row>
    <row r="68">
      <c r="A68" s="4">
        <v>42005.0</v>
      </c>
      <c r="B68" s="5" t="s">
        <v>24</v>
      </c>
      <c r="C68" s="6">
        <f>+0.1 %</f>
        <v>0.001</v>
      </c>
      <c r="D68" s="7" t="s">
        <v>23</v>
      </c>
      <c r="E68" s="7" t="s">
        <v>18</v>
      </c>
    </row>
    <row r="69">
      <c r="A69" s="4">
        <v>41974.0</v>
      </c>
      <c r="B69" s="5" t="s">
        <v>24</v>
      </c>
      <c r="C69" s="7" t="s">
        <v>23</v>
      </c>
      <c r="D69" s="6">
        <f>+0.4 %</f>
        <v>0.004</v>
      </c>
      <c r="E69" s="6">
        <f t="shared" ref="E69:E70" si="6">+0.9 %</f>
        <v>0.009</v>
      </c>
    </row>
    <row r="70">
      <c r="A70" s="4">
        <v>41944.0</v>
      </c>
      <c r="B70" s="5" t="s">
        <v>24</v>
      </c>
      <c r="C70" s="7" t="s">
        <v>51</v>
      </c>
      <c r="D70" s="6">
        <f>+0.1 %</f>
        <v>0.001</v>
      </c>
      <c r="E70" s="6">
        <f t="shared" si="6"/>
        <v>0.009</v>
      </c>
    </row>
    <row r="71">
      <c r="A71" s="4">
        <v>41913.0</v>
      </c>
      <c r="B71" s="5" t="s">
        <v>24</v>
      </c>
      <c r="C71" s="6">
        <f>+0.8 %</f>
        <v>0.008</v>
      </c>
      <c r="D71" s="6">
        <f>+0.6 %</f>
        <v>0.006</v>
      </c>
      <c r="E71" s="6">
        <f>+0.7 %</f>
        <v>0.007</v>
      </c>
    </row>
    <row r="72">
      <c r="A72" s="4">
        <v>41883.0</v>
      </c>
      <c r="B72" s="5" t="s">
        <v>26</v>
      </c>
      <c r="C72" s="7" t="s">
        <v>7</v>
      </c>
      <c r="D72" s="6">
        <f t="shared" ref="D72:D73" si="7">+0.2 %</f>
        <v>0.002</v>
      </c>
      <c r="E72" s="7" t="s">
        <v>6</v>
      </c>
    </row>
    <row r="73">
      <c r="A73" s="4">
        <v>41852.0</v>
      </c>
      <c r="B73" s="5" t="s">
        <v>24</v>
      </c>
      <c r="C73" s="6">
        <f>+0.3 %</f>
        <v>0.003</v>
      </c>
      <c r="D73" s="6">
        <f t="shared" si="7"/>
        <v>0.002</v>
      </c>
      <c r="E73" s="6">
        <f>+0.5 %</f>
        <v>0.005</v>
      </c>
    </row>
    <row r="74">
      <c r="A74" s="4">
        <v>41821.0</v>
      </c>
      <c r="B74" s="5" t="s">
        <v>24</v>
      </c>
      <c r="C74" s="6">
        <f>+0.4 %</f>
        <v>0.004</v>
      </c>
      <c r="D74" s="7" t="s">
        <v>6</v>
      </c>
      <c r="E74" s="7" t="s">
        <v>66</v>
      </c>
    </row>
    <row r="75">
      <c r="A75" s="4">
        <v>41791.0</v>
      </c>
      <c r="B75" s="5" t="s">
        <v>26</v>
      </c>
      <c r="C75" s="7" t="s">
        <v>47</v>
      </c>
      <c r="D75" s="7" t="s">
        <v>78</v>
      </c>
      <c r="E75" s="7" t="s">
        <v>69</v>
      </c>
    </row>
    <row r="76">
      <c r="A76" s="4">
        <v>41760.0</v>
      </c>
      <c r="B76" s="5" t="s">
        <v>24</v>
      </c>
      <c r="C76" s="7" t="s">
        <v>23</v>
      </c>
      <c r="D76" s="7" t="s">
        <v>71</v>
      </c>
      <c r="E76" s="7" t="s">
        <v>147</v>
      </c>
    </row>
    <row r="77">
      <c r="A77" s="4">
        <v>41730.0</v>
      </c>
      <c r="B77" s="5" t="s">
        <v>24</v>
      </c>
      <c r="C77" s="7" t="s">
        <v>15</v>
      </c>
      <c r="D77" s="5" t="s">
        <v>19</v>
      </c>
      <c r="E77" s="7" t="s">
        <v>148</v>
      </c>
    </row>
    <row r="78">
      <c r="A78" s="4">
        <v>41699.0</v>
      </c>
      <c r="B78" s="5" t="s">
        <v>22</v>
      </c>
      <c r="C78" s="7" t="s">
        <v>18</v>
      </c>
      <c r="D78" s="6">
        <f>+2.1 %</f>
        <v>0.021</v>
      </c>
      <c r="E78" s="7" t="s">
        <v>64</v>
      </c>
    </row>
    <row r="79">
      <c r="A79" s="4">
        <v>41671.0</v>
      </c>
      <c r="B79" s="5" t="s">
        <v>22</v>
      </c>
      <c r="C79" s="6">
        <f>+1 %</f>
        <v>0.01</v>
      </c>
      <c r="D79" s="6">
        <f>+2 %</f>
        <v>0.02</v>
      </c>
      <c r="E79" s="7" t="s">
        <v>14</v>
      </c>
    </row>
    <row r="80">
      <c r="A80" s="4">
        <v>41640.0</v>
      </c>
      <c r="B80" s="5" t="s">
        <v>24</v>
      </c>
      <c r="C80" s="6">
        <f>+1.2 %</f>
        <v>0.012</v>
      </c>
      <c r="D80" s="6">
        <f>+0.6 %</f>
        <v>0.006</v>
      </c>
      <c r="E80" s="7" t="s">
        <v>69</v>
      </c>
    </row>
    <row r="81">
      <c r="A81" s="4">
        <v>41609.0</v>
      </c>
      <c r="B81" s="5" t="s">
        <v>26</v>
      </c>
      <c r="C81" s="7" t="s">
        <v>23</v>
      </c>
      <c r="D81" s="7" t="s">
        <v>15</v>
      </c>
      <c r="E81" s="7" t="s">
        <v>111</v>
      </c>
    </row>
    <row r="82">
      <c r="A82" s="4">
        <v>41579.0</v>
      </c>
      <c r="B82" s="5" t="s">
        <v>26</v>
      </c>
      <c r="C82" s="7" t="s">
        <v>6</v>
      </c>
      <c r="D82" s="7" t="s">
        <v>23</v>
      </c>
      <c r="E82" s="7" t="s">
        <v>109</v>
      </c>
    </row>
    <row r="83">
      <c r="A83" s="4">
        <v>41548.0</v>
      </c>
      <c r="B83" s="5" t="s">
        <v>24</v>
      </c>
      <c r="C83" s="7" t="s">
        <v>23</v>
      </c>
      <c r="D83" s="7" t="s">
        <v>17</v>
      </c>
      <c r="E83" s="7" t="s">
        <v>154</v>
      </c>
    </row>
    <row r="84">
      <c r="A84" s="4">
        <v>41518.0</v>
      </c>
      <c r="B84" s="5" t="s">
        <v>24</v>
      </c>
      <c r="C84" s="6">
        <f>+0.3 %</f>
        <v>0.003</v>
      </c>
      <c r="D84" s="7" t="s">
        <v>113</v>
      </c>
      <c r="E84" s="7" t="s">
        <v>76</v>
      </c>
    </row>
    <row r="85">
      <c r="A85" s="4">
        <v>41487.0</v>
      </c>
      <c r="B85" s="5" t="s">
        <v>24</v>
      </c>
      <c r="C85" s="7" t="s">
        <v>17</v>
      </c>
      <c r="D85" s="7" t="s">
        <v>109</v>
      </c>
      <c r="E85" s="7" t="s">
        <v>80</v>
      </c>
    </row>
    <row r="86">
      <c r="A86" s="4">
        <v>41456.0</v>
      </c>
      <c r="B86" s="5" t="s">
        <v>22</v>
      </c>
      <c r="C86" s="7" t="s">
        <v>71</v>
      </c>
      <c r="D86" s="7" t="s">
        <v>147</v>
      </c>
      <c r="E86" s="7" t="s">
        <v>82</v>
      </c>
    </row>
    <row r="87">
      <c r="A87" s="4">
        <v>41426.0</v>
      </c>
      <c r="B87" s="5" t="s">
        <v>21</v>
      </c>
      <c r="C87" s="7" t="s">
        <v>64</v>
      </c>
      <c r="D87" s="7" t="s">
        <v>62</v>
      </c>
      <c r="E87" s="7" t="s">
        <v>109</v>
      </c>
    </row>
    <row r="88">
      <c r="A88" s="4">
        <v>41395.0</v>
      </c>
      <c r="B88" s="5" t="s">
        <v>20</v>
      </c>
      <c r="C88" s="7" t="s">
        <v>48</v>
      </c>
      <c r="D88" s="6">
        <f>+1.2 %</f>
        <v>0.012</v>
      </c>
      <c r="E88" s="7" t="s">
        <v>147</v>
      </c>
    </row>
    <row r="89">
      <c r="A89" s="4">
        <v>41365.0</v>
      </c>
      <c r="B89" s="5" t="s">
        <v>12</v>
      </c>
      <c r="C89" s="6">
        <f>+2.3 %</f>
        <v>0.023</v>
      </c>
      <c r="D89" s="6">
        <f>+2.2 %</f>
        <v>0.022</v>
      </c>
      <c r="E89" s="7" t="s">
        <v>80</v>
      </c>
    </row>
    <row r="90">
      <c r="A90" s="4">
        <v>41334.0</v>
      </c>
      <c r="B90" s="5" t="s">
        <v>149</v>
      </c>
      <c r="C90" s="7" t="s">
        <v>51</v>
      </c>
      <c r="D90" s="7" t="s">
        <v>25</v>
      </c>
      <c r="E90" s="7" t="s">
        <v>99</v>
      </c>
    </row>
    <row r="91">
      <c r="A91" s="4">
        <v>41306.0</v>
      </c>
      <c r="B91" s="5" t="s">
        <v>149</v>
      </c>
      <c r="C91" s="5" t="s">
        <v>19</v>
      </c>
      <c r="D91" s="7" t="s">
        <v>62</v>
      </c>
      <c r="E91" s="7" t="s">
        <v>199</v>
      </c>
    </row>
    <row r="92">
      <c r="A92" s="4">
        <v>41275.0</v>
      </c>
      <c r="B92" s="5" t="s">
        <v>149</v>
      </c>
      <c r="C92" s="7" t="s">
        <v>7</v>
      </c>
      <c r="D92" s="7" t="s">
        <v>66</v>
      </c>
      <c r="E92" s="7" t="s">
        <v>93</v>
      </c>
    </row>
    <row r="93">
      <c r="A93" s="4">
        <v>41244.0</v>
      </c>
      <c r="B93" s="5" t="s">
        <v>20</v>
      </c>
      <c r="C93" s="7" t="s">
        <v>18</v>
      </c>
      <c r="D93" s="6">
        <f>+0.2 %</f>
        <v>0.002</v>
      </c>
      <c r="E93" s="7" t="s">
        <v>58</v>
      </c>
    </row>
    <row r="94">
      <c r="A94" s="4">
        <v>41214.0</v>
      </c>
      <c r="B94" s="5" t="s">
        <v>20</v>
      </c>
      <c r="C94" s="7" t="s">
        <v>23</v>
      </c>
      <c r="D94" s="7" t="s">
        <v>62</v>
      </c>
      <c r="E94" s="7" t="s">
        <v>58</v>
      </c>
    </row>
    <row r="95">
      <c r="A95" s="4">
        <v>41183.0</v>
      </c>
      <c r="B95" s="5" t="s">
        <v>20</v>
      </c>
      <c r="C95" s="6">
        <f>+0.7 %</f>
        <v>0.007</v>
      </c>
      <c r="D95" s="7" t="s">
        <v>66</v>
      </c>
      <c r="E95" s="7" t="s">
        <v>92</v>
      </c>
    </row>
    <row r="96">
      <c r="A96" s="4">
        <v>41153.0</v>
      </c>
      <c r="B96" s="5" t="s">
        <v>20</v>
      </c>
      <c r="C96" s="7" t="s">
        <v>86</v>
      </c>
      <c r="D96" s="7" t="s">
        <v>88</v>
      </c>
      <c r="E96" s="7" t="s">
        <v>60</v>
      </c>
    </row>
    <row r="97">
      <c r="A97" s="4">
        <v>41122.0</v>
      </c>
      <c r="B97" s="5" t="s">
        <v>13</v>
      </c>
      <c r="C97" s="7" t="s">
        <v>7</v>
      </c>
      <c r="D97" s="7" t="s">
        <v>74</v>
      </c>
      <c r="E97" s="7" t="s">
        <v>102</v>
      </c>
    </row>
    <row r="98">
      <c r="A98" s="4">
        <v>41091.0</v>
      </c>
      <c r="B98" s="5" t="s">
        <v>12</v>
      </c>
      <c r="C98" s="7" t="s">
        <v>16</v>
      </c>
      <c r="D98" s="7" t="s">
        <v>148</v>
      </c>
      <c r="E98" s="7" t="s">
        <v>91</v>
      </c>
    </row>
    <row r="99">
      <c r="A99" s="4">
        <v>41061.0</v>
      </c>
      <c r="B99" s="5" t="s">
        <v>11</v>
      </c>
      <c r="C99" s="7" t="s">
        <v>78</v>
      </c>
      <c r="D99" s="7" t="s">
        <v>74</v>
      </c>
      <c r="E99" s="7" t="s">
        <v>147</v>
      </c>
    </row>
    <row r="100">
      <c r="A100" s="4">
        <v>41030.0</v>
      </c>
      <c r="B100" s="5" t="s">
        <v>9</v>
      </c>
      <c r="C100" s="7" t="s">
        <v>84</v>
      </c>
      <c r="D100" s="7" t="s">
        <v>7</v>
      </c>
      <c r="E100" s="7" t="s">
        <v>64</v>
      </c>
    </row>
    <row r="101">
      <c r="A101" s="4">
        <v>41000.0</v>
      </c>
      <c r="B101" s="5" t="s">
        <v>8</v>
      </c>
      <c r="C101" s="7" t="s">
        <v>6</v>
      </c>
      <c r="D101" s="6">
        <f>+1.2 %</f>
        <v>0.012</v>
      </c>
      <c r="E101" s="7" t="s">
        <v>15</v>
      </c>
    </row>
    <row r="102">
      <c r="A102" s="4">
        <v>40969.0</v>
      </c>
      <c r="B102" s="5" t="s">
        <v>140</v>
      </c>
      <c r="C102" s="6">
        <f>+1.6 %</f>
        <v>0.016</v>
      </c>
      <c r="D102" s="6">
        <f>+0.4 %</f>
        <v>0.004</v>
      </c>
      <c r="E102" s="7" t="s">
        <v>62</v>
      </c>
    </row>
    <row r="103">
      <c r="A103" s="4">
        <v>40940.0</v>
      </c>
      <c r="B103" s="5" t="s">
        <v>5</v>
      </c>
      <c r="C103" s="5" t="s">
        <v>19</v>
      </c>
      <c r="D103" s="7" t="s">
        <v>71</v>
      </c>
      <c r="E103" s="7" t="s">
        <v>14</v>
      </c>
    </row>
    <row r="104">
      <c r="A104" s="4">
        <v>40909.0</v>
      </c>
      <c r="B104" s="5" t="s">
        <v>5</v>
      </c>
      <c r="C104" s="7" t="s">
        <v>17</v>
      </c>
      <c r="D104" s="7" t="s">
        <v>16</v>
      </c>
      <c r="E104" s="7" t="s">
        <v>14</v>
      </c>
    </row>
    <row r="105">
      <c r="A105" s="4">
        <v>40878.0</v>
      </c>
      <c r="B105" s="5" t="s">
        <v>8</v>
      </c>
      <c r="C105" s="7" t="s">
        <v>18</v>
      </c>
      <c r="D105" s="7" t="s">
        <v>71</v>
      </c>
      <c r="E105" s="7" t="s">
        <v>48</v>
      </c>
    </row>
    <row r="106">
      <c r="A106" s="4">
        <v>40848.0</v>
      </c>
      <c r="B106" s="5" t="s">
        <v>140</v>
      </c>
      <c r="C106" s="7" t="s">
        <v>18</v>
      </c>
      <c r="D106" s="7" t="s">
        <v>48</v>
      </c>
      <c r="E106" s="7" t="s">
        <v>25</v>
      </c>
    </row>
    <row r="107">
      <c r="A107" s="4">
        <v>40817.0</v>
      </c>
      <c r="B107" s="5" t="s">
        <v>140</v>
      </c>
      <c r="C107" s="7" t="s">
        <v>48</v>
      </c>
      <c r="D107" s="7" t="s">
        <v>84</v>
      </c>
      <c r="E107" s="7" t="s">
        <v>71</v>
      </c>
    </row>
    <row r="108">
      <c r="A108" s="4">
        <v>40787.0</v>
      </c>
      <c r="B108" s="5" t="s">
        <v>139</v>
      </c>
      <c r="C108" s="6">
        <f>+0.2 %</f>
        <v>0.002</v>
      </c>
      <c r="D108" s="6">
        <f>+0.5 %</f>
        <v>0.005</v>
      </c>
      <c r="E108" s="7" t="s">
        <v>48</v>
      </c>
    </row>
    <row r="109">
      <c r="A109" s="4">
        <v>40756.0</v>
      </c>
      <c r="B109" s="5" t="s">
        <v>139</v>
      </c>
      <c r="C109" s="7" t="s">
        <v>48</v>
      </c>
      <c r="D109" s="6">
        <f>+1 %</f>
        <v>0.01</v>
      </c>
      <c r="E109" s="7" t="s">
        <v>150</v>
      </c>
    </row>
    <row r="110">
      <c r="A110" s="4">
        <v>40725.0</v>
      </c>
      <c r="B110" s="5" t="s">
        <v>138</v>
      </c>
      <c r="C110" s="6">
        <f t="shared" ref="C110:D110" si="8">+1.3 %</f>
        <v>0.013</v>
      </c>
      <c r="D110" s="6">
        <f t="shared" si="8"/>
        <v>0.013</v>
      </c>
      <c r="E110" s="7" t="s">
        <v>6</v>
      </c>
    </row>
    <row r="111">
      <c r="A111" s="4">
        <v>40695.0</v>
      </c>
      <c r="B111" s="5" t="s">
        <v>140</v>
      </c>
      <c r="C111" s="6">
        <f>+0.7 %</f>
        <v>0.007</v>
      </c>
      <c r="D111" s="7" t="s">
        <v>23</v>
      </c>
      <c r="E111" s="6">
        <f>+1.4 %</f>
        <v>0.014</v>
      </c>
    </row>
    <row r="112">
      <c r="A112" s="4">
        <v>40664.0</v>
      </c>
      <c r="B112" s="5" t="s">
        <v>140</v>
      </c>
      <c r="C112" s="7" t="s">
        <v>25</v>
      </c>
      <c r="D112" s="7" t="s">
        <v>47</v>
      </c>
      <c r="E112" s="7" t="s">
        <v>150</v>
      </c>
    </row>
    <row r="113">
      <c r="A113" s="4">
        <v>40634.0</v>
      </c>
      <c r="B113" s="5" t="s">
        <v>140</v>
      </c>
      <c r="C113" s="7" t="s">
        <v>18</v>
      </c>
      <c r="D113" s="6">
        <f>+0.3 %</f>
        <v>0.003</v>
      </c>
      <c r="E113" s="6">
        <f>+0.7 %</f>
        <v>0.007</v>
      </c>
    </row>
    <row r="114">
      <c r="A114" s="4">
        <v>40603.0</v>
      </c>
      <c r="B114" s="5" t="s">
        <v>139</v>
      </c>
      <c r="C114" s="6">
        <f>+0.4 %</f>
        <v>0.004</v>
      </c>
      <c r="D114" s="6">
        <f>+0.2 %</f>
        <v>0.002</v>
      </c>
      <c r="E114" s="6">
        <f>+2.2 %</f>
        <v>0.022</v>
      </c>
    </row>
    <row r="115">
      <c r="A115" s="4">
        <v>40575.0</v>
      </c>
      <c r="B115" s="5" t="s">
        <v>140</v>
      </c>
      <c r="C115" s="5" t="s">
        <v>19</v>
      </c>
      <c r="D115" s="7" t="s">
        <v>18</v>
      </c>
      <c r="E115" s="6">
        <f>+6.8 %</f>
        <v>0.068</v>
      </c>
    </row>
    <row r="116">
      <c r="A116" s="4">
        <v>40544.0</v>
      </c>
      <c r="B116" s="5" t="s">
        <v>140</v>
      </c>
      <c r="C116" s="7" t="s">
        <v>23</v>
      </c>
      <c r="D116" s="7" t="s">
        <v>66</v>
      </c>
      <c r="E116" s="6">
        <f>+5.9 %</f>
        <v>0.059</v>
      </c>
    </row>
    <row r="117">
      <c r="A117" s="4">
        <v>40513.0</v>
      </c>
      <c r="B117" s="5" t="s">
        <v>140</v>
      </c>
      <c r="C117" s="6">
        <f>+0.1 %</f>
        <v>0.001</v>
      </c>
      <c r="D117" s="7" t="s">
        <v>71</v>
      </c>
      <c r="E117" s="6">
        <f>+5 %</f>
        <v>0.05</v>
      </c>
    </row>
    <row r="118">
      <c r="A118" s="4">
        <v>40483.0</v>
      </c>
      <c r="B118" s="5" t="s">
        <v>140</v>
      </c>
      <c r="C118" s="7" t="s">
        <v>15</v>
      </c>
      <c r="D118" s="7" t="s">
        <v>104</v>
      </c>
      <c r="E118" s="6">
        <f>+6.6 %</f>
        <v>0.066</v>
      </c>
    </row>
    <row r="119">
      <c r="A119" s="4">
        <v>40452.0</v>
      </c>
      <c r="B119" s="5" t="s">
        <v>139</v>
      </c>
      <c r="C119" s="7" t="s">
        <v>7</v>
      </c>
      <c r="D119" s="7" t="s">
        <v>62</v>
      </c>
      <c r="E119" s="6">
        <f>+8.7 %</f>
        <v>0.087</v>
      </c>
    </row>
    <row r="120">
      <c r="A120" s="4">
        <v>40422.0</v>
      </c>
      <c r="B120" s="5" t="s">
        <v>138</v>
      </c>
      <c r="C120" s="7" t="s">
        <v>78</v>
      </c>
      <c r="D120" s="6">
        <f>+2.9 %</f>
        <v>0.029</v>
      </c>
      <c r="E120" s="6">
        <f>+7.8 %</f>
        <v>0.078</v>
      </c>
    </row>
    <row r="121">
      <c r="A121" s="4">
        <v>40391.0</v>
      </c>
      <c r="B121" s="5" t="s">
        <v>137</v>
      </c>
      <c r="C121" s="6">
        <f>+1.5 %</f>
        <v>0.015</v>
      </c>
      <c r="D121" s="6">
        <f>+1 %</f>
        <v>0.01</v>
      </c>
      <c r="E121" s="6">
        <f>+10 %</f>
        <v>0.1</v>
      </c>
    </row>
    <row r="122">
      <c r="A122" s="4">
        <v>40360.0</v>
      </c>
      <c r="B122" s="5" t="s">
        <v>138</v>
      </c>
      <c r="C122" s="6">
        <f>+3.1 %</f>
        <v>0.031</v>
      </c>
      <c r="D122" s="6">
        <f>+2.4 %</f>
        <v>0.024</v>
      </c>
      <c r="E122" s="7" t="s">
        <v>25</v>
      </c>
    </row>
    <row r="123">
      <c r="A123" s="4">
        <v>40330.0</v>
      </c>
      <c r="B123" s="5" t="s">
        <v>8</v>
      </c>
      <c r="C123" s="7" t="s">
        <v>72</v>
      </c>
      <c r="D123" s="6">
        <f>+0.5 %</f>
        <v>0.005</v>
      </c>
      <c r="E123" s="7" t="s">
        <v>59</v>
      </c>
    </row>
    <row r="124">
      <c r="A124" s="4">
        <v>40299.0</v>
      </c>
      <c r="B124" s="5" t="s">
        <v>206</v>
      </c>
      <c r="C124" s="6">
        <f>+2.9 %</f>
        <v>0.029</v>
      </c>
      <c r="D124" s="6">
        <f>+9.3 %</f>
        <v>0.093</v>
      </c>
      <c r="E124" s="5" t="s">
        <v>153</v>
      </c>
    </row>
    <row r="125">
      <c r="A125" s="4">
        <v>40269.0</v>
      </c>
      <c r="B125" s="5" t="s">
        <v>140</v>
      </c>
      <c r="C125" s="6">
        <f>+1.3 %</f>
        <v>0.013</v>
      </c>
      <c r="D125" s="6">
        <f>+5.5 %</f>
        <v>0.055</v>
      </c>
      <c r="E125" s="5" t="s">
        <v>153</v>
      </c>
    </row>
    <row r="126">
      <c r="A126" s="4">
        <v>40238.0</v>
      </c>
      <c r="B126" s="5" t="s">
        <v>5</v>
      </c>
      <c r="C126" s="6">
        <f>+4.9 %</f>
        <v>0.049</v>
      </c>
      <c r="D126" s="6">
        <f>+2.9 %</f>
        <v>0.029</v>
      </c>
      <c r="E126" s="5" t="s">
        <v>153</v>
      </c>
    </row>
    <row r="127">
      <c r="A127" s="4">
        <v>40210.0</v>
      </c>
      <c r="B127" s="5" t="s">
        <v>13</v>
      </c>
      <c r="C127" s="7" t="s">
        <v>25</v>
      </c>
      <c r="D127" s="7" t="s">
        <v>23</v>
      </c>
      <c r="E127" s="5" t="s">
        <v>153</v>
      </c>
    </row>
    <row r="128">
      <c r="A128" s="4">
        <v>40179.0</v>
      </c>
      <c r="B128" s="5" t="s">
        <v>12</v>
      </c>
      <c r="C128" s="7" t="s">
        <v>17</v>
      </c>
      <c r="D128" s="6">
        <f>+1.5 %</f>
        <v>0.015</v>
      </c>
      <c r="E128" s="5" t="s">
        <v>153</v>
      </c>
    </row>
    <row r="129">
      <c r="A129" s="4">
        <v>40148.0</v>
      </c>
      <c r="B129" s="5" t="s">
        <v>11</v>
      </c>
      <c r="C129" s="6">
        <f>+1.7 %</f>
        <v>0.017</v>
      </c>
      <c r="D129" s="6">
        <f>+1.3 %</f>
        <v>0.013</v>
      </c>
      <c r="E129" s="5" t="s">
        <v>153</v>
      </c>
    </row>
    <row r="130">
      <c r="A130" s="4">
        <v>40118.0</v>
      </c>
      <c r="B130" s="5" t="s">
        <v>13</v>
      </c>
      <c r="C130" s="6">
        <f>+1 %</f>
        <v>0.01</v>
      </c>
      <c r="D130" s="5" t="s">
        <v>19</v>
      </c>
      <c r="E130" s="5" t="s">
        <v>153</v>
      </c>
    </row>
    <row r="131">
      <c r="A131" s="4">
        <v>40087.0</v>
      </c>
      <c r="B131" s="5" t="s">
        <v>20</v>
      </c>
      <c r="C131" s="7" t="s">
        <v>71</v>
      </c>
      <c r="D131" s="7" t="s">
        <v>246</v>
      </c>
      <c r="E131" s="5" t="s">
        <v>153</v>
      </c>
    </row>
    <row r="132">
      <c r="A132" s="4">
        <v>40057.0</v>
      </c>
      <c r="B132" s="5" t="s">
        <v>12</v>
      </c>
      <c r="C132" s="6">
        <f>+0.3 %</f>
        <v>0.003</v>
      </c>
      <c r="D132" s="7" t="s">
        <v>247</v>
      </c>
      <c r="E132" s="5" t="s">
        <v>153</v>
      </c>
    </row>
    <row r="133">
      <c r="A133" s="4">
        <v>40026.0</v>
      </c>
      <c r="B133" s="5" t="s">
        <v>13</v>
      </c>
      <c r="C133" s="7" t="s">
        <v>209</v>
      </c>
      <c r="D133" s="5" t="s">
        <v>153</v>
      </c>
      <c r="E133" s="5" t="s">
        <v>153</v>
      </c>
    </row>
    <row r="134">
      <c r="A134" s="4">
        <v>39995.0</v>
      </c>
      <c r="B134" s="5" t="s">
        <v>206</v>
      </c>
      <c r="C134" s="7" t="s">
        <v>74</v>
      </c>
      <c r="D134" s="5" t="s">
        <v>153</v>
      </c>
      <c r="E134" s="5" t="s">
        <v>153</v>
      </c>
    </row>
    <row r="135">
      <c r="A135" s="4">
        <v>39965.0</v>
      </c>
      <c r="B135" s="5" t="s">
        <v>175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248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174</v>
      </c>
      <c r="C2" s="7" t="s">
        <v>150</v>
      </c>
      <c r="D2" s="7" t="s">
        <v>78</v>
      </c>
      <c r="E2" s="6">
        <f>+5 %</f>
        <v>0.05</v>
      </c>
    </row>
    <row r="3">
      <c r="A3" s="4">
        <v>43983.0</v>
      </c>
      <c r="B3" s="5" t="s">
        <v>187</v>
      </c>
      <c r="C3" s="7" t="s">
        <v>66</v>
      </c>
      <c r="D3" s="6">
        <f>+3 %</f>
        <v>0.03</v>
      </c>
      <c r="E3" s="6">
        <f>+8.6 %</f>
        <v>0.086</v>
      </c>
    </row>
    <row r="4">
      <c r="A4" s="4">
        <v>43952.0</v>
      </c>
      <c r="B4" s="5" t="s">
        <v>196</v>
      </c>
      <c r="C4" s="6">
        <f>+2.2 %</f>
        <v>0.022</v>
      </c>
      <c r="D4" s="6">
        <f>+2.7 %</f>
        <v>0.027</v>
      </c>
      <c r="E4" s="6">
        <f>+8.1 %</f>
        <v>0.081</v>
      </c>
    </row>
    <row r="5">
      <c r="A5" s="4">
        <v>43922.0</v>
      </c>
      <c r="B5" s="5" t="s">
        <v>185</v>
      </c>
      <c r="C5" s="6">
        <f>+1.9 %</f>
        <v>0.019</v>
      </c>
      <c r="D5" s="6">
        <f>+1.8 %</f>
        <v>0.018</v>
      </c>
      <c r="E5" s="6">
        <f>+4.6 %</f>
        <v>0.046</v>
      </c>
    </row>
    <row r="6">
      <c r="A6" s="4">
        <v>43891.0</v>
      </c>
      <c r="B6" s="5" t="s">
        <v>174</v>
      </c>
      <c r="C6" s="7" t="s">
        <v>71</v>
      </c>
      <c r="D6" s="6">
        <f>+0.4 %</f>
        <v>0.004</v>
      </c>
      <c r="E6" s="6">
        <f>+3.8 %</f>
        <v>0.038</v>
      </c>
    </row>
    <row r="7">
      <c r="A7" s="4">
        <v>43862.0</v>
      </c>
      <c r="B7" s="5" t="s">
        <v>185</v>
      </c>
      <c r="C7" s="6">
        <f>+1.3 %</f>
        <v>0.013</v>
      </c>
      <c r="D7" s="6">
        <f>+2.8 %</f>
        <v>0.028</v>
      </c>
      <c r="E7" s="6">
        <f>+8.8 %</f>
        <v>0.088</v>
      </c>
    </row>
    <row r="8">
      <c r="A8" s="4">
        <v>43831.0</v>
      </c>
      <c r="B8" s="5" t="s">
        <v>174</v>
      </c>
      <c r="C8" s="6">
        <f>+0.5 %</f>
        <v>0.005</v>
      </c>
      <c r="D8" s="6">
        <f>+1.5 %</f>
        <v>0.015</v>
      </c>
      <c r="E8" s="6">
        <f>+9.3 %</f>
        <v>0.093</v>
      </c>
    </row>
    <row r="9">
      <c r="A9" s="4">
        <v>43800.0</v>
      </c>
      <c r="B9" s="5" t="s">
        <v>135</v>
      </c>
      <c r="C9" s="6">
        <f>+0.9 %</f>
        <v>0.009</v>
      </c>
      <c r="D9" s="6">
        <f>+0.4 %</f>
        <v>0.004</v>
      </c>
      <c r="E9" s="6">
        <f>+9.5 %</f>
        <v>0.095</v>
      </c>
    </row>
    <row r="10">
      <c r="A10" s="4">
        <v>43770.0</v>
      </c>
      <c r="B10" s="5" t="s">
        <v>175</v>
      </c>
      <c r="C10" s="6">
        <f>+0.1 %</f>
        <v>0.001</v>
      </c>
      <c r="D10" s="6">
        <f>+1.4 %</f>
        <v>0.014</v>
      </c>
      <c r="E10" s="6">
        <f>+9.7 %</f>
        <v>0.097</v>
      </c>
    </row>
    <row r="11">
      <c r="A11" s="4">
        <v>43739.0</v>
      </c>
      <c r="B11" s="5" t="s">
        <v>175</v>
      </c>
      <c r="C11" s="7" t="s">
        <v>7</v>
      </c>
      <c r="D11" s="6">
        <f>+3.4 %</f>
        <v>0.034</v>
      </c>
      <c r="E11" s="6">
        <f>+9.8 %</f>
        <v>0.098</v>
      </c>
    </row>
    <row r="12">
      <c r="A12" s="4">
        <v>43709.0</v>
      </c>
      <c r="B12" s="5" t="s">
        <v>135</v>
      </c>
      <c r="C12" s="6">
        <f>+2 %</f>
        <v>0.02</v>
      </c>
      <c r="D12" s="6">
        <f>+4.7 %</f>
        <v>0.047</v>
      </c>
      <c r="E12" s="6">
        <f>+9.6 %</f>
        <v>0.096</v>
      </c>
    </row>
    <row r="13">
      <c r="A13" s="4">
        <v>43678.0</v>
      </c>
      <c r="B13" s="5" t="s">
        <v>176</v>
      </c>
      <c r="C13" s="6">
        <f>+2.1 %</f>
        <v>0.021</v>
      </c>
      <c r="D13" s="6">
        <f>+1.1 %</f>
        <v>0.011</v>
      </c>
      <c r="E13" s="6">
        <f>+8 %</f>
        <v>0.08</v>
      </c>
    </row>
    <row r="14">
      <c r="A14" s="4">
        <v>43647.0</v>
      </c>
      <c r="B14" s="5" t="s">
        <v>137</v>
      </c>
      <c r="C14" s="6">
        <f>+0.6 %</f>
        <v>0.006</v>
      </c>
      <c r="D14" s="7" t="s">
        <v>85</v>
      </c>
      <c r="E14" s="6">
        <f>+7.6 %</f>
        <v>0.076</v>
      </c>
    </row>
    <row r="15">
      <c r="A15" s="4">
        <v>43617.0</v>
      </c>
      <c r="B15" s="5" t="s">
        <v>206</v>
      </c>
      <c r="C15" s="7" t="s">
        <v>96</v>
      </c>
      <c r="D15" s="7" t="s">
        <v>16</v>
      </c>
      <c r="E15" s="6">
        <f>+8.6 %</f>
        <v>0.086</v>
      </c>
    </row>
    <row r="16">
      <c r="A16" s="4">
        <v>43586.0</v>
      </c>
      <c r="B16" s="5" t="s">
        <v>177</v>
      </c>
      <c r="C16" s="7" t="s">
        <v>17</v>
      </c>
      <c r="D16" s="6">
        <f>+3.3 %</f>
        <v>0.033</v>
      </c>
      <c r="E16" s="6">
        <f>+11 %</f>
        <v>0.11</v>
      </c>
    </row>
    <row r="17">
      <c r="A17" s="4">
        <v>43556.0</v>
      </c>
      <c r="B17" s="5" t="s">
        <v>176</v>
      </c>
      <c r="C17" s="6">
        <f>+1.1 %</f>
        <v>0.011</v>
      </c>
      <c r="D17" s="6">
        <f>+6.4 %</f>
        <v>0.064</v>
      </c>
      <c r="E17" s="6">
        <f>+14.2 %</f>
        <v>0.142</v>
      </c>
    </row>
    <row r="18">
      <c r="A18" s="4">
        <v>43525.0</v>
      </c>
      <c r="B18" s="5" t="s">
        <v>177</v>
      </c>
      <c r="C18" s="6">
        <f>+3.4 %</f>
        <v>0.034</v>
      </c>
      <c r="D18" s="6">
        <f>+5.9 %</f>
        <v>0.059</v>
      </c>
      <c r="E18" s="6">
        <f>+13.8 %</f>
        <v>0.138</v>
      </c>
    </row>
    <row r="19">
      <c r="A19" s="4">
        <v>43497.0</v>
      </c>
      <c r="B19" s="5" t="s">
        <v>139</v>
      </c>
      <c r="C19" s="6">
        <f>+1.8 %</f>
        <v>0.018</v>
      </c>
      <c r="D19" s="6">
        <f>+3.6 %</f>
        <v>0.036</v>
      </c>
      <c r="E19" s="6">
        <f>+10.6 %</f>
        <v>0.106</v>
      </c>
    </row>
    <row r="20">
      <c r="A20" s="4">
        <v>43466.0</v>
      </c>
      <c r="B20" s="5" t="s">
        <v>8</v>
      </c>
      <c r="C20" s="6">
        <f>+0.6 %</f>
        <v>0.006</v>
      </c>
      <c r="D20" s="6">
        <f>+1.9 %</f>
        <v>0.019</v>
      </c>
      <c r="E20" s="6">
        <f>+9.4 %</f>
        <v>0.094</v>
      </c>
    </row>
    <row r="21">
      <c r="A21" s="4">
        <v>43435.0</v>
      </c>
      <c r="B21" s="5" t="s">
        <v>8</v>
      </c>
      <c r="C21" s="6">
        <f>+1.1 %</f>
        <v>0.011</v>
      </c>
      <c r="D21" s="6">
        <f>+0.5 %</f>
        <v>0.005</v>
      </c>
      <c r="E21" s="6">
        <f>+10.4 %</f>
        <v>0.104</v>
      </c>
    </row>
    <row r="22">
      <c r="A22" s="4">
        <v>43405.0</v>
      </c>
      <c r="B22" s="5" t="s">
        <v>9</v>
      </c>
      <c r="C22" s="6">
        <f>+0.2 %</f>
        <v>0.002</v>
      </c>
      <c r="D22" s="7" t="s">
        <v>18</v>
      </c>
      <c r="E22" s="6">
        <f>+8.9 %</f>
        <v>0.089</v>
      </c>
    </row>
    <row r="23">
      <c r="A23" s="4">
        <v>43374.0</v>
      </c>
      <c r="B23" s="5" t="s">
        <v>9</v>
      </c>
      <c r="C23" s="7" t="s">
        <v>62</v>
      </c>
      <c r="D23" s="6">
        <f>+1.3 %</f>
        <v>0.013</v>
      </c>
      <c r="E23" s="6">
        <f>+7.8 %</f>
        <v>0.078</v>
      </c>
    </row>
    <row r="24">
      <c r="A24" s="4">
        <v>43344.0</v>
      </c>
      <c r="B24" s="5" t="s">
        <v>5</v>
      </c>
      <c r="C24" s="6">
        <f>+0.5 %</f>
        <v>0.005</v>
      </c>
      <c r="D24" s="6">
        <f>+3.8 %</f>
        <v>0.038</v>
      </c>
      <c r="E24" s="6">
        <f>+8.2 %</f>
        <v>0.082</v>
      </c>
    </row>
    <row r="25">
      <c r="A25" s="4">
        <v>43313.0</v>
      </c>
      <c r="B25" s="5" t="s">
        <v>5</v>
      </c>
      <c r="C25" s="6">
        <f>+1.7 %</f>
        <v>0.017</v>
      </c>
      <c r="D25" s="6">
        <f t="shared" ref="D25:D26" si="1">+3.9 %</f>
        <v>0.039</v>
      </c>
      <c r="E25" s="6">
        <f>+9 %</f>
        <v>0.09</v>
      </c>
    </row>
    <row r="26">
      <c r="A26" s="4">
        <v>43282.0</v>
      </c>
      <c r="B26" s="5" t="s">
        <v>10</v>
      </c>
      <c r="C26" s="6">
        <f>+1.6 %</f>
        <v>0.016</v>
      </c>
      <c r="D26" s="6">
        <f t="shared" si="1"/>
        <v>0.039</v>
      </c>
      <c r="E26" s="6">
        <f>+10.7 %</f>
        <v>0.107</v>
      </c>
    </row>
    <row r="27">
      <c r="A27" s="4">
        <v>43252.0</v>
      </c>
      <c r="B27" s="5" t="s">
        <v>12</v>
      </c>
      <c r="C27" s="6">
        <f>+0.6 %</f>
        <v>0.006</v>
      </c>
      <c r="D27" s="6">
        <f>+3.1 %</f>
        <v>0.031</v>
      </c>
      <c r="E27" s="6">
        <f>+11.1 %</f>
        <v>0.111</v>
      </c>
    </row>
    <row r="28">
      <c r="A28" s="4">
        <v>43221.0</v>
      </c>
      <c r="B28" s="5" t="s">
        <v>13</v>
      </c>
      <c r="C28" s="6">
        <f>+1.6 %</f>
        <v>0.016</v>
      </c>
      <c r="D28" s="6">
        <f>+2.9 %</f>
        <v>0.029</v>
      </c>
      <c r="E28" s="6">
        <f>+10.5 %</f>
        <v>0.105</v>
      </c>
    </row>
    <row r="29">
      <c r="A29" s="4">
        <v>43191.0</v>
      </c>
      <c r="B29" s="5" t="s">
        <v>20</v>
      </c>
      <c r="C29" s="6">
        <f>+0.8 %</f>
        <v>0.008</v>
      </c>
      <c r="D29" s="6">
        <f>+2 %</f>
        <v>0.02</v>
      </c>
      <c r="E29" s="6">
        <f>+7.8 %</f>
        <v>0.078</v>
      </c>
    </row>
    <row r="30">
      <c r="A30" s="4">
        <v>43160.0</v>
      </c>
      <c r="B30" s="5" t="s">
        <v>149</v>
      </c>
      <c r="C30" s="6">
        <f>+0.4 %</f>
        <v>0.004</v>
      </c>
      <c r="D30" s="6">
        <f>+2.7 %</f>
        <v>0.027</v>
      </c>
      <c r="E30" s="6">
        <f>+8.1 %</f>
        <v>0.081</v>
      </c>
    </row>
    <row r="31">
      <c r="A31" s="4">
        <v>43132.0</v>
      </c>
      <c r="B31" s="5" t="s">
        <v>21</v>
      </c>
      <c r="C31" s="6">
        <f>+0.7 %</f>
        <v>0.007</v>
      </c>
      <c r="D31" s="6">
        <f>+2.1 %</f>
        <v>0.021</v>
      </c>
      <c r="E31" s="6">
        <f>+7 %</f>
        <v>0.07</v>
      </c>
    </row>
    <row r="32">
      <c r="A32" s="4">
        <v>43101.0</v>
      </c>
      <c r="B32" s="5" t="s">
        <v>21</v>
      </c>
      <c r="C32" s="6">
        <f>+1.5 %</f>
        <v>0.015</v>
      </c>
      <c r="D32" s="6">
        <f>+0.4 %</f>
        <v>0.004</v>
      </c>
      <c r="E32" s="6">
        <f>+9 %</f>
        <v>0.09</v>
      </c>
    </row>
    <row r="33">
      <c r="A33" s="4">
        <v>43070.0</v>
      </c>
      <c r="B33" s="5" t="s">
        <v>24</v>
      </c>
      <c r="C33" s="7" t="s">
        <v>18</v>
      </c>
      <c r="D33" s="7" t="s">
        <v>96</v>
      </c>
      <c r="E33" s="6">
        <f>+10 %</f>
        <v>0.1</v>
      </c>
    </row>
    <row r="34">
      <c r="A34" s="4">
        <v>43040.0</v>
      </c>
      <c r="B34" s="5" t="s">
        <v>24</v>
      </c>
      <c r="C34" s="7" t="s">
        <v>15</v>
      </c>
      <c r="D34" s="7" t="s">
        <v>51</v>
      </c>
      <c r="E34" s="6">
        <f>+10.5 %</f>
        <v>0.105</v>
      </c>
    </row>
    <row r="35">
      <c r="A35" s="4">
        <v>43009.0</v>
      </c>
      <c r="B35" s="5" t="s">
        <v>22</v>
      </c>
      <c r="C35" s="7" t="s">
        <v>6</v>
      </c>
      <c r="D35" s="6">
        <f>+4.1 %</f>
        <v>0.041</v>
      </c>
      <c r="E35" s="6">
        <f>+10.2 %</f>
        <v>0.102</v>
      </c>
    </row>
    <row r="36">
      <c r="A36" s="4">
        <v>42979.0</v>
      </c>
      <c r="B36" s="5" t="s">
        <v>22</v>
      </c>
      <c r="C36" s="6">
        <f>+1.2 %</f>
        <v>0.012</v>
      </c>
      <c r="D36" s="6">
        <f>+6.6 %</f>
        <v>0.066</v>
      </c>
      <c r="E36" s="6">
        <f>+12 %</f>
        <v>0.12</v>
      </c>
    </row>
    <row r="37">
      <c r="A37" s="4">
        <v>42948.0</v>
      </c>
      <c r="B37" s="5" t="s">
        <v>24</v>
      </c>
      <c r="C37" s="6">
        <f>+3.3 %</f>
        <v>0.033</v>
      </c>
      <c r="D37" s="6">
        <f>+5.4 %</f>
        <v>0.054</v>
      </c>
      <c r="E37" s="6">
        <f>+13.5 %</f>
        <v>0.135</v>
      </c>
    </row>
    <row r="38">
      <c r="A38" s="4">
        <v>42917.0</v>
      </c>
      <c r="B38" s="5" t="s">
        <v>27</v>
      </c>
      <c r="C38" s="6">
        <f>+2 %</f>
        <v>0.02</v>
      </c>
      <c r="D38" s="6">
        <f>+1.2 %</f>
        <v>0.012</v>
      </c>
      <c r="E38" s="6">
        <f>+11.9 %</f>
        <v>0.119</v>
      </c>
    </row>
    <row r="39">
      <c r="A39" s="4">
        <v>42887.0</v>
      </c>
      <c r="B39" s="5" t="s">
        <v>141</v>
      </c>
      <c r="C39" s="6">
        <f>+0.1 %</f>
        <v>0.001</v>
      </c>
      <c r="D39" s="6">
        <f>+0.3 %</f>
        <v>0.003</v>
      </c>
      <c r="E39" s="6">
        <f>+9.8 %</f>
        <v>0.098</v>
      </c>
    </row>
    <row r="40">
      <c r="A40" s="4">
        <v>42856.0</v>
      </c>
      <c r="B40" s="5" t="s">
        <v>141</v>
      </c>
      <c r="C40" s="7" t="s">
        <v>15</v>
      </c>
      <c r="D40" s="7" t="s">
        <v>6</v>
      </c>
      <c r="E40" s="6">
        <f>+8.9 %</f>
        <v>0.089</v>
      </c>
    </row>
    <row r="41">
      <c r="A41" s="4">
        <v>42826.0</v>
      </c>
      <c r="B41" s="5" t="s">
        <v>28</v>
      </c>
      <c r="C41" s="6">
        <f>+1 %</f>
        <v>0.01</v>
      </c>
      <c r="D41" s="6">
        <f>+3.1 %</f>
        <v>0.031</v>
      </c>
      <c r="E41" s="6">
        <f>+9.8 %</f>
        <v>0.098</v>
      </c>
    </row>
    <row r="42">
      <c r="A42" s="4">
        <v>42795.0</v>
      </c>
      <c r="B42" s="5" t="s">
        <v>141</v>
      </c>
      <c r="C42" s="7" t="s">
        <v>7</v>
      </c>
      <c r="D42" s="6">
        <f>+4.5 %</f>
        <v>0.045</v>
      </c>
      <c r="E42" s="6">
        <f>+9.2 %</f>
        <v>0.092</v>
      </c>
    </row>
    <row r="43">
      <c r="A43" s="4">
        <v>42767.0</v>
      </c>
      <c r="B43" s="5" t="s">
        <v>141</v>
      </c>
      <c r="C43" s="6">
        <f>+2.6 %</f>
        <v>0.026</v>
      </c>
      <c r="D43" s="6">
        <f>+5.4 %</f>
        <v>0.054</v>
      </c>
      <c r="E43" s="6">
        <f>+11.4 %</f>
        <v>0.114</v>
      </c>
    </row>
    <row r="44">
      <c r="A44" s="4">
        <v>42736.0</v>
      </c>
      <c r="B44" s="5" t="s">
        <v>142</v>
      </c>
      <c r="C44" s="6">
        <f>+2.5 %</f>
        <v>0.025</v>
      </c>
      <c r="D44" s="6">
        <f>+1.5 %</f>
        <v>0.015</v>
      </c>
      <c r="E44" s="6">
        <f>+9.7 %</f>
        <v>0.097</v>
      </c>
    </row>
    <row r="45">
      <c r="A45" s="4">
        <v>42705.0</v>
      </c>
      <c r="B45" s="5" t="s">
        <v>143</v>
      </c>
      <c r="C45" s="6">
        <f t="shared" ref="C45:D45" si="2">+0.2 %</f>
        <v>0.002</v>
      </c>
      <c r="D45" s="6">
        <f t="shared" si="2"/>
        <v>0.002</v>
      </c>
      <c r="E45" s="6">
        <f>+7.9 %</f>
        <v>0.079</v>
      </c>
    </row>
    <row r="46">
      <c r="A46" s="4">
        <v>42675.0</v>
      </c>
      <c r="B46" s="5" t="s">
        <v>31</v>
      </c>
      <c r="C46" s="7" t="s">
        <v>66</v>
      </c>
      <c r="D46" s="6">
        <f>+2.5 %</f>
        <v>0.025</v>
      </c>
      <c r="E46" s="6">
        <f>+7.2 %</f>
        <v>0.072</v>
      </c>
    </row>
    <row r="47">
      <c r="A47" s="4">
        <v>42644.0</v>
      </c>
      <c r="B47" s="5" t="s">
        <v>143</v>
      </c>
      <c r="C47" s="6">
        <f>+1.2 %</f>
        <v>0.012</v>
      </c>
      <c r="D47" s="6">
        <f>+5.7 %</f>
        <v>0.057</v>
      </c>
      <c r="E47" s="6">
        <f>+7.9 %</f>
        <v>0.079</v>
      </c>
    </row>
    <row r="48">
      <c r="A48" s="4">
        <v>42614.0</v>
      </c>
      <c r="B48" s="5" t="s">
        <v>31</v>
      </c>
      <c r="C48" s="6">
        <f>+2.5 %</f>
        <v>0.025</v>
      </c>
      <c r="D48" s="6">
        <f>+4.6 %</f>
        <v>0.046</v>
      </c>
      <c r="E48" s="6">
        <f>+6.7 %</f>
        <v>0.067</v>
      </c>
    </row>
    <row r="49">
      <c r="A49" s="4">
        <v>42583.0</v>
      </c>
      <c r="B49" s="5" t="s">
        <v>33</v>
      </c>
      <c r="C49" s="6">
        <f>+1.9 %</f>
        <v>0.019</v>
      </c>
      <c r="D49" s="6">
        <f>+1.2 %</f>
        <v>0.012</v>
      </c>
      <c r="E49" s="6">
        <f>+5.1 %</f>
        <v>0.051</v>
      </c>
    </row>
    <row r="50">
      <c r="A50" s="4">
        <v>42552.0</v>
      </c>
      <c r="B50" s="5" t="s">
        <v>35</v>
      </c>
      <c r="C50" s="6">
        <f>+0.1 %</f>
        <v>0.001</v>
      </c>
      <c r="D50" s="7" t="s">
        <v>25</v>
      </c>
      <c r="E50" s="6">
        <f>+4.3 %</f>
        <v>0.043</v>
      </c>
    </row>
    <row r="51">
      <c r="A51" s="4">
        <v>42522.0</v>
      </c>
      <c r="B51" s="5" t="s">
        <v>35</v>
      </c>
      <c r="C51" s="7" t="s">
        <v>25</v>
      </c>
      <c r="D51" s="7" t="s">
        <v>23</v>
      </c>
      <c r="E51" s="6">
        <f>+5.1 %</f>
        <v>0.051</v>
      </c>
    </row>
    <row r="52">
      <c r="A52" s="4">
        <v>42491.0</v>
      </c>
      <c r="B52" s="5" t="s">
        <v>34</v>
      </c>
      <c r="C52" s="5" t="s">
        <v>19</v>
      </c>
      <c r="D52" s="6">
        <f>+1.8 %</f>
        <v>0.018</v>
      </c>
      <c r="E52" s="6">
        <f>+7.7 %</f>
        <v>0.077</v>
      </c>
    </row>
    <row r="53">
      <c r="A53" s="4">
        <v>42461.0</v>
      </c>
      <c r="B53" s="5" t="s">
        <v>34</v>
      </c>
      <c r="C53" s="6">
        <f>+0.5 %</f>
        <v>0.005</v>
      </c>
      <c r="D53" s="6">
        <f>+2.9 %</f>
        <v>0.029</v>
      </c>
      <c r="E53" s="6">
        <f>+6.9 %</f>
        <v>0.069</v>
      </c>
    </row>
    <row r="54">
      <c r="A54" s="4">
        <v>42430.0</v>
      </c>
      <c r="B54" s="5" t="s">
        <v>34</v>
      </c>
      <c r="C54" s="6">
        <f>+1.4 %</f>
        <v>0.014</v>
      </c>
      <c r="D54" s="6">
        <f>+3.4 %</f>
        <v>0.034</v>
      </c>
      <c r="E54" s="6">
        <f>+5.9 %</f>
        <v>0.059</v>
      </c>
    </row>
    <row r="55">
      <c r="A55" s="4">
        <v>42401.0</v>
      </c>
      <c r="B55" s="5" t="s">
        <v>36</v>
      </c>
      <c r="C55" s="6">
        <f>+1 %</f>
        <v>0.01</v>
      </c>
      <c r="D55" s="6">
        <f>+1.5 %</f>
        <v>0.015</v>
      </c>
      <c r="E55" s="6">
        <f>+4.5 %</f>
        <v>0.045</v>
      </c>
    </row>
    <row r="56">
      <c r="A56" s="4">
        <v>42370.0</v>
      </c>
      <c r="B56" s="5" t="s">
        <v>112</v>
      </c>
      <c r="C56" s="6">
        <f>+0.9 %</f>
        <v>0.009</v>
      </c>
      <c r="D56" s="7" t="s">
        <v>51</v>
      </c>
      <c r="E56" s="6">
        <f>+3.4 %</f>
        <v>0.034</v>
      </c>
    </row>
    <row r="57">
      <c r="A57" s="4">
        <v>42339.0</v>
      </c>
      <c r="B57" s="5" t="s">
        <v>112</v>
      </c>
      <c r="C57" s="7" t="s">
        <v>6</v>
      </c>
      <c r="D57" s="7" t="s">
        <v>15</v>
      </c>
      <c r="E57" s="6">
        <f>+2.4 %</f>
        <v>0.024</v>
      </c>
    </row>
    <row r="58">
      <c r="A58" s="4">
        <v>42309.0</v>
      </c>
      <c r="B58" s="5" t="s">
        <v>112</v>
      </c>
      <c r="C58" s="7" t="s">
        <v>47</v>
      </c>
      <c r="D58" s="6">
        <f>+0.5 %</f>
        <v>0.005</v>
      </c>
      <c r="E58" s="6">
        <f>+0.4 %</f>
        <v>0.004</v>
      </c>
    </row>
    <row r="59">
      <c r="A59" s="4">
        <v>42278.0</v>
      </c>
      <c r="B59" s="5" t="s">
        <v>112</v>
      </c>
      <c r="C59" s="5" t="s">
        <v>19</v>
      </c>
      <c r="D59" s="6">
        <f>+2.1 %</f>
        <v>0.021</v>
      </c>
      <c r="E59" s="6">
        <f>+1 %</f>
        <v>0.01</v>
      </c>
    </row>
    <row r="60">
      <c r="A60" s="4">
        <v>42248.0</v>
      </c>
      <c r="B60" s="5" t="s">
        <v>112</v>
      </c>
      <c r="C60" s="6">
        <f>+1 %</f>
        <v>0.01</v>
      </c>
      <c r="D60" s="6">
        <f>+3 %</f>
        <v>0.03</v>
      </c>
      <c r="E60" s="6">
        <f>+2.1 %</f>
        <v>0.021</v>
      </c>
    </row>
    <row r="61">
      <c r="A61" s="4">
        <v>42217.0</v>
      </c>
      <c r="B61" s="5" t="s">
        <v>112</v>
      </c>
      <c r="C61" s="6">
        <f>+1.1 %</f>
        <v>0.011</v>
      </c>
      <c r="D61" s="6">
        <f>+3.7 %</f>
        <v>0.037</v>
      </c>
      <c r="E61" s="6">
        <f>+1.5 %</f>
        <v>0.015</v>
      </c>
    </row>
    <row r="62">
      <c r="A62" s="4">
        <v>42186.0</v>
      </c>
      <c r="B62" s="5" t="s">
        <v>37</v>
      </c>
      <c r="C62" s="6">
        <f>+0.9 %</f>
        <v>0.009</v>
      </c>
      <c r="D62" s="6">
        <f>+1.8 %</f>
        <v>0.018</v>
      </c>
      <c r="E62" s="6">
        <f>+0.5 %</f>
        <v>0.005</v>
      </c>
    </row>
    <row r="63">
      <c r="A63" s="4">
        <v>42156.0</v>
      </c>
      <c r="B63" s="5" t="s">
        <v>214</v>
      </c>
      <c r="C63" s="6">
        <f>+1.7 %</f>
        <v>0.017</v>
      </c>
      <c r="D63" s="6">
        <f>+0.4 %</f>
        <v>0.004</v>
      </c>
      <c r="E63" s="6">
        <f>+0.7 %</f>
        <v>0.007</v>
      </c>
    </row>
    <row r="64">
      <c r="A64" s="4">
        <v>42125.0</v>
      </c>
      <c r="B64" s="5" t="s">
        <v>38</v>
      </c>
      <c r="C64" s="7" t="s">
        <v>62</v>
      </c>
      <c r="D64" s="7" t="s">
        <v>17</v>
      </c>
      <c r="E64" s="6">
        <f>+0.3 %</f>
        <v>0.003</v>
      </c>
    </row>
    <row r="65">
      <c r="A65" s="4">
        <v>42095.0</v>
      </c>
      <c r="B65" s="5" t="s">
        <v>38</v>
      </c>
      <c r="C65" s="7" t="s">
        <v>47</v>
      </c>
      <c r="D65" s="7" t="s">
        <v>47</v>
      </c>
      <c r="E65" s="7" t="s">
        <v>18</v>
      </c>
    </row>
    <row r="66">
      <c r="A66" s="4">
        <v>42064.0</v>
      </c>
      <c r="B66" s="5" t="s">
        <v>214</v>
      </c>
      <c r="C66" s="6">
        <f>+0.1 %</f>
        <v>0.001</v>
      </c>
      <c r="D66" s="5" t="s">
        <v>19</v>
      </c>
      <c r="E66" s="6">
        <f t="shared" ref="E66:E67" si="3">+0.5 %</f>
        <v>0.005</v>
      </c>
    </row>
    <row r="67">
      <c r="A67" s="4">
        <v>42036.0</v>
      </c>
      <c r="B67" s="5" t="s">
        <v>214</v>
      </c>
      <c r="C67" s="7" t="s">
        <v>51</v>
      </c>
      <c r="D67" s="7" t="s">
        <v>107</v>
      </c>
      <c r="E67" s="6">
        <f t="shared" si="3"/>
        <v>0.005</v>
      </c>
    </row>
    <row r="68">
      <c r="A68" s="4">
        <v>42005.0</v>
      </c>
      <c r="B68" s="5" t="s">
        <v>214</v>
      </c>
      <c r="C68" s="5" t="s">
        <v>19</v>
      </c>
      <c r="D68" s="7" t="s">
        <v>87</v>
      </c>
      <c r="E68" s="6">
        <f>+0.8 %</f>
        <v>0.008</v>
      </c>
    </row>
    <row r="69">
      <c r="A69" s="4">
        <v>41974.0</v>
      </c>
      <c r="B69" s="5" t="s">
        <v>214</v>
      </c>
      <c r="C69" s="7" t="s">
        <v>87</v>
      </c>
      <c r="D69" s="7" t="s">
        <v>86</v>
      </c>
      <c r="E69" s="6">
        <f>+0.1 %</f>
        <v>0.001</v>
      </c>
    </row>
    <row r="70">
      <c r="A70" s="4">
        <v>41944.0</v>
      </c>
      <c r="B70" s="5" t="s">
        <v>112</v>
      </c>
      <c r="C70" s="5" t="s">
        <v>19</v>
      </c>
      <c r="D70" s="6">
        <f>+1.5 %</f>
        <v>0.015</v>
      </c>
      <c r="E70" s="6">
        <f>+0.7 %</f>
        <v>0.007</v>
      </c>
    </row>
    <row r="71">
      <c r="A71" s="4">
        <v>41913.0</v>
      </c>
      <c r="B71" s="5" t="s">
        <v>112</v>
      </c>
      <c r="C71" s="6">
        <f>+1.1 %</f>
        <v>0.011</v>
      </c>
      <c r="D71" s="6">
        <f t="shared" ref="D71:D72" si="4">+1.6 %</f>
        <v>0.016</v>
      </c>
      <c r="E71" s="7" t="s">
        <v>23</v>
      </c>
    </row>
    <row r="72">
      <c r="A72" s="4">
        <v>41883.0</v>
      </c>
      <c r="B72" s="5" t="s">
        <v>37</v>
      </c>
      <c r="C72" s="6">
        <f>+0.4 %</f>
        <v>0.004</v>
      </c>
      <c r="D72" s="6">
        <f t="shared" si="4"/>
        <v>0.016</v>
      </c>
      <c r="E72" s="7" t="s">
        <v>48</v>
      </c>
    </row>
    <row r="73">
      <c r="A73" s="4">
        <v>41852.0</v>
      </c>
      <c r="B73" s="5" t="s">
        <v>214</v>
      </c>
      <c r="C73" s="6">
        <f>+0.1 %</f>
        <v>0.001</v>
      </c>
      <c r="D73" s="6">
        <f>+2.5 %</f>
        <v>0.025</v>
      </c>
      <c r="E73" s="7" t="s">
        <v>71</v>
      </c>
    </row>
    <row r="74">
      <c r="A74" s="4">
        <v>41821.0</v>
      </c>
      <c r="B74" s="5" t="s">
        <v>214</v>
      </c>
      <c r="C74" s="6">
        <f t="shared" ref="C74:D74" si="5">+1.1 %</f>
        <v>0.011</v>
      </c>
      <c r="D74" s="6">
        <f t="shared" si="5"/>
        <v>0.011</v>
      </c>
      <c r="E74" s="7" t="s">
        <v>15</v>
      </c>
    </row>
    <row r="75">
      <c r="A75" s="4">
        <v>41791.0</v>
      </c>
      <c r="B75" s="5" t="s">
        <v>38</v>
      </c>
      <c r="C75" s="6">
        <f>+1.3 %</f>
        <v>0.013</v>
      </c>
      <c r="D75" s="6">
        <f>+0.2 %</f>
        <v>0.002</v>
      </c>
      <c r="E75" s="7" t="s">
        <v>96</v>
      </c>
    </row>
    <row r="76">
      <c r="A76" s="4">
        <v>41760.0</v>
      </c>
      <c r="B76" s="5" t="s">
        <v>39</v>
      </c>
      <c r="C76" s="7" t="s">
        <v>17</v>
      </c>
      <c r="D76" s="7" t="s">
        <v>48</v>
      </c>
      <c r="E76" s="7" t="s">
        <v>74</v>
      </c>
    </row>
    <row r="77">
      <c r="A77" s="4">
        <v>41730.0</v>
      </c>
      <c r="B77" s="5" t="s">
        <v>38</v>
      </c>
      <c r="C77" s="6">
        <f>+0.2 %</f>
        <v>0.002</v>
      </c>
      <c r="D77" s="6">
        <f>+0.4 %</f>
        <v>0.004</v>
      </c>
      <c r="E77" s="7" t="s">
        <v>95</v>
      </c>
    </row>
    <row r="78">
      <c r="A78" s="4">
        <v>41699.0</v>
      </c>
      <c r="B78" s="5" t="s">
        <v>38</v>
      </c>
      <c r="C78" s="5" t="s">
        <v>19</v>
      </c>
      <c r="D78" s="7" t="s">
        <v>6</v>
      </c>
      <c r="E78" s="7" t="s">
        <v>147</v>
      </c>
    </row>
    <row r="79">
      <c r="A79" s="4">
        <v>41671.0</v>
      </c>
      <c r="B79" s="5" t="s">
        <v>38</v>
      </c>
      <c r="C79" s="6">
        <f>+0.2 %</f>
        <v>0.002</v>
      </c>
      <c r="D79" s="7" t="s">
        <v>85</v>
      </c>
      <c r="E79" s="7" t="s">
        <v>74</v>
      </c>
    </row>
    <row r="80">
      <c r="A80" s="4">
        <v>41640.0</v>
      </c>
      <c r="B80" s="5" t="s">
        <v>38</v>
      </c>
      <c r="C80" s="7" t="s">
        <v>7</v>
      </c>
      <c r="D80" s="7" t="s">
        <v>88</v>
      </c>
      <c r="E80" s="7" t="s">
        <v>103</v>
      </c>
    </row>
    <row r="81">
      <c r="A81" s="4">
        <v>41609.0</v>
      </c>
      <c r="B81" s="5" t="s">
        <v>38</v>
      </c>
      <c r="C81" s="7" t="s">
        <v>84</v>
      </c>
      <c r="D81" s="7" t="s">
        <v>87</v>
      </c>
      <c r="E81" s="7" t="s">
        <v>97</v>
      </c>
    </row>
    <row r="82">
      <c r="A82" s="4">
        <v>41579.0</v>
      </c>
      <c r="B82" s="5" t="s">
        <v>37</v>
      </c>
      <c r="C82" s="7" t="s">
        <v>48</v>
      </c>
      <c r="D82" s="7" t="s">
        <v>7</v>
      </c>
      <c r="E82" s="7" t="s">
        <v>148</v>
      </c>
    </row>
    <row r="83">
      <c r="A83" s="4">
        <v>41548.0</v>
      </c>
      <c r="B83" s="5" t="s">
        <v>112</v>
      </c>
      <c r="C83" s="6">
        <f>+0.3 %</f>
        <v>0.003</v>
      </c>
      <c r="D83" s="6">
        <f t="shared" ref="D83:D84" si="6">+1 %</f>
        <v>0.01</v>
      </c>
      <c r="E83" s="7" t="s">
        <v>103</v>
      </c>
    </row>
    <row r="84">
      <c r="A84" s="4">
        <v>41518.0</v>
      </c>
      <c r="B84" s="5" t="s">
        <v>112</v>
      </c>
      <c r="C84" s="5" t="s">
        <v>19</v>
      </c>
      <c r="D84" s="6">
        <f t="shared" si="6"/>
        <v>0.01</v>
      </c>
      <c r="E84" s="7" t="s">
        <v>146</v>
      </c>
    </row>
    <row r="85">
      <c r="A85" s="4">
        <v>41487.0</v>
      </c>
      <c r="B85" s="5" t="s">
        <v>112</v>
      </c>
      <c r="C85" s="6">
        <f>+0.7 %</f>
        <v>0.007</v>
      </c>
      <c r="D85" s="5" t="s">
        <v>19</v>
      </c>
      <c r="E85" s="7" t="s">
        <v>97</v>
      </c>
    </row>
    <row r="86">
      <c r="A86" s="4">
        <v>41456.0</v>
      </c>
      <c r="B86" s="5" t="s">
        <v>37</v>
      </c>
      <c r="C86" s="6">
        <f>+0.4 %</f>
        <v>0.004</v>
      </c>
      <c r="D86" s="7" t="s">
        <v>86</v>
      </c>
      <c r="E86" s="7" t="s">
        <v>58</v>
      </c>
    </row>
    <row r="87">
      <c r="A87" s="4">
        <v>41426.0</v>
      </c>
      <c r="B87" s="5" t="s">
        <v>37</v>
      </c>
      <c r="C87" s="7" t="s">
        <v>66</v>
      </c>
      <c r="D87" s="7" t="s">
        <v>67</v>
      </c>
      <c r="E87" s="7" t="s">
        <v>58</v>
      </c>
    </row>
    <row r="88">
      <c r="A88" s="4">
        <v>41395.0</v>
      </c>
      <c r="B88" s="5" t="s">
        <v>112</v>
      </c>
      <c r="C88" s="7" t="s">
        <v>7</v>
      </c>
      <c r="D88" s="7" t="s">
        <v>48</v>
      </c>
      <c r="E88" s="7" t="s">
        <v>56</v>
      </c>
    </row>
    <row r="89">
      <c r="A89" s="4">
        <v>41365.0</v>
      </c>
      <c r="B89" s="5" t="s">
        <v>112</v>
      </c>
      <c r="C89" s="7" t="s">
        <v>15</v>
      </c>
      <c r="D89" s="7" t="s">
        <v>79</v>
      </c>
      <c r="E89" s="7" t="s">
        <v>192</v>
      </c>
    </row>
    <row r="90">
      <c r="A90" s="4">
        <v>41334.0</v>
      </c>
      <c r="B90" s="5" t="s">
        <v>36</v>
      </c>
      <c r="C90" s="6">
        <f>+0.5 %</f>
        <v>0.005</v>
      </c>
      <c r="D90" s="7" t="s">
        <v>113</v>
      </c>
      <c r="E90" s="7" t="s">
        <v>97</v>
      </c>
    </row>
    <row r="91">
      <c r="A91" s="4">
        <v>41306.0</v>
      </c>
      <c r="B91" s="5" t="s">
        <v>36</v>
      </c>
      <c r="C91" s="7" t="s">
        <v>78</v>
      </c>
      <c r="D91" s="7" t="s">
        <v>88</v>
      </c>
      <c r="E91" s="7" t="s">
        <v>186</v>
      </c>
    </row>
    <row r="92">
      <c r="A92" s="4">
        <v>41275.0</v>
      </c>
      <c r="B92" s="5" t="s">
        <v>35</v>
      </c>
      <c r="C92" s="7" t="s">
        <v>66</v>
      </c>
      <c r="D92" s="7" t="s">
        <v>88</v>
      </c>
      <c r="E92" s="7" t="s">
        <v>58</v>
      </c>
    </row>
    <row r="93">
      <c r="A93" s="4">
        <v>41244.0</v>
      </c>
      <c r="B93" s="5" t="s">
        <v>34</v>
      </c>
      <c r="C93" s="7" t="s">
        <v>7</v>
      </c>
      <c r="D93" s="7" t="s">
        <v>54</v>
      </c>
      <c r="E93" s="7" t="s">
        <v>189</v>
      </c>
    </row>
    <row r="94">
      <c r="A94" s="4">
        <v>41214.0</v>
      </c>
      <c r="B94" s="5" t="s">
        <v>33</v>
      </c>
      <c r="C94" s="7" t="s">
        <v>78</v>
      </c>
      <c r="D94" s="7" t="s">
        <v>84</v>
      </c>
      <c r="E94" s="7" t="s">
        <v>109</v>
      </c>
    </row>
    <row r="95">
      <c r="A95" s="4">
        <v>41183.0</v>
      </c>
      <c r="B95" s="5" t="s">
        <v>32</v>
      </c>
      <c r="C95" s="7" t="s">
        <v>25</v>
      </c>
      <c r="D95" s="6">
        <f>+0.2 %</f>
        <v>0.002</v>
      </c>
      <c r="E95" s="7" t="s">
        <v>54</v>
      </c>
    </row>
    <row r="96">
      <c r="A96" s="4">
        <v>41153.0</v>
      </c>
      <c r="B96" s="5" t="s">
        <v>31</v>
      </c>
      <c r="C96" s="6">
        <f>+0.6 %</f>
        <v>0.006</v>
      </c>
      <c r="D96" s="6">
        <f>+1.3 %</f>
        <v>0.013</v>
      </c>
      <c r="E96" s="7" t="s">
        <v>78</v>
      </c>
    </row>
    <row r="97">
      <c r="A97" s="4">
        <v>41122.0</v>
      </c>
      <c r="B97" s="5" t="s">
        <v>32</v>
      </c>
      <c r="C97" s="6">
        <f>+0.3 %</f>
        <v>0.003</v>
      </c>
      <c r="D97" s="6">
        <f>+0.6 %</f>
        <v>0.006</v>
      </c>
      <c r="E97" s="7" t="s">
        <v>113</v>
      </c>
    </row>
    <row r="98">
      <c r="A98" s="4">
        <v>41091.0</v>
      </c>
      <c r="B98" s="5" t="s">
        <v>32</v>
      </c>
      <c r="C98" s="6">
        <f>+0.4 %</f>
        <v>0.004</v>
      </c>
      <c r="D98" s="7" t="s">
        <v>15</v>
      </c>
      <c r="E98" s="7" t="s">
        <v>107</v>
      </c>
    </row>
    <row r="99">
      <c r="A99" s="4">
        <v>41061.0</v>
      </c>
      <c r="B99" s="5" t="s">
        <v>32</v>
      </c>
      <c r="C99" s="7" t="s">
        <v>51</v>
      </c>
      <c r="D99" s="7" t="s">
        <v>85</v>
      </c>
      <c r="E99" s="7" t="s">
        <v>69</v>
      </c>
    </row>
    <row r="100">
      <c r="A100" s="4">
        <v>41030.0</v>
      </c>
      <c r="B100" s="5" t="s">
        <v>32</v>
      </c>
      <c r="C100" s="7" t="s">
        <v>17</v>
      </c>
      <c r="D100" s="7" t="s">
        <v>72</v>
      </c>
      <c r="E100" s="7" t="s">
        <v>150</v>
      </c>
    </row>
    <row r="101">
      <c r="A101" s="4">
        <v>41000.0</v>
      </c>
      <c r="B101" s="5" t="s">
        <v>31</v>
      </c>
      <c r="C101" s="7" t="s">
        <v>48</v>
      </c>
      <c r="D101" s="7" t="s">
        <v>107</v>
      </c>
      <c r="E101" s="7" t="s">
        <v>85</v>
      </c>
    </row>
    <row r="102">
      <c r="A102" s="4">
        <v>40969.0</v>
      </c>
      <c r="B102" s="5" t="s">
        <v>143</v>
      </c>
      <c r="C102" s="7" t="s">
        <v>86</v>
      </c>
      <c r="D102" s="7" t="s">
        <v>96</v>
      </c>
      <c r="E102" s="7" t="s">
        <v>55</v>
      </c>
    </row>
    <row r="103">
      <c r="A103" s="4">
        <v>40940.0</v>
      </c>
      <c r="B103" s="5" t="s">
        <v>30</v>
      </c>
      <c r="C103" s="7" t="s">
        <v>18</v>
      </c>
      <c r="D103" s="6">
        <f>+0.1 %</f>
        <v>0.001</v>
      </c>
      <c r="E103" s="7" t="s">
        <v>107</v>
      </c>
    </row>
    <row r="104">
      <c r="A104" s="4">
        <v>40909.0</v>
      </c>
      <c r="B104" s="5" t="s">
        <v>30</v>
      </c>
      <c r="C104" s="5" t="s">
        <v>19</v>
      </c>
      <c r="D104" s="6">
        <f>+0.2 %</f>
        <v>0.002</v>
      </c>
      <c r="E104" s="7" t="s">
        <v>150</v>
      </c>
    </row>
    <row r="105">
      <c r="A105" s="4">
        <v>40878.0</v>
      </c>
      <c r="B105" s="5" t="s">
        <v>30</v>
      </c>
      <c r="C105" s="6">
        <f>+0.2 %</f>
        <v>0.002</v>
      </c>
      <c r="D105" s="6">
        <f>+0.8 %</f>
        <v>0.008</v>
      </c>
      <c r="E105" s="7" t="s">
        <v>79</v>
      </c>
    </row>
    <row r="106">
      <c r="A106" s="4">
        <v>40848.0</v>
      </c>
      <c r="B106" s="5" t="s">
        <v>30</v>
      </c>
      <c r="C106" s="7" t="s">
        <v>51</v>
      </c>
      <c r="D106" s="6">
        <f>+0.5 %</f>
        <v>0.005</v>
      </c>
      <c r="E106" s="7" t="s">
        <v>113</v>
      </c>
    </row>
    <row r="107">
      <c r="A107" s="4">
        <v>40817.0</v>
      </c>
      <c r="B107" s="5" t="s">
        <v>30</v>
      </c>
      <c r="C107" s="6">
        <f>+0.6 %</f>
        <v>0.006</v>
      </c>
      <c r="D107" s="6">
        <f>+0.7 %</f>
        <v>0.007</v>
      </c>
      <c r="E107" s="7" t="s">
        <v>148</v>
      </c>
    </row>
    <row r="108">
      <c r="A108" s="4">
        <v>40787.0</v>
      </c>
      <c r="B108" s="5" t="s">
        <v>143</v>
      </c>
      <c r="C108" s="5" t="s">
        <v>19</v>
      </c>
      <c r="D108" s="6">
        <f>+0.1 %</f>
        <v>0.001</v>
      </c>
      <c r="E108" s="7" t="s">
        <v>109</v>
      </c>
    </row>
    <row r="109">
      <c r="A109" s="4">
        <v>40756.0</v>
      </c>
      <c r="B109" s="5" t="s">
        <v>143</v>
      </c>
      <c r="C109" s="6">
        <f t="shared" ref="C109:D109" si="7">+0.1 %</f>
        <v>0.001</v>
      </c>
      <c r="D109" s="6">
        <f t="shared" si="7"/>
        <v>0.001</v>
      </c>
      <c r="E109" s="7" t="s">
        <v>72</v>
      </c>
    </row>
    <row r="110">
      <c r="A110" s="4">
        <v>40725.0</v>
      </c>
      <c r="B110" s="5" t="s">
        <v>143</v>
      </c>
      <c r="C110" s="5" t="s">
        <v>19</v>
      </c>
      <c r="D110" s="7" t="s">
        <v>7</v>
      </c>
      <c r="E110" s="7" t="s">
        <v>88</v>
      </c>
    </row>
    <row r="111">
      <c r="A111" s="4">
        <v>40695.0</v>
      </c>
      <c r="B111" s="5" t="s">
        <v>143</v>
      </c>
      <c r="C111" s="7" t="s">
        <v>51</v>
      </c>
      <c r="D111" s="7" t="s">
        <v>83</v>
      </c>
      <c r="E111" s="7" t="s">
        <v>155</v>
      </c>
    </row>
    <row r="112">
      <c r="A112" s="4">
        <v>40664.0</v>
      </c>
      <c r="B112" s="5" t="s">
        <v>143</v>
      </c>
      <c r="C112" s="7" t="s">
        <v>7</v>
      </c>
      <c r="D112" s="7" t="s">
        <v>104</v>
      </c>
      <c r="E112" s="7" t="s">
        <v>150</v>
      </c>
    </row>
    <row r="113">
      <c r="A113" s="4">
        <v>40634.0</v>
      </c>
      <c r="B113" s="5" t="s">
        <v>30</v>
      </c>
      <c r="C113" s="7" t="s">
        <v>67</v>
      </c>
      <c r="D113" s="7" t="s">
        <v>104</v>
      </c>
      <c r="E113" s="5" t="s">
        <v>153</v>
      </c>
    </row>
    <row r="114">
      <c r="A114" s="4">
        <v>40603.0</v>
      </c>
      <c r="B114" s="5" t="s">
        <v>141</v>
      </c>
      <c r="C114" s="6">
        <f>+0.1 %</f>
        <v>0.001</v>
      </c>
      <c r="D114" s="6">
        <f>+0.3 %</f>
        <v>0.003</v>
      </c>
      <c r="E114" s="5" t="s">
        <v>153</v>
      </c>
    </row>
    <row r="115">
      <c r="A115" s="4">
        <v>40575.0</v>
      </c>
      <c r="B115" s="5" t="s">
        <v>29</v>
      </c>
      <c r="C115" s="7" t="s">
        <v>47</v>
      </c>
      <c r="D115" s="6">
        <f>+0.2 %</f>
        <v>0.002</v>
      </c>
      <c r="E115" s="5" t="s">
        <v>153</v>
      </c>
    </row>
    <row r="116">
      <c r="A116" s="4">
        <v>40544.0</v>
      </c>
      <c r="B116" s="5" t="s">
        <v>141</v>
      </c>
      <c r="C116" s="6">
        <f>+0.7 %</f>
        <v>0.007</v>
      </c>
      <c r="D116" s="7" t="s">
        <v>79</v>
      </c>
      <c r="E116" s="5" t="s">
        <v>153</v>
      </c>
    </row>
    <row r="117">
      <c r="A117" s="4">
        <v>40513.0</v>
      </c>
      <c r="B117" s="5" t="s">
        <v>29</v>
      </c>
      <c r="C117" s="5" t="s">
        <v>19</v>
      </c>
      <c r="D117" s="7" t="s">
        <v>84</v>
      </c>
      <c r="E117" s="5" t="s">
        <v>153</v>
      </c>
    </row>
    <row r="118">
      <c r="A118" s="4">
        <v>40483.0</v>
      </c>
      <c r="B118" s="5" t="s">
        <v>29</v>
      </c>
      <c r="C118" s="7" t="s">
        <v>150</v>
      </c>
      <c r="D118" s="7" t="s">
        <v>7</v>
      </c>
      <c r="E118" s="5" t="s">
        <v>153</v>
      </c>
    </row>
    <row r="119">
      <c r="A119" s="4">
        <v>40452.0</v>
      </c>
      <c r="B119" s="5" t="s">
        <v>27</v>
      </c>
      <c r="C119" s="6">
        <f>+1 %</f>
        <v>0.01</v>
      </c>
      <c r="D119" s="6">
        <f>+2.4 %</f>
        <v>0.024</v>
      </c>
      <c r="E119" s="5" t="s">
        <v>153</v>
      </c>
    </row>
    <row r="120">
      <c r="A120" s="4">
        <v>40422.0</v>
      </c>
      <c r="B120" s="5" t="s">
        <v>28</v>
      </c>
      <c r="C120" s="6">
        <f>+1.2 %</f>
        <v>0.012</v>
      </c>
      <c r="D120" s="6">
        <f>+0.7 %</f>
        <v>0.007</v>
      </c>
      <c r="E120" s="5" t="s">
        <v>153</v>
      </c>
    </row>
    <row r="121">
      <c r="A121" s="4">
        <v>40391.0</v>
      </c>
      <c r="B121" s="5" t="s">
        <v>141</v>
      </c>
      <c r="C121" s="6">
        <f>+0.2 %</f>
        <v>0.002</v>
      </c>
      <c r="D121" s="6">
        <f>+0.8 %</f>
        <v>0.008</v>
      </c>
      <c r="E121" s="5" t="s">
        <v>153</v>
      </c>
    </row>
    <row r="122">
      <c r="A122" s="4">
        <v>40360.0</v>
      </c>
      <c r="B122" s="5" t="s">
        <v>141</v>
      </c>
      <c r="C122" s="7" t="s">
        <v>25</v>
      </c>
      <c r="D122" s="5" t="s">
        <v>153</v>
      </c>
      <c r="E122" s="5" t="s">
        <v>153</v>
      </c>
    </row>
    <row r="123">
      <c r="A123" s="4">
        <v>40330.0</v>
      </c>
      <c r="B123" s="5" t="s">
        <v>141</v>
      </c>
      <c r="C123" s="6">
        <f>+1.4 %</f>
        <v>0.014</v>
      </c>
      <c r="D123" s="5" t="s">
        <v>153</v>
      </c>
      <c r="E123" s="5" t="s">
        <v>153</v>
      </c>
    </row>
    <row r="124">
      <c r="A124" s="4">
        <v>40299.0</v>
      </c>
      <c r="B124" s="5" t="s">
        <v>29</v>
      </c>
      <c r="C124" s="5" t="s">
        <v>153</v>
      </c>
      <c r="D124" s="5" t="s">
        <v>153</v>
      </c>
      <c r="E124" s="5" t="s">
        <v>153</v>
      </c>
    </row>
    <row r="125">
      <c r="A125" s="4">
        <v>40269.0</v>
      </c>
      <c r="B125" s="5" t="s">
        <v>153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249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116</v>
      </c>
      <c r="C2" s="6">
        <f>+0.2 %</f>
        <v>0.002</v>
      </c>
      <c r="D2" s="6">
        <f>+1.1 %</f>
        <v>0.011</v>
      </c>
      <c r="E2" s="6">
        <f>+0.6 %</f>
        <v>0.006</v>
      </c>
    </row>
    <row r="3">
      <c r="A3" s="4">
        <v>43983.0</v>
      </c>
      <c r="B3" s="5" t="s">
        <v>123</v>
      </c>
      <c r="C3" s="6">
        <f>+0.1 %</f>
        <v>0.001</v>
      </c>
      <c r="D3" s="6">
        <f>+1.6 %</f>
        <v>0.016</v>
      </c>
      <c r="E3" s="6">
        <f>+1.1 %</f>
        <v>0.011</v>
      </c>
    </row>
    <row r="4">
      <c r="A4" s="4">
        <v>43952.0</v>
      </c>
      <c r="B4" s="5" t="s">
        <v>123</v>
      </c>
      <c r="C4" s="6">
        <f>+0.8 %</f>
        <v>0.008</v>
      </c>
      <c r="D4" s="6">
        <f>+1.2 %</f>
        <v>0.012</v>
      </c>
      <c r="E4" s="6">
        <f>+0.7 %</f>
        <v>0.007</v>
      </c>
    </row>
    <row r="5">
      <c r="A5" s="4">
        <v>43922.0</v>
      </c>
      <c r="B5" s="5" t="s">
        <v>122</v>
      </c>
      <c r="C5" s="6">
        <f>+0.7 %</f>
        <v>0.007</v>
      </c>
      <c r="D5" s="6">
        <f>+0.8 %</f>
        <v>0.008</v>
      </c>
      <c r="E5" s="6">
        <f>+0.4 %</f>
        <v>0.004</v>
      </c>
    </row>
    <row r="6">
      <c r="A6" s="4">
        <v>43891.0</v>
      </c>
      <c r="B6" s="5" t="s">
        <v>124</v>
      </c>
      <c r="C6" s="7" t="s">
        <v>18</v>
      </c>
      <c r="D6" s="6">
        <f>+1.1 %</f>
        <v>0.011</v>
      </c>
      <c r="E6" s="7" t="s">
        <v>47</v>
      </c>
    </row>
    <row r="7">
      <c r="A7" s="4">
        <v>43862.0</v>
      </c>
      <c r="B7" s="5" t="s">
        <v>124</v>
      </c>
      <c r="C7" s="6">
        <f>+0.3 %</f>
        <v>0.003</v>
      </c>
      <c r="D7" s="6">
        <f>+1.5 %</f>
        <v>0.015</v>
      </c>
      <c r="E7" s="7" t="s">
        <v>25</v>
      </c>
    </row>
    <row r="8">
      <c r="A8" s="4">
        <v>43831.0</v>
      </c>
      <c r="B8" s="5" t="s">
        <v>124</v>
      </c>
      <c r="C8" s="6">
        <f>+1 %</f>
        <v>0.01</v>
      </c>
      <c r="D8" s="7" t="s">
        <v>51</v>
      </c>
      <c r="E8" s="5" t="s">
        <v>19</v>
      </c>
    </row>
    <row r="9">
      <c r="A9" s="4">
        <v>43800.0</v>
      </c>
      <c r="B9" s="5" t="s">
        <v>126</v>
      </c>
      <c r="C9" s="6">
        <f>+0.2 %</f>
        <v>0.002</v>
      </c>
      <c r="D9" s="7" t="s">
        <v>67</v>
      </c>
      <c r="E9" s="6">
        <f>+0.3 %</f>
        <v>0.003</v>
      </c>
    </row>
    <row r="10">
      <c r="A10" s="4">
        <v>43770.0</v>
      </c>
      <c r="B10" s="5" t="s">
        <v>126</v>
      </c>
      <c r="C10" s="7" t="s">
        <v>86</v>
      </c>
      <c r="D10" s="7" t="s">
        <v>151</v>
      </c>
      <c r="E10" s="6">
        <f>+0.7 %</f>
        <v>0.007</v>
      </c>
    </row>
    <row r="11">
      <c r="A11" s="4">
        <v>43739.0</v>
      </c>
      <c r="B11" s="5" t="s">
        <v>124</v>
      </c>
      <c r="C11" s="7" t="s">
        <v>16</v>
      </c>
      <c r="D11" s="7" t="s">
        <v>86</v>
      </c>
      <c r="E11" s="5" t="s">
        <v>19</v>
      </c>
    </row>
    <row r="12">
      <c r="A12" s="4">
        <v>43709.0</v>
      </c>
      <c r="B12" s="5" t="s">
        <v>123</v>
      </c>
      <c r="C12" s="7" t="s">
        <v>62</v>
      </c>
      <c r="D12" s="6">
        <f>+1.2 %</f>
        <v>0.012</v>
      </c>
      <c r="E12" s="6">
        <f>+3.6 %</f>
        <v>0.036</v>
      </c>
    </row>
    <row r="13">
      <c r="A13" s="4">
        <v>43678.0</v>
      </c>
      <c r="B13" s="5" t="s">
        <v>121</v>
      </c>
      <c r="C13" s="6">
        <f>+1.3 %</f>
        <v>0.013</v>
      </c>
      <c r="D13" s="6">
        <f>+1.7 %</f>
        <v>0.017</v>
      </c>
      <c r="E13" s="6">
        <f>+6.2 %</f>
        <v>0.062</v>
      </c>
    </row>
    <row r="14">
      <c r="A14" s="4">
        <v>43647.0</v>
      </c>
      <c r="B14" s="5" t="s">
        <v>123</v>
      </c>
      <c r="C14" s="6">
        <f>+0.8 %</f>
        <v>0.008</v>
      </c>
      <c r="D14" s="6">
        <f>+1 %</f>
        <v>0.01</v>
      </c>
      <c r="E14" s="6">
        <f>+6.1 %</f>
        <v>0.061</v>
      </c>
    </row>
    <row r="15">
      <c r="A15" s="4">
        <v>43617.0</v>
      </c>
      <c r="B15" s="5" t="s">
        <v>122</v>
      </c>
      <c r="C15" s="7" t="s">
        <v>23</v>
      </c>
      <c r="D15" s="7" t="s">
        <v>51</v>
      </c>
      <c r="E15" s="6">
        <f t="shared" ref="E15:E16" si="1">+5.4 %</f>
        <v>0.054</v>
      </c>
    </row>
    <row r="16">
      <c r="A16" s="4">
        <v>43586.0</v>
      </c>
      <c r="B16" s="5" t="s">
        <v>122</v>
      </c>
      <c r="C16" s="6">
        <f>+0.5 %</f>
        <v>0.005</v>
      </c>
      <c r="D16" s="7" t="s">
        <v>18</v>
      </c>
      <c r="E16" s="6">
        <f t="shared" si="1"/>
        <v>0.054</v>
      </c>
    </row>
    <row r="17">
      <c r="A17" s="4">
        <v>43556.0</v>
      </c>
      <c r="B17" s="5" t="s">
        <v>124</v>
      </c>
      <c r="C17" s="7" t="s">
        <v>23</v>
      </c>
      <c r="D17" s="6">
        <f>+0.3 %</f>
        <v>0.003</v>
      </c>
      <c r="E17" s="6">
        <f>+4.5 %</f>
        <v>0.045</v>
      </c>
    </row>
    <row r="18">
      <c r="A18" s="4">
        <v>43525.0</v>
      </c>
      <c r="B18" s="5" t="s">
        <v>122</v>
      </c>
      <c r="C18" s="7" t="s">
        <v>6</v>
      </c>
      <c r="D18" s="6">
        <f>+1.9 %</f>
        <v>0.019</v>
      </c>
      <c r="E18" s="6">
        <f>+6.5 %</f>
        <v>0.065</v>
      </c>
    </row>
    <row r="19">
      <c r="A19" s="4">
        <v>43497.0</v>
      </c>
      <c r="B19" s="5" t="s">
        <v>122</v>
      </c>
      <c r="C19" s="6">
        <f>+1 %</f>
        <v>0.01</v>
      </c>
      <c r="D19" s="6">
        <f>+3 %</f>
        <v>0.03</v>
      </c>
      <c r="E19" s="6">
        <f>+9.5 %</f>
        <v>0.095</v>
      </c>
    </row>
    <row r="20">
      <c r="A20" s="4">
        <v>43466.0</v>
      </c>
      <c r="B20" s="5" t="s">
        <v>124</v>
      </c>
      <c r="C20" s="6">
        <f>+1.3 %</f>
        <v>0.013</v>
      </c>
      <c r="D20" s="5" t="s">
        <v>19</v>
      </c>
      <c r="E20" s="6">
        <f>+11.2 %</f>
        <v>0.112</v>
      </c>
    </row>
    <row r="21">
      <c r="A21" s="4">
        <v>43435.0</v>
      </c>
      <c r="B21" s="5" t="s">
        <v>126</v>
      </c>
      <c r="C21" s="6">
        <f>+0.7 %</f>
        <v>0.007</v>
      </c>
      <c r="D21" s="6">
        <f>+0.6 %</f>
        <v>0.006</v>
      </c>
      <c r="E21" s="6">
        <f>+9.9 %</f>
        <v>0.099</v>
      </c>
    </row>
    <row r="22">
      <c r="A22" s="4">
        <v>43405.0</v>
      </c>
      <c r="B22" s="5" t="s">
        <v>127</v>
      </c>
      <c r="C22" s="7" t="s">
        <v>14</v>
      </c>
      <c r="D22" s="6">
        <f>+1.5 %</f>
        <v>0.015</v>
      </c>
      <c r="E22" s="6">
        <f>+8.2 %</f>
        <v>0.082</v>
      </c>
    </row>
    <row r="23">
      <c r="A23" s="4">
        <v>43374.0</v>
      </c>
      <c r="B23" s="5" t="s">
        <v>124</v>
      </c>
      <c r="C23" s="6">
        <f>+1.9 %</f>
        <v>0.019</v>
      </c>
      <c r="D23" s="6">
        <f>+4.7 %</f>
        <v>0.047</v>
      </c>
      <c r="E23" s="6">
        <f>+9.6 %</f>
        <v>0.096</v>
      </c>
    </row>
    <row r="24">
      <c r="A24" s="4">
        <v>43344.0</v>
      </c>
      <c r="B24" s="5" t="s">
        <v>127</v>
      </c>
      <c r="C24" s="6">
        <f>+1.6 %</f>
        <v>0.016</v>
      </c>
      <c r="D24" s="6">
        <f>+2.9 %</f>
        <v>0.029</v>
      </c>
      <c r="E24" s="6">
        <f>+8.8 %</f>
        <v>0.088</v>
      </c>
    </row>
    <row r="25">
      <c r="A25" s="4">
        <v>43313.0</v>
      </c>
      <c r="B25" s="5" t="s">
        <v>193</v>
      </c>
      <c r="C25" s="6">
        <f>+1.1 %</f>
        <v>0.011</v>
      </c>
      <c r="D25" s="6">
        <f>+0.9 %</f>
        <v>0.009</v>
      </c>
      <c r="E25" s="6">
        <f>+8.9 %</f>
        <v>0.089</v>
      </c>
    </row>
    <row r="26">
      <c r="A26" s="4">
        <v>43282.0</v>
      </c>
      <c r="B26" s="5" t="s">
        <v>129</v>
      </c>
      <c r="C26" s="6">
        <f>+0.1 %</f>
        <v>0.001</v>
      </c>
      <c r="D26" s="7" t="s">
        <v>7</v>
      </c>
      <c r="E26" s="6">
        <f>+10.1 %</f>
        <v>0.101</v>
      </c>
    </row>
    <row r="27">
      <c r="A27" s="4">
        <v>43252.0</v>
      </c>
      <c r="B27" s="5" t="s">
        <v>129</v>
      </c>
      <c r="C27" s="7" t="s">
        <v>23</v>
      </c>
      <c r="D27" s="6">
        <f>+1 %</f>
        <v>0.01</v>
      </c>
      <c r="E27" s="6">
        <f>+9.4 %</f>
        <v>0.094</v>
      </c>
    </row>
    <row r="28">
      <c r="A28" s="4">
        <v>43221.0</v>
      </c>
      <c r="B28" s="5" t="s">
        <v>128</v>
      </c>
      <c r="C28" s="7" t="s">
        <v>23</v>
      </c>
      <c r="D28" s="6">
        <f>+3.7 %</f>
        <v>0.037</v>
      </c>
      <c r="E28" s="6">
        <f>+8.1 %</f>
        <v>0.081</v>
      </c>
    </row>
    <row r="29">
      <c r="A29" s="4">
        <v>43191.0</v>
      </c>
      <c r="B29" s="5" t="s">
        <v>128</v>
      </c>
      <c r="C29" s="6">
        <f>+1.7 %</f>
        <v>0.017</v>
      </c>
      <c r="D29" s="6">
        <f>+6.8 %</f>
        <v>0.068</v>
      </c>
      <c r="E29" s="6">
        <f>+7.6 %</f>
        <v>0.076</v>
      </c>
    </row>
    <row r="30">
      <c r="A30" s="4">
        <v>43160.0</v>
      </c>
      <c r="B30" s="5" t="s">
        <v>130</v>
      </c>
      <c r="C30" s="6">
        <f>+2.3 %</f>
        <v>0.023</v>
      </c>
      <c r="D30" s="6">
        <f>+5.1 %</f>
        <v>0.051</v>
      </c>
      <c r="E30" s="6">
        <f>+5.3 %</f>
        <v>0.053</v>
      </c>
    </row>
    <row r="31">
      <c r="A31" s="4">
        <v>43132.0</v>
      </c>
      <c r="B31" s="5" t="s">
        <v>131</v>
      </c>
      <c r="C31" s="6">
        <f>+2.6 %</f>
        <v>0.026</v>
      </c>
      <c r="D31" s="6">
        <f>+1.8 %</f>
        <v>0.018</v>
      </c>
      <c r="E31" s="6">
        <f>+3.7 %</f>
        <v>0.037</v>
      </c>
    </row>
    <row r="32">
      <c r="A32" s="4">
        <v>43101.0</v>
      </c>
      <c r="B32" s="5" t="s">
        <v>132</v>
      </c>
      <c r="C32" s="6">
        <f>+0.1 %</f>
        <v>0.001</v>
      </c>
      <c r="D32" s="7" t="s">
        <v>96</v>
      </c>
      <c r="E32" s="6">
        <f>+2.3 %</f>
        <v>0.023</v>
      </c>
    </row>
    <row r="33">
      <c r="A33" s="4">
        <v>43070.0</v>
      </c>
      <c r="B33" s="5" t="s">
        <v>132</v>
      </c>
      <c r="C33" s="7" t="s">
        <v>15</v>
      </c>
      <c r="D33" s="7" t="s">
        <v>6</v>
      </c>
      <c r="E33" s="6">
        <f>+3.4 %</f>
        <v>0.034</v>
      </c>
    </row>
    <row r="34">
      <c r="A34" s="4">
        <v>43040.0</v>
      </c>
      <c r="B34" s="5" t="s">
        <v>173</v>
      </c>
      <c r="C34" s="7" t="s">
        <v>25</v>
      </c>
      <c r="D34" s="6">
        <f>+2.3 %</f>
        <v>0.023</v>
      </c>
      <c r="E34" s="6">
        <f>+5.6 %</f>
        <v>0.056</v>
      </c>
    </row>
    <row r="35">
      <c r="A35" s="4">
        <v>43009.0</v>
      </c>
      <c r="B35" s="5" t="s">
        <v>172</v>
      </c>
      <c r="C35" s="6">
        <f>+1.2 %</f>
        <v>0.012</v>
      </c>
      <c r="D35" s="6">
        <f>+5.2 %</f>
        <v>0.052</v>
      </c>
      <c r="E35" s="6">
        <f>+6.9 %</f>
        <v>0.069</v>
      </c>
    </row>
    <row r="36">
      <c r="A36" s="4">
        <v>42979.0</v>
      </c>
      <c r="B36" s="5" t="s">
        <v>132</v>
      </c>
      <c r="C36" s="6">
        <f>+1.7 %</f>
        <v>0.017</v>
      </c>
      <c r="D36" s="6">
        <f>+3.4 %</f>
        <v>0.034</v>
      </c>
      <c r="E36" s="6">
        <f>+6.4 %</f>
        <v>0.064</v>
      </c>
    </row>
    <row r="37">
      <c r="A37" s="4">
        <v>42948.0</v>
      </c>
      <c r="B37" s="5" t="s">
        <v>133</v>
      </c>
      <c r="C37" s="6">
        <f>+2.2 %</f>
        <v>0.022</v>
      </c>
      <c r="D37" s="6">
        <f>+0.2 %</f>
        <v>0.002</v>
      </c>
      <c r="E37" s="6">
        <f>+6.3 %</f>
        <v>0.063</v>
      </c>
    </row>
    <row r="38">
      <c r="A38" s="4">
        <v>42917.0</v>
      </c>
      <c r="B38" s="5" t="s">
        <v>134</v>
      </c>
      <c r="C38" s="7" t="s">
        <v>47</v>
      </c>
      <c r="D38" s="7" t="s">
        <v>150</v>
      </c>
      <c r="E38" s="6">
        <f>+3.5 %</f>
        <v>0.035</v>
      </c>
    </row>
    <row r="39">
      <c r="A39" s="4">
        <v>42887.0</v>
      </c>
      <c r="B39" s="5" t="s">
        <v>187</v>
      </c>
      <c r="C39" s="7" t="s">
        <v>96</v>
      </c>
      <c r="D39" s="7" t="s">
        <v>150</v>
      </c>
      <c r="E39" s="6">
        <f>+4.4 %</f>
        <v>0.044</v>
      </c>
    </row>
    <row r="40">
      <c r="A40" s="4">
        <v>42856.0</v>
      </c>
      <c r="B40" s="5" t="s">
        <v>133</v>
      </c>
      <c r="C40" s="7" t="s">
        <v>15</v>
      </c>
      <c r="D40" s="7" t="s">
        <v>47</v>
      </c>
      <c r="E40" s="6">
        <f>+8.5 %</f>
        <v>0.085</v>
      </c>
    </row>
    <row r="41">
      <c r="A41" s="4">
        <v>42826.0</v>
      </c>
      <c r="B41" s="5" t="s">
        <v>188</v>
      </c>
      <c r="C41" s="7" t="s">
        <v>47</v>
      </c>
      <c r="D41" s="6">
        <f>+1.6 %</f>
        <v>0.016</v>
      </c>
      <c r="E41" s="6">
        <f>+12.2 %</f>
        <v>0.122</v>
      </c>
    </row>
    <row r="42">
      <c r="A42" s="4">
        <v>42795.0</v>
      </c>
      <c r="B42" s="5" t="s">
        <v>132</v>
      </c>
      <c r="C42" s="6">
        <f>+0.8 %</f>
        <v>0.008</v>
      </c>
      <c r="D42" s="6">
        <f>+3.2 %</f>
        <v>0.032</v>
      </c>
      <c r="E42" s="6">
        <f>+13.1 %</f>
        <v>0.131</v>
      </c>
    </row>
    <row r="43">
      <c r="A43" s="4">
        <v>42767.0</v>
      </c>
      <c r="B43" s="5" t="s">
        <v>188</v>
      </c>
      <c r="C43" s="6">
        <f>+1.2 %</f>
        <v>0.012</v>
      </c>
      <c r="D43" s="6">
        <f>+3.6 %</f>
        <v>0.036</v>
      </c>
      <c r="E43" s="6">
        <f>+13.3 %</f>
        <v>0.133</v>
      </c>
    </row>
    <row r="44">
      <c r="A44" s="4">
        <v>42736.0</v>
      </c>
      <c r="B44" s="5" t="s">
        <v>196</v>
      </c>
      <c r="C44" s="6">
        <f>+1.1 %</f>
        <v>0.011</v>
      </c>
      <c r="D44" s="6">
        <f>+3 %</f>
        <v>0.03</v>
      </c>
      <c r="E44" s="6">
        <f>+9.8 %</f>
        <v>0.098</v>
      </c>
    </row>
    <row r="45">
      <c r="A45" s="4">
        <v>42705.0</v>
      </c>
      <c r="B45" s="5" t="s">
        <v>187</v>
      </c>
      <c r="C45" s="6">
        <f>+1.2 %</f>
        <v>0.012</v>
      </c>
      <c r="D45" s="6">
        <f>+2.5 %</f>
        <v>0.025</v>
      </c>
      <c r="E45" s="6">
        <f>+7.3 %</f>
        <v>0.073</v>
      </c>
    </row>
    <row r="46">
      <c r="A46" s="4">
        <v>42675.0</v>
      </c>
      <c r="B46" s="5" t="s">
        <v>185</v>
      </c>
      <c r="C46" s="6">
        <f>+0.6 %</f>
        <v>0.006</v>
      </c>
      <c r="D46" s="6">
        <f>+2.9 %</f>
        <v>0.029</v>
      </c>
      <c r="E46" s="6">
        <f>+4.4 %</f>
        <v>0.044</v>
      </c>
    </row>
    <row r="47">
      <c r="A47" s="4">
        <v>42644.0</v>
      </c>
      <c r="B47" s="5" t="s">
        <v>183</v>
      </c>
      <c r="C47" s="6">
        <f>+0.7 %</f>
        <v>0.007</v>
      </c>
      <c r="D47" s="6">
        <f>+1.8 %</f>
        <v>0.018</v>
      </c>
      <c r="E47" s="6">
        <f>+3.4 %</f>
        <v>0.034</v>
      </c>
    </row>
    <row r="48">
      <c r="A48" s="4">
        <v>42614.0</v>
      </c>
      <c r="B48" s="5" t="s">
        <v>174</v>
      </c>
      <c r="C48" s="6">
        <f>+1.6 %</f>
        <v>0.016</v>
      </c>
      <c r="D48" s="6">
        <f>+1.5 %</f>
        <v>0.015</v>
      </c>
      <c r="E48" s="6">
        <f>+3.8 %</f>
        <v>0.038</v>
      </c>
    </row>
    <row r="49">
      <c r="A49" s="4">
        <v>42583.0</v>
      </c>
      <c r="B49" s="5" t="s">
        <v>175</v>
      </c>
      <c r="C49" s="7" t="s">
        <v>47</v>
      </c>
      <c r="D49" s="6">
        <f>+2.3 %</f>
        <v>0.023</v>
      </c>
      <c r="E49" s="6">
        <f>+2.5 %</f>
        <v>0.025</v>
      </c>
    </row>
    <row r="50">
      <c r="A50" s="4">
        <v>42552.0</v>
      </c>
      <c r="B50" s="5" t="s">
        <v>135</v>
      </c>
      <c r="C50" s="6">
        <f>+0.3 %</f>
        <v>0.003</v>
      </c>
      <c r="D50" s="6">
        <f>+5.3 %</f>
        <v>0.053</v>
      </c>
      <c r="E50" s="6">
        <f>+5 %</f>
        <v>0.05</v>
      </c>
    </row>
    <row r="51">
      <c r="A51" s="4">
        <v>42522.0</v>
      </c>
      <c r="B51" s="5" t="s">
        <v>135</v>
      </c>
      <c r="C51" s="6">
        <f>+2.4 %</f>
        <v>0.024</v>
      </c>
      <c r="D51" s="6">
        <f>+5.4 %</f>
        <v>0.054</v>
      </c>
      <c r="E51" s="6">
        <f>+5.7 %</f>
        <v>0.057</v>
      </c>
    </row>
    <row r="52">
      <c r="A52" s="4">
        <v>42491.0</v>
      </c>
      <c r="B52" s="5" t="s">
        <v>136</v>
      </c>
      <c r="C52" s="6">
        <f>+2.5 %</f>
        <v>0.025</v>
      </c>
      <c r="D52" s="6">
        <f>+3.8 %</f>
        <v>0.038</v>
      </c>
      <c r="E52" s="6">
        <f>+4.8 %</f>
        <v>0.048</v>
      </c>
    </row>
    <row r="53">
      <c r="A53" s="4">
        <v>42461.0</v>
      </c>
      <c r="B53" s="5" t="s">
        <v>206</v>
      </c>
      <c r="C53" s="6">
        <f>+0.4 %</f>
        <v>0.004</v>
      </c>
      <c r="D53" s="7" t="s">
        <v>7</v>
      </c>
      <c r="E53" s="6">
        <f>+1.3 %</f>
        <v>0.013</v>
      </c>
    </row>
    <row r="54">
      <c r="A54" s="4">
        <v>42430.0</v>
      </c>
      <c r="B54" s="5" t="s">
        <v>138</v>
      </c>
      <c r="C54" s="6">
        <f>+1 %</f>
        <v>0.01</v>
      </c>
      <c r="D54" s="7" t="s">
        <v>79</v>
      </c>
      <c r="E54" s="6">
        <f>+2.2 %</f>
        <v>0.022</v>
      </c>
    </row>
    <row r="55">
      <c r="A55" s="4">
        <v>42401.0</v>
      </c>
      <c r="B55" s="5" t="s">
        <v>139</v>
      </c>
      <c r="C55" s="7" t="s">
        <v>14</v>
      </c>
      <c r="D55" s="7" t="s">
        <v>154</v>
      </c>
      <c r="E55" s="6">
        <f>+2.9 %</f>
        <v>0.029</v>
      </c>
    </row>
    <row r="56">
      <c r="A56" s="4">
        <v>42370.0</v>
      </c>
      <c r="B56" s="5" t="s">
        <v>206</v>
      </c>
      <c r="C56" s="7" t="s">
        <v>66</v>
      </c>
      <c r="D56" s="7" t="s">
        <v>54</v>
      </c>
      <c r="E56" s="6">
        <f>+5.8 %</f>
        <v>0.058</v>
      </c>
    </row>
    <row r="57">
      <c r="A57" s="4">
        <v>42339.0</v>
      </c>
      <c r="B57" s="5" t="s">
        <v>177</v>
      </c>
      <c r="C57" s="7" t="s">
        <v>16</v>
      </c>
      <c r="D57" s="7" t="s">
        <v>62</v>
      </c>
      <c r="E57" s="6">
        <f>+6.7 %</f>
        <v>0.067</v>
      </c>
    </row>
    <row r="58">
      <c r="A58" s="4">
        <v>42309.0</v>
      </c>
      <c r="B58" s="5" t="s">
        <v>176</v>
      </c>
      <c r="C58" s="7" t="s">
        <v>23</v>
      </c>
      <c r="D58" s="6">
        <f>+1.1 %</f>
        <v>0.011</v>
      </c>
      <c r="E58" s="6">
        <f>+5.9 %</f>
        <v>0.059</v>
      </c>
    </row>
    <row r="59">
      <c r="A59" s="4">
        <v>42278.0</v>
      </c>
      <c r="B59" s="5" t="s">
        <v>176</v>
      </c>
      <c r="C59" s="6">
        <f>+1.1 %</f>
        <v>0.011</v>
      </c>
      <c r="D59" s="6">
        <f>+3.4 %</f>
        <v>0.034</v>
      </c>
      <c r="E59" s="6">
        <f>+5.5 %</f>
        <v>0.055</v>
      </c>
    </row>
    <row r="60">
      <c r="A60" s="4">
        <v>42248.0</v>
      </c>
      <c r="B60" s="5" t="s">
        <v>136</v>
      </c>
      <c r="C60" s="6">
        <f>+0.3 %</f>
        <v>0.003</v>
      </c>
      <c r="D60" s="6">
        <f>+3.3 %</f>
        <v>0.033</v>
      </c>
      <c r="E60" s="6">
        <f>+4.7 %</f>
        <v>0.047</v>
      </c>
    </row>
    <row r="61">
      <c r="A61" s="4">
        <v>42217.0</v>
      </c>
      <c r="B61" s="5" t="s">
        <v>177</v>
      </c>
      <c r="C61" s="6">
        <f>+2 %</f>
        <v>0.02</v>
      </c>
      <c r="D61" s="6">
        <f>+4.6 %</f>
        <v>0.046</v>
      </c>
      <c r="E61" s="6">
        <f>+6.2 %</f>
        <v>0.062</v>
      </c>
    </row>
    <row r="62">
      <c r="A62" s="4">
        <v>42186.0</v>
      </c>
      <c r="B62" s="5" t="s">
        <v>206</v>
      </c>
      <c r="C62" s="6">
        <f>+1 %</f>
        <v>0.01</v>
      </c>
      <c r="D62" s="6">
        <f>+1.5 %</f>
        <v>0.015</v>
      </c>
      <c r="E62" s="6">
        <f>+4.8 %</f>
        <v>0.048</v>
      </c>
    </row>
    <row r="63">
      <c r="A63" s="4">
        <v>42156.0</v>
      </c>
      <c r="B63" s="5" t="s">
        <v>138</v>
      </c>
      <c r="C63" s="6">
        <f>+1.6 %</f>
        <v>0.016</v>
      </c>
      <c r="D63" s="6">
        <f t="shared" ref="D63:D64" si="2">+1.9 %</f>
        <v>0.019</v>
      </c>
      <c r="E63" s="6">
        <f>+5.8 %</f>
        <v>0.058</v>
      </c>
    </row>
    <row r="64">
      <c r="A64" s="4">
        <v>42125.0</v>
      </c>
      <c r="B64" s="5" t="s">
        <v>140</v>
      </c>
      <c r="C64" s="7" t="s">
        <v>48</v>
      </c>
      <c r="D64" s="6">
        <f t="shared" si="2"/>
        <v>0.019</v>
      </c>
      <c r="E64" s="6">
        <f>+4 %</f>
        <v>0.04</v>
      </c>
    </row>
    <row r="65">
      <c r="A65" s="4">
        <v>42095.0</v>
      </c>
      <c r="B65" s="5" t="s">
        <v>139</v>
      </c>
      <c r="C65" s="6">
        <f>+1.3 %</f>
        <v>0.013</v>
      </c>
      <c r="D65" s="6">
        <f>+3.9 %</f>
        <v>0.039</v>
      </c>
      <c r="E65" s="6">
        <f>+5.2 %</f>
        <v>0.052</v>
      </c>
    </row>
    <row r="66">
      <c r="A66" s="4">
        <v>42064.0</v>
      </c>
      <c r="B66" s="5" t="s">
        <v>140</v>
      </c>
      <c r="C66" s="6">
        <f>+1.6 %</f>
        <v>0.016</v>
      </c>
      <c r="D66" s="6">
        <f>+2.2 %</f>
        <v>0.022</v>
      </c>
      <c r="E66" s="6">
        <f>+5.4 %</f>
        <v>0.054</v>
      </c>
    </row>
    <row r="67">
      <c r="A67" s="4">
        <v>42036.0</v>
      </c>
      <c r="B67" s="5" t="s">
        <v>5</v>
      </c>
      <c r="C67" s="6">
        <f>+0.9 %</f>
        <v>0.009</v>
      </c>
      <c r="D67" s="7" t="s">
        <v>84</v>
      </c>
      <c r="E67" s="6">
        <f>+5.3 %</f>
        <v>0.053</v>
      </c>
    </row>
    <row r="68">
      <c r="A68" s="4">
        <v>42005.0</v>
      </c>
      <c r="B68" s="5" t="s">
        <v>9</v>
      </c>
      <c r="C68" s="7" t="s">
        <v>23</v>
      </c>
      <c r="D68" s="7" t="s">
        <v>83</v>
      </c>
      <c r="E68" s="6">
        <f>+4.5 %</f>
        <v>0.045</v>
      </c>
    </row>
    <row r="69">
      <c r="A69" s="4">
        <v>41974.0</v>
      </c>
      <c r="B69" s="5" t="s">
        <v>9</v>
      </c>
      <c r="C69" s="7" t="s">
        <v>87</v>
      </c>
      <c r="D69" s="7" t="s">
        <v>53</v>
      </c>
      <c r="E69" s="6">
        <f>+5.1 %</f>
        <v>0.051</v>
      </c>
    </row>
    <row r="70">
      <c r="A70" s="4">
        <v>41944.0</v>
      </c>
      <c r="B70" s="5" t="s">
        <v>140</v>
      </c>
      <c r="C70" s="7" t="s">
        <v>25</v>
      </c>
      <c r="D70" s="6">
        <f>+1.4 %</f>
        <v>0.014</v>
      </c>
      <c r="E70" s="6">
        <f>+5.2 %</f>
        <v>0.052</v>
      </c>
    </row>
    <row r="71">
      <c r="A71" s="4">
        <v>41913.0</v>
      </c>
      <c r="B71" s="5" t="s">
        <v>139</v>
      </c>
      <c r="C71" s="6">
        <f>+0.4 %</f>
        <v>0.004</v>
      </c>
      <c r="D71" s="6">
        <f>+2.8 %</f>
        <v>0.028</v>
      </c>
      <c r="E71" s="6">
        <f>+5 %</f>
        <v>0.05</v>
      </c>
    </row>
    <row r="72">
      <c r="A72" s="4">
        <v>41883.0</v>
      </c>
      <c r="B72" s="5" t="s">
        <v>140</v>
      </c>
      <c r="C72" s="6">
        <f>+1.7 %</f>
        <v>0.017</v>
      </c>
      <c r="D72" s="6">
        <f>+4.4 %</f>
        <v>0.044</v>
      </c>
      <c r="E72" s="6">
        <f>+4.7 %</f>
        <v>0.047</v>
      </c>
    </row>
    <row r="73">
      <c r="A73" s="4">
        <v>41852.0</v>
      </c>
      <c r="B73" s="5" t="s">
        <v>5</v>
      </c>
      <c r="C73" s="6">
        <f>+0.6 %</f>
        <v>0.006</v>
      </c>
      <c r="D73" s="6">
        <f>+2.5 %</f>
        <v>0.025</v>
      </c>
      <c r="E73" s="6">
        <f>+3.2 %</f>
        <v>0.032</v>
      </c>
    </row>
    <row r="74">
      <c r="A74" s="4">
        <v>41821.0</v>
      </c>
      <c r="B74" s="5" t="s">
        <v>5</v>
      </c>
      <c r="C74" s="6">
        <f t="shared" ref="C74:D74" si="3">+2 %</f>
        <v>0.02</v>
      </c>
      <c r="D74" s="6">
        <f t="shared" si="3"/>
        <v>0.02</v>
      </c>
      <c r="E74" s="6">
        <f>+2.6 %</f>
        <v>0.026</v>
      </c>
    </row>
    <row r="75">
      <c r="A75" s="4">
        <v>41791.0</v>
      </c>
      <c r="B75" s="5" t="s">
        <v>10</v>
      </c>
      <c r="C75" s="7" t="s">
        <v>51</v>
      </c>
      <c r="D75" s="6">
        <f>+1.5 %</f>
        <v>0.015</v>
      </c>
      <c r="E75" s="6">
        <f>+0.4 %</f>
        <v>0.004</v>
      </c>
    </row>
    <row r="76">
      <c r="A76" s="4">
        <v>41760.0</v>
      </c>
      <c r="B76" s="5" t="s">
        <v>10</v>
      </c>
      <c r="C76" s="6">
        <f>+0.1 %</f>
        <v>0.001</v>
      </c>
      <c r="D76" s="6">
        <f>+3.1 %</f>
        <v>0.031</v>
      </c>
      <c r="E76" s="6">
        <f>+0.8 %</f>
        <v>0.008</v>
      </c>
    </row>
    <row r="77">
      <c r="A77" s="4">
        <v>41730.0</v>
      </c>
      <c r="B77" s="5" t="s">
        <v>10</v>
      </c>
      <c r="C77" s="6">
        <f t="shared" ref="C77:C78" si="4">+1.5 %</f>
        <v>0.015</v>
      </c>
      <c r="D77" s="6">
        <f>+3.2 %</f>
        <v>0.032</v>
      </c>
      <c r="E77" s="6">
        <f>+1.2 %</f>
        <v>0.012</v>
      </c>
    </row>
    <row r="78">
      <c r="A78" s="4">
        <v>41699.0</v>
      </c>
      <c r="B78" s="5" t="s">
        <v>12</v>
      </c>
      <c r="C78" s="6">
        <f t="shared" si="4"/>
        <v>0.015</v>
      </c>
      <c r="D78" s="6">
        <f>+1.9 %</f>
        <v>0.019</v>
      </c>
      <c r="E78" s="7" t="s">
        <v>66</v>
      </c>
    </row>
    <row r="79">
      <c r="A79" s="4">
        <v>41671.0</v>
      </c>
      <c r="B79" s="5" t="s">
        <v>20</v>
      </c>
      <c r="C79" s="6">
        <f t="shared" ref="C79:C80" si="5">+0.2 %</f>
        <v>0.002</v>
      </c>
      <c r="D79" s="7" t="s">
        <v>14</v>
      </c>
      <c r="E79" s="7" t="s">
        <v>72</v>
      </c>
    </row>
    <row r="80">
      <c r="A80" s="4">
        <v>41640.0</v>
      </c>
      <c r="B80" s="5" t="s">
        <v>20</v>
      </c>
      <c r="C80" s="6">
        <f t="shared" si="5"/>
        <v>0.002</v>
      </c>
      <c r="D80" s="7" t="s">
        <v>150</v>
      </c>
      <c r="E80" s="7" t="s">
        <v>151</v>
      </c>
    </row>
    <row r="81">
      <c r="A81" s="4">
        <v>41609.0</v>
      </c>
      <c r="B81" s="5" t="s">
        <v>20</v>
      </c>
      <c r="C81" s="7" t="s">
        <v>85</v>
      </c>
      <c r="D81" s="7" t="s">
        <v>54</v>
      </c>
      <c r="E81" s="7" t="s">
        <v>189</v>
      </c>
    </row>
    <row r="82">
      <c r="A82" s="4">
        <v>41579.0</v>
      </c>
      <c r="B82" s="5" t="s">
        <v>12</v>
      </c>
      <c r="C82" s="7" t="s">
        <v>62</v>
      </c>
      <c r="D82" s="7" t="s">
        <v>47</v>
      </c>
      <c r="E82" s="7" t="s">
        <v>89</v>
      </c>
    </row>
    <row r="83">
      <c r="A83" s="4">
        <v>41548.0</v>
      </c>
      <c r="B83" s="5" t="s">
        <v>11</v>
      </c>
      <c r="C83" s="5" t="s">
        <v>19</v>
      </c>
      <c r="D83" s="6">
        <f>+0.3 %</f>
        <v>0.003</v>
      </c>
      <c r="E83" s="7" t="s">
        <v>109</v>
      </c>
    </row>
    <row r="84">
      <c r="A84" s="4">
        <v>41518.0</v>
      </c>
      <c r="B84" s="5" t="s">
        <v>11</v>
      </c>
      <c r="C84" s="6">
        <f>+0.4 %</f>
        <v>0.004</v>
      </c>
      <c r="D84" s="6">
        <f t="shared" ref="D84:D85" si="6">+0.1 %</f>
        <v>0.001</v>
      </c>
      <c r="E84" s="7" t="s">
        <v>154</v>
      </c>
    </row>
    <row r="85">
      <c r="A85" s="4">
        <v>41487.0</v>
      </c>
      <c r="B85" s="5" t="s">
        <v>11</v>
      </c>
      <c r="C85" s="5" t="s">
        <v>19</v>
      </c>
      <c r="D85" s="6">
        <f t="shared" si="6"/>
        <v>0.001</v>
      </c>
      <c r="E85" s="7" t="s">
        <v>189</v>
      </c>
    </row>
    <row r="86">
      <c r="A86" s="4">
        <v>41456.0</v>
      </c>
      <c r="B86" s="5" t="s">
        <v>11</v>
      </c>
      <c r="C86" s="7" t="s">
        <v>18</v>
      </c>
      <c r="D86" s="6">
        <f>+0.6 %</f>
        <v>0.006</v>
      </c>
      <c r="E86" s="7" t="s">
        <v>103</v>
      </c>
    </row>
    <row r="87">
      <c r="A87" s="4">
        <v>41426.0</v>
      </c>
      <c r="B87" s="5" t="s">
        <v>11</v>
      </c>
      <c r="C87" s="6">
        <f>+0.3 %</f>
        <v>0.003</v>
      </c>
      <c r="D87" s="5" t="s">
        <v>19</v>
      </c>
      <c r="E87" s="7" t="s">
        <v>198</v>
      </c>
    </row>
    <row r="88">
      <c r="A88" s="4">
        <v>41395.0</v>
      </c>
      <c r="B88" s="5" t="s">
        <v>11</v>
      </c>
      <c r="C88" s="6">
        <f>+0.5 %</f>
        <v>0.005</v>
      </c>
      <c r="D88" s="7" t="s">
        <v>86</v>
      </c>
      <c r="E88" s="7" t="s">
        <v>110</v>
      </c>
    </row>
    <row r="89">
      <c r="A89" s="4">
        <v>41365.0</v>
      </c>
      <c r="B89" s="5" t="s">
        <v>12</v>
      </c>
      <c r="C89" s="7" t="s">
        <v>62</v>
      </c>
      <c r="D89" s="7" t="s">
        <v>84</v>
      </c>
      <c r="E89" s="7" t="s">
        <v>110</v>
      </c>
    </row>
    <row r="90">
      <c r="A90" s="4">
        <v>41334.0</v>
      </c>
      <c r="B90" s="5" t="s">
        <v>11</v>
      </c>
      <c r="C90" s="7" t="s">
        <v>48</v>
      </c>
      <c r="D90" s="7" t="s">
        <v>107</v>
      </c>
      <c r="E90" s="7" t="s">
        <v>80</v>
      </c>
    </row>
    <row r="91">
      <c r="A91" s="4">
        <v>41306.0</v>
      </c>
      <c r="B91" s="5" t="s">
        <v>10</v>
      </c>
      <c r="C91" s="5" t="s">
        <v>19</v>
      </c>
      <c r="D91" s="7" t="s">
        <v>95</v>
      </c>
      <c r="E91" s="7" t="s">
        <v>74</v>
      </c>
    </row>
    <row r="92">
      <c r="A92" s="4">
        <v>41275.0</v>
      </c>
      <c r="B92" s="5" t="s">
        <v>10</v>
      </c>
      <c r="C92" s="7" t="s">
        <v>16</v>
      </c>
      <c r="D92" s="7" t="s">
        <v>74</v>
      </c>
      <c r="E92" s="7" t="s">
        <v>55</v>
      </c>
    </row>
    <row r="93">
      <c r="A93" s="4">
        <v>41244.0</v>
      </c>
      <c r="B93" s="5" t="s">
        <v>5</v>
      </c>
      <c r="C93" s="7" t="s">
        <v>16</v>
      </c>
      <c r="D93" s="7" t="s">
        <v>85</v>
      </c>
      <c r="E93" s="7" t="s">
        <v>76</v>
      </c>
    </row>
    <row r="94">
      <c r="A94" s="4">
        <v>41214.0</v>
      </c>
      <c r="B94" s="5" t="s">
        <v>140</v>
      </c>
      <c r="C94" s="7" t="s">
        <v>7</v>
      </c>
      <c r="D94" s="7" t="s">
        <v>66</v>
      </c>
      <c r="E94" s="7" t="s">
        <v>98</v>
      </c>
    </row>
    <row r="95">
      <c r="A95" s="4">
        <v>41183.0</v>
      </c>
      <c r="B95" s="5" t="s">
        <v>139</v>
      </c>
      <c r="C95" s="6">
        <f>+0.1 %</f>
        <v>0.001</v>
      </c>
      <c r="D95" s="7" t="s">
        <v>62</v>
      </c>
      <c r="E95" s="7" t="s">
        <v>110</v>
      </c>
    </row>
    <row r="96">
      <c r="A96" s="4">
        <v>41153.0</v>
      </c>
      <c r="B96" s="5" t="s">
        <v>140</v>
      </c>
      <c r="C96" s="7" t="s">
        <v>7</v>
      </c>
      <c r="D96" s="7" t="s">
        <v>47</v>
      </c>
      <c r="E96" s="7" t="s">
        <v>199</v>
      </c>
    </row>
    <row r="97">
      <c r="A97" s="4">
        <v>41122.0</v>
      </c>
      <c r="B97" s="5" t="s">
        <v>139</v>
      </c>
      <c r="C97" s="7" t="s">
        <v>18</v>
      </c>
      <c r="D97" s="7" t="s">
        <v>23</v>
      </c>
      <c r="E97" s="7" t="s">
        <v>93</v>
      </c>
    </row>
    <row r="98">
      <c r="A98" s="4">
        <v>41091.0</v>
      </c>
      <c r="B98" s="5" t="s">
        <v>139</v>
      </c>
      <c r="C98" s="6">
        <f>+0.3 %</f>
        <v>0.003</v>
      </c>
      <c r="D98" s="6">
        <f>+0.4 %</f>
        <v>0.004</v>
      </c>
      <c r="E98" s="7" t="s">
        <v>189</v>
      </c>
    </row>
    <row r="99">
      <c r="A99" s="4">
        <v>41061.0</v>
      </c>
      <c r="B99" s="5" t="s">
        <v>139</v>
      </c>
      <c r="C99" s="7" t="s">
        <v>6</v>
      </c>
      <c r="D99" s="6">
        <f>+0.1 %</f>
        <v>0.001</v>
      </c>
      <c r="E99" s="7" t="s">
        <v>90</v>
      </c>
    </row>
    <row r="100">
      <c r="A100" s="4">
        <v>41030.0</v>
      </c>
      <c r="B100" s="5" t="s">
        <v>138</v>
      </c>
      <c r="C100" s="6">
        <f>+0.5 %</f>
        <v>0.005</v>
      </c>
      <c r="D100" s="6">
        <f>+0.8 %</f>
        <v>0.008</v>
      </c>
      <c r="E100" s="7" t="s">
        <v>76</v>
      </c>
    </row>
    <row r="101">
      <c r="A101" s="4">
        <v>41000.0</v>
      </c>
      <c r="B101" s="5" t="s">
        <v>139</v>
      </c>
      <c r="C101" s="7" t="s">
        <v>51</v>
      </c>
      <c r="D101" s="6">
        <f>+0.2 %</f>
        <v>0.002</v>
      </c>
      <c r="E101" s="7" t="s">
        <v>82</v>
      </c>
    </row>
    <row r="102">
      <c r="A102" s="4">
        <v>40969.0</v>
      </c>
      <c r="B102" s="5" t="s">
        <v>139</v>
      </c>
      <c r="C102" s="6">
        <f>+0.3 %</f>
        <v>0.003</v>
      </c>
      <c r="D102" s="7" t="s">
        <v>48</v>
      </c>
      <c r="E102" s="7" t="s">
        <v>146</v>
      </c>
    </row>
    <row r="103">
      <c r="A103" s="4">
        <v>40940.0</v>
      </c>
      <c r="B103" s="5" t="s">
        <v>139</v>
      </c>
      <c r="C103" s="5" t="s">
        <v>19</v>
      </c>
      <c r="D103" s="7" t="s">
        <v>83</v>
      </c>
      <c r="E103" s="7" t="s">
        <v>91</v>
      </c>
    </row>
    <row r="104">
      <c r="A104" s="4">
        <v>40909.0</v>
      </c>
      <c r="B104" s="5" t="s">
        <v>139</v>
      </c>
      <c r="C104" s="7" t="s">
        <v>86</v>
      </c>
      <c r="D104" s="7" t="s">
        <v>90</v>
      </c>
      <c r="E104" s="7" t="s">
        <v>144</v>
      </c>
    </row>
    <row r="105">
      <c r="A105" s="4">
        <v>40878.0</v>
      </c>
      <c r="B105" s="5" t="s">
        <v>138</v>
      </c>
      <c r="C105" s="7" t="s">
        <v>79</v>
      </c>
      <c r="D105" s="7" t="s">
        <v>109</v>
      </c>
      <c r="E105" s="7" t="s">
        <v>102</v>
      </c>
    </row>
    <row r="106">
      <c r="A106" s="4">
        <v>40848.0</v>
      </c>
      <c r="B106" s="5" t="s">
        <v>177</v>
      </c>
      <c r="C106" s="7" t="s">
        <v>87</v>
      </c>
      <c r="D106" s="7" t="s">
        <v>104</v>
      </c>
      <c r="E106" s="7" t="s">
        <v>103</v>
      </c>
    </row>
    <row r="107">
      <c r="A107" s="4">
        <v>40817.0</v>
      </c>
      <c r="B107" s="5" t="s">
        <v>175</v>
      </c>
      <c r="C107" s="7" t="s">
        <v>51</v>
      </c>
      <c r="D107" s="7" t="s">
        <v>23</v>
      </c>
      <c r="E107" s="7" t="s">
        <v>151</v>
      </c>
    </row>
    <row r="108">
      <c r="A108" s="4">
        <v>40787.0</v>
      </c>
      <c r="B108" s="5" t="s">
        <v>175</v>
      </c>
      <c r="C108" s="7" t="s">
        <v>7</v>
      </c>
      <c r="D108" s="7" t="s">
        <v>51</v>
      </c>
      <c r="E108" s="7" t="s">
        <v>111</v>
      </c>
    </row>
    <row r="109">
      <c r="A109" s="4">
        <v>40756.0</v>
      </c>
      <c r="B109" s="5" t="s">
        <v>175</v>
      </c>
      <c r="C109" s="6">
        <f>+0.4 %</f>
        <v>0.004</v>
      </c>
      <c r="D109" s="6">
        <f>+2.2 %</f>
        <v>0.022</v>
      </c>
      <c r="E109" s="7" t="s">
        <v>106</v>
      </c>
    </row>
    <row r="110">
      <c r="A110" s="4">
        <v>40725.0</v>
      </c>
      <c r="B110" s="5" t="s">
        <v>175</v>
      </c>
      <c r="C110" s="6">
        <f>+0.1 %</f>
        <v>0.001</v>
      </c>
      <c r="D110" s="6">
        <f>+1.4 %</f>
        <v>0.014</v>
      </c>
      <c r="E110" s="7" t="s">
        <v>146</v>
      </c>
    </row>
    <row r="111">
      <c r="A111" s="4">
        <v>40695.0</v>
      </c>
      <c r="B111" s="5" t="s">
        <v>175</v>
      </c>
      <c r="C111" s="6">
        <f>+1.7 %</f>
        <v>0.017</v>
      </c>
      <c r="D111" s="7" t="s">
        <v>66</v>
      </c>
      <c r="E111" s="7" t="s">
        <v>77</v>
      </c>
    </row>
    <row r="112">
      <c r="A112" s="4">
        <v>40664.0</v>
      </c>
      <c r="B112" s="5" t="s">
        <v>136</v>
      </c>
      <c r="C112" s="7" t="s">
        <v>6</v>
      </c>
      <c r="D112" s="7" t="s">
        <v>150</v>
      </c>
      <c r="E112" s="7" t="s">
        <v>59</v>
      </c>
    </row>
    <row r="113">
      <c r="A113" s="4">
        <v>40634.0</v>
      </c>
      <c r="B113" s="5" t="s">
        <v>136</v>
      </c>
      <c r="C113" s="7" t="s">
        <v>87</v>
      </c>
      <c r="D113" s="7" t="s">
        <v>87</v>
      </c>
      <c r="E113" s="7" t="s">
        <v>144</v>
      </c>
    </row>
    <row r="114">
      <c r="A114" s="4">
        <v>40603.0</v>
      </c>
      <c r="B114" s="5" t="s">
        <v>135</v>
      </c>
      <c r="C114" s="5" t="s">
        <v>19</v>
      </c>
      <c r="D114" s="7" t="s">
        <v>15</v>
      </c>
      <c r="E114" s="7" t="s">
        <v>110</v>
      </c>
    </row>
    <row r="115">
      <c r="A115" s="4">
        <v>40575.0</v>
      </c>
      <c r="B115" s="5" t="s">
        <v>135</v>
      </c>
      <c r="C115" s="5" t="s">
        <v>19</v>
      </c>
      <c r="D115" s="7" t="s">
        <v>64</v>
      </c>
      <c r="E115" s="7" t="s">
        <v>114</v>
      </c>
    </row>
    <row r="116">
      <c r="A116" s="4">
        <v>40544.0</v>
      </c>
      <c r="B116" s="5" t="s">
        <v>135</v>
      </c>
      <c r="C116" s="7" t="s">
        <v>15</v>
      </c>
      <c r="D116" s="7" t="s">
        <v>113</v>
      </c>
      <c r="E116" s="7" t="s">
        <v>92</v>
      </c>
    </row>
    <row r="117">
      <c r="A117" s="4">
        <v>40513.0</v>
      </c>
      <c r="B117" s="5" t="s">
        <v>174</v>
      </c>
      <c r="C117" s="7" t="s">
        <v>66</v>
      </c>
      <c r="D117" s="7" t="s">
        <v>53</v>
      </c>
      <c r="E117" s="7" t="s">
        <v>110</v>
      </c>
    </row>
    <row r="118">
      <c r="A118" s="4">
        <v>40483.0</v>
      </c>
      <c r="B118" s="5" t="s">
        <v>185</v>
      </c>
      <c r="C118" s="7" t="s">
        <v>6</v>
      </c>
      <c r="D118" s="7" t="s">
        <v>87</v>
      </c>
      <c r="E118" s="7" t="s">
        <v>189</v>
      </c>
    </row>
    <row r="119">
      <c r="A119" s="4">
        <v>40452.0</v>
      </c>
      <c r="B119" s="5" t="s">
        <v>185</v>
      </c>
      <c r="C119" s="7" t="s">
        <v>17</v>
      </c>
      <c r="D119" s="7" t="s">
        <v>72</v>
      </c>
      <c r="E119" s="7" t="s">
        <v>199</v>
      </c>
    </row>
    <row r="120">
      <c r="A120" s="4">
        <v>40422.0</v>
      </c>
      <c r="B120" s="5" t="s">
        <v>187</v>
      </c>
      <c r="C120" s="7" t="s">
        <v>62</v>
      </c>
      <c r="D120" s="7" t="s">
        <v>113</v>
      </c>
      <c r="E120" s="7" t="s">
        <v>189</v>
      </c>
    </row>
    <row r="121">
      <c r="A121" s="4">
        <v>40391.0</v>
      </c>
      <c r="B121" s="5" t="s">
        <v>196</v>
      </c>
      <c r="C121" s="7" t="s">
        <v>96</v>
      </c>
      <c r="D121" s="7" t="s">
        <v>6</v>
      </c>
      <c r="E121" s="7" t="s">
        <v>69</v>
      </c>
    </row>
    <row r="122">
      <c r="A122" s="4">
        <v>40360.0</v>
      </c>
      <c r="B122" s="5" t="s">
        <v>188</v>
      </c>
      <c r="C122" s="5" t="s">
        <v>19</v>
      </c>
      <c r="D122" s="6">
        <f>+1.2 %</f>
        <v>0.012</v>
      </c>
      <c r="E122" s="7" t="s">
        <v>86</v>
      </c>
    </row>
    <row r="123">
      <c r="A123" s="4">
        <v>40330.0</v>
      </c>
      <c r="B123" s="5" t="s">
        <v>188</v>
      </c>
      <c r="C123" s="6">
        <f>+1.2 %</f>
        <v>0.012</v>
      </c>
      <c r="D123" s="5" t="s">
        <v>19</v>
      </c>
      <c r="E123" s="5" t="s">
        <v>153</v>
      </c>
    </row>
    <row r="124">
      <c r="A124" s="4">
        <v>40299.0</v>
      </c>
      <c r="B124" s="5" t="s">
        <v>196</v>
      </c>
      <c r="C124" s="6">
        <f>+0.1 %</f>
        <v>0.001</v>
      </c>
      <c r="D124" s="7" t="s">
        <v>74</v>
      </c>
      <c r="E124" s="5" t="s">
        <v>153</v>
      </c>
    </row>
    <row r="125">
      <c r="A125" s="4">
        <v>40269.0</v>
      </c>
      <c r="B125" s="5" t="s">
        <v>196</v>
      </c>
      <c r="C125" s="7" t="s">
        <v>17</v>
      </c>
      <c r="D125" s="7" t="s">
        <v>84</v>
      </c>
      <c r="E125" s="5" t="s">
        <v>153</v>
      </c>
    </row>
    <row r="126">
      <c r="A126" s="4">
        <v>40238.0</v>
      </c>
      <c r="B126" s="5" t="s">
        <v>188</v>
      </c>
      <c r="C126" s="7" t="s">
        <v>53</v>
      </c>
      <c r="D126" s="7" t="s">
        <v>48</v>
      </c>
      <c r="E126" s="5" t="s">
        <v>153</v>
      </c>
    </row>
    <row r="127">
      <c r="A127" s="4">
        <v>40210.0</v>
      </c>
      <c r="B127" s="5" t="s">
        <v>205</v>
      </c>
      <c r="C127" s="6">
        <f>+2.1 %</f>
        <v>0.021</v>
      </c>
      <c r="D127" s="6">
        <f>+1.1 %</f>
        <v>0.011</v>
      </c>
      <c r="E127" s="5" t="s">
        <v>153</v>
      </c>
    </row>
    <row r="128">
      <c r="A128" s="4">
        <v>40179.0</v>
      </c>
      <c r="B128" s="5" t="s">
        <v>132</v>
      </c>
      <c r="C128" s="7" t="s">
        <v>23</v>
      </c>
      <c r="D128" s="7" t="s">
        <v>84</v>
      </c>
      <c r="E128" s="5" t="s">
        <v>153</v>
      </c>
    </row>
    <row r="129">
      <c r="A129" s="4">
        <v>40148.0</v>
      </c>
      <c r="B129" s="5" t="s">
        <v>132</v>
      </c>
      <c r="C129" s="7" t="s">
        <v>25</v>
      </c>
      <c r="D129" s="7" t="s">
        <v>113</v>
      </c>
      <c r="E129" s="5" t="s">
        <v>153</v>
      </c>
    </row>
    <row r="130">
      <c r="A130" s="4">
        <v>40118.0</v>
      </c>
      <c r="B130" s="5" t="s">
        <v>173</v>
      </c>
      <c r="C130" s="7" t="s">
        <v>15</v>
      </c>
      <c r="D130" s="6">
        <f>+0.2 %</f>
        <v>0.002</v>
      </c>
      <c r="E130" s="5" t="s">
        <v>153</v>
      </c>
    </row>
    <row r="131">
      <c r="A131" s="4">
        <v>40087.0</v>
      </c>
      <c r="B131" s="5" t="s">
        <v>172</v>
      </c>
      <c r="C131" s="7" t="s">
        <v>62</v>
      </c>
      <c r="D131" s="6">
        <f>+1.2 %</f>
        <v>0.012</v>
      </c>
      <c r="E131" s="5" t="s">
        <v>153</v>
      </c>
    </row>
    <row r="132">
      <c r="A132" s="4">
        <v>40057.0</v>
      </c>
      <c r="B132" s="5" t="s">
        <v>205</v>
      </c>
      <c r="C132" s="6">
        <f>+1.8 %</f>
        <v>0.018</v>
      </c>
      <c r="D132" s="5" t="s">
        <v>153</v>
      </c>
      <c r="E132" s="5" t="s">
        <v>153</v>
      </c>
    </row>
    <row r="133">
      <c r="A133" s="4">
        <v>40026.0</v>
      </c>
      <c r="B133" s="5" t="s">
        <v>173</v>
      </c>
      <c r="C133" s="6">
        <f>+0.2 %</f>
        <v>0.002</v>
      </c>
      <c r="D133" s="5" t="s">
        <v>153</v>
      </c>
      <c r="E133" s="5" t="s">
        <v>153</v>
      </c>
    </row>
    <row r="134">
      <c r="A134" s="4">
        <v>39995.0</v>
      </c>
      <c r="B134" s="5" t="s">
        <v>173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250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206</v>
      </c>
      <c r="C2" s="6">
        <f>+0.5 %</f>
        <v>0.005</v>
      </c>
      <c r="D2" s="7" t="s">
        <v>82</v>
      </c>
      <c r="E2" s="6">
        <f>+5.4 %</f>
        <v>0.054</v>
      </c>
    </row>
    <row r="3">
      <c r="A3" s="4">
        <v>43983.0</v>
      </c>
      <c r="B3" s="5" t="s">
        <v>206</v>
      </c>
      <c r="C3" s="7" t="s">
        <v>64</v>
      </c>
      <c r="D3" s="7" t="s">
        <v>87</v>
      </c>
      <c r="E3" s="6">
        <f>+3.5 %</f>
        <v>0.035</v>
      </c>
    </row>
    <row r="4">
      <c r="A4" s="4">
        <v>43952.0</v>
      </c>
      <c r="B4" s="5" t="s">
        <v>177</v>
      </c>
      <c r="C4" s="7" t="s">
        <v>54</v>
      </c>
      <c r="D4" s="6">
        <f>+5.6 %</f>
        <v>0.056</v>
      </c>
      <c r="E4" s="6">
        <f>+9.1 %</f>
        <v>0.091</v>
      </c>
    </row>
    <row r="5">
      <c r="A5" s="4">
        <v>43922.0</v>
      </c>
      <c r="B5" s="5" t="s">
        <v>135</v>
      </c>
      <c r="C5" s="6">
        <f>+2.5 %</f>
        <v>0.025</v>
      </c>
      <c r="D5" s="6">
        <f>+10.3 %</f>
        <v>0.103</v>
      </c>
      <c r="E5" s="6">
        <f>+11.7 %</f>
        <v>0.117</v>
      </c>
    </row>
    <row r="6">
      <c r="A6" s="4">
        <v>43891.0</v>
      </c>
      <c r="B6" s="5" t="s">
        <v>136</v>
      </c>
      <c r="C6" s="6">
        <f>+6.1 %</f>
        <v>0.061</v>
      </c>
      <c r="D6" s="6">
        <f>+7.5 %</f>
        <v>0.075</v>
      </c>
      <c r="E6" s="6">
        <f>+13.1 %</f>
        <v>0.131</v>
      </c>
    </row>
    <row r="7">
      <c r="A7" s="4">
        <v>43862.0</v>
      </c>
      <c r="B7" s="5" t="s">
        <v>8</v>
      </c>
      <c r="C7" s="6">
        <f>+1.4 %</f>
        <v>0.014</v>
      </c>
      <c r="D7" s="6">
        <f>+0.2 %</f>
        <v>0.002</v>
      </c>
      <c r="E7" s="6">
        <f>+9 %</f>
        <v>0.09</v>
      </c>
    </row>
    <row r="8">
      <c r="A8" s="4">
        <v>43831.0</v>
      </c>
      <c r="B8" s="5" t="s">
        <v>9</v>
      </c>
      <c r="C8" s="7" t="s">
        <v>51</v>
      </c>
      <c r="D8" s="7" t="s">
        <v>66</v>
      </c>
      <c r="E8" s="6">
        <f>+12.1 %</f>
        <v>0.121</v>
      </c>
    </row>
    <row r="9">
      <c r="A9" s="4">
        <v>43800.0</v>
      </c>
      <c r="B9" s="5" t="s">
        <v>9</v>
      </c>
      <c r="C9" s="7" t="s">
        <v>66</v>
      </c>
      <c r="D9" s="7" t="s">
        <v>17</v>
      </c>
      <c r="E9" s="6">
        <f>+15.3 %</f>
        <v>0.153</v>
      </c>
    </row>
    <row r="10">
      <c r="A10" s="4">
        <v>43770.0</v>
      </c>
      <c r="B10" s="5" t="s">
        <v>5</v>
      </c>
      <c r="C10" s="6">
        <f>+0.1 %</f>
        <v>0.001</v>
      </c>
      <c r="D10" s="6">
        <f t="shared" ref="D10:D11" si="1">+1.1 %</f>
        <v>0.011</v>
      </c>
      <c r="E10" s="6">
        <f>+19.4 %</f>
        <v>0.194</v>
      </c>
    </row>
    <row r="11">
      <c r="A11" s="4">
        <v>43739.0</v>
      </c>
      <c r="B11" s="5" t="s">
        <v>5</v>
      </c>
      <c r="C11" s="7" t="s">
        <v>18</v>
      </c>
      <c r="D11" s="6">
        <f t="shared" si="1"/>
        <v>0.011</v>
      </c>
      <c r="E11" s="6">
        <f>+19.3 %</f>
        <v>0.193</v>
      </c>
    </row>
    <row r="12">
      <c r="A12" s="4">
        <v>43709.0</v>
      </c>
      <c r="B12" s="5" t="s">
        <v>8</v>
      </c>
      <c r="C12" s="6">
        <f>+1.2 %</f>
        <v>0.012</v>
      </c>
      <c r="D12" s="7" t="s">
        <v>51</v>
      </c>
      <c r="E12" s="6">
        <f>+13.6 %</f>
        <v>0.136</v>
      </c>
    </row>
    <row r="13">
      <c r="A13" s="4">
        <v>43678.0</v>
      </c>
      <c r="B13" s="5" t="s">
        <v>9</v>
      </c>
      <c r="C13" s="6">
        <f>+0.1 %</f>
        <v>0.001</v>
      </c>
      <c r="D13" s="6">
        <f>+2 %</f>
        <v>0.02</v>
      </c>
      <c r="E13" s="6">
        <f>+6.6 %</f>
        <v>0.066</v>
      </c>
    </row>
    <row r="14">
      <c r="A14" s="4">
        <v>43647.0</v>
      </c>
      <c r="B14" s="5" t="s">
        <v>9</v>
      </c>
      <c r="C14" s="7" t="s">
        <v>86</v>
      </c>
      <c r="D14" s="6">
        <f>+1.3 %</f>
        <v>0.013</v>
      </c>
      <c r="E14" s="6">
        <f>+6.2 %</f>
        <v>0.062</v>
      </c>
    </row>
    <row r="15">
      <c r="A15" s="4">
        <v>43617.0</v>
      </c>
      <c r="B15" s="5" t="s">
        <v>8</v>
      </c>
      <c r="C15" s="6">
        <f>+3.3 %</f>
        <v>0.033</v>
      </c>
      <c r="D15" s="6">
        <f>+6.5 %</f>
        <v>0.065</v>
      </c>
      <c r="E15" s="6">
        <f>+4.2 %</f>
        <v>0.042</v>
      </c>
    </row>
    <row r="16">
      <c r="A16" s="4">
        <v>43586.0</v>
      </c>
      <c r="B16" s="5" t="s">
        <v>11</v>
      </c>
      <c r="C16" s="7" t="s">
        <v>7</v>
      </c>
      <c r="D16" s="6">
        <f>+5.6 %</f>
        <v>0.056</v>
      </c>
      <c r="E16" s="6">
        <f>+2.1 %</f>
        <v>0.021</v>
      </c>
    </row>
    <row r="17">
      <c r="A17" s="4">
        <v>43556.0</v>
      </c>
      <c r="B17" s="5" t="s">
        <v>10</v>
      </c>
      <c r="C17" s="6">
        <f>+3.8 %</f>
        <v>0.038</v>
      </c>
      <c r="D17" s="6">
        <f>+10.7 %</f>
        <v>0.107</v>
      </c>
      <c r="E17" s="6">
        <f>+6.6 %</f>
        <v>0.066</v>
      </c>
    </row>
    <row r="18">
      <c r="A18" s="4">
        <v>43525.0</v>
      </c>
      <c r="B18" s="5" t="s">
        <v>20</v>
      </c>
      <c r="C18" s="6">
        <f>+2.4 %</f>
        <v>0.024</v>
      </c>
      <c r="D18" s="6">
        <f>+9.6 %</f>
        <v>0.096</v>
      </c>
      <c r="E18" s="6">
        <f>+3.2 %</f>
        <v>0.032</v>
      </c>
    </row>
    <row r="19">
      <c r="A19" s="4">
        <v>43497.0</v>
      </c>
      <c r="B19" s="5" t="s">
        <v>22</v>
      </c>
      <c r="C19" s="6">
        <f>+4.2 %</f>
        <v>0.042</v>
      </c>
      <c r="D19" s="6">
        <f>+9.7 %</f>
        <v>0.097</v>
      </c>
      <c r="E19" s="6">
        <f>+2 %</f>
        <v>0.02</v>
      </c>
    </row>
    <row r="20">
      <c r="A20" s="4">
        <v>43466.0</v>
      </c>
      <c r="B20" s="5" t="s">
        <v>27</v>
      </c>
      <c r="C20" s="6">
        <f>+2.8 %</f>
        <v>0.028</v>
      </c>
      <c r="D20" s="6">
        <f>+5.2 %</f>
        <v>0.052</v>
      </c>
      <c r="E20" s="7" t="s">
        <v>17</v>
      </c>
    </row>
    <row r="21">
      <c r="A21" s="4">
        <v>43435.0</v>
      </c>
      <c r="B21" s="5" t="s">
        <v>29</v>
      </c>
      <c r="C21" s="6">
        <f>+2.4 %</f>
        <v>0.024</v>
      </c>
      <c r="D21" s="7" t="s">
        <v>53</v>
      </c>
      <c r="E21" s="7" t="s">
        <v>53</v>
      </c>
    </row>
    <row r="22">
      <c r="A22" s="4">
        <v>43405.0</v>
      </c>
      <c r="B22" s="5" t="s">
        <v>30</v>
      </c>
      <c r="C22" s="5" t="s">
        <v>19</v>
      </c>
      <c r="D22" s="7" t="s">
        <v>156</v>
      </c>
      <c r="E22" s="7" t="s">
        <v>148</v>
      </c>
    </row>
    <row r="23">
      <c r="A23" s="4">
        <v>43374.0</v>
      </c>
      <c r="B23" s="5" t="s">
        <v>30</v>
      </c>
      <c r="C23" s="7" t="s">
        <v>148</v>
      </c>
      <c r="D23" s="7" t="s">
        <v>251</v>
      </c>
      <c r="E23" s="7" t="s">
        <v>55</v>
      </c>
    </row>
    <row r="24">
      <c r="A24" s="4">
        <v>43344.0</v>
      </c>
      <c r="B24" s="5" t="s">
        <v>27</v>
      </c>
      <c r="C24" s="7" t="s">
        <v>148</v>
      </c>
      <c r="D24" s="7" t="s">
        <v>114</v>
      </c>
      <c r="E24" s="6">
        <f>+3.2 %</f>
        <v>0.032</v>
      </c>
    </row>
    <row r="25">
      <c r="A25" s="4">
        <v>43313.0</v>
      </c>
      <c r="B25" s="5" t="s">
        <v>21</v>
      </c>
      <c r="C25" s="7" t="s">
        <v>23</v>
      </c>
      <c r="D25" s="7" t="s">
        <v>113</v>
      </c>
      <c r="E25" s="6">
        <f>+7.2 %</f>
        <v>0.072</v>
      </c>
    </row>
    <row r="26">
      <c r="A26" s="4">
        <v>43282.0</v>
      </c>
      <c r="B26" s="5" t="s">
        <v>149</v>
      </c>
      <c r="C26" s="7" t="s">
        <v>95</v>
      </c>
      <c r="D26" s="6">
        <f>+1.6 %</f>
        <v>0.016</v>
      </c>
      <c r="E26" s="6">
        <f>+9.1 %</f>
        <v>0.091</v>
      </c>
    </row>
    <row r="27">
      <c r="A27" s="4">
        <v>43252.0</v>
      </c>
      <c r="B27" s="5" t="s">
        <v>12</v>
      </c>
      <c r="C27" s="6">
        <f>+1.3 %</f>
        <v>0.013</v>
      </c>
      <c r="D27" s="6">
        <f>+5.5 %</f>
        <v>0.055</v>
      </c>
      <c r="E27" s="6">
        <f>+13.8 %</f>
        <v>0.138</v>
      </c>
    </row>
    <row r="28">
      <c r="A28" s="4">
        <v>43221.0</v>
      </c>
      <c r="B28" s="5" t="s">
        <v>13</v>
      </c>
      <c r="C28" s="6">
        <f>+3.7 %</f>
        <v>0.037</v>
      </c>
      <c r="D28" s="6">
        <f>+5.4 %</f>
        <v>0.054</v>
      </c>
      <c r="E28" s="6">
        <f>+12.3 %</f>
        <v>0.123</v>
      </c>
    </row>
    <row r="29">
      <c r="A29" s="4">
        <v>43191.0</v>
      </c>
      <c r="B29" s="5" t="s">
        <v>22</v>
      </c>
      <c r="C29" s="6">
        <f>+0.4 %</f>
        <v>0.004</v>
      </c>
      <c r="D29" s="6">
        <f>+2.6 %</f>
        <v>0.026</v>
      </c>
      <c r="E29" s="6">
        <f>+11.6 %</f>
        <v>0.116</v>
      </c>
    </row>
    <row r="30">
      <c r="A30" s="4">
        <v>43160.0</v>
      </c>
      <c r="B30" s="5" t="s">
        <v>24</v>
      </c>
      <c r="C30" s="6">
        <f>+1.2 %</f>
        <v>0.012</v>
      </c>
      <c r="D30" s="6">
        <f>+3.4 %</f>
        <v>0.034</v>
      </c>
      <c r="E30" s="6">
        <f>+13.4 %</f>
        <v>0.134</v>
      </c>
    </row>
    <row r="31">
      <c r="A31" s="4">
        <v>43132.0</v>
      </c>
      <c r="B31" s="5" t="s">
        <v>26</v>
      </c>
      <c r="C31" s="6">
        <f>+1 %</f>
        <v>0.01</v>
      </c>
      <c r="D31" s="6">
        <f>+2.2 %</f>
        <v>0.022</v>
      </c>
      <c r="E31" s="6">
        <f>+8.9 %</f>
        <v>0.089</v>
      </c>
    </row>
    <row r="32">
      <c r="A32" s="4">
        <v>43101.0</v>
      </c>
      <c r="B32" s="5" t="s">
        <v>197</v>
      </c>
      <c r="C32" s="6">
        <f>+1.2 %</f>
        <v>0.012</v>
      </c>
      <c r="D32" s="6">
        <f>+2.4 %</f>
        <v>0.024</v>
      </c>
      <c r="E32" s="6">
        <f>+9 %</f>
        <v>0.09</v>
      </c>
    </row>
    <row r="33">
      <c r="A33" s="4">
        <v>43070.0</v>
      </c>
      <c r="B33" s="5" t="s">
        <v>27</v>
      </c>
      <c r="C33" s="5" t="s">
        <v>19</v>
      </c>
      <c r="D33" s="6">
        <f>+3.1 %</f>
        <v>0.031</v>
      </c>
      <c r="E33" s="6">
        <f>+6.2 %</f>
        <v>0.062</v>
      </c>
    </row>
    <row r="34">
      <c r="A34" s="4">
        <v>43040.0</v>
      </c>
      <c r="B34" s="5" t="s">
        <v>27</v>
      </c>
      <c r="C34" s="6">
        <f>+1.2 %</f>
        <v>0.012</v>
      </c>
      <c r="D34" s="6">
        <f>+1.8 %</f>
        <v>0.018</v>
      </c>
      <c r="E34" s="6">
        <f>+7.7 %</f>
        <v>0.077</v>
      </c>
    </row>
    <row r="35">
      <c r="A35" s="4">
        <v>43009.0</v>
      </c>
      <c r="B35" s="5" t="s">
        <v>28</v>
      </c>
      <c r="C35" s="6">
        <f>+2 %</f>
        <v>0.02</v>
      </c>
      <c r="D35" s="6">
        <f>+2.1 %</f>
        <v>0.021</v>
      </c>
      <c r="E35" s="6">
        <f>+8.6 %</f>
        <v>0.086</v>
      </c>
    </row>
    <row r="36">
      <c r="A36" s="4">
        <v>42979.0</v>
      </c>
      <c r="B36" s="5" t="s">
        <v>29</v>
      </c>
      <c r="C36" s="7" t="s">
        <v>86</v>
      </c>
      <c r="D36" s="6">
        <f>+1.1 %</f>
        <v>0.011</v>
      </c>
      <c r="E36" s="6">
        <f>+7.2 %</f>
        <v>0.072</v>
      </c>
    </row>
    <row r="37">
      <c r="A37" s="4">
        <v>42948.0</v>
      </c>
      <c r="B37" s="5" t="s">
        <v>141</v>
      </c>
      <c r="C37" s="6">
        <f>+1.5 %</f>
        <v>0.015</v>
      </c>
      <c r="D37" s="6">
        <f>+2.4 %</f>
        <v>0.024</v>
      </c>
      <c r="E37" s="6">
        <f>+9.9 %</f>
        <v>0.099</v>
      </c>
    </row>
    <row r="38">
      <c r="A38" s="4">
        <v>42917.0</v>
      </c>
      <c r="B38" s="5" t="s">
        <v>29</v>
      </c>
      <c r="C38" s="6">
        <f>+0.9 %</f>
        <v>0.009</v>
      </c>
      <c r="D38" s="6">
        <f>+4 %</f>
        <v>0.04</v>
      </c>
      <c r="E38" s="6">
        <f>+10.4 %</f>
        <v>0.104</v>
      </c>
    </row>
    <row r="39">
      <c r="A39" s="4">
        <v>42887.0</v>
      </c>
      <c r="B39" s="5" t="s">
        <v>142</v>
      </c>
      <c r="C39" s="5" t="s">
        <v>19</v>
      </c>
      <c r="D39" s="6">
        <f>+5.2 %</f>
        <v>0.052</v>
      </c>
      <c r="E39" s="6">
        <f>+9.2 %</f>
        <v>0.092</v>
      </c>
    </row>
    <row r="40">
      <c r="A40" s="4">
        <v>42856.0</v>
      </c>
      <c r="B40" s="5" t="s">
        <v>142</v>
      </c>
      <c r="C40" s="6">
        <f>+3 %</f>
        <v>0.03</v>
      </c>
      <c r="D40" s="6">
        <f>+2.2 %</f>
        <v>0.022</v>
      </c>
      <c r="E40" s="6">
        <f>+7.9 %</f>
        <v>0.079</v>
      </c>
    </row>
    <row r="41">
      <c r="A41" s="4">
        <v>42826.0</v>
      </c>
      <c r="B41" s="5" t="s">
        <v>31</v>
      </c>
      <c r="C41" s="6">
        <f>+2.1 %</f>
        <v>0.021</v>
      </c>
      <c r="D41" s="6">
        <f>+0.2 %</f>
        <v>0.002</v>
      </c>
      <c r="E41" s="6">
        <f>+4.7 %</f>
        <v>0.047</v>
      </c>
    </row>
    <row r="42">
      <c r="A42" s="4">
        <v>42795.0</v>
      </c>
      <c r="B42" s="5" t="s">
        <v>33</v>
      </c>
      <c r="C42" s="7" t="s">
        <v>69</v>
      </c>
      <c r="D42" s="7" t="s">
        <v>104</v>
      </c>
      <c r="E42" s="6">
        <f>+2.5 %</f>
        <v>0.025</v>
      </c>
    </row>
    <row r="43">
      <c r="A43" s="4">
        <v>42767.0</v>
      </c>
      <c r="B43" s="5" t="s">
        <v>143</v>
      </c>
      <c r="C43" s="6">
        <f t="shared" ref="C43:D43" si="2">+1.1 %</f>
        <v>0.011</v>
      </c>
      <c r="D43" s="6">
        <f t="shared" si="2"/>
        <v>0.011</v>
      </c>
      <c r="E43" s="6">
        <f>+7.2 %</f>
        <v>0.072</v>
      </c>
    </row>
    <row r="44">
      <c r="A44" s="4">
        <v>42736.0</v>
      </c>
      <c r="B44" s="5" t="s">
        <v>31</v>
      </c>
      <c r="C44" s="7" t="s">
        <v>86</v>
      </c>
      <c r="D44" s="6">
        <f>+2 %</f>
        <v>0.02</v>
      </c>
      <c r="E44" s="6">
        <f>+6.4 %</f>
        <v>0.064</v>
      </c>
    </row>
    <row r="45">
      <c r="A45" s="4">
        <v>42705.0</v>
      </c>
      <c r="B45" s="5" t="s">
        <v>143</v>
      </c>
      <c r="C45" s="6">
        <f>+1.3 %</f>
        <v>0.013</v>
      </c>
      <c r="D45" s="6">
        <f>+4.1 %</f>
        <v>0.041</v>
      </c>
      <c r="E45" s="6">
        <f>+7.7 %</f>
        <v>0.077</v>
      </c>
    </row>
    <row r="46">
      <c r="A46" s="4">
        <v>42675.0</v>
      </c>
      <c r="B46" s="5" t="s">
        <v>31</v>
      </c>
      <c r="C46" s="6">
        <f>+2 %</f>
        <v>0.02</v>
      </c>
      <c r="D46" s="6">
        <f>+3.9 %</f>
        <v>0.039</v>
      </c>
      <c r="E46" s="6">
        <f>+7.4 %</f>
        <v>0.074</v>
      </c>
    </row>
    <row r="47">
      <c r="A47" s="4">
        <v>42644.0</v>
      </c>
      <c r="B47" s="5" t="s">
        <v>33</v>
      </c>
      <c r="C47" s="6">
        <f>+0.7 %</f>
        <v>0.007</v>
      </c>
      <c r="D47" s="6">
        <f>+3.8 %</f>
        <v>0.038</v>
      </c>
      <c r="E47" s="6">
        <f>+7.1 %</f>
        <v>0.071</v>
      </c>
    </row>
    <row r="48">
      <c r="A48" s="4">
        <v>42614.0</v>
      </c>
      <c r="B48" s="5" t="s">
        <v>34</v>
      </c>
      <c r="C48" s="6">
        <f>+1.1 %</f>
        <v>0.011</v>
      </c>
      <c r="D48" s="6">
        <f>+3 %</f>
        <v>0.03</v>
      </c>
      <c r="E48" s="6">
        <f>+5.3 %</f>
        <v>0.053</v>
      </c>
    </row>
    <row r="49">
      <c r="A49" s="4">
        <v>42583.0</v>
      </c>
      <c r="B49" s="5" t="s">
        <v>35</v>
      </c>
      <c r="C49" s="6">
        <f>+2 %</f>
        <v>0.02</v>
      </c>
      <c r="D49" s="6">
        <f>+0.6 %</f>
        <v>0.006</v>
      </c>
      <c r="E49" s="6">
        <f>+3.7 %</f>
        <v>0.037</v>
      </c>
    </row>
    <row r="50">
      <c r="A50" s="4">
        <v>42552.0</v>
      </c>
      <c r="B50" s="5" t="s">
        <v>36</v>
      </c>
      <c r="C50" s="7" t="s">
        <v>51</v>
      </c>
      <c r="D50" s="7" t="s">
        <v>71</v>
      </c>
      <c r="E50" s="6">
        <f>+2.2 %</f>
        <v>0.022</v>
      </c>
    </row>
    <row r="51">
      <c r="A51" s="4">
        <v>42522.0</v>
      </c>
      <c r="B51" s="5" t="s">
        <v>36</v>
      </c>
      <c r="C51" s="7" t="s">
        <v>17</v>
      </c>
      <c r="D51" s="7" t="s">
        <v>86</v>
      </c>
      <c r="E51" s="6">
        <f>+3.7 %</f>
        <v>0.037</v>
      </c>
    </row>
    <row r="52">
      <c r="A52" s="4">
        <v>42491.0</v>
      </c>
      <c r="B52" s="5" t="s">
        <v>35</v>
      </c>
      <c r="C52" s="5" t="s">
        <v>19</v>
      </c>
      <c r="D52" s="6">
        <f>+1.6 %</f>
        <v>0.016</v>
      </c>
      <c r="E52" s="6">
        <f>+4.3 %</f>
        <v>0.043</v>
      </c>
    </row>
    <row r="53">
      <c r="A53" s="4">
        <v>42461.0</v>
      </c>
      <c r="B53" s="5" t="s">
        <v>35</v>
      </c>
      <c r="C53" s="7" t="s">
        <v>51</v>
      </c>
      <c r="D53" s="6">
        <f t="shared" ref="D53:D54" si="3">+1.8 %</f>
        <v>0.018</v>
      </c>
      <c r="E53" s="6">
        <f>+2.5 %</f>
        <v>0.025</v>
      </c>
    </row>
    <row r="54">
      <c r="A54" s="4">
        <v>42430.0</v>
      </c>
      <c r="B54" s="5" t="s">
        <v>35</v>
      </c>
      <c r="C54" s="6">
        <f>+1.7 %</f>
        <v>0.017</v>
      </c>
      <c r="D54" s="6">
        <f t="shared" si="3"/>
        <v>0.018</v>
      </c>
      <c r="E54" s="6">
        <f>+3.4 %</f>
        <v>0.034</v>
      </c>
    </row>
    <row r="55">
      <c r="A55" s="4">
        <v>42401.0</v>
      </c>
      <c r="B55" s="5" t="s">
        <v>36</v>
      </c>
      <c r="C55" s="6">
        <f>+0.2 %</f>
        <v>0.002</v>
      </c>
      <c r="D55" s="6">
        <f>+1.2 %</f>
        <v>0.012</v>
      </c>
      <c r="E55" s="6">
        <f>+1.7 %</f>
        <v>0.017</v>
      </c>
    </row>
    <row r="56">
      <c r="A56" s="4">
        <v>42370.0</v>
      </c>
      <c r="B56" s="5" t="s">
        <v>112</v>
      </c>
      <c r="C56" s="7" t="s">
        <v>51</v>
      </c>
      <c r="D56" s="6">
        <f>+2.8 %</f>
        <v>0.028</v>
      </c>
      <c r="E56" s="6">
        <f>+3.4 %</f>
        <v>0.034</v>
      </c>
    </row>
    <row r="57">
      <c r="A57" s="4">
        <v>42339.0</v>
      </c>
      <c r="B57" s="5" t="s">
        <v>112</v>
      </c>
      <c r="C57" s="6">
        <f>+1.1 %</f>
        <v>0.011</v>
      </c>
      <c r="D57" s="6">
        <f>+1.8 %</f>
        <v>0.018</v>
      </c>
      <c r="E57" s="6">
        <f>+6.2 %</f>
        <v>0.062</v>
      </c>
    </row>
    <row r="58">
      <c r="A58" s="4">
        <v>42309.0</v>
      </c>
      <c r="B58" s="5" t="s">
        <v>37</v>
      </c>
      <c r="C58" s="6">
        <f>+1.8 %</f>
        <v>0.018</v>
      </c>
      <c r="D58" s="6">
        <f>+0.3 %</f>
        <v>0.003</v>
      </c>
      <c r="E58" s="6">
        <f>+5.4 %</f>
        <v>0.054</v>
      </c>
    </row>
    <row r="59">
      <c r="A59" s="4">
        <v>42278.0</v>
      </c>
      <c r="B59" s="5" t="s">
        <v>214</v>
      </c>
      <c r="C59" s="7" t="s">
        <v>48</v>
      </c>
      <c r="D59" s="7" t="s">
        <v>15</v>
      </c>
      <c r="E59" s="6">
        <f>+3.2 %</f>
        <v>0.032</v>
      </c>
    </row>
    <row r="60">
      <c r="A60" s="4">
        <v>42248.0</v>
      </c>
      <c r="B60" s="5" t="s">
        <v>37</v>
      </c>
      <c r="C60" s="7" t="s">
        <v>6</v>
      </c>
      <c r="D60" s="6">
        <f>+1.4 %</f>
        <v>0.014</v>
      </c>
      <c r="E60" s="6">
        <f>+4.3 %</f>
        <v>0.043</v>
      </c>
    </row>
    <row r="61">
      <c r="A61" s="4">
        <v>42217.0</v>
      </c>
      <c r="B61" s="5" t="s">
        <v>37</v>
      </c>
      <c r="C61" s="6">
        <f>+0.5 %</f>
        <v>0.005</v>
      </c>
      <c r="D61" s="6">
        <f>+1.2 %</f>
        <v>0.012</v>
      </c>
      <c r="E61" s="6">
        <f>+3.6 %</f>
        <v>0.036</v>
      </c>
    </row>
    <row r="62">
      <c r="A62" s="4">
        <v>42186.0</v>
      </c>
      <c r="B62" s="5" t="s">
        <v>37</v>
      </c>
      <c r="C62" s="6">
        <f>+1.3 %</f>
        <v>0.013</v>
      </c>
      <c r="D62" s="7" t="s">
        <v>66</v>
      </c>
      <c r="E62" s="6">
        <f>+2.8 %</f>
        <v>0.028</v>
      </c>
    </row>
    <row r="63">
      <c r="A63" s="4">
        <v>42156.0</v>
      </c>
      <c r="B63" s="5" t="s">
        <v>214</v>
      </c>
      <c r="C63" s="7" t="s">
        <v>7</v>
      </c>
      <c r="D63" s="7" t="s">
        <v>96</v>
      </c>
      <c r="E63" s="6">
        <f>+1.6 %</f>
        <v>0.016</v>
      </c>
    </row>
    <row r="64">
      <c r="A64" s="4">
        <v>42125.0</v>
      </c>
      <c r="B64" s="5" t="s">
        <v>214</v>
      </c>
      <c r="C64" s="7" t="s">
        <v>78</v>
      </c>
      <c r="D64" s="7" t="s">
        <v>48</v>
      </c>
      <c r="E64" s="6">
        <f>+2.6 %</f>
        <v>0.026</v>
      </c>
    </row>
    <row r="65">
      <c r="A65" s="4">
        <v>42095.0</v>
      </c>
      <c r="B65" s="5" t="s">
        <v>112</v>
      </c>
      <c r="C65" s="6">
        <f>+0.8 %</f>
        <v>0.008</v>
      </c>
      <c r="D65" s="6">
        <f>+2.7 %</f>
        <v>0.027</v>
      </c>
      <c r="E65" s="6">
        <f>+6.7 %</f>
        <v>0.067</v>
      </c>
    </row>
    <row r="66">
      <c r="A66" s="4">
        <v>42064.0</v>
      </c>
      <c r="B66" s="5" t="s">
        <v>37</v>
      </c>
      <c r="C66" s="5" t="s">
        <v>19</v>
      </c>
      <c r="D66" s="6">
        <f>+4.6 %</f>
        <v>0.046</v>
      </c>
      <c r="E66" s="6">
        <f>+6 %</f>
        <v>0.06</v>
      </c>
    </row>
    <row r="67">
      <c r="A67" s="4">
        <v>42036.0</v>
      </c>
      <c r="B67" s="5" t="s">
        <v>37</v>
      </c>
      <c r="C67" s="6">
        <f>+1.9 %</f>
        <v>0.019</v>
      </c>
      <c r="D67" s="6">
        <f>+4.9 %</f>
        <v>0.049</v>
      </c>
      <c r="E67" s="6">
        <f>+8.7 %</f>
        <v>0.087</v>
      </c>
    </row>
    <row r="68">
      <c r="A68" s="4">
        <v>42005.0</v>
      </c>
      <c r="B68" s="5" t="s">
        <v>38</v>
      </c>
      <c r="C68" s="6">
        <f>+2.7 %</f>
        <v>0.027</v>
      </c>
      <c r="D68" s="6">
        <f>+2.6 %</f>
        <v>0.026</v>
      </c>
      <c r="E68" s="6">
        <f>+6.1 %</f>
        <v>0.061</v>
      </c>
    </row>
    <row r="69">
      <c r="A69" s="4">
        <v>41974.0</v>
      </c>
      <c r="B69" s="5" t="s">
        <v>40</v>
      </c>
      <c r="C69" s="6">
        <f>+0.2 %</f>
        <v>0.002</v>
      </c>
      <c r="D69" s="7" t="s">
        <v>51</v>
      </c>
      <c r="E69" s="6">
        <f>+1.6 %</f>
        <v>0.016</v>
      </c>
    </row>
    <row r="70">
      <c r="A70" s="4">
        <v>41944.0</v>
      </c>
      <c r="B70" s="5" t="s">
        <v>40</v>
      </c>
      <c r="C70" s="7" t="s">
        <v>6</v>
      </c>
      <c r="D70" s="7" t="s">
        <v>71</v>
      </c>
      <c r="E70" s="6">
        <f>+0.8 %</f>
        <v>0.008</v>
      </c>
    </row>
    <row r="71">
      <c r="A71" s="4">
        <v>41913.0</v>
      </c>
      <c r="B71" s="5" t="s">
        <v>40</v>
      </c>
      <c r="C71" s="5" t="s">
        <v>19</v>
      </c>
      <c r="D71" s="7" t="s">
        <v>86</v>
      </c>
      <c r="E71" s="6">
        <f>+0.2 %</f>
        <v>0.002</v>
      </c>
    </row>
    <row r="72">
      <c r="A72" s="4">
        <v>41883.0</v>
      </c>
      <c r="B72" s="5" t="s">
        <v>40</v>
      </c>
      <c r="C72" s="7" t="s">
        <v>48</v>
      </c>
      <c r="D72" s="7" t="s">
        <v>86</v>
      </c>
      <c r="E72" s="7" t="s">
        <v>86</v>
      </c>
    </row>
    <row r="73">
      <c r="A73" s="4">
        <v>41852.0</v>
      </c>
      <c r="B73" s="5" t="s">
        <v>39</v>
      </c>
      <c r="C73" s="7" t="s">
        <v>23</v>
      </c>
      <c r="D73" s="6">
        <f>+0.1 %</f>
        <v>0.001</v>
      </c>
      <c r="E73" s="7" t="s">
        <v>23</v>
      </c>
    </row>
    <row r="74">
      <c r="A74" s="4">
        <v>41821.0</v>
      </c>
      <c r="B74" s="5" t="s">
        <v>39</v>
      </c>
      <c r="C74" s="6">
        <f>+0.1 %</f>
        <v>0.001</v>
      </c>
      <c r="D74" s="6">
        <f>+2.6 %</f>
        <v>0.026</v>
      </c>
      <c r="E74" s="7" t="s">
        <v>96</v>
      </c>
    </row>
    <row r="75">
      <c r="A75" s="4">
        <v>41791.0</v>
      </c>
      <c r="B75" s="5" t="s">
        <v>39</v>
      </c>
      <c r="C75" s="6">
        <f>+0.4 %</f>
        <v>0.004</v>
      </c>
      <c r="D75" s="6">
        <f>+2.8 %</f>
        <v>0.028</v>
      </c>
      <c r="E75" s="7" t="s">
        <v>113</v>
      </c>
    </row>
    <row r="76">
      <c r="A76" s="4">
        <v>41760.0</v>
      </c>
      <c r="B76" s="5" t="s">
        <v>39</v>
      </c>
      <c r="C76" s="6">
        <f>+2.2 %</f>
        <v>0.022</v>
      </c>
      <c r="D76" s="6">
        <f>+4.9 %</f>
        <v>0.049</v>
      </c>
      <c r="E76" s="7" t="s">
        <v>76</v>
      </c>
    </row>
    <row r="77">
      <c r="A77" s="4">
        <v>41730.0</v>
      </c>
      <c r="B77" s="5" t="s">
        <v>41</v>
      </c>
      <c r="C77" s="6">
        <f>+0.2 %</f>
        <v>0.002</v>
      </c>
      <c r="D77" s="6">
        <f>+2.1 %</f>
        <v>0.021</v>
      </c>
      <c r="E77" s="7" t="s">
        <v>199</v>
      </c>
    </row>
    <row r="78">
      <c r="A78" s="4">
        <v>41699.0</v>
      </c>
      <c r="B78" s="5" t="s">
        <v>41</v>
      </c>
      <c r="C78" s="6">
        <f>+2.5 %</f>
        <v>0.025</v>
      </c>
      <c r="D78" s="6">
        <f>+0.2 %</f>
        <v>0.002</v>
      </c>
      <c r="E78" s="7" t="s">
        <v>189</v>
      </c>
    </row>
    <row r="79">
      <c r="A79" s="4">
        <v>41671.0</v>
      </c>
      <c r="B79" s="5" t="s">
        <v>81</v>
      </c>
      <c r="C79" s="7" t="s">
        <v>47</v>
      </c>
      <c r="D79" s="7" t="s">
        <v>53</v>
      </c>
      <c r="E79" s="7" t="s">
        <v>209</v>
      </c>
    </row>
    <row r="80">
      <c r="A80" s="4">
        <v>41640.0</v>
      </c>
      <c r="B80" s="5" t="s">
        <v>42</v>
      </c>
      <c r="C80" s="7" t="s">
        <v>78</v>
      </c>
      <c r="D80" s="7" t="s">
        <v>95</v>
      </c>
      <c r="E80" s="7" t="s">
        <v>70</v>
      </c>
    </row>
    <row r="81">
      <c r="A81" s="4">
        <v>41609.0</v>
      </c>
      <c r="B81" s="5" t="s">
        <v>41</v>
      </c>
      <c r="C81" s="7" t="s">
        <v>47</v>
      </c>
      <c r="D81" s="7" t="s">
        <v>69</v>
      </c>
      <c r="E81" s="7" t="s">
        <v>102</v>
      </c>
    </row>
    <row r="82">
      <c r="A82" s="4">
        <v>41579.0</v>
      </c>
      <c r="B82" s="5" t="s">
        <v>41</v>
      </c>
      <c r="C82" s="7" t="s">
        <v>48</v>
      </c>
      <c r="D82" s="7" t="s">
        <v>87</v>
      </c>
      <c r="E82" s="7" t="s">
        <v>80</v>
      </c>
    </row>
    <row r="83">
      <c r="A83" s="4">
        <v>41548.0</v>
      </c>
      <c r="B83" s="5" t="s">
        <v>40</v>
      </c>
      <c r="C83" s="7" t="s">
        <v>71</v>
      </c>
      <c r="D83" s="7" t="s">
        <v>69</v>
      </c>
      <c r="E83" s="7" t="s">
        <v>109</v>
      </c>
    </row>
    <row r="84">
      <c r="A84" s="4">
        <v>41518.0</v>
      </c>
      <c r="B84" s="5" t="s">
        <v>39</v>
      </c>
      <c r="C84" s="5" t="s">
        <v>19</v>
      </c>
      <c r="D84" s="7" t="s">
        <v>113</v>
      </c>
      <c r="E84" s="7" t="s">
        <v>154</v>
      </c>
    </row>
    <row r="85">
      <c r="A85" s="4">
        <v>41487.0</v>
      </c>
      <c r="B85" s="5" t="s">
        <v>39</v>
      </c>
      <c r="C85" s="7" t="s">
        <v>96</v>
      </c>
      <c r="D85" s="7" t="s">
        <v>83</v>
      </c>
      <c r="E85" s="7" t="s">
        <v>148</v>
      </c>
    </row>
    <row r="86">
      <c r="A86" s="4">
        <v>41456.0</v>
      </c>
      <c r="B86" s="5" t="s">
        <v>214</v>
      </c>
      <c r="C86" s="7" t="s">
        <v>62</v>
      </c>
      <c r="D86" s="7" t="s">
        <v>64</v>
      </c>
      <c r="E86" s="7" t="s">
        <v>105</v>
      </c>
    </row>
    <row r="87">
      <c r="A87" s="4">
        <v>41426.0</v>
      </c>
      <c r="B87" s="5" t="s">
        <v>214</v>
      </c>
      <c r="C87" s="7" t="s">
        <v>48</v>
      </c>
      <c r="D87" s="7" t="s">
        <v>47</v>
      </c>
      <c r="E87" s="7" t="s">
        <v>198</v>
      </c>
    </row>
    <row r="88">
      <c r="A88" s="4">
        <v>41395.0</v>
      </c>
      <c r="B88" s="5" t="s">
        <v>37</v>
      </c>
      <c r="C88" s="7" t="s">
        <v>23</v>
      </c>
      <c r="D88" s="7" t="s">
        <v>18</v>
      </c>
      <c r="E88" s="7" t="s">
        <v>189</v>
      </c>
    </row>
    <row r="89">
      <c r="A89" s="4">
        <v>41365.0</v>
      </c>
      <c r="B89" s="5" t="s">
        <v>37</v>
      </c>
      <c r="C89" s="6">
        <f>+0.8 %</f>
        <v>0.008</v>
      </c>
      <c r="D89" s="7" t="s">
        <v>23</v>
      </c>
      <c r="E89" s="7" t="s">
        <v>92</v>
      </c>
    </row>
    <row r="90">
      <c r="A90" s="4">
        <v>41334.0</v>
      </c>
      <c r="B90" s="5" t="s">
        <v>37</v>
      </c>
      <c r="C90" s="7" t="s">
        <v>25</v>
      </c>
      <c r="D90" s="7" t="s">
        <v>66</v>
      </c>
      <c r="E90" s="7" t="s">
        <v>75</v>
      </c>
    </row>
    <row r="91">
      <c r="A91" s="4">
        <v>41306.0</v>
      </c>
      <c r="B91" s="5" t="s">
        <v>37</v>
      </c>
      <c r="C91" s="7" t="s">
        <v>6</v>
      </c>
      <c r="D91" s="6">
        <f t="shared" ref="D91:D92" si="4">+0.7 %</f>
        <v>0.007</v>
      </c>
      <c r="E91" s="7" t="s">
        <v>58</v>
      </c>
    </row>
    <row r="92">
      <c r="A92" s="4">
        <v>41275.0</v>
      </c>
      <c r="B92" s="5" t="s">
        <v>112</v>
      </c>
      <c r="C92" s="5" t="s">
        <v>19</v>
      </c>
      <c r="D92" s="6">
        <f t="shared" si="4"/>
        <v>0.007</v>
      </c>
      <c r="E92" s="7" t="s">
        <v>102</v>
      </c>
    </row>
    <row r="93">
      <c r="A93" s="4">
        <v>41244.0</v>
      </c>
      <c r="B93" s="5" t="s">
        <v>112</v>
      </c>
      <c r="C93" s="6">
        <f>+1.1 %</f>
        <v>0.011</v>
      </c>
      <c r="D93" s="7" t="s">
        <v>25</v>
      </c>
      <c r="E93" s="7" t="s">
        <v>189</v>
      </c>
    </row>
    <row r="94">
      <c r="A94" s="4">
        <v>41214.0</v>
      </c>
      <c r="B94" s="5" t="s">
        <v>37</v>
      </c>
      <c r="C94" s="7" t="s">
        <v>6</v>
      </c>
      <c r="D94" s="7" t="s">
        <v>113</v>
      </c>
      <c r="E94" s="7" t="s">
        <v>145</v>
      </c>
    </row>
    <row r="95">
      <c r="A95" s="4">
        <v>41183.0</v>
      </c>
      <c r="B95" s="5" t="s">
        <v>37</v>
      </c>
      <c r="C95" s="7" t="s">
        <v>71</v>
      </c>
      <c r="D95" s="7" t="s">
        <v>151</v>
      </c>
      <c r="E95" s="7" t="s">
        <v>77</v>
      </c>
    </row>
    <row r="96">
      <c r="A96" s="4">
        <v>41153.0</v>
      </c>
      <c r="B96" s="5" t="s">
        <v>112</v>
      </c>
      <c r="C96" s="7" t="s">
        <v>47</v>
      </c>
      <c r="D96" s="7" t="s">
        <v>54</v>
      </c>
      <c r="E96" s="7" t="s">
        <v>109</v>
      </c>
    </row>
    <row r="97">
      <c r="A97" s="4">
        <v>41122.0</v>
      </c>
      <c r="B97" s="5" t="s">
        <v>36</v>
      </c>
      <c r="C97" s="7" t="s">
        <v>84</v>
      </c>
      <c r="D97" s="7" t="s">
        <v>151</v>
      </c>
      <c r="E97" s="7" t="s">
        <v>89</v>
      </c>
    </row>
    <row r="98">
      <c r="A98" s="4">
        <v>41091.0</v>
      </c>
      <c r="B98" s="5" t="s">
        <v>35</v>
      </c>
      <c r="C98" s="7" t="s">
        <v>7</v>
      </c>
      <c r="D98" s="7" t="s">
        <v>104</v>
      </c>
      <c r="E98" s="7" t="s">
        <v>95</v>
      </c>
    </row>
    <row r="99">
      <c r="A99" s="4">
        <v>41061.0</v>
      </c>
      <c r="B99" s="5" t="s">
        <v>34</v>
      </c>
      <c r="C99" s="7" t="s">
        <v>17</v>
      </c>
      <c r="D99" s="7" t="s">
        <v>107</v>
      </c>
      <c r="E99" s="7" t="s">
        <v>18</v>
      </c>
    </row>
    <row r="100">
      <c r="A100" s="4">
        <v>41030.0</v>
      </c>
      <c r="B100" s="5" t="s">
        <v>33</v>
      </c>
      <c r="C100" s="7" t="s">
        <v>86</v>
      </c>
      <c r="D100" s="7" t="s">
        <v>71</v>
      </c>
      <c r="E100" s="6">
        <f>+1 %</f>
        <v>0.01</v>
      </c>
    </row>
    <row r="101">
      <c r="A101" s="4">
        <v>41000.0</v>
      </c>
      <c r="B101" s="5" t="s">
        <v>32</v>
      </c>
      <c r="C101" s="5" t="s">
        <v>19</v>
      </c>
      <c r="D101" s="7" t="s">
        <v>7</v>
      </c>
      <c r="E101" s="6">
        <f>+3.8 %</f>
        <v>0.038</v>
      </c>
    </row>
    <row r="102">
      <c r="A102" s="4">
        <v>40969.0</v>
      </c>
      <c r="B102" s="5" t="s">
        <v>32</v>
      </c>
      <c r="C102" s="7" t="s">
        <v>51</v>
      </c>
      <c r="D102" s="6">
        <f>+0.7 %</f>
        <v>0.007</v>
      </c>
      <c r="E102" s="6">
        <f>+2.6 %</f>
        <v>0.026</v>
      </c>
    </row>
    <row r="103">
      <c r="A103" s="4">
        <v>40940.0</v>
      </c>
      <c r="B103" s="5" t="s">
        <v>32</v>
      </c>
      <c r="C103" s="7" t="s">
        <v>47</v>
      </c>
      <c r="D103" s="7" t="s">
        <v>51</v>
      </c>
      <c r="E103" s="6">
        <f>+3.9 %</f>
        <v>0.039</v>
      </c>
    </row>
    <row r="104">
      <c r="A104" s="4">
        <v>40909.0</v>
      </c>
      <c r="B104" s="5" t="s">
        <v>31</v>
      </c>
      <c r="C104" s="6">
        <f>+1.3 %</f>
        <v>0.013</v>
      </c>
      <c r="D104" s="6">
        <f>+0.5 %</f>
        <v>0.005</v>
      </c>
      <c r="E104" s="5" t="s">
        <v>153</v>
      </c>
    </row>
    <row r="105">
      <c r="A105" s="4">
        <v>40878.0</v>
      </c>
      <c r="B105" s="5" t="s">
        <v>32</v>
      </c>
      <c r="C105" s="7" t="s">
        <v>15</v>
      </c>
      <c r="D105" s="6">
        <f>+0.1 %</f>
        <v>0.001</v>
      </c>
      <c r="E105" s="5" t="s">
        <v>153</v>
      </c>
    </row>
    <row r="106">
      <c r="A106" s="4">
        <v>40848.0</v>
      </c>
      <c r="B106" s="5" t="s">
        <v>32</v>
      </c>
      <c r="C106" s="5" t="s">
        <v>19</v>
      </c>
      <c r="D106" s="6">
        <f>+0.3 %</f>
        <v>0.003</v>
      </c>
      <c r="E106" s="5" t="s">
        <v>153</v>
      </c>
    </row>
    <row r="107">
      <c r="A107" s="4">
        <v>40817.0</v>
      </c>
      <c r="B107" s="5" t="s">
        <v>32</v>
      </c>
      <c r="C107" s="6">
        <f>+1 %</f>
        <v>0.01</v>
      </c>
      <c r="D107" s="5" t="s">
        <v>19</v>
      </c>
      <c r="E107" s="5" t="s">
        <v>153</v>
      </c>
    </row>
    <row r="108">
      <c r="A108" s="4">
        <v>40787.0</v>
      </c>
      <c r="B108" s="5" t="s">
        <v>32</v>
      </c>
      <c r="C108" s="7" t="s">
        <v>62</v>
      </c>
      <c r="D108" s="6">
        <f>+1.5 %</f>
        <v>0.015</v>
      </c>
      <c r="E108" s="5" t="s">
        <v>153</v>
      </c>
    </row>
    <row r="109">
      <c r="A109" s="4">
        <v>40756.0</v>
      </c>
      <c r="B109" s="5" t="s">
        <v>32</v>
      </c>
      <c r="C109" s="7" t="s">
        <v>18</v>
      </c>
      <c r="D109" s="6">
        <f>+2.2 %</f>
        <v>0.022</v>
      </c>
      <c r="E109" s="5" t="s">
        <v>153</v>
      </c>
    </row>
    <row r="110">
      <c r="A110" s="4">
        <v>40725.0</v>
      </c>
      <c r="B110" s="5" t="s">
        <v>32</v>
      </c>
      <c r="C110" s="6">
        <f>+2.4 %</f>
        <v>0.024</v>
      </c>
      <c r="D110" s="6">
        <f>+3.9 %</f>
        <v>0.039</v>
      </c>
      <c r="E110" s="5" t="s">
        <v>153</v>
      </c>
    </row>
    <row r="111">
      <c r="A111" s="4">
        <v>40695.0</v>
      </c>
      <c r="B111" s="5" t="s">
        <v>34</v>
      </c>
      <c r="C111" s="5" t="s">
        <v>19</v>
      </c>
      <c r="D111" s="6">
        <f>+0.2 %</f>
        <v>0.002</v>
      </c>
      <c r="E111" s="5" t="s">
        <v>153</v>
      </c>
    </row>
    <row r="112">
      <c r="A112" s="4">
        <v>40664.0</v>
      </c>
      <c r="B112" s="5" t="s">
        <v>34</v>
      </c>
      <c r="C112" s="6">
        <f t="shared" ref="C112:D112" si="5">+1.5 %</f>
        <v>0.015</v>
      </c>
      <c r="D112" s="6">
        <f t="shared" si="5"/>
        <v>0.015</v>
      </c>
      <c r="E112" s="5" t="s">
        <v>153</v>
      </c>
    </row>
    <row r="113">
      <c r="A113" s="4">
        <v>40634.0</v>
      </c>
      <c r="B113" s="5" t="s">
        <v>35</v>
      </c>
      <c r="C113" s="7" t="s">
        <v>17</v>
      </c>
      <c r="D113" s="5" t="s">
        <v>153</v>
      </c>
      <c r="E113" s="5" t="s">
        <v>153</v>
      </c>
    </row>
    <row r="114">
      <c r="A114" s="4">
        <v>40603.0</v>
      </c>
      <c r="B114" s="5" t="s">
        <v>34</v>
      </c>
      <c r="C114" s="6">
        <f>+1.2 %</f>
        <v>0.012</v>
      </c>
      <c r="D114" s="5" t="s">
        <v>153</v>
      </c>
      <c r="E114" s="5" t="s">
        <v>153</v>
      </c>
    </row>
    <row r="115">
      <c r="A115" s="4">
        <v>40575.0</v>
      </c>
      <c r="B115" s="5" t="s">
        <v>35</v>
      </c>
      <c r="C115" s="5" t="s">
        <v>153</v>
      </c>
      <c r="D115" s="5" t="s">
        <v>153</v>
      </c>
      <c r="E115" s="5" t="s">
        <v>153</v>
      </c>
    </row>
    <row r="116">
      <c r="A116" s="4">
        <v>40544.0</v>
      </c>
      <c r="B116" s="5" t="s">
        <v>153</v>
      </c>
      <c r="C116" s="5" t="s">
        <v>153</v>
      </c>
      <c r="D116" s="5" t="s">
        <v>153</v>
      </c>
      <c r="E116" s="5" t="s">
        <v>153</v>
      </c>
    </row>
    <row r="117">
      <c r="A117" s="4">
        <v>40513.0</v>
      </c>
      <c r="B117" s="5" t="s">
        <v>153</v>
      </c>
      <c r="C117" s="5" t="s">
        <v>153</v>
      </c>
      <c r="D117" s="5" t="s">
        <v>153</v>
      </c>
      <c r="E117" s="5" t="s">
        <v>153</v>
      </c>
    </row>
    <row r="118">
      <c r="A118" s="4">
        <v>40483.0</v>
      </c>
      <c r="B118" s="5" t="s">
        <v>153</v>
      </c>
      <c r="C118" s="5" t="s">
        <v>153</v>
      </c>
      <c r="D118" s="5" t="s">
        <v>153</v>
      </c>
      <c r="E118" s="5" t="s">
        <v>153</v>
      </c>
    </row>
    <row r="119">
      <c r="A119" s="4">
        <v>40452.0</v>
      </c>
      <c r="B119" s="5" t="s">
        <v>153</v>
      </c>
      <c r="C119" s="5" t="s">
        <v>153</v>
      </c>
      <c r="D119" s="5" t="s">
        <v>153</v>
      </c>
      <c r="E119" s="5" t="s">
        <v>153</v>
      </c>
    </row>
    <row r="120">
      <c r="A120" s="4">
        <v>40422.0</v>
      </c>
      <c r="B120" s="5" t="s">
        <v>153</v>
      </c>
      <c r="C120" s="5" t="s">
        <v>153</v>
      </c>
      <c r="D120" s="5" t="s">
        <v>153</v>
      </c>
      <c r="E120" s="5" t="s">
        <v>153</v>
      </c>
    </row>
    <row r="121">
      <c r="A121" s="4">
        <v>40391.0</v>
      </c>
      <c r="B121" s="5" t="s">
        <v>153</v>
      </c>
      <c r="C121" s="5" t="s">
        <v>153</v>
      </c>
      <c r="D121" s="5" t="s">
        <v>153</v>
      </c>
      <c r="E121" s="5" t="s">
        <v>153</v>
      </c>
    </row>
    <row r="122">
      <c r="A122" s="4">
        <v>40360.0</v>
      </c>
      <c r="B122" s="5" t="s">
        <v>153</v>
      </c>
      <c r="C122" s="5" t="s">
        <v>153</v>
      </c>
      <c r="D122" s="5" t="s">
        <v>153</v>
      </c>
      <c r="E122" s="5" t="s">
        <v>153</v>
      </c>
    </row>
    <row r="123">
      <c r="A123" s="4">
        <v>40330.0</v>
      </c>
      <c r="B123" s="5" t="s">
        <v>153</v>
      </c>
      <c r="C123" s="5" t="s">
        <v>153</v>
      </c>
      <c r="D123" s="5" t="s">
        <v>153</v>
      </c>
      <c r="E123" s="5" t="s">
        <v>153</v>
      </c>
    </row>
    <row r="124">
      <c r="A124" s="4">
        <v>40299.0</v>
      </c>
      <c r="B124" s="5" t="s">
        <v>153</v>
      </c>
      <c r="C124" s="5" t="s">
        <v>153</v>
      </c>
      <c r="D124" s="5" t="s">
        <v>153</v>
      </c>
      <c r="E124" s="5" t="s">
        <v>153</v>
      </c>
    </row>
    <row r="125">
      <c r="A125" s="4">
        <v>40269.0</v>
      </c>
      <c r="B125" s="5" t="s">
        <v>153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252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174</v>
      </c>
      <c r="C2" s="7" t="s">
        <v>66</v>
      </c>
      <c r="D2" s="6">
        <f>+0.1 %</f>
        <v>0.001</v>
      </c>
      <c r="E2" s="6">
        <f>+2.8 %</f>
        <v>0.028</v>
      </c>
    </row>
    <row r="3">
      <c r="A3" s="4">
        <v>43983.0</v>
      </c>
      <c r="B3" s="5" t="s">
        <v>183</v>
      </c>
      <c r="C3" s="5" t="s">
        <v>19</v>
      </c>
      <c r="D3" s="6">
        <f>+1.1 %</f>
        <v>0.011</v>
      </c>
      <c r="E3" s="6">
        <f>+5.4 %</f>
        <v>0.054</v>
      </c>
    </row>
    <row r="4">
      <c r="A4" s="4">
        <v>43952.0</v>
      </c>
      <c r="B4" s="5" t="s">
        <v>183</v>
      </c>
      <c r="C4" s="6">
        <f>+1.2 %</f>
        <v>0.012</v>
      </c>
      <c r="D4" s="6">
        <f t="shared" ref="D4:D5" si="1">+0.1 %</f>
        <v>0.001</v>
      </c>
      <c r="E4" s="6">
        <f>+10.2 %</f>
        <v>0.102</v>
      </c>
    </row>
    <row r="5">
      <c r="A5" s="4">
        <v>43922.0</v>
      </c>
      <c r="B5" s="5" t="s">
        <v>174</v>
      </c>
      <c r="C5" s="5" t="s">
        <v>19</v>
      </c>
      <c r="D5" s="6">
        <f t="shared" si="1"/>
        <v>0.001</v>
      </c>
      <c r="E5" s="6">
        <f>+9.7 %</f>
        <v>0.097</v>
      </c>
    </row>
    <row r="6">
      <c r="A6" s="4">
        <v>43891.0</v>
      </c>
      <c r="B6" s="5" t="s">
        <v>174</v>
      </c>
      <c r="C6" s="7" t="s">
        <v>48</v>
      </c>
      <c r="D6" s="6">
        <f>+0.6 %</f>
        <v>0.006</v>
      </c>
      <c r="E6" s="6">
        <f>+10.4 %</f>
        <v>0.104</v>
      </c>
    </row>
    <row r="7">
      <c r="A7" s="4">
        <v>43862.0</v>
      </c>
      <c r="B7" s="5" t="s">
        <v>183</v>
      </c>
      <c r="C7" s="6">
        <f>+1.1 %</f>
        <v>0.011</v>
      </c>
      <c r="D7" s="6">
        <f>+0.9 %</f>
        <v>0.009</v>
      </c>
      <c r="E7" s="6">
        <f>+14.8 %</f>
        <v>0.148</v>
      </c>
    </row>
    <row r="8">
      <c r="A8" s="4">
        <v>43831.0</v>
      </c>
      <c r="B8" s="5" t="s">
        <v>174</v>
      </c>
      <c r="C8" s="6">
        <f>+0.5 %</f>
        <v>0.005</v>
      </c>
      <c r="D8" s="6">
        <f>+1.2 %</f>
        <v>0.012</v>
      </c>
      <c r="E8" s="6">
        <f>+12.5 %</f>
        <v>0.125</v>
      </c>
    </row>
    <row r="9">
      <c r="A9" s="4">
        <v>43800.0</v>
      </c>
      <c r="B9" s="5" t="s">
        <v>135</v>
      </c>
      <c r="C9" s="7" t="s">
        <v>25</v>
      </c>
      <c r="D9" s="6">
        <f>+2.4 %</f>
        <v>0.024</v>
      </c>
      <c r="E9" s="6">
        <f>+9.1 %</f>
        <v>0.091</v>
      </c>
    </row>
    <row r="10">
      <c r="A10" s="4">
        <v>43770.0</v>
      </c>
      <c r="B10" s="5" t="s">
        <v>174</v>
      </c>
      <c r="C10" s="6">
        <f>+1.4 %</f>
        <v>0.014</v>
      </c>
      <c r="D10" s="6">
        <f>+2.1 %</f>
        <v>0.021</v>
      </c>
      <c r="E10" s="6">
        <f>+11.9 %</f>
        <v>0.119</v>
      </c>
    </row>
    <row r="11">
      <c r="A11" s="4">
        <v>43739.0</v>
      </c>
      <c r="B11" s="5" t="s">
        <v>175</v>
      </c>
      <c r="C11" s="6">
        <f>+1.8 %</f>
        <v>0.018</v>
      </c>
      <c r="D11" s="6">
        <f>+1.5 %</f>
        <v>0.015</v>
      </c>
      <c r="E11" s="6">
        <f>+12 %</f>
        <v>0.12</v>
      </c>
    </row>
    <row r="12">
      <c r="A12" s="4">
        <v>43709.0</v>
      </c>
      <c r="B12" s="5" t="s">
        <v>136</v>
      </c>
      <c r="C12" s="7" t="s">
        <v>66</v>
      </c>
      <c r="D12" s="6">
        <f>+1 %</f>
        <v>0.01</v>
      </c>
      <c r="E12" s="6">
        <f>+8.7 %</f>
        <v>0.087</v>
      </c>
    </row>
    <row r="13">
      <c r="A13" s="4">
        <v>43678.0</v>
      </c>
      <c r="B13" s="5" t="s">
        <v>176</v>
      </c>
      <c r="C13" s="6">
        <f>+0.8 %</f>
        <v>0.008</v>
      </c>
      <c r="D13" s="6">
        <f>+6.9 %</f>
        <v>0.069</v>
      </c>
      <c r="E13" s="6">
        <f>+8.9 %</f>
        <v>0.089</v>
      </c>
    </row>
    <row r="14">
      <c r="A14" s="4">
        <v>43647.0</v>
      </c>
      <c r="B14" s="5" t="s">
        <v>136</v>
      </c>
      <c r="C14" s="6">
        <f>+1.3 %</f>
        <v>0.013</v>
      </c>
      <c r="D14" s="6">
        <f>+6.7 %</f>
        <v>0.067</v>
      </c>
      <c r="E14" s="6">
        <f>+8 %</f>
        <v>0.08</v>
      </c>
    </row>
    <row r="15">
      <c r="A15" s="4">
        <v>43617.0</v>
      </c>
      <c r="B15" s="5" t="s">
        <v>177</v>
      </c>
      <c r="C15" s="6">
        <f>+4.6 %</f>
        <v>0.046</v>
      </c>
      <c r="D15" s="6">
        <f>+6 %</f>
        <v>0.06</v>
      </c>
      <c r="E15" s="6">
        <f>+9.1 %</f>
        <v>0.091</v>
      </c>
    </row>
    <row r="16">
      <c r="A16" s="4">
        <v>43586.0</v>
      </c>
      <c r="B16" s="5" t="s">
        <v>140</v>
      </c>
      <c r="C16" s="6">
        <f>+0.7 %</f>
        <v>0.007</v>
      </c>
      <c r="D16" s="6">
        <f>+4.2 %</f>
        <v>0.042</v>
      </c>
      <c r="E16" s="6">
        <f>+4.3 %</f>
        <v>0.043</v>
      </c>
    </row>
    <row r="17">
      <c r="A17" s="4">
        <v>43556.0</v>
      </c>
      <c r="B17" s="5" t="s">
        <v>8</v>
      </c>
      <c r="C17" s="6">
        <f>+0.6 %</f>
        <v>0.006</v>
      </c>
      <c r="D17" s="6">
        <f t="shared" ref="D17:E17" si="2">+2.7 %</f>
        <v>0.027</v>
      </c>
      <c r="E17" s="6">
        <f t="shared" si="2"/>
        <v>0.027</v>
      </c>
    </row>
    <row r="18">
      <c r="A18" s="4">
        <v>43525.0</v>
      </c>
      <c r="B18" s="5" t="s">
        <v>5</v>
      </c>
      <c r="C18" s="6">
        <f>+3 %</f>
        <v>0.03</v>
      </c>
      <c r="D18" s="7" t="s">
        <v>7</v>
      </c>
      <c r="E18" s="6">
        <f>+4.2 %</f>
        <v>0.042</v>
      </c>
    </row>
    <row r="19">
      <c r="A19" s="4">
        <v>43497.0</v>
      </c>
      <c r="B19" s="5" t="s">
        <v>11</v>
      </c>
      <c r="C19" s="7" t="s">
        <v>15</v>
      </c>
      <c r="D19" s="7" t="s">
        <v>78</v>
      </c>
      <c r="E19" s="6">
        <f>+1.5 %</f>
        <v>0.015</v>
      </c>
    </row>
    <row r="20">
      <c r="A20" s="4">
        <v>43466.0</v>
      </c>
      <c r="B20" s="5" t="s">
        <v>10</v>
      </c>
      <c r="C20" s="7" t="s">
        <v>67</v>
      </c>
      <c r="D20" s="6">
        <f>+0.7 %</f>
        <v>0.007</v>
      </c>
      <c r="E20" s="6">
        <f>+3.9 %</f>
        <v>0.039</v>
      </c>
    </row>
    <row r="21">
      <c r="A21" s="4">
        <v>43435.0</v>
      </c>
      <c r="B21" s="5" t="s">
        <v>8</v>
      </c>
      <c r="C21" s="6">
        <f>+1.8 %</f>
        <v>0.018</v>
      </c>
      <c r="D21" s="6">
        <f>+2.1 %</f>
        <v>0.021</v>
      </c>
      <c r="E21" s="6">
        <f>+8.9 %</f>
        <v>0.089</v>
      </c>
    </row>
    <row r="22">
      <c r="A22" s="4">
        <v>43405.0</v>
      </c>
      <c r="B22" s="5" t="s">
        <v>9</v>
      </c>
      <c r="C22" s="6">
        <f>+1.6 %</f>
        <v>0.016</v>
      </c>
      <c r="D22" s="7" t="s">
        <v>7</v>
      </c>
      <c r="E22" s="6">
        <f>+8.1 %</f>
        <v>0.081</v>
      </c>
    </row>
    <row r="23">
      <c r="A23" s="4">
        <v>43374.0</v>
      </c>
      <c r="B23" s="5" t="s">
        <v>11</v>
      </c>
      <c r="C23" s="7" t="s">
        <v>17</v>
      </c>
      <c r="D23" s="7" t="s">
        <v>79</v>
      </c>
      <c r="E23" s="6">
        <f>+10.3 %</f>
        <v>0.103</v>
      </c>
    </row>
    <row r="24">
      <c r="A24" s="4">
        <v>43344.0</v>
      </c>
      <c r="B24" s="5" t="s">
        <v>10</v>
      </c>
      <c r="C24" s="7" t="s">
        <v>15</v>
      </c>
      <c r="D24" s="6">
        <f>+1.4 %</f>
        <v>0.014</v>
      </c>
      <c r="E24" s="6">
        <f>+11.6 %</f>
        <v>0.116</v>
      </c>
    </row>
    <row r="25">
      <c r="A25" s="4">
        <v>43313.0</v>
      </c>
      <c r="B25" s="5" t="s">
        <v>9</v>
      </c>
      <c r="C25" s="5" t="s">
        <v>19</v>
      </c>
      <c r="D25" s="6">
        <f>+2.4 %</f>
        <v>0.024</v>
      </c>
      <c r="E25" s="6">
        <f>+12.6 %</f>
        <v>0.126</v>
      </c>
    </row>
    <row r="26">
      <c r="A26" s="4">
        <v>43282.0</v>
      </c>
      <c r="B26" s="5" t="s">
        <v>9</v>
      </c>
      <c r="C26" s="6">
        <f>+2.3 %</f>
        <v>0.023</v>
      </c>
      <c r="D26" s="6">
        <f>+1.4 %</f>
        <v>0.014</v>
      </c>
      <c r="E26" s="6">
        <f>+12.7 %</f>
        <v>0.127</v>
      </c>
    </row>
    <row r="27">
      <c r="A27" s="4">
        <v>43252.0</v>
      </c>
      <c r="B27" s="5" t="s">
        <v>11</v>
      </c>
      <c r="C27" s="6">
        <f>+0.1 %</f>
        <v>0.001</v>
      </c>
      <c r="D27" s="6">
        <f>+1.2 %</f>
        <v>0.012</v>
      </c>
      <c r="E27" s="6">
        <f>+10.1 %</f>
        <v>0.101</v>
      </c>
    </row>
    <row r="28">
      <c r="A28" s="4">
        <v>43221.0</v>
      </c>
      <c r="B28" s="5" t="s">
        <v>11</v>
      </c>
      <c r="C28" s="7" t="s">
        <v>15</v>
      </c>
      <c r="D28" s="6">
        <f>+1.4 %</f>
        <v>0.014</v>
      </c>
      <c r="E28" s="6">
        <f>+10.3 %</f>
        <v>0.103</v>
      </c>
    </row>
    <row r="29">
      <c r="A29" s="4">
        <v>43191.0</v>
      </c>
      <c r="B29" s="5" t="s">
        <v>10</v>
      </c>
      <c r="C29" s="6">
        <f>+2.1 %</f>
        <v>0.021</v>
      </c>
      <c r="D29" s="6">
        <f t="shared" ref="D29:D30" si="3">+3.9 %</f>
        <v>0.039</v>
      </c>
      <c r="E29" s="6">
        <f>+13.6 %</f>
        <v>0.136</v>
      </c>
    </row>
    <row r="30">
      <c r="A30" s="4">
        <v>43160.0</v>
      </c>
      <c r="B30" s="5" t="s">
        <v>12</v>
      </c>
      <c r="C30" s="6">
        <f>+0.3 %</f>
        <v>0.003</v>
      </c>
      <c r="D30" s="6">
        <f t="shared" si="3"/>
        <v>0.039</v>
      </c>
      <c r="E30" s="6">
        <f>+13 %</f>
        <v>0.13</v>
      </c>
    </row>
    <row r="31">
      <c r="A31" s="4">
        <v>43132.0</v>
      </c>
      <c r="B31" s="5" t="s">
        <v>13</v>
      </c>
      <c r="C31" s="6">
        <f>+1.5 %</f>
        <v>0.015</v>
      </c>
      <c r="D31" s="6">
        <f>+4.8 %</f>
        <v>0.048</v>
      </c>
      <c r="E31" s="6">
        <f>+13.2 %</f>
        <v>0.132</v>
      </c>
    </row>
    <row r="32">
      <c r="A32" s="4">
        <v>43101.0</v>
      </c>
      <c r="B32" s="5" t="s">
        <v>20</v>
      </c>
      <c r="C32" s="6">
        <f>+2.1 %</f>
        <v>0.021</v>
      </c>
      <c r="D32" s="6">
        <f>+6.9 %</f>
        <v>0.069</v>
      </c>
      <c r="E32" s="6">
        <f>+10.9 %</f>
        <v>0.109</v>
      </c>
    </row>
    <row r="33">
      <c r="A33" s="4">
        <v>43070.0</v>
      </c>
      <c r="B33" s="5" t="s">
        <v>22</v>
      </c>
      <c r="C33" s="6">
        <f>+1.1 %</f>
        <v>0.011</v>
      </c>
      <c r="D33" s="6">
        <f>+4.6 %</f>
        <v>0.046</v>
      </c>
      <c r="E33" s="6">
        <f>+10.6 %</f>
        <v>0.106</v>
      </c>
    </row>
    <row r="34">
      <c r="A34" s="4">
        <v>43040.0</v>
      </c>
      <c r="B34" s="5" t="s">
        <v>24</v>
      </c>
      <c r="C34" s="6">
        <f>+3.6 %</f>
        <v>0.036</v>
      </c>
      <c r="D34" s="6">
        <f>+3.5 %</f>
        <v>0.035</v>
      </c>
      <c r="E34" s="6">
        <f>+11.5 %</f>
        <v>0.115</v>
      </c>
    </row>
    <row r="35">
      <c r="A35" s="4">
        <v>43009.0</v>
      </c>
      <c r="B35" s="5" t="s">
        <v>27</v>
      </c>
      <c r="C35" s="7" t="s">
        <v>51</v>
      </c>
      <c r="D35" s="5" t="s">
        <v>19</v>
      </c>
      <c r="E35" s="6">
        <f>+8.2 %</f>
        <v>0.082</v>
      </c>
    </row>
    <row r="36">
      <c r="A36" s="4">
        <v>42979.0</v>
      </c>
      <c r="B36" s="5" t="s">
        <v>27</v>
      </c>
      <c r="C36" s="5" t="s">
        <v>19</v>
      </c>
      <c r="D36" s="5" t="s">
        <v>19</v>
      </c>
      <c r="E36" s="6">
        <f t="shared" ref="E36:E37" si="4">+9 %</f>
        <v>0.09</v>
      </c>
    </row>
    <row r="37">
      <c r="A37" s="4">
        <v>42948.0</v>
      </c>
      <c r="B37" s="5" t="s">
        <v>27</v>
      </c>
      <c r="C37" s="5" t="s">
        <v>19</v>
      </c>
      <c r="D37" s="6">
        <f>+0.2 %</f>
        <v>0.002</v>
      </c>
      <c r="E37" s="6">
        <f t="shared" si="4"/>
        <v>0.09</v>
      </c>
    </row>
    <row r="38">
      <c r="A38" s="4">
        <v>42917.0</v>
      </c>
      <c r="B38" s="5" t="s">
        <v>27</v>
      </c>
      <c r="C38" s="7" t="s">
        <v>51</v>
      </c>
      <c r="D38" s="6">
        <f>+2.2 %</f>
        <v>0.022</v>
      </c>
      <c r="E38" s="6">
        <f t="shared" ref="E38:E39" si="5">+8.9 %</f>
        <v>0.089</v>
      </c>
    </row>
    <row r="39">
      <c r="A39" s="4">
        <v>42887.0</v>
      </c>
      <c r="B39" s="5" t="s">
        <v>27</v>
      </c>
      <c r="C39" s="6">
        <f>+0.3 %</f>
        <v>0.003</v>
      </c>
      <c r="D39" s="6">
        <f>+3.9 %</f>
        <v>0.039</v>
      </c>
      <c r="E39" s="6">
        <f t="shared" si="5"/>
        <v>0.089</v>
      </c>
    </row>
    <row r="40">
      <c r="A40" s="4">
        <v>42856.0</v>
      </c>
      <c r="B40" s="5" t="s">
        <v>27</v>
      </c>
      <c r="C40" s="6">
        <f>+2 %</f>
        <v>0.02</v>
      </c>
      <c r="D40" s="6">
        <f>+4.1 %</f>
        <v>0.041</v>
      </c>
      <c r="E40" s="6">
        <f>+11.8 %</f>
        <v>0.118</v>
      </c>
    </row>
    <row r="41">
      <c r="A41" s="4">
        <v>42826.0</v>
      </c>
      <c r="B41" s="5" t="s">
        <v>141</v>
      </c>
      <c r="C41" s="6">
        <f>+1.6 %</f>
        <v>0.016</v>
      </c>
      <c r="D41" s="6">
        <f>+1.4 %</f>
        <v>0.014</v>
      </c>
      <c r="E41" s="6">
        <f>+11.3 %</f>
        <v>0.113</v>
      </c>
    </row>
    <row r="42">
      <c r="A42" s="4">
        <v>42795.0</v>
      </c>
      <c r="B42" s="5" t="s">
        <v>142</v>
      </c>
      <c r="C42" s="6">
        <f>+0.4 %</f>
        <v>0.004</v>
      </c>
      <c r="D42" s="6">
        <f>+1.7 %</f>
        <v>0.017</v>
      </c>
      <c r="E42" s="6">
        <f>+10.9 %</f>
        <v>0.109</v>
      </c>
    </row>
    <row r="43">
      <c r="A43" s="4">
        <v>42767.0</v>
      </c>
      <c r="B43" s="5" t="s">
        <v>142</v>
      </c>
      <c r="C43" s="7" t="s">
        <v>7</v>
      </c>
      <c r="D43" s="6">
        <f>+3.2 %</f>
        <v>0.032</v>
      </c>
      <c r="E43" s="6">
        <f>+11.7 %</f>
        <v>0.117</v>
      </c>
    </row>
    <row r="44">
      <c r="A44" s="4">
        <v>42736.0</v>
      </c>
      <c r="B44" s="5" t="s">
        <v>142</v>
      </c>
      <c r="C44" s="6">
        <f>+1.8 %</f>
        <v>0.018</v>
      </c>
      <c r="D44" s="6">
        <f>+4.3 %</f>
        <v>0.043</v>
      </c>
      <c r="E44" s="6">
        <f>+11.2 %</f>
        <v>0.112</v>
      </c>
    </row>
    <row r="45">
      <c r="A45" s="4">
        <v>42705.0</v>
      </c>
      <c r="B45" s="5" t="s">
        <v>143</v>
      </c>
      <c r="C45" s="6">
        <f>+1.9 %</f>
        <v>0.019</v>
      </c>
      <c r="D45" s="6">
        <f>+3.2 %</f>
        <v>0.032</v>
      </c>
      <c r="E45" s="6">
        <f>+7.2 %</f>
        <v>0.072</v>
      </c>
    </row>
    <row r="46">
      <c r="A46" s="4">
        <v>42675.0</v>
      </c>
      <c r="B46" s="5" t="s">
        <v>31</v>
      </c>
      <c r="C46" s="6">
        <f>+0.6 %</f>
        <v>0.006</v>
      </c>
      <c r="D46" s="6">
        <f>+1.3 %</f>
        <v>0.013</v>
      </c>
      <c r="E46" s="6">
        <f>+6 %</f>
        <v>0.06</v>
      </c>
    </row>
    <row r="47">
      <c r="A47" s="4">
        <v>42644.0</v>
      </c>
      <c r="B47" s="5" t="s">
        <v>32</v>
      </c>
      <c r="C47" s="6">
        <f>+0.7 %</f>
        <v>0.007</v>
      </c>
      <c r="D47" s="6">
        <f>+0.6 %</f>
        <v>0.006</v>
      </c>
      <c r="E47" s="6">
        <f>+7.6 %</f>
        <v>0.076</v>
      </c>
    </row>
    <row r="48">
      <c r="A48" s="4">
        <v>42614.0</v>
      </c>
      <c r="B48" s="5" t="s">
        <v>32</v>
      </c>
      <c r="C48" s="5" t="s">
        <v>19</v>
      </c>
      <c r="D48" s="7" t="s">
        <v>51</v>
      </c>
      <c r="E48" s="6">
        <f>+8.4 %</f>
        <v>0.084</v>
      </c>
    </row>
    <row r="49">
      <c r="A49" s="4">
        <v>42583.0</v>
      </c>
      <c r="B49" s="5" t="s">
        <v>32</v>
      </c>
      <c r="C49" s="7" t="s">
        <v>51</v>
      </c>
      <c r="D49" s="6">
        <f>+2.8 %</f>
        <v>0.028</v>
      </c>
      <c r="E49" s="6">
        <f>+7 %</f>
        <v>0.07</v>
      </c>
    </row>
    <row r="50">
      <c r="A50" s="4">
        <v>42552.0</v>
      </c>
      <c r="B50" s="5" t="s">
        <v>32</v>
      </c>
      <c r="C50" s="5" t="s">
        <v>19</v>
      </c>
      <c r="D50" s="6">
        <f>+4.6 %</f>
        <v>0.046</v>
      </c>
      <c r="E50" s="6">
        <f>+6 %</f>
        <v>0.06</v>
      </c>
    </row>
    <row r="51">
      <c r="A51" s="4">
        <v>42522.0</v>
      </c>
      <c r="B51" s="5" t="s">
        <v>32</v>
      </c>
      <c r="C51" s="6">
        <f>+2.9 %</f>
        <v>0.029</v>
      </c>
      <c r="D51" s="6">
        <f>+5.9 %</f>
        <v>0.059</v>
      </c>
      <c r="E51" s="6">
        <f>+7.2 %</f>
        <v>0.072</v>
      </c>
    </row>
    <row r="52">
      <c r="A52" s="4">
        <v>42491.0</v>
      </c>
      <c r="B52" s="5" t="s">
        <v>35</v>
      </c>
      <c r="C52" s="6">
        <f>+1.6 %</f>
        <v>0.016</v>
      </c>
      <c r="D52" s="6">
        <f>+4 %</f>
        <v>0.04</v>
      </c>
      <c r="E52" s="6">
        <f>+5.4 %</f>
        <v>0.054</v>
      </c>
    </row>
    <row r="53">
      <c r="A53" s="4">
        <v>42461.0</v>
      </c>
      <c r="B53" s="5" t="s">
        <v>36</v>
      </c>
      <c r="C53" s="6">
        <f>+1.2 %</f>
        <v>0.012</v>
      </c>
      <c r="D53" s="6">
        <f>+1.3 %</f>
        <v>0.013</v>
      </c>
      <c r="E53" s="6">
        <f>+5.2 %</f>
        <v>0.052</v>
      </c>
    </row>
    <row r="54">
      <c r="A54" s="4">
        <v>42430.0</v>
      </c>
      <c r="B54" s="5" t="s">
        <v>112</v>
      </c>
      <c r="C54" s="6">
        <f>+1.1 %</f>
        <v>0.011</v>
      </c>
      <c r="D54" s="7" t="s">
        <v>78</v>
      </c>
      <c r="E54" s="6">
        <f>+5.1 %</f>
        <v>0.051</v>
      </c>
    </row>
    <row r="55">
      <c r="A55" s="4">
        <v>42401.0</v>
      </c>
      <c r="B55" s="5" t="s">
        <v>37</v>
      </c>
      <c r="C55" s="7" t="s">
        <v>66</v>
      </c>
      <c r="D55" s="7" t="s">
        <v>79</v>
      </c>
      <c r="E55" s="6">
        <f>+3.6 %</f>
        <v>0.036</v>
      </c>
    </row>
    <row r="56">
      <c r="A56" s="4">
        <v>42370.0</v>
      </c>
      <c r="B56" s="5" t="s">
        <v>112</v>
      </c>
      <c r="C56" s="7" t="s">
        <v>84</v>
      </c>
      <c r="D56" s="6">
        <f>+1 %</f>
        <v>0.01</v>
      </c>
      <c r="E56" s="6">
        <f>+3.9 %</f>
        <v>0.039</v>
      </c>
    </row>
    <row r="57">
      <c r="A57" s="4">
        <v>42339.0</v>
      </c>
      <c r="B57" s="5" t="s">
        <v>36</v>
      </c>
      <c r="C57" s="6">
        <f>+0.8 %</f>
        <v>0.008</v>
      </c>
      <c r="D57" s="6">
        <f>+4.3 %</f>
        <v>0.043</v>
      </c>
      <c r="E57" s="6">
        <f>+5.9 %</f>
        <v>0.059</v>
      </c>
    </row>
    <row r="58">
      <c r="A58" s="4">
        <v>42309.0</v>
      </c>
      <c r="B58" s="5" t="s">
        <v>112</v>
      </c>
      <c r="C58" s="6">
        <f>+2.1 %</f>
        <v>0.021</v>
      </c>
      <c r="D58" s="6">
        <f>+2.2 %</f>
        <v>0.022</v>
      </c>
      <c r="E58" s="6">
        <f>+5.1 %</f>
        <v>0.051</v>
      </c>
    </row>
    <row r="59">
      <c r="A59" s="4">
        <v>42278.0</v>
      </c>
      <c r="B59" s="5" t="s">
        <v>37</v>
      </c>
      <c r="C59" s="6">
        <f>+1.4 %</f>
        <v>0.014</v>
      </c>
      <c r="D59" s="7" t="s">
        <v>48</v>
      </c>
      <c r="E59" s="6">
        <f t="shared" ref="E59:E60" si="6">+2.9 %</f>
        <v>0.029</v>
      </c>
    </row>
    <row r="60">
      <c r="A60" s="4">
        <v>42248.0</v>
      </c>
      <c r="B60" s="5" t="s">
        <v>38</v>
      </c>
      <c r="C60" s="7" t="s">
        <v>86</v>
      </c>
      <c r="D60" s="7" t="s">
        <v>17</v>
      </c>
      <c r="E60" s="6">
        <f t="shared" si="6"/>
        <v>0.029</v>
      </c>
    </row>
    <row r="61">
      <c r="A61" s="4">
        <v>42217.0</v>
      </c>
      <c r="B61" s="5" t="s">
        <v>37</v>
      </c>
      <c r="C61" s="7" t="s">
        <v>66</v>
      </c>
      <c r="D61" s="6">
        <f>+1.2 %</f>
        <v>0.012</v>
      </c>
      <c r="E61" s="6">
        <f>+4.2 %</f>
        <v>0.042</v>
      </c>
    </row>
    <row r="62">
      <c r="A62" s="4">
        <v>42186.0</v>
      </c>
      <c r="B62" s="5" t="s">
        <v>37</v>
      </c>
      <c r="C62" s="6">
        <f t="shared" ref="C62:C63" si="7">+1.2 %</f>
        <v>0.012</v>
      </c>
      <c r="D62" s="6">
        <f>+3.9 %</f>
        <v>0.039</v>
      </c>
      <c r="E62" s="6">
        <f>+3.8 %</f>
        <v>0.038</v>
      </c>
    </row>
    <row r="63">
      <c r="A63" s="4">
        <v>42156.0</v>
      </c>
      <c r="B63" s="5" t="s">
        <v>214</v>
      </c>
      <c r="C63" s="6">
        <f t="shared" si="7"/>
        <v>0.012</v>
      </c>
      <c r="D63" s="6">
        <f>+3.8 %</f>
        <v>0.038</v>
      </c>
      <c r="E63" s="6">
        <f>+2.6 %</f>
        <v>0.026</v>
      </c>
    </row>
    <row r="64">
      <c r="A64" s="4">
        <v>42125.0</v>
      </c>
      <c r="B64" s="5" t="s">
        <v>38</v>
      </c>
      <c r="C64" s="6">
        <f>+1.5 %</f>
        <v>0.015</v>
      </c>
      <c r="D64" s="6">
        <f>+2.3 %</f>
        <v>0.023</v>
      </c>
      <c r="E64" s="6">
        <f>+1.5 %</f>
        <v>0.015</v>
      </c>
    </row>
    <row r="65">
      <c r="A65" s="4">
        <v>42095.0</v>
      </c>
      <c r="B65" s="5" t="s">
        <v>39</v>
      </c>
      <c r="C65" s="6">
        <f>+1.1 %</f>
        <v>0.011</v>
      </c>
      <c r="D65" s="5" t="s">
        <v>19</v>
      </c>
      <c r="E65" s="5" t="s">
        <v>19</v>
      </c>
    </row>
    <row r="66">
      <c r="A66" s="4">
        <v>42064.0</v>
      </c>
      <c r="B66" s="5" t="s">
        <v>40</v>
      </c>
      <c r="C66" s="7" t="s">
        <v>23</v>
      </c>
      <c r="D66" s="7" t="s">
        <v>66</v>
      </c>
      <c r="E66" s="7" t="s">
        <v>66</v>
      </c>
    </row>
    <row r="67">
      <c r="A67" s="4">
        <v>42036.0</v>
      </c>
      <c r="B67" s="5" t="s">
        <v>39</v>
      </c>
      <c r="C67" s="7" t="s">
        <v>62</v>
      </c>
      <c r="D67" s="7" t="s">
        <v>25</v>
      </c>
      <c r="E67" s="7" t="s">
        <v>62</v>
      </c>
    </row>
    <row r="68">
      <c r="A68" s="4">
        <v>42005.0</v>
      </c>
      <c r="B68" s="5" t="s">
        <v>39</v>
      </c>
      <c r="C68" s="5" t="s">
        <v>19</v>
      </c>
      <c r="D68" s="6">
        <f>+0.1 %</f>
        <v>0.001</v>
      </c>
      <c r="E68" s="7" t="s">
        <v>6</v>
      </c>
    </row>
    <row r="69">
      <c r="A69" s="4">
        <v>41974.0</v>
      </c>
      <c r="B69" s="5" t="s">
        <v>39</v>
      </c>
      <c r="C69" s="6">
        <f>+0.1 %</f>
        <v>0.001</v>
      </c>
      <c r="D69" s="6">
        <f>+1.4 %</f>
        <v>0.014</v>
      </c>
      <c r="E69" s="7" t="s">
        <v>15</v>
      </c>
    </row>
    <row r="70">
      <c r="A70" s="4">
        <v>41944.0</v>
      </c>
      <c r="B70" s="5" t="s">
        <v>39</v>
      </c>
      <c r="C70" s="5" t="s">
        <v>19</v>
      </c>
      <c r="D70" s="6">
        <f>+1.3 %</f>
        <v>0.013</v>
      </c>
      <c r="E70" s="7" t="s">
        <v>64</v>
      </c>
    </row>
    <row r="71">
      <c r="A71" s="4">
        <v>41913.0</v>
      </c>
      <c r="B71" s="5" t="s">
        <v>39</v>
      </c>
      <c r="C71" s="6">
        <f>+1.4 %</f>
        <v>0.014</v>
      </c>
      <c r="D71" s="7" t="s">
        <v>51</v>
      </c>
      <c r="E71" s="7" t="s">
        <v>98</v>
      </c>
    </row>
    <row r="72">
      <c r="A72" s="4">
        <v>41883.0</v>
      </c>
      <c r="B72" s="5" t="s">
        <v>40</v>
      </c>
      <c r="C72" s="5" t="s">
        <v>19</v>
      </c>
      <c r="D72" s="7" t="s">
        <v>71</v>
      </c>
      <c r="E72" s="7" t="s">
        <v>90</v>
      </c>
    </row>
    <row r="73">
      <c r="A73" s="4">
        <v>41852.0</v>
      </c>
      <c r="B73" s="5" t="s">
        <v>40</v>
      </c>
      <c r="C73" s="7" t="s">
        <v>71</v>
      </c>
      <c r="D73" s="7" t="s">
        <v>71</v>
      </c>
      <c r="E73" s="7" t="s">
        <v>110</v>
      </c>
    </row>
    <row r="74">
      <c r="A74" s="4">
        <v>41821.0</v>
      </c>
      <c r="B74" s="5" t="s">
        <v>39</v>
      </c>
      <c r="C74" s="5" t="s">
        <v>19</v>
      </c>
      <c r="D74" s="5" t="s">
        <v>19</v>
      </c>
      <c r="E74" s="7" t="s">
        <v>111</v>
      </c>
    </row>
    <row r="75">
      <c r="A75" s="4">
        <v>41791.0</v>
      </c>
      <c r="B75" s="5" t="s">
        <v>39</v>
      </c>
      <c r="C75" s="5" t="s">
        <v>19</v>
      </c>
      <c r="D75" s="6">
        <f>+0.1 %</f>
        <v>0.001</v>
      </c>
      <c r="E75" s="7" t="s">
        <v>189</v>
      </c>
    </row>
    <row r="76">
      <c r="A76" s="4">
        <v>41760.0</v>
      </c>
      <c r="B76" s="5" t="s">
        <v>39</v>
      </c>
      <c r="C76" s="5" t="s">
        <v>19</v>
      </c>
      <c r="D76" s="5" t="s">
        <v>19</v>
      </c>
      <c r="E76" s="7" t="s">
        <v>110</v>
      </c>
    </row>
    <row r="77">
      <c r="A77" s="4">
        <v>41730.0</v>
      </c>
      <c r="B77" s="5" t="s">
        <v>39</v>
      </c>
      <c r="C77" s="5" t="s">
        <v>19</v>
      </c>
      <c r="D77" s="7" t="s">
        <v>6</v>
      </c>
      <c r="E77" s="7" t="s">
        <v>97</v>
      </c>
    </row>
    <row r="78">
      <c r="A78" s="4">
        <v>41699.0</v>
      </c>
      <c r="B78" s="5" t="s">
        <v>39</v>
      </c>
      <c r="C78" s="5" t="s">
        <v>19</v>
      </c>
      <c r="D78" s="7" t="s">
        <v>15</v>
      </c>
      <c r="E78" s="7" t="s">
        <v>146</v>
      </c>
    </row>
    <row r="79">
      <c r="A79" s="4">
        <v>41671.0</v>
      </c>
      <c r="B79" s="5" t="s">
        <v>39</v>
      </c>
      <c r="C79" s="7" t="s">
        <v>6</v>
      </c>
      <c r="D79" s="7" t="s">
        <v>14</v>
      </c>
      <c r="E79" s="7" t="s">
        <v>94</v>
      </c>
    </row>
    <row r="80">
      <c r="A80" s="4">
        <v>41640.0</v>
      </c>
      <c r="B80" s="5" t="s">
        <v>38</v>
      </c>
      <c r="C80" s="7" t="s">
        <v>47</v>
      </c>
      <c r="D80" s="7" t="s">
        <v>72</v>
      </c>
      <c r="E80" s="7" t="s">
        <v>91</v>
      </c>
    </row>
    <row r="81">
      <c r="A81" s="4">
        <v>41609.0</v>
      </c>
      <c r="B81" s="5" t="s">
        <v>38</v>
      </c>
      <c r="C81" s="7" t="s">
        <v>48</v>
      </c>
      <c r="D81" s="7" t="s">
        <v>88</v>
      </c>
      <c r="E81" s="7" t="s">
        <v>94</v>
      </c>
    </row>
    <row r="82">
      <c r="A82" s="4">
        <v>41579.0</v>
      </c>
      <c r="B82" s="5" t="s">
        <v>214</v>
      </c>
      <c r="C82" s="7" t="s">
        <v>79</v>
      </c>
      <c r="D82" s="7" t="s">
        <v>53</v>
      </c>
      <c r="E82" s="7" t="s">
        <v>114</v>
      </c>
    </row>
    <row r="83">
      <c r="A83" s="4">
        <v>41548.0</v>
      </c>
      <c r="B83" s="5" t="s">
        <v>112</v>
      </c>
      <c r="C83" s="7" t="s">
        <v>6</v>
      </c>
      <c r="D83" s="7" t="s">
        <v>62</v>
      </c>
      <c r="E83" s="7" t="s">
        <v>144</v>
      </c>
    </row>
    <row r="84">
      <c r="A84" s="4">
        <v>41518.0</v>
      </c>
      <c r="B84" s="5" t="s">
        <v>112</v>
      </c>
      <c r="C84" s="7" t="s">
        <v>23</v>
      </c>
      <c r="D84" s="7" t="s">
        <v>86</v>
      </c>
      <c r="E84" s="7" t="s">
        <v>144</v>
      </c>
    </row>
    <row r="85">
      <c r="A85" s="4">
        <v>41487.0</v>
      </c>
      <c r="B85" s="5" t="s">
        <v>112</v>
      </c>
      <c r="C85" s="7" t="s">
        <v>18</v>
      </c>
      <c r="D85" s="7" t="s">
        <v>86</v>
      </c>
      <c r="E85" s="7" t="s">
        <v>94</v>
      </c>
    </row>
    <row r="86">
      <c r="A86" s="4">
        <v>41456.0</v>
      </c>
      <c r="B86" s="5" t="s">
        <v>112</v>
      </c>
      <c r="C86" s="7" t="s">
        <v>62</v>
      </c>
      <c r="D86" s="7" t="s">
        <v>96</v>
      </c>
      <c r="E86" s="7" t="s">
        <v>59</v>
      </c>
    </row>
    <row r="87">
      <c r="A87" s="4">
        <v>41426.0</v>
      </c>
      <c r="B87" s="5" t="s">
        <v>36</v>
      </c>
      <c r="C87" s="7" t="s">
        <v>23</v>
      </c>
      <c r="D87" s="7" t="s">
        <v>86</v>
      </c>
      <c r="E87" s="7" t="s">
        <v>186</v>
      </c>
    </row>
    <row r="88">
      <c r="A88" s="4">
        <v>41395.0</v>
      </c>
      <c r="B88" s="5" t="s">
        <v>36</v>
      </c>
      <c r="C88" s="7" t="s">
        <v>6</v>
      </c>
      <c r="D88" s="7" t="s">
        <v>78</v>
      </c>
      <c r="E88" s="7" t="s">
        <v>144</v>
      </c>
    </row>
    <row r="89">
      <c r="A89" s="4">
        <v>41365.0</v>
      </c>
      <c r="B89" s="5" t="s">
        <v>35</v>
      </c>
      <c r="C89" s="7" t="s">
        <v>7</v>
      </c>
      <c r="D89" s="7" t="s">
        <v>86</v>
      </c>
      <c r="E89" s="7" t="s">
        <v>198</v>
      </c>
    </row>
    <row r="90">
      <c r="A90" s="4">
        <v>41334.0</v>
      </c>
      <c r="B90" s="5" t="s">
        <v>35</v>
      </c>
      <c r="C90" s="7" t="s">
        <v>25</v>
      </c>
      <c r="D90" s="7" t="s">
        <v>16</v>
      </c>
      <c r="E90" s="7" t="s">
        <v>192</v>
      </c>
    </row>
    <row r="91">
      <c r="A91" s="4">
        <v>41306.0</v>
      </c>
      <c r="B91" s="5" t="s">
        <v>34</v>
      </c>
      <c r="C91" s="5" t="s">
        <v>19</v>
      </c>
      <c r="D91" s="7" t="s">
        <v>150</v>
      </c>
      <c r="E91" s="7" t="s">
        <v>110</v>
      </c>
    </row>
    <row r="92">
      <c r="A92" s="4">
        <v>41275.0</v>
      </c>
      <c r="B92" s="5" t="s">
        <v>34</v>
      </c>
      <c r="C92" s="7" t="s">
        <v>15</v>
      </c>
      <c r="D92" s="7" t="s">
        <v>88</v>
      </c>
      <c r="E92" s="7" t="s">
        <v>58</v>
      </c>
    </row>
    <row r="93">
      <c r="A93" s="4">
        <v>41244.0</v>
      </c>
      <c r="B93" s="5" t="s">
        <v>33</v>
      </c>
      <c r="C93" s="7" t="s">
        <v>14</v>
      </c>
      <c r="D93" s="7" t="s">
        <v>69</v>
      </c>
      <c r="E93" s="7" t="s">
        <v>93</v>
      </c>
    </row>
    <row r="94">
      <c r="A94" s="4">
        <v>41214.0</v>
      </c>
      <c r="B94" s="5" t="s">
        <v>31</v>
      </c>
      <c r="C94" s="7" t="s">
        <v>7</v>
      </c>
      <c r="D94" s="7" t="s">
        <v>78</v>
      </c>
      <c r="E94" s="7" t="s">
        <v>111</v>
      </c>
    </row>
    <row r="95">
      <c r="A95" s="4">
        <v>41183.0</v>
      </c>
      <c r="B95" s="5" t="s">
        <v>31</v>
      </c>
      <c r="C95" s="7" t="s">
        <v>6</v>
      </c>
      <c r="D95" s="7" t="s">
        <v>86</v>
      </c>
      <c r="E95" s="7" t="s">
        <v>192</v>
      </c>
    </row>
    <row r="96">
      <c r="A96" s="4">
        <v>41153.0</v>
      </c>
      <c r="B96" s="5" t="s">
        <v>31</v>
      </c>
      <c r="C96" s="7" t="s">
        <v>62</v>
      </c>
      <c r="D96" s="7" t="s">
        <v>113</v>
      </c>
      <c r="E96" s="7" t="s">
        <v>106</v>
      </c>
    </row>
    <row r="97">
      <c r="A97" s="4">
        <v>41122.0</v>
      </c>
      <c r="B97" s="5" t="s">
        <v>143</v>
      </c>
      <c r="C97" s="7" t="s">
        <v>51</v>
      </c>
      <c r="D97" s="7" t="s">
        <v>62</v>
      </c>
      <c r="E97" s="7" t="s">
        <v>72</v>
      </c>
    </row>
    <row r="98">
      <c r="A98" s="4">
        <v>41091.0</v>
      </c>
      <c r="B98" s="5" t="s">
        <v>143</v>
      </c>
      <c r="C98" s="7" t="s">
        <v>71</v>
      </c>
      <c r="D98" s="6">
        <f>+0.7 %</f>
        <v>0.007</v>
      </c>
      <c r="E98" s="7" t="s">
        <v>72</v>
      </c>
    </row>
    <row r="99">
      <c r="A99" s="4">
        <v>41061.0</v>
      </c>
      <c r="B99" s="5" t="s">
        <v>142</v>
      </c>
      <c r="C99" s="6">
        <f>+0.8 %</f>
        <v>0.008</v>
      </c>
      <c r="D99" s="6">
        <f>+0.6 %</f>
        <v>0.006</v>
      </c>
      <c r="E99" s="7" t="s">
        <v>113</v>
      </c>
    </row>
    <row r="100">
      <c r="A100" s="4">
        <v>41030.0</v>
      </c>
      <c r="B100" s="5" t="s">
        <v>30</v>
      </c>
      <c r="C100" s="6">
        <f>+1.4 %</f>
        <v>0.014</v>
      </c>
      <c r="D100" s="7" t="s">
        <v>7</v>
      </c>
      <c r="E100" s="7" t="s">
        <v>113</v>
      </c>
    </row>
    <row r="101">
      <c r="A101" s="4">
        <v>41000.0</v>
      </c>
      <c r="B101" s="5" t="s">
        <v>143</v>
      </c>
      <c r="C101" s="7" t="s">
        <v>96</v>
      </c>
      <c r="D101" s="7" t="s">
        <v>67</v>
      </c>
      <c r="E101" s="7" t="s">
        <v>97</v>
      </c>
    </row>
    <row r="102">
      <c r="A102" s="4">
        <v>40969.0</v>
      </c>
      <c r="B102" s="5" t="s">
        <v>30</v>
      </c>
      <c r="C102" s="7" t="s">
        <v>47</v>
      </c>
      <c r="D102" s="7" t="s">
        <v>16</v>
      </c>
      <c r="E102" s="7" t="s">
        <v>106</v>
      </c>
    </row>
    <row r="103">
      <c r="A103" s="4">
        <v>40940.0</v>
      </c>
      <c r="B103" s="5" t="s">
        <v>30</v>
      </c>
      <c r="C103" s="7" t="s">
        <v>25</v>
      </c>
      <c r="D103" s="7" t="s">
        <v>16</v>
      </c>
      <c r="E103" s="7" t="s">
        <v>82</v>
      </c>
    </row>
    <row r="104">
      <c r="A104" s="4">
        <v>40909.0</v>
      </c>
      <c r="B104" s="5" t="s">
        <v>142</v>
      </c>
      <c r="C104" s="7" t="s">
        <v>6</v>
      </c>
      <c r="D104" s="7" t="s">
        <v>69</v>
      </c>
      <c r="E104" s="7" t="s">
        <v>88</v>
      </c>
    </row>
    <row r="105">
      <c r="A105" s="4">
        <v>40878.0</v>
      </c>
      <c r="B105" s="5" t="s">
        <v>29</v>
      </c>
      <c r="C105" s="7" t="s">
        <v>47</v>
      </c>
      <c r="D105" s="7" t="s">
        <v>78</v>
      </c>
      <c r="E105" s="7" t="s">
        <v>54</v>
      </c>
    </row>
    <row r="106">
      <c r="A106" s="4">
        <v>40848.0</v>
      </c>
      <c r="B106" s="5" t="s">
        <v>29</v>
      </c>
      <c r="C106" s="7" t="s">
        <v>64</v>
      </c>
      <c r="D106" s="7" t="s">
        <v>47</v>
      </c>
      <c r="E106" s="7" t="s">
        <v>87</v>
      </c>
    </row>
    <row r="107">
      <c r="A107" s="4">
        <v>40817.0</v>
      </c>
      <c r="B107" s="5" t="s">
        <v>28</v>
      </c>
      <c r="C107" s="6">
        <f>+0.8 %</f>
        <v>0.008</v>
      </c>
      <c r="D107" s="6">
        <f>+1.4 %</f>
        <v>0.014</v>
      </c>
      <c r="E107" s="7" t="s">
        <v>6</v>
      </c>
    </row>
    <row r="108">
      <c r="A108" s="4">
        <v>40787.0</v>
      </c>
      <c r="B108" s="5" t="s">
        <v>141</v>
      </c>
      <c r="C108" s="6">
        <f>+0.7 %</f>
        <v>0.007</v>
      </c>
      <c r="D108" s="6">
        <f t="shared" ref="D108:D109" si="8">+0.4 %</f>
        <v>0.004</v>
      </c>
      <c r="E108" s="7" t="s">
        <v>66</v>
      </c>
    </row>
    <row r="109">
      <c r="A109" s="4">
        <v>40756.0</v>
      </c>
      <c r="B109" s="5" t="s">
        <v>141</v>
      </c>
      <c r="C109" s="7" t="s">
        <v>51</v>
      </c>
      <c r="D109" s="6">
        <f t="shared" si="8"/>
        <v>0.004</v>
      </c>
      <c r="E109" s="7" t="s">
        <v>113</v>
      </c>
    </row>
    <row r="110">
      <c r="A110" s="4">
        <v>40725.0</v>
      </c>
      <c r="B110" s="5" t="s">
        <v>141</v>
      </c>
      <c r="C110" s="7" t="s">
        <v>18</v>
      </c>
      <c r="D110" s="7" t="s">
        <v>79</v>
      </c>
      <c r="E110" s="7" t="s">
        <v>79</v>
      </c>
    </row>
    <row r="111">
      <c r="A111" s="4">
        <v>40695.0</v>
      </c>
      <c r="B111" s="5" t="s">
        <v>141</v>
      </c>
      <c r="C111" s="6">
        <f>+0.7 %</f>
        <v>0.007</v>
      </c>
      <c r="D111" s="7" t="s">
        <v>64</v>
      </c>
      <c r="E111" s="7" t="s">
        <v>64</v>
      </c>
    </row>
    <row r="112">
      <c r="A112" s="4">
        <v>40664.0</v>
      </c>
      <c r="B112" s="5" t="s">
        <v>29</v>
      </c>
      <c r="C112" s="7" t="s">
        <v>67</v>
      </c>
      <c r="D112" s="7" t="s">
        <v>53</v>
      </c>
      <c r="E112" s="7" t="s">
        <v>150</v>
      </c>
    </row>
    <row r="113">
      <c r="A113" s="4">
        <v>40634.0</v>
      </c>
      <c r="B113" s="5" t="s">
        <v>27</v>
      </c>
      <c r="C113" s="7" t="s">
        <v>51</v>
      </c>
      <c r="D113" s="6">
        <f t="shared" ref="D113:D114" si="9">+0.3 %</f>
        <v>0.003</v>
      </c>
      <c r="E113" s="7" t="s">
        <v>76</v>
      </c>
    </row>
    <row r="114">
      <c r="A114" s="4">
        <v>40603.0</v>
      </c>
      <c r="B114" s="5" t="s">
        <v>27</v>
      </c>
      <c r="C114" s="5" t="s">
        <v>19</v>
      </c>
      <c r="D114" s="6">
        <f t="shared" si="9"/>
        <v>0.003</v>
      </c>
      <c r="E114" s="7" t="s">
        <v>104</v>
      </c>
    </row>
    <row r="115">
      <c r="A115" s="4">
        <v>40575.0</v>
      </c>
      <c r="B115" s="5" t="s">
        <v>27</v>
      </c>
      <c r="C115" s="6">
        <f t="shared" ref="C115:D115" si="10">+0.4 %</f>
        <v>0.004</v>
      </c>
      <c r="D115" s="6">
        <f t="shared" si="10"/>
        <v>0.004</v>
      </c>
      <c r="E115" s="7" t="s">
        <v>155</v>
      </c>
    </row>
    <row r="116">
      <c r="A116" s="4">
        <v>40544.0</v>
      </c>
      <c r="B116" s="5" t="s">
        <v>27</v>
      </c>
      <c r="C116" s="7" t="s">
        <v>51</v>
      </c>
      <c r="D116" s="6">
        <f>+0.1 %</f>
        <v>0.001</v>
      </c>
      <c r="E116" s="5" t="s">
        <v>153</v>
      </c>
    </row>
    <row r="117">
      <c r="A117" s="4">
        <v>40513.0</v>
      </c>
      <c r="B117" s="5" t="s">
        <v>27</v>
      </c>
      <c r="C117" s="6">
        <f t="shared" ref="C117:C119" si="11">+0.1 %</f>
        <v>0.001</v>
      </c>
      <c r="D117" s="6">
        <f>+0.2 %</f>
        <v>0.002</v>
      </c>
      <c r="E117" s="5" t="s">
        <v>153</v>
      </c>
    </row>
    <row r="118">
      <c r="A118" s="4">
        <v>40483.0</v>
      </c>
      <c r="B118" s="5" t="s">
        <v>27</v>
      </c>
      <c r="C118" s="6">
        <f t="shared" si="11"/>
        <v>0.001</v>
      </c>
      <c r="D118" s="7" t="s">
        <v>6</v>
      </c>
      <c r="E118" s="5" t="s">
        <v>153</v>
      </c>
    </row>
    <row r="119">
      <c r="A119" s="4">
        <v>40452.0</v>
      </c>
      <c r="B119" s="5" t="s">
        <v>28</v>
      </c>
      <c r="C119" s="6">
        <f t="shared" si="11"/>
        <v>0.001</v>
      </c>
      <c r="D119" s="7" t="s">
        <v>6</v>
      </c>
      <c r="E119" s="5" t="s">
        <v>153</v>
      </c>
    </row>
    <row r="120">
      <c r="A120" s="4">
        <v>40422.0</v>
      </c>
      <c r="B120" s="5" t="s">
        <v>28</v>
      </c>
      <c r="C120" s="7" t="s">
        <v>47</v>
      </c>
      <c r="D120" s="7" t="s">
        <v>47</v>
      </c>
      <c r="E120" s="5" t="s">
        <v>153</v>
      </c>
    </row>
    <row r="121">
      <c r="A121" s="4">
        <v>40391.0</v>
      </c>
      <c r="B121" s="5" t="s">
        <v>27</v>
      </c>
      <c r="C121" s="5" t="s">
        <v>19</v>
      </c>
      <c r="D121" s="7" t="s">
        <v>51</v>
      </c>
      <c r="E121" s="5" t="s">
        <v>153</v>
      </c>
    </row>
    <row r="122">
      <c r="A122" s="4">
        <v>40360.0</v>
      </c>
      <c r="B122" s="5" t="s">
        <v>27</v>
      </c>
      <c r="C122" s="5" t="s">
        <v>19</v>
      </c>
      <c r="D122" s="7" t="s">
        <v>76</v>
      </c>
      <c r="E122" s="5" t="s">
        <v>153</v>
      </c>
    </row>
    <row r="123">
      <c r="A123" s="4">
        <v>40330.0</v>
      </c>
      <c r="B123" s="5" t="s">
        <v>27</v>
      </c>
      <c r="C123" s="7" t="s">
        <v>51</v>
      </c>
      <c r="D123" s="7" t="s">
        <v>104</v>
      </c>
      <c r="E123" s="5" t="s">
        <v>153</v>
      </c>
    </row>
    <row r="124">
      <c r="A124" s="4">
        <v>40299.0</v>
      </c>
      <c r="B124" s="5" t="s">
        <v>27</v>
      </c>
      <c r="C124" s="7" t="s">
        <v>88</v>
      </c>
      <c r="D124" s="7" t="s">
        <v>98</v>
      </c>
      <c r="E124" s="5" t="s">
        <v>153</v>
      </c>
    </row>
    <row r="125">
      <c r="A125" s="4">
        <v>40269.0</v>
      </c>
      <c r="B125" s="5" t="s">
        <v>22</v>
      </c>
      <c r="C125" s="6">
        <f>+0.5 %</f>
        <v>0.005</v>
      </c>
      <c r="D125" s="5" t="s">
        <v>153</v>
      </c>
      <c r="E125" s="5" t="s">
        <v>153</v>
      </c>
    </row>
    <row r="126">
      <c r="A126" s="4">
        <v>40238.0</v>
      </c>
      <c r="B126" s="5" t="s">
        <v>24</v>
      </c>
      <c r="C126" s="7" t="s">
        <v>48</v>
      </c>
      <c r="D126" s="5" t="s">
        <v>153</v>
      </c>
      <c r="E126" s="5" t="s">
        <v>153</v>
      </c>
    </row>
    <row r="127">
      <c r="A127" s="4">
        <v>40210.0</v>
      </c>
      <c r="B127" s="5" t="s">
        <v>22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253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166</v>
      </c>
      <c r="C2" s="7" t="s">
        <v>98</v>
      </c>
      <c r="D2" s="7" t="s">
        <v>23</v>
      </c>
      <c r="E2" s="6">
        <f>+1.1 %</f>
        <v>0.011</v>
      </c>
    </row>
    <row r="3">
      <c r="A3" s="4">
        <v>43983.0</v>
      </c>
      <c r="B3" s="5" t="s">
        <v>254</v>
      </c>
      <c r="C3" s="6">
        <f>+0.5 %</f>
        <v>0.005</v>
      </c>
      <c r="D3" s="6">
        <f>+6.1 %</f>
        <v>0.061</v>
      </c>
      <c r="E3" s="6">
        <f>+4.9 %</f>
        <v>0.049</v>
      </c>
    </row>
    <row r="4">
      <c r="A4" s="4">
        <v>43952.0</v>
      </c>
      <c r="B4" s="5" t="s">
        <v>159</v>
      </c>
      <c r="C4" s="6">
        <f>+3.3 %</f>
        <v>0.033</v>
      </c>
      <c r="D4" s="6">
        <f>+5.3 %</f>
        <v>0.053</v>
      </c>
      <c r="E4" s="6">
        <f>+4.4 %</f>
        <v>0.044</v>
      </c>
    </row>
    <row r="5">
      <c r="A5" s="4">
        <v>43922.0</v>
      </c>
      <c r="B5" s="5" t="s">
        <v>166</v>
      </c>
      <c r="C5" s="6">
        <f>+2.1 %</f>
        <v>0.021</v>
      </c>
      <c r="D5" s="7" t="s">
        <v>47</v>
      </c>
      <c r="E5" s="6">
        <f>+1.3 %</f>
        <v>0.013</v>
      </c>
    </row>
    <row r="6">
      <c r="A6" s="4">
        <v>43891.0</v>
      </c>
      <c r="B6" s="5" t="s">
        <v>169</v>
      </c>
      <c r="C6" s="7" t="s">
        <v>18</v>
      </c>
      <c r="D6" s="7" t="s">
        <v>150</v>
      </c>
      <c r="E6" s="7" t="s">
        <v>79</v>
      </c>
    </row>
    <row r="7">
      <c r="A7" s="4">
        <v>43862.0</v>
      </c>
      <c r="B7" s="5" t="s">
        <v>169</v>
      </c>
      <c r="C7" s="7" t="s">
        <v>87</v>
      </c>
      <c r="D7" s="7" t="s">
        <v>104</v>
      </c>
      <c r="E7" s="7" t="s">
        <v>96</v>
      </c>
    </row>
    <row r="8">
      <c r="A8" s="4">
        <v>43831.0</v>
      </c>
      <c r="B8" s="5" t="s">
        <v>167</v>
      </c>
      <c r="C8" s="7" t="s">
        <v>18</v>
      </c>
      <c r="D8" s="7" t="s">
        <v>18</v>
      </c>
      <c r="E8" s="6">
        <f>+2 %</f>
        <v>0.02</v>
      </c>
    </row>
    <row r="9">
      <c r="A9" s="4">
        <v>43800.0</v>
      </c>
      <c r="B9" s="5" t="s">
        <v>167</v>
      </c>
      <c r="C9" s="7" t="s">
        <v>6</v>
      </c>
      <c r="D9" s="7" t="s">
        <v>62</v>
      </c>
      <c r="E9" s="6">
        <f>+2.6 %</f>
        <v>0.026</v>
      </c>
    </row>
    <row r="10">
      <c r="A10" s="4">
        <v>43770.0</v>
      </c>
      <c r="B10" s="5" t="s">
        <v>164</v>
      </c>
      <c r="C10" s="6">
        <f>+0.5 %</f>
        <v>0.005</v>
      </c>
      <c r="D10" s="6">
        <f>+1.3 %</f>
        <v>0.013</v>
      </c>
      <c r="E10" s="6">
        <f>+2.4 %</f>
        <v>0.024</v>
      </c>
    </row>
    <row r="11">
      <c r="A11" s="4">
        <v>43739.0</v>
      </c>
      <c r="B11" s="5" t="s">
        <v>167</v>
      </c>
      <c r="C11" s="7" t="s">
        <v>62</v>
      </c>
      <c r="D11" s="6">
        <f>+2.1 %</f>
        <v>0.021</v>
      </c>
      <c r="E11" s="6">
        <f>+3.5 %</f>
        <v>0.035</v>
      </c>
    </row>
    <row r="12">
      <c r="A12" s="4">
        <v>43709.0</v>
      </c>
      <c r="B12" s="5" t="s">
        <v>165</v>
      </c>
      <c r="C12" s="6">
        <f>+1.6 %</f>
        <v>0.016</v>
      </c>
      <c r="D12" s="6">
        <f>+2.6 %</f>
        <v>0.026</v>
      </c>
      <c r="E12" s="6">
        <f>+4.4 %</f>
        <v>0.044</v>
      </c>
    </row>
    <row r="13">
      <c r="A13" s="4">
        <v>43678.0</v>
      </c>
      <c r="B13" s="5" t="s">
        <v>166</v>
      </c>
      <c r="C13" s="6">
        <f>+1.3 %</f>
        <v>0.013</v>
      </c>
      <c r="D13" s="6">
        <f>+1 %</f>
        <v>0.01</v>
      </c>
      <c r="E13" s="6">
        <f>+2.8 %</f>
        <v>0.028</v>
      </c>
    </row>
    <row r="14">
      <c r="A14" s="4">
        <v>43647.0</v>
      </c>
      <c r="B14" s="5" t="s">
        <v>168</v>
      </c>
      <c r="C14" s="7" t="s">
        <v>6</v>
      </c>
      <c r="D14" s="7" t="s">
        <v>51</v>
      </c>
      <c r="E14" s="6">
        <f>+2.4 %</f>
        <v>0.024</v>
      </c>
    </row>
    <row r="15">
      <c r="A15" s="4">
        <v>43617.0</v>
      </c>
      <c r="B15" s="5" t="s">
        <v>168</v>
      </c>
      <c r="C15" s="6">
        <f>+0.1 %</f>
        <v>0.001</v>
      </c>
      <c r="D15" s="7" t="s">
        <v>48</v>
      </c>
      <c r="E15" s="6">
        <f>+3.1 %</f>
        <v>0.031</v>
      </c>
    </row>
    <row r="16">
      <c r="A16" s="4">
        <v>43586.0</v>
      </c>
      <c r="B16" s="5" t="s">
        <v>168</v>
      </c>
      <c r="C16" s="6">
        <f>+0.2 %</f>
        <v>0.002</v>
      </c>
      <c r="D16" s="7" t="s">
        <v>25</v>
      </c>
      <c r="E16" s="6">
        <f>+3.3 %</f>
        <v>0.033</v>
      </c>
    </row>
    <row r="17">
      <c r="A17" s="4">
        <v>43556.0</v>
      </c>
      <c r="B17" s="5" t="s">
        <v>168</v>
      </c>
      <c r="C17" s="7" t="s">
        <v>86</v>
      </c>
      <c r="D17" s="6">
        <f>+0.1 %</f>
        <v>0.001</v>
      </c>
      <c r="E17" s="6">
        <f>+4.9 %</f>
        <v>0.049</v>
      </c>
    </row>
    <row r="18">
      <c r="A18" s="4">
        <v>43525.0</v>
      </c>
      <c r="B18" s="5" t="s">
        <v>166</v>
      </c>
      <c r="C18" s="6">
        <f>+0.4 %</f>
        <v>0.004</v>
      </c>
      <c r="D18" s="6">
        <f>+1.9 %</f>
        <v>0.019</v>
      </c>
      <c r="E18" s="6">
        <f>+5.9 %</f>
        <v>0.059</v>
      </c>
    </row>
    <row r="19">
      <c r="A19" s="4">
        <v>43497.0</v>
      </c>
      <c r="B19" s="5" t="s">
        <v>158</v>
      </c>
      <c r="C19" s="6">
        <f>+1 %</f>
        <v>0.01</v>
      </c>
      <c r="D19" s="6">
        <f>+0.8 %</f>
        <v>0.008</v>
      </c>
      <c r="E19" s="6">
        <f>+5.4 %</f>
        <v>0.054</v>
      </c>
    </row>
    <row r="20">
      <c r="A20" s="4">
        <v>43466.0</v>
      </c>
      <c r="B20" s="5" t="s">
        <v>168</v>
      </c>
      <c r="C20" s="6">
        <f>+0.4 %</f>
        <v>0.004</v>
      </c>
      <c r="D20" s="6">
        <f>+1.4 %</f>
        <v>0.014</v>
      </c>
      <c r="E20" s="6">
        <f>+7.3 %</f>
        <v>0.073</v>
      </c>
    </row>
    <row r="21">
      <c r="A21" s="4">
        <v>43435.0</v>
      </c>
      <c r="B21" s="5" t="s">
        <v>169</v>
      </c>
      <c r="C21" s="7" t="s">
        <v>25</v>
      </c>
      <c r="D21" s="6">
        <f>+0.9 %</f>
        <v>0.009</v>
      </c>
      <c r="E21" s="6">
        <f>+8.2 %</f>
        <v>0.082</v>
      </c>
    </row>
    <row r="22">
      <c r="A22" s="4">
        <v>43405.0</v>
      </c>
      <c r="B22" s="5" t="s">
        <v>168</v>
      </c>
      <c r="C22" s="6">
        <f>+1.6 %</f>
        <v>0.016</v>
      </c>
      <c r="D22" s="6">
        <f>+1.7 %</f>
        <v>0.017</v>
      </c>
      <c r="E22" s="6">
        <f>+10.9 %</f>
        <v>0.109</v>
      </c>
    </row>
    <row r="23">
      <c r="A23" s="4">
        <v>43374.0</v>
      </c>
      <c r="B23" s="5" t="s">
        <v>118</v>
      </c>
      <c r="C23" s="7" t="s">
        <v>51</v>
      </c>
      <c r="D23" s="6">
        <f>+0.9 %</f>
        <v>0.009</v>
      </c>
      <c r="E23" s="6">
        <f>+9.6 %</f>
        <v>0.096</v>
      </c>
    </row>
    <row r="24">
      <c r="A24" s="4">
        <v>43344.0</v>
      </c>
      <c r="B24" s="5" t="s">
        <v>118</v>
      </c>
      <c r="C24" s="6">
        <f>+0.1 %</f>
        <v>0.001</v>
      </c>
      <c r="D24" s="6">
        <f>+1.3 %</f>
        <v>0.013</v>
      </c>
      <c r="E24" s="6">
        <f>+9.1 %</f>
        <v>0.091</v>
      </c>
    </row>
    <row r="25">
      <c r="A25" s="4">
        <v>43313.0</v>
      </c>
      <c r="B25" s="5" t="s">
        <v>202</v>
      </c>
      <c r="C25" s="6">
        <f>+0.8 %</f>
        <v>0.008</v>
      </c>
      <c r="D25" s="6">
        <f>+1.4 %</f>
        <v>0.014</v>
      </c>
      <c r="E25" s="6">
        <f t="shared" ref="E25:E26" si="1">+10.9 %</f>
        <v>0.109</v>
      </c>
    </row>
    <row r="26">
      <c r="A26" s="4">
        <v>43282.0</v>
      </c>
      <c r="B26" s="5" t="s">
        <v>119</v>
      </c>
      <c r="C26" s="6">
        <f t="shared" ref="C26:C27" si="2">+0.3 %</f>
        <v>0.003</v>
      </c>
      <c r="D26" s="6">
        <f>+2.4 %</f>
        <v>0.024</v>
      </c>
      <c r="E26" s="6">
        <f t="shared" si="1"/>
        <v>0.109</v>
      </c>
    </row>
    <row r="27">
      <c r="A27" s="4">
        <v>43252.0</v>
      </c>
      <c r="B27" s="5" t="s">
        <v>119</v>
      </c>
      <c r="C27" s="6">
        <f t="shared" si="2"/>
        <v>0.003</v>
      </c>
      <c r="D27" s="6">
        <f>+1.7 %</f>
        <v>0.017</v>
      </c>
      <c r="E27" s="6">
        <f>+9 %</f>
        <v>0.09</v>
      </c>
    </row>
    <row r="28">
      <c r="A28" s="4">
        <v>43221.0</v>
      </c>
      <c r="B28" s="5" t="s">
        <v>204</v>
      </c>
      <c r="C28" s="6">
        <f>+1.8 %</f>
        <v>0.018</v>
      </c>
      <c r="D28" s="6">
        <f>+1.4 %</f>
        <v>0.014</v>
      </c>
      <c r="E28" s="6">
        <f>+8.1 %</f>
        <v>0.081</v>
      </c>
    </row>
    <row r="29">
      <c r="A29" s="4">
        <v>43191.0</v>
      </c>
      <c r="B29" s="5" t="s">
        <v>120</v>
      </c>
      <c r="C29" s="7" t="s">
        <v>6</v>
      </c>
      <c r="D29" s="6">
        <f>+2.4 %</f>
        <v>0.024</v>
      </c>
      <c r="E29" s="6">
        <f>+7.9 %</f>
        <v>0.079</v>
      </c>
    </row>
    <row r="30">
      <c r="A30" s="4">
        <v>43160.0</v>
      </c>
      <c r="B30" s="5" t="s">
        <v>117</v>
      </c>
      <c r="C30" s="5" t="s">
        <v>19</v>
      </c>
      <c r="D30" s="6">
        <f>+4.1 %</f>
        <v>0.041</v>
      </c>
      <c r="E30" s="6">
        <f t="shared" ref="E30:E31" si="3">+10.1 %</f>
        <v>0.101</v>
      </c>
    </row>
    <row r="31">
      <c r="A31" s="4">
        <v>43132.0</v>
      </c>
      <c r="B31" s="5" t="s">
        <v>117</v>
      </c>
      <c r="C31" s="6">
        <f>+2.8 %</f>
        <v>0.028</v>
      </c>
      <c r="D31" s="6">
        <f>+6 %</f>
        <v>0.06</v>
      </c>
      <c r="E31" s="6">
        <f t="shared" si="3"/>
        <v>0.101</v>
      </c>
    </row>
    <row r="32">
      <c r="A32" s="4">
        <v>43101.0</v>
      </c>
      <c r="B32" s="5" t="s">
        <v>123</v>
      </c>
      <c r="C32" s="6">
        <f>+1.3 %</f>
        <v>0.013</v>
      </c>
      <c r="D32" s="6">
        <f>+3.6 %</f>
        <v>0.036</v>
      </c>
      <c r="E32" s="6">
        <f>+8.4 %</f>
        <v>0.084</v>
      </c>
    </row>
    <row r="33">
      <c r="A33" s="4">
        <v>43070.0</v>
      </c>
      <c r="B33" s="5" t="s">
        <v>124</v>
      </c>
      <c r="C33" s="6">
        <f>+1.8 %</f>
        <v>0.018</v>
      </c>
      <c r="D33" s="6">
        <f t="shared" ref="D33:D34" si="4">+1.7 %</f>
        <v>0.017</v>
      </c>
      <c r="E33" s="6">
        <f>+6.5 %</f>
        <v>0.065</v>
      </c>
    </row>
    <row r="34">
      <c r="A34" s="4">
        <v>43040.0</v>
      </c>
      <c r="B34" s="5" t="s">
        <v>127</v>
      </c>
      <c r="C34" s="6">
        <f>+0.4 %</f>
        <v>0.004</v>
      </c>
      <c r="D34" s="6">
        <f t="shared" si="4"/>
        <v>0.017</v>
      </c>
      <c r="E34" s="6">
        <f>+4.6 %</f>
        <v>0.046</v>
      </c>
    </row>
    <row r="35">
      <c r="A35" s="4">
        <v>43009.0</v>
      </c>
      <c r="B35" s="5" t="s">
        <v>127</v>
      </c>
      <c r="C35" s="7" t="s">
        <v>47</v>
      </c>
      <c r="D35" s="6">
        <f>+2.2 %</f>
        <v>0.022</v>
      </c>
      <c r="E35" s="6">
        <f>+6.9 %</f>
        <v>0.069</v>
      </c>
    </row>
    <row r="36">
      <c r="A36" s="4">
        <v>42979.0</v>
      </c>
      <c r="B36" s="5" t="s">
        <v>127</v>
      </c>
      <c r="C36" s="6">
        <f>+1.8 %</f>
        <v>0.018</v>
      </c>
      <c r="D36" s="6">
        <f>+1.2 %</f>
        <v>0.012</v>
      </c>
      <c r="E36" s="6">
        <f>+10.9 %</f>
        <v>0.109</v>
      </c>
    </row>
    <row r="37">
      <c r="A37" s="4">
        <v>42948.0</v>
      </c>
      <c r="B37" s="5" t="s">
        <v>193</v>
      </c>
      <c r="C37" s="6">
        <f>+0.8 %</f>
        <v>0.008</v>
      </c>
      <c r="D37" s="7" t="s">
        <v>66</v>
      </c>
      <c r="E37" s="6">
        <f>+7.7 %</f>
        <v>0.077</v>
      </c>
    </row>
    <row r="38">
      <c r="A38" s="4">
        <v>42917.0</v>
      </c>
      <c r="B38" s="5" t="s">
        <v>128</v>
      </c>
      <c r="C38" s="7" t="s">
        <v>96</v>
      </c>
      <c r="D38" s="7" t="s">
        <v>6</v>
      </c>
      <c r="E38" s="6">
        <f>+6.2 %</f>
        <v>0.062</v>
      </c>
    </row>
    <row r="39">
      <c r="A39" s="4">
        <v>42887.0</v>
      </c>
      <c r="B39" s="5" t="s">
        <v>195</v>
      </c>
      <c r="C39" s="7" t="s">
        <v>47</v>
      </c>
      <c r="D39" s="6">
        <f>+2.7 %</f>
        <v>0.027</v>
      </c>
      <c r="E39" s="6">
        <f>+8.8 %</f>
        <v>0.088</v>
      </c>
    </row>
    <row r="40">
      <c r="A40" s="4">
        <v>42856.0</v>
      </c>
      <c r="B40" s="5" t="s">
        <v>195</v>
      </c>
      <c r="C40" s="6">
        <f>+1.5 %</f>
        <v>0.015</v>
      </c>
      <c r="D40" s="6">
        <f>+3.2 %</f>
        <v>0.032</v>
      </c>
      <c r="E40" s="6">
        <f>+11.1 %</f>
        <v>0.111</v>
      </c>
    </row>
    <row r="41">
      <c r="A41" s="4">
        <v>42826.0</v>
      </c>
      <c r="B41" s="5" t="s">
        <v>128</v>
      </c>
      <c r="C41" s="6">
        <f>+1.6 %</f>
        <v>0.016</v>
      </c>
      <c r="D41" s="6">
        <f>+2.8 %</f>
        <v>0.028</v>
      </c>
      <c r="E41" s="6">
        <f>+9.9 %</f>
        <v>0.099</v>
      </c>
    </row>
    <row r="42">
      <c r="A42" s="4">
        <v>42795.0</v>
      </c>
      <c r="B42" s="5" t="s">
        <v>130</v>
      </c>
      <c r="C42" s="5" t="s">
        <v>19</v>
      </c>
      <c r="D42" s="6">
        <f t="shared" ref="D42:D43" si="5">+0.8 %</f>
        <v>0.008</v>
      </c>
      <c r="E42" s="6">
        <f t="shared" ref="E42:E43" si="6">+9.5 %</f>
        <v>0.095</v>
      </c>
    </row>
    <row r="43">
      <c r="A43" s="4">
        <v>42767.0</v>
      </c>
      <c r="B43" s="5" t="s">
        <v>130</v>
      </c>
      <c r="C43" s="6">
        <f>+1.2 %</f>
        <v>0.012</v>
      </c>
      <c r="D43" s="6">
        <f t="shared" si="5"/>
        <v>0.008</v>
      </c>
      <c r="E43" s="6">
        <f t="shared" si="6"/>
        <v>0.095</v>
      </c>
    </row>
    <row r="44">
      <c r="A44" s="4">
        <v>42736.0</v>
      </c>
      <c r="B44" s="5" t="s">
        <v>171</v>
      </c>
      <c r="C44" s="7" t="s">
        <v>6</v>
      </c>
      <c r="D44" s="6">
        <f>+2.2 %</f>
        <v>0.022</v>
      </c>
      <c r="E44" s="6">
        <f>+7.5 %</f>
        <v>0.075</v>
      </c>
    </row>
    <row r="45">
      <c r="A45" s="4">
        <v>42705.0</v>
      </c>
      <c r="B45" s="5" t="s">
        <v>170</v>
      </c>
      <c r="C45" s="5" t="s">
        <v>19</v>
      </c>
      <c r="D45" s="6">
        <f>+5.9 %</f>
        <v>0.059</v>
      </c>
      <c r="E45" s="6">
        <f>+7.1 %</f>
        <v>0.071</v>
      </c>
    </row>
    <row r="46">
      <c r="A46" s="4">
        <v>42675.0</v>
      </c>
      <c r="B46" s="5" t="s">
        <v>170</v>
      </c>
      <c r="C46" s="6">
        <f>+2.7 %</f>
        <v>0.027</v>
      </c>
      <c r="D46" s="6">
        <f>+4.8 %</f>
        <v>0.048</v>
      </c>
      <c r="E46" s="6">
        <f>+9.6 %</f>
        <v>0.096</v>
      </c>
    </row>
    <row r="47">
      <c r="A47" s="4">
        <v>42644.0</v>
      </c>
      <c r="B47" s="5" t="s">
        <v>172</v>
      </c>
      <c r="C47" s="6">
        <f>+3.2 %</f>
        <v>0.032</v>
      </c>
      <c r="D47" s="6">
        <f>+1.5 %</f>
        <v>0.015</v>
      </c>
      <c r="E47" s="6">
        <f>+8.2 %</f>
        <v>0.082</v>
      </c>
    </row>
    <row r="48">
      <c r="A48" s="4">
        <v>42614.0</v>
      </c>
      <c r="B48" s="5" t="s">
        <v>133</v>
      </c>
      <c r="C48" s="7" t="s">
        <v>66</v>
      </c>
      <c r="D48" s="7" t="s">
        <v>62</v>
      </c>
      <c r="E48" s="6">
        <f>+7.3 %</f>
        <v>0.073</v>
      </c>
    </row>
    <row r="49">
      <c r="A49" s="4">
        <v>42583.0</v>
      </c>
      <c r="B49" s="5" t="s">
        <v>132</v>
      </c>
      <c r="C49" s="7" t="s">
        <v>7</v>
      </c>
      <c r="D49" s="6">
        <f>+1.9 %</f>
        <v>0.019</v>
      </c>
      <c r="E49" s="6">
        <f>+9.6 %</f>
        <v>0.096</v>
      </c>
    </row>
    <row r="50">
      <c r="A50" s="4">
        <v>42552.0</v>
      </c>
      <c r="B50" s="5" t="s">
        <v>132</v>
      </c>
      <c r="C50" s="6">
        <f>+0.9 %</f>
        <v>0.009</v>
      </c>
      <c r="D50" s="6">
        <f>+3.1 %</f>
        <v>0.031</v>
      </c>
      <c r="E50" s="6">
        <f>+9.8 %</f>
        <v>0.098</v>
      </c>
    </row>
    <row r="51">
      <c r="A51" s="4">
        <v>42522.0</v>
      </c>
      <c r="B51" s="5" t="s">
        <v>188</v>
      </c>
      <c r="C51" s="6">
        <f>+1.6 %</f>
        <v>0.016</v>
      </c>
      <c r="D51" s="6">
        <f>+3.4 %</f>
        <v>0.034</v>
      </c>
      <c r="E51" s="6">
        <f>+8.2 %</f>
        <v>0.082</v>
      </c>
    </row>
    <row r="52">
      <c r="A52" s="4">
        <v>42491.0</v>
      </c>
      <c r="B52" s="5" t="s">
        <v>196</v>
      </c>
      <c r="C52" s="6">
        <f>+0.5 %</f>
        <v>0.005</v>
      </c>
      <c r="D52" s="6">
        <f>+1.7 %</f>
        <v>0.017</v>
      </c>
      <c r="E52" s="6">
        <f>+7.2 %</f>
        <v>0.072</v>
      </c>
    </row>
    <row r="53">
      <c r="A53" s="4">
        <v>42461.0</v>
      </c>
      <c r="B53" s="5" t="s">
        <v>187</v>
      </c>
      <c r="C53" s="6">
        <f>+1.2 %</f>
        <v>0.012</v>
      </c>
      <c r="D53" s="6">
        <f>+0.6 %</f>
        <v>0.006</v>
      </c>
      <c r="E53" s="6">
        <f>+7.1 %</f>
        <v>0.071</v>
      </c>
    </row>
    <row r="54">
      <c r="A54" s="4">
        <v>42430.0</v>
      </c>
      <c r="B54" s="5" t="s">
        <v>134</v>
      </c>
      <c r="C54" s="5" t="s">
        <v>19</v>
      </c>
      <c r="D54" s="7" t="s">
        <v>71</v>
      </c>
      <c r="E54" s="6">
        <f>+6.6 %</f>
        <v>0.066</v>
      </c>
    </row>
    <row r="55">
      <c r="A55" s="4">
        <v>42401.0</v>
      </c>
      <c r="B55" s="5" t="s">
        <v>134</v>
      </c>
      <c r="C55" s="7" t="s">
        <v>25</v>
      </c>
      <c r="D55" s="6">
        <f>+0.9 %</f>
        <v>0.009</v>
      </c>
      <c r="E55" s="6">
        <f>+7.7 %</f>
        <v>0.077</v>
      </c>
    </row>
    <row r="56">
      <c r="A56" s="4">
        <v>42370.0</v>
      </c>
      <c r="B56" s="5" t="s">
        <v>187</v>
      </c>
      <c r="C56" s="7" t="s">
        <v>62</v>
      </c>
      <c r="D56" s="6">
        <f>+2.9 %</f>
        <v>0.029</v>
      </c>
      <c r="E56" s="6">
        <f>+8.5 %</f>
        <v>0.085</v>
      </c>
    </row>
    <row r="57">
      <c r="A57" s="4">
        <v>42339.0</v>
      </c>
      <c r="B57" s="5" t="s">
        <v>196</v>
      </c>
      <c r="C57" s="6">
        <f>+2.3 %</f>
        <v>0.023</v>
      </c>
      <c r="D57" s="6">
        <f>+6.1 %</f>
        <v>0.061</v>
      </c>
      <c r="E57" s="6">
        <f>+7.9 %</f>
        <v>0.079</v>
      </c>
    </row>
    <row r="58">
      <c r="A58" s="4">
        <v>42309.0</v>
      </c>
      <c r="B58" s="5" t="s">
        <v>185</v>
      </c>
      <c r="C58" s="6">
        <f>+1.3 %</f>
        <v>0.013</v>
      </c>
      <c r="D58" s="6">
        <f>+4.8 %</f>
        <v>0.048</v>
      </c>
      <c r="E58" s="6">
        <f>+4.7 %</f>
        <v>0.047</v>
      </c>
    </row>
    <row r="59">
      <c r="A59" s="4">
        <v>42278.0</v>
      </c>
      <c r="B59" s="5" t="s">
        <v>174</v>
      </c>
      <c r="C59" s="6">
        <f>+2.3 %</f>
        <v>0.023</v>
      </c>
      <c r="D59" s="6">
        <f>+3 %</f>
        <v>0.03</v>
      </c>
      <c r="E59" s="6">
        <f>+4.3 %</f>
        <v>0.043</v>
      </c>
    </row>
    <row r="60">
      <c r="A60" s="4">
        <v>42248.0</v>
      </c>
      <c r="B60" s="5" t="s">
        <v>176</v>
      </c>
      <c r="C60" s="6">
        <f>+1.1 %</f>
        <v>0.011</v>
      </c>
      <c r="D60" s="6">
        <f>+0.1 %</f>
        <v>0.001</v>
      </c>
      <c r="E60" s="6">
        <f>+3 %</f>
        <v>0.03</v>
      </c>
    </row>
    <row r="61">
      <c r="A61" s="4">
        <v>42217.0</v>
      </c>
      <c r="B61" s="5" t="s">
        <v>136</v>
      </c>
      <c r="C61" s="7" t="s">
        <v>6</v>
      </c>
      <c r="D61" s="7" t="s">
        <v>23</v>
      </c>
      <c r="E61" s="6">
        <f>+2.1 %</f>
        <v>0.021</v>
      </c>
    </row>
    <row r="62">
      <c r="A62" s="4">
        <v>42186.0</v>
      </c>
      <c r="B62" s="5" t="s">
        <v>136</v>
      </c>
      <c r="C62" s="7" t="s">
        <v>7</v>
      </c>
      <c r="D62" s="6">
        <f>+0.5 %</f>
        <v>0.005</v>
      </c>
      <c r="E62" s="6">
        <f>+4.1 %</f>
        <v>0.041</v>
      </c>
    </row>
    <row r="63">
      <c r="A63" s="4">
        <v>42156.0</v>
      </c>
      <c r="B63" s="5" t="s">
        <v>176</v>
      </c>
      <c r="C63" s="6">
        <f>+0.7 %</f>
        <v>0.007</v>
      </c>
      <c r="D63" s="6">
        <f>+1.9 %</f>
        <v>0.019</v>
      </c>
      <c r="E63" s="6">
        <f>+4.6 %</f>
        <v>0.046</v>
      </c>
    </row>
    <row r="64">
      <c r="A64" s="4">
        <v>42125.0</v>
      </c>
      <c r="B64" s="5" t="s">
        <v>136</v>
      </c>
      <c r="C64" s="6">
        <f>+0.4 %</f>
        <v>0.004</v>
      </c>
      <c r="D64" s="6">
        <f>+2.2 %</f>
        <v>0.022</v>
      </c>
      <c r="E64" s="6">
        <f>+3.9 %</f>
        <v>0.039</v>
      </c>
    </row>
    <row r="65">
      <c r="A65" s="4">
        <v>42095.0</v>
      </c>
      <c r="B65" s="5" t="s">
        <v>136</v>
      </c>
      <c r="C65" s="6">
        <f>+0.8 %</f>
        <v>0.008</v>
      </c>
      <c r="D65" s="6">
        <f>+1.9 %</f>
        <v>0.019</v>
      </c>
      <c r="E65" s="6">
        <f>+3.5 %</f>
        <v>0.035</v>
      </c>
    </row>
    <row r="66">
      <c r="A66" s="4">
        <v>42064.0</v>
      </c>
      <c r="B66" s="5" t="s">
        <v>177</v>
      </c>
      <c r="C66" s="6">
        <f>+1.1 %</f>
        <v>0.011</v>
      </c>
      <c r="D66" s="7" t="s">
        <v>18</v>
      </c>
      <c r="E66" s="6">
        <f>+2.7 %</f>
        <v>0.027</v>
      </c>
    </row>
    <row r="67">
      <c r="A67" s="4">
        <v>42036.0</v>
      </c>
      <c r="B67" s="5" t="s">
        <v>137</v>
      </c>
      <c r="C67" s="5" t="s">
        <v>19</v>
      </c>
      <c r="D67" s="7" t="s">
        <v>64</v>
      </c>
      <c r="E67" s="6">
        <f>+1.6 %</f>
        <v>0.016</v>
      </c>
    </row>
    <row r="68">
      <c r="A68" s="4">
        <v>42005.0</v>
      </c>
      <c r="B68" s="5" t="s">
        <v>137</v>
      </c>
      <c r="C68" s="7" t="s">
        <v>86</v>
      </c>
      <c r="D68" s="7" t="s">
        <v>66</v>
      </c>
      <c r="E68" s="6">
        <f>+1 %</f>
        <v>0.01</v>
      </c>
    </row>
    <row r="69">
      <c r="A69" s="4">
        <v>41974.0</v>
      </c>
      <c r="B69" s="5" t="s">
        <v>177</v>
      </c>
      <c r="C69" s="7" t="s">
        <v>25</v>
      </c>
      <c r="D69" s="6">
        <f>+1.2 %</f>
        <v>0.012</v>
      </c>
      <c r="E69" s="6">
        <f>+2.2 %</f>
        <v>0.022</v>
      </c>
    </row>
    <row r="70">
      <c r="A70" s="4">
        <v>41944.0</v>
      </c>
      <c r="B70" s="5" t="s">
        <v>136</v>
      </c>
      <c r="C70" s="6">
        <f>+0.9 %</f>
        <v>0.009</v>
      </c>
      <c r="D70" s="6">
        <f>+2.1 %</f>
        <v>0.021</v>
      </c>
      <c r="E70" s="6">
        <f t="shared" ref="E70:E71" si="7">+2.9 %</f>
        <v>0.029</v>
      </c>
    </row>
    <row r="71">
      <c r="A71" s="4">
        <v>41913.0</v>
      </c>
      <c r="B71" s="5" t="s">
        <v>177</v>
      </c>
      <c r="C71" s="6">
        <f>+1 %</f>
        <v>0.01</v>
      </c>
      <c r="D71" s="6">
        <f>+2.8 %</f>
        <v>0.028</v>
      </c>
      <c r="E71" s="6">
        <f t="shared" si="7"/>
        <v>0.029</v>
      </c>
    </row>
    <row r="72">
      <c r="A72" s="4">
        <v>41883.0</v>
      </c>
      <c r="B72" s="5" t="s">
        <v>137</v>
      </c>
      <c r="C72" s="6">
        <f>+0.2 %</f>
        <v>0.002</v>
      </c>
      <c r="D72" s="6">
        <f>+1.7 %</f>
        <v>0.017</v>
      </c>
      <c r="E72" s="6">
        <f>+1.9 %</f>
        <v>0.019</v>
      </c>
    </row>
    <row r="73">
      <c r="A73" s="4">
        <v>41852.0</v>
      </c>
      <c r="B73" s="5" t="s">
        <v>206</v>
      </c>
      <c r="C73" s="6">
        <f>+1.6 %</f>
        <v>0.016</v>
      </c>
      <c r="D73" s="6">
        <f>+1.5 %</f>
        <v>0.015</v>
      </c>
      <c r="E73" s="6">
        <f>+2.2 %</f>
        <v>0.022</v>
      </c>
    </row>
    <row r="74">
      <c r="A74" s="4">
        <v>41821.0</v>
      </c>
      <c r="B74" s="5" t="s">
        <v>138</v>
      </c>
      <c r="C74" s="7" t="s">
        <v>51</v>
      </c>
      <c r="D74" s="7" t="s">
        <v>51</v>
      </c>
      <c r="E74" s="6">
        <f>+0.3 %</f>
        <v>0.003</v>
      </c>
    </row>
    <row r="75">
      <c r="A75" s="4">
        <v>41791.0</v>
      </c>
      <c r="B75" s="5" t="s">
        <v>138</v>
      </c>
      <c r="C75" s="5" t="s">
        <v>19</v>
      </c>
      <c r="D75" s="5" t="s">
        <v>19</v>
      </c>
      <c r="E75" s="6">
        <f>+0.8 %</f>
        <v>0.008</v>
      </c>
    </row>
    <row r="76">
      <c r="A76" s="4">
        <v>41760.0</v>
      </c>
      <c r="B76" s="5" t="s">
        <v>138</v>
      </c>
      <c r="C76" s="5" t="s">
        <v>19</v>
      </c>
      <c r="D76" s="5" t="s">
        <v>19</v>
      </c>
      <c r="E76" s="6">
        <f t="shared" ref="E76:E77" si="8">+0.1 %</f>
        <v>0.001</v>
      </c>
    </row>
    <row r="77">
      <c r="A77" s="4">
        <v>41730.0</v>
      </c>
      <c r="B77" s="5" t="s">
        <v>138</v>
      </c>
      <c r="C77" s="5" t="s">
        <v>19</v>
      </c>
      <c r="D77" s="7" t="s">
        <v>7</v>
      </c>
      <c r="E77" s="6">
        <f t="shared" si="8"/>
        <v>0.001</v>
      </c>
    </row>
    <row r="78">
      <c r="A78" s="4">
        <v>41699.0</v>
      </c>
      <c r="B78" s="5" t="s">
        <v>138</v>
      </c>
      <c r="C78" s="5" t="s">
        <v>19</v>
      </c>
      <c r="D78" s="7" t="s">
        <v>25</v>
      </c>
      <c r="E78" s="5" t="s">
        <v>19</v>
      </c>
    </row>
    <row r="79">
      <c r="A79" s="4">
        <v>41671.0</v>
      </c>
      <c r="B79" s="5" t="s">
        <v>138</v>
      </c>
      <c r="C79" s="7" t="s">
        <v>7</v>
      </c>
      <c r="D79" s="7" t="s">
        <v>25</v>
      </c>
      <c r="E79" s="7" t="s">
        <v>62</v>
      </c>
    </row>
    <row r="80">
      <c r="A80" s="4">
        <v>41640.0</v>
      </c>
      <c r="B80" s="5" t="s">
        <v>138</v>
      </c>
      <c r="C80" s="7" t="s">
        <v>51</v>
      </c>
      <c r="D80" s="6">
        <f>+0.8 %</f>
        <v>0.008</v>
      </c>
      <c r="E80" s="6">
        <f>+0.7 %</f>
        <v>0.007</v>
      </c>
    </row>
    <row r="81">
      <c r="A81" s="4">
        <v>41609.0</v>
      </c>
      <c r="B81" s="5" t="s">
        <v>206</v>
      </c>
      <c r="C81" s="7" t="s">
        <v>51</v>
      </c>
      <c r="D81" s="6">
        <f>+0.9 %</f>
        <v>0.009</v>
      </c>
      <c r="E81" s="7" t="s">
        <v>84</v>
      </c>
    </row>
    <row r="82">
      <c r="A82" s="4">
        <v>41579.0</v>
      </c>
      <c r="B82" s="5" t="s">
        <v>206</v>
      </c>
      <c r="C82" s="6">
        <f>+0.9 %</f>
        <v>0.009</v>
      </c>
      <c r="D82" s="6">
        <f>+1.5 %</f>
        <v>0.015</v>
      </c>
      <c r="E82" s="7" t="s">
        <v>14</v>
      </c>
    </row>
    <row r="83">
      <c r="A83" s="4">
        <v>41548.0</v>
      </c>
      <c r="B83" s="5" t="s">
        <v>139</v>
      </c>
      <c r="C83" s="5" t="s">
        <v>19</v>
      </c>
      <c r="D83" s="6">
        <f>+0.2 %</f>
        <v>0.002</v>
      </c>
      <c r="E83" s="7" t="s">
        <v>147</v>
      </c>
    </row>
    <row r="84">
      <c r="A84" s="4">
        <v>41518.0</v>
      </c>
      <c r="B84" s="5" t="s">
        <v>139</v>
      </c>
      <c r="C84" s="6">
        <f>+0.5 %</f>
        <v>0.005</v>
      </c>
      <c r="D84" s="6">
        <f>+0.6 %</f>
        <v>0.006</v>
      </c>
      <c r="E84" s="7" t="s">
        <v>147</v>
      </c>
    </row>
    <row r="85">
      <c r="A85" s="4">
        <v>41487.0</v>
      </c>
      <c r="B85" s="5" t="s">
        <v>139</v>
      </c>
      <c r="C85" s="7" t="s">
        <v>6</v>
      </c>
      <c r="D85" s="7" t="s">
        <v>7</v>
      </c>
      <c r="E85" s="7" t="s">
        <v>198</v>
      </c>
    </row>
    <row r="86">
      <c r="A86" s="4">
        <v>41456.0</v>
      </c>
      <c r="B86" s="5" t="s">
        <v>139</v>
      </c>
      <c r="C86" s="6">
        <f>+0.4 %</f>
        <v>0.004</v>
      </c>
      <c r="D86" s="7" t="s">
        <v>23</v>
      </c>
      <c r="E86" s="7" t="s">
        <v>105</v>
      </c>
    </row>
    <row r="87">
      <c r="A87" s="4">
        <v>41426.0</v>
      </c>
      <c r="B87" s="5" t="s">
        <v>139</v>
      </c>
      <c r="C87" s="7" t="s">
        <v>25</v>
      </c>
      <c r="D87" s="7" t="s">
        <v>62</v>
      </c>
      <c r="E87" s="7" t="s">
        <v>59</v>
      </c>
    </row>
    <row r="88">
      <c r="A88" s="4">
        <v>41395.0</v>
      </c>
      <c r="B88" s="5" t="s">
        <v>138</v>
      </c>
      <c r="C88" s="5" t="s">
        <v>19</v>
      </c>
      <c r="D88" s="7" t="s">
        <v>15</v>
      </c>
      <c r="E88" s="7" t="s">
        <v>59</v>
      </c>
    </row>
    <row r="89">
      <c r="A89" s="4">
        <v>41365.0</v>
      </c>
      <c r="B89" s="5" t="s">
        <v>138</v>
      </c>
      <c r="C89" s="7" t="s">
        <v>51</v>
      </c>
      <c r="D89" s="5" t="s">
        <v>19</v>
      </c>
      <c r="E89" s="7" t="s">
        <v>99</v>
      </c>
    </row>
    <row r="90">
      <c r="A90" s="4">
        <v>41334.0</v>
      </c>
      <c r="B90" s="5" t="s">
        <v>138</v>
      </c>
      <c r="C90" s="7" t="s">
        <v>62</v>
      </c>
      <c r="D90" s="7" t="s">
        <v>107</v>
      </c>
      <c r="E90" s="7" t="s">
        <v>102</v>
      </c>
    </row>
    <row r="91">
      <c r="A91" s="4">
        <v>41306.0</v>
      </c>
      <c r="B91" s="5" t="s">
        <v>206</v>
      </c>
      <c r="C91" s="6">
        <f>+0.8 %</f>
        <v>0.008</v>
      </c>
      <c r="D91" s="7" t="s">
        <v>84</v>
      </c>
      <c r="E91" s="7" t="s">
        <v>102</v>
      </c>
    </row>
    <row r="92">
      <c r="A92" s="4">
        <v>41275.0</v>
      </c>
      <c r="B92" s="5" t="s">
        <v>138</v>
      </c>
      <c r="C92" s="7" t="s">
        <v>107</v>
      </c>
      <c r="D92" s="7" t="s">
        <v>108</v>
      </c>
      <c r="E92" s="7" t="s">
        <v>114</v>
      </c>
    </row>
    <row r="93">
      <c r="A93" s="4">
        <v>41244.0</v>
      </c>
      <c r="B93" s="5" t="s">
        <v>177</v>
      </c>
      <c r="C93" s="7" t="s">
        <v>51</v>
      </c>
      <c r="D93" s="7" t="s">
        <v>78</v>
      </c>
      <c r="E93" s="7" t="s">
        <v>93</v>
      </c>
    </row>
    <row r="94">
      <c r="A94" s="4">
        <v>41214.0</v>
      </c>
      <c r="B94" s="5" t="s">
        <v>177</v>
      </c>
      <c r="C94" s="7" t="s">
        <v>16</v>
      </c>
      <c r="D94" s="7" t="s">
        <v>14</v>
      </c>
      <c r="E94" s="7" t="s">
        <v>103</v>
      </c>
    </row>
    <row r="95">
      <c r="A95" s="4">
        <v>41183.0</v>
      </c>
      <c r="B95" s="5" t="s">
        <v>176</v>
      </c>
      <c r="C95" s="5" t="s">
        <v>19</v>
      </c>
      <c r="D95" s="7" t="s">
        <v>62</v>
      </c>
      <c r="E95" s="7" t="s">
        <v>104</v>
      </c>
    </row>
    <row r="96">
      <c r="A96" s="4">
        <v>41153.0</v>
      </c>
      <c r="B96" s="5" t="s">
        <v>176</v>
      </c>
      <c r="C96" s="7" t="s">
        <v>23</v>
      </c>
      <c r="D96" s="7" t="s">
        <v>107</v>
      </c>
      <c r="E96" s="7" t="s">
        <v>55</v>
      </c>
    </row>
    <row r="97">
      <c r="A97" s="4">
        <v>41122.0</v>
      </c>
      <c r="B97" s="5" t="s">
        <v>176</v>
      </c>
      <c r="C97" s="7" t="s">
        <v>47</v>
      </c>
      <c r="D97" s="7" t="s">
        <v>69</v>
      </c>
      <c r="E97" s="7" t="s">
        <v>16</v>
      </c>
    </row>
    <row r="98">
      <c r="A98" s="4">
        <v>41091.0</v>
      </c>
      <c r="B98" s="5" t="s">
        <v>175</v>
      </c>
      <c r="C98" s="7" t="s">
        <v>78</v>
      </c>
      <c r="D98" s="7" t="s">
        <v>67</v>
      </c>
      <c r="E98" s="7" t="s">
        <v>85</v>
      </c>
    </row>
    <row r="99">
      <c r="A99" s="4">
        <v>41061.0</v>
      </c>
      <c r="B99" s="5" t="s">
        <v>174</v>
      </c>
      <c r="C99" s="7" t="s">
        <v>25</v>
      </c>
      <c r="D99" s="5" t="s">
        <v>19</v>
      </c>
      <c r="E99" s="7" t="s">
        <v>17</v>
      </c>
    </row>
    <row r="100">
      <c r="A100" s="4">
        <v>41030.0</v>
      </c>
      <c r="B100" s="5" t="s">
        <v>183</v>
      </c>
      <c r="C100" s="7" t="s">
        <v>18</v>
      </c>
      <c r="D100" s="7" t="s">
        <v>51</v>
      </c>
      <c r="E100" s="7" t="s">
        <v>87</v>
      </c>
    </row>
    <row r="101">
      <c r="A101" s="4">
        <v>41000.0</v>
      </c>
      <c r="B101" s="5" t="s">
        <v>183</v>
      </c>
      <c r="C101" s="6">
        <f>+0.9 %</f>
        <v>0.009</v>
      </c>
      <c r="D101" s="7" t="s">
        <v>15</v>
      </c>
      <c r="E101" s="7" t="s">
        <v>53</v>
      </c>
    </row>
    <row r="102">
      <c r="A102" s="4">
        <v>40969.0</v>
      </c>
      <c r="B102" s="5" t="s">
        <v>174</v>
      </c>
      <c r="C102" s="7" t="s">
        <v>62</v>
      </c>
      <c r="D102" s="7" t="s">
        <v>84</v>
      </c>
      <c r="E102" s="7" t="s">
        <v>88</v>
      </c>
    </row>
    <row r="103">
      <c r="A103" s="4">
        <v>40940.0</v>
      </c>
      <c r="B103" s="5" t="s">
        <v>183</v>
      </c>
      <c r="C103" s="7" t="s">
        <v>48</v>
      </c>
      <c r="D103" s="7" t="s">
        <v>15</v>
      </c>
      <c r="E103" s="7" t="s">
        <v>98</v>
      </c>
    </row>
    <row r="104">
      <c r="A104" s="4">
        <v>40909.0</v>
      </c>
      <c r="B104" s="5" t="s">
        <v>185</v>
      </c>
      <c r="C104" s="7" t="s">
        <v>51</v>
      </c>
      <c r="D104" s="6">
        <f>+1.2 %</f>
        <v>0.012</v>
      </c>
      <c r="E104" s="7" t="s">
        <v>148</v>
      </c>
    </row>
    <row r="105">
      <c r="A105" s="4">
        <v>40878.0</v>
      </c>
      <c r="B105" s="5" t="s">
        <v>185</v>
      </c>
      <c r="C105" s="6">
        <f>+0.1 %</f>
        <v>0.001</v>
      </c>
      <c r="D105" s="6">
        <f>+0.5 %</f>
        <v>0.005</v>
      </c>
      <c r="E105" s="7" t="s">
        <v>54</v>
      </c>
    </row>
    <row r="106">
      <c r="A106" s="4">
        <v>40848.0</v>
      </c>
      <c r="B106" s="5" t="s">
        <v>185</v>
      </c>
      <c r="C106" s="6">
        <f>+1.2 %</f>
        <v>0.012</v>
      </c>
      <c r="D106" s="6">
        <f>+2.3 %</f>
        <v>0.023</v>
      </c>
      <c r="E106" s="7" t="s">
        <v>16</v>
      </c>
    </row>
    <row r="107">
      <c r="A107" s="4">
        <v>40817.0</v>
      </c>
      <c r="B107" s="5" t="s">
        <v>183</v>
      </c>
      <c r="C107" s="7" t="s">
        <v>62</v>
      </c>
      <c r="D107" s="6">
        <f>+0.1 %</f>
        <v>0.001</v>
      </c>
      <c r="E107" s="7" t="s">
        <v>64</v>
      </c>
    </row>
    <row r="108">
      <c r="A108" s="4">
        <v>40787.0</v>
      </c>
      <c r="B108" s="5" t="s">
        <v>185</v>
      </c>
      <c r="C108" s="6">
        <f>+2 %</f>
        <v>0.02</v>
      </c>
      <c r="D108" s="6">
        <f>+0.2 %</f>
        <v>0.002</v>
      </c>
      <c r="E108" s="7" t="s">
        <v>25</v>
      </c>
    </row>
    <row r="109">
      <c r="A109" s="4">
        <v>40756.0</v>
      </c>
      <c r="B109" s="5" t="s">
        <v>135</v>
      </c>
      <c r="C109" s="7" t="s">
        <v>66</v>
      </c>
      <c r="D109" s="7" t="s">
        <v>76</v>
      </c>
      <c r="E109" s="7" t="s">
        <v>90</v>
      </c>
    </row>
    <row r="110">
      <c r="A110" s="4">
        <v>40725.0</v>
      </c>
      <c r="B110" s="5" t="s">
        <v>183</v>
      </c>
      <c r="C110" s="7" t="s">
        <v>7</v>
      </c>
      <c r="D110" s="7" t="s">
        <v>104</v>
      </c>
      <c r="E110" s="7" t="s">
        <v>150</v>
      </c>
    </row>
    <row r="111">
      <c r="A111" s="4">
        <v>40695.0</v>
      </c>
      <c r="B111" s="5" t="s">
        <v>183</v>
      </c>
      <c r="C111" s="7" t="s">
        <v>14</v>
      </c>
      <c r="D111" s="7" t="s">
        <v>113</v>
      </c>
      <c r="E111" s="7" t="s">
        <v>199</v>
      </c>
    </row>
    <row r="112">
      <c r="A112" s="4">
        <v>40664.0</v>
      </c>
      <c r="B112" s="5" t="s">
        <v>187</v>
      </c>
      <c r="C112" s="7" t="s">
        <v>7</v>
      </c>
      <c r="D112" s="7" t="s">
        <v>84</v>
      </c>
      <c r="E112" s="7" t="s">
        <v>70</v>
      </c>
    </row>
    <row r="113">
      <c r="A113" s="4">
        <v>40634.0</v>
      </c>
      <c r="B113" s="5" t="s">
        <v>196</v>
      </c>
      <c r="C113" s="6">
        <f>+0.2 %</f>
        <v>0.002</v>
      </c>
      <c r="D113" s="7" t="s">
        <v>95</v>
      </c>
      <c r="E113" s="7" t="s">
        <v>182</v>
      </c>
    </row>
    <row r="114">
      <c r="A114" s="4">
        <v>40603.0</v>
      </c>
      <c r="B114" s="5" t="s">
        <v>187</v>
      </c>
      <c r="C114" s="7" t="s">
        <v>71</v>
      </c>
      <c r="D114" s="7" t="s">
        <v>71</v>
      </c>
      <c r="E114" s="5" t="s">
        <v>153</v>
      </c>
    </row>
    <row r="115">
      <c r="A115" s="4">
        <v>40575.0</v>
      </c>
      <c r="B115" s="5" t="s">
        <v>133</v>
      </c>
      <c r="C115" s="7" t="s">
        <v>64</v>
      </c>
      <c r="D115" s="6">
        <f>+1.6 %</f>
        <v>0.016</v>
      </c>
      <c r="E115" s="5" t="s">
        <v>153</v>
      </c>
    </row>
    <row r="116">
      <c r="A116" s="4">
        <v>40544.0</v>
      </c>
      <c r="B116" s="5" t="s">
        <v>173</v>
      </c>
      <c r="C116" s="6">
        <f>+2 %</f>
        <v>0.02</v>
      </c>
      <c r="D116" s="6">
        <f>+4.5 %</f>
        <v>0.045</v>
      </c>
      <c r="E116" s="5" t="s">
        <v>153</v>
      </c>
    </row>
    <row r="117">
      <c r="A117" s="4">
        <v>40513.0</v>
      </c>
      <c r="B117" s="5" t="s">
        <v>133</v>
      </c>
      <c r="C117" s="6">
        <f>+1.6 %</f>
        <v>0.016</v>
      </c>
      <c r="D117" s="6">
        <f>+2.9 %</f>
        <v>0.029</v>
      </c>
      <c r="E117" s="5" t="s">
        <v>153</v>
      </c>
    </row>
    <row r="118">
      <c r="A118" s="4">
        <v>40483.0</v>
      </c>
      <c r="B118" s="5" t="s">
        <v>187</v>
      </c>
      <c r="C118" s="6">
        <f>+0.8 %</f>
        <v>0.008</v>
      </c>
      <c r="D118" s="7" t="s">
        <v>84</v>
      </c>
      <c r="E118" s="5" t="s">
        <v>153</v>
      </c>
    </row>
    <row r="119">
      <c r="A119" s="4">
        <v>40452.0</v>
      </c>
      <c r="B119" s="5" t="s">
        <v>134</v>
      </c>
      <c r="C119" s="6">
        <f>+0.5 %</f>
        <v>0.005</v>
      </c>
      <c r="D119" s="7" t="s">
        <v>62</v>
      </c>
      <c r="E119" s="5" t="s">
        <v>153</v>
      </c>
    </row>
    <row r="120">
      <c r="A120" s="4">
        <v>40422.0</v>
      </c>
      <c r="B120" s="5" t="s">
        <v>134</v>
      </c>
      <c r="C120" s="7" t="s">
        <v>104</v>
      </c>
      <c r="D120" s="7" t="s">
        <v>80</v>
      </c>
      <c r="E120" s="5" t="s">
        <v>153</v>
      </c>
    </row>
    <row r="121">
      <c r="A121" s="4">
        <v>40391.0</v>
      </c>
      <c r="B121" s="5" t="s">
        <v>188</v>
      </c>
      <c r="C121" s="6">
        <f>+1.9 %</f>
        <v>0.019</v>
      </c>
      <c r="D121" s="7" t="s">
        <v>101</v>
      </c>
      <c r="E121" s="5" t="s">
        <v>153</v>
      </c>
    </row>
    <row r="122">
      <c r="A122" s="4">
        <v>40360.0</v>
      </c>
      <c r="B122" s="5" t="s">
        <v>187</v>
      </c>
      <c r="C122" s="7" t="s">
        <v>74</v>
      </c>
      <c r="D122" s="7" t="s">
        <v>255</v>
      </c>
      <c r="E122" s="5" t="s">
        <v>153</v>
      </c>
    </row>
    <row r="123">
      <c r="A123" s="4">
        <v>40330.0</v>
      </c>
      <c r="B123" s="5" t="s">
        <v>173</v>
      </c>
      <c r="C123" s="7" t="s">
        <v>82</v>
      </c>
      <c r="D123" s="5" t="s">
        <v>153</v>
      </c>
      <c r="E123" s="5" t="s">
        <v>153</v>
      </c>
    </row>
    <row r="124">
      <c r="A124" s="4">
        <v>40299.0</v>
      </c>
      <c r="B124" s="5" t="s">
        <v>130</v>
      </c>
      <c r="C124" s="7" t="s">
        <v>78</v>
      </c>
      <c r="D124" s="5" t="s">
        <v>153</v>
      </c>
      <c r="E124" s="5" t="s">
        <v>153</v>
      </c>
    </row>
    <row r="125">
      <c r="A125" s="4">
        <v>40269.0</v>
      </c>
      <c r="B125" s="5" t="s">
        <v>193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2.0"/>
    <col customWidth="1" min="3" max="3" width="21.29"/>
    <col customWidth="1" min="4" max="4" width="22.43"/>
    <col customWidth="1" min="5" max="5" width="17.86"/>
  </cols>
  <sheetData>
    <row r="1">
      <c r="A1" s="1" t="s">
        <v>0</v>
      </c>
      <c r="B1" s="2" t="s">
        <v>115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116</v>
      </c>
      <c r="C2" s="7" t="s">
        <v>84</v>
      </c>
      <c r="D2" s="7" t="s">
        <v>55</v>
      </c>
      <c r="E2" s="7" t="s">
        <v>47</v>
      </c>
    </row>
    <row r="3">
      <c r="A3" s="4">
        <v>43983.0</v>
      </c>
      <c r="B3" s="5" t="s">
        <v>117</v>
      </c>
      <c r="C3" s="7" t="s">
        <v>83</v>
      </c>
      <c r="D3" s="6">
        <f>+0.4 %</f>
        <v>0.004</v>
      </c>
      <c r="E3" s="6">
        <f>+2.1 %</f>
        <v>0.021</v>
      </c>
    </row>
    <row r="4">
      <c r="A4" s="4">
        <v>43952.0</v>
      </c>
      <c r="B4" s="5" t="s">
        <v>118</v>
      </c>
      <c r="C4" s="6">
        <f>+1.2 %</f>
        <v>0.012</v>
      </c>
      <c r="D4" s="6">
        <f>+4.6 %</f>
        <v>0.046</v>
      </c>
      <c r="E4" s="6">
        <f>+6 %</f>
        <v>0.06</v>
      </c>
    </row>
    <row r="5">
      <c r="A5" s="4">
        <v>43922.0</v>
      </c>
      <c r="B5" s="5" t="s">
        <v>119</v>
      </c>
      <c r="C5" s="6">
        <f>+2.6 %</f>
        <v>0.026</v>
      </c>
      <c r="D5" s="6">
        <f>+4.1 %</f>
        <v>0.041</v>
      </c>
      <c r="E5" s="6">
        <f>+6.2 %</f>
        <v>0.062</v>
      </c>
    </row>
    <row r="6">
      <c r="A6" s="4">
        <v>43891.0</v>
      </c>
      <c r="B6" s="5" t="s">
        <v>120</v>
      </c>
      <c r="C6" s="6">
        <f>+0.9 %</f>
        <v>0.009</v>
      </c>
      <c r="D6" s="6">
        <f>+2.8 %</f>
        <v>0.028</v>
      </c>
      <c r="E6" s="6">
        <f>+4.5 %</f>
        <v>0.045</v>
      </c>
    </row>
    <row r="7">
      <c r="A7" s="4">
        <v>43862.0</v>
      </c>
      <c r="B7" s="5" t="s">
        <v>121</v>
      </c>
      <c r="C7" s="6">
        <f>+0.7 %</f>
        <v>0.007</v>
      </c>
      <c r="D7" s="6">
        <f>+1.8 %</f>
        <v>0.018</v>
      </c>
      <c r="E7" s="6">
        <f>+4.2 %</f>
        <v>0.042</v>
      </c>
    </row>
    <row r="8">
      <c r="A8" s="4">
        <v>43831.0</v>
      </c>
      <c r="B8" s="5" t="s">
        <v>116</v>
      </c>
      <c r="C8" s="6">
        <f>+1.2 %</f>
        <v>0.012</v>
      </c>
      <c r="D8" s="7" t="s">
        <v>7</v>
      </c>
      <c r="E8" s="6">
        <f>+3.1 %</f>
        <v>0.031</v>
      </c>
    </row>
    <row r="9">
      <c r="A9" s="4">
        <v>43800.0</v>
      </c>
      <c r="B9" s="5" t="s">
        <v>122</v>
      </c>
      <c r="C9" s="7" t="s">
        <v>51</v>
      </c>
      <c r="D9" s="7" t="s">
        <v>113</v>
      </c>
      <c r="E9" s="6">
        <f>+2.4 %</f>
        <v>0.024</v>
      </c>
    </row>
    <row r="10">
      <c r="A10" s="4">
        <v>43770.0</v>
      </c>
      <c r="B10" s="5" t="s">
        <v>122</v>
      </c>
      <c r="C10" s="7" t="s">
        <v>78</v>
      </c>
      <c r="D10" s="7" t="s">
        <v>78</v>
      </c>
      <c r="E10" s="6">
        <f>+1.6 %</f>
        <v>0.016</v>
      </c>
    </row>
    <row r="11">
      <c r="A11" s="4">
        <v>43739.0</v>
      </c>
      <c r="B11" s="5" t="s">
        <v>121</v>
      </c>
      <c r="C11" s="7" t="s">
        <v>47</v>
      </c>
      <c r="D11" s="6">
        <f>+0.1 %</f>
        <v>0.001</v>
      </c>
      <c r="E11" s="6">
        <f>+3.3 %</f>
        <v>0.033</v>
      </c>
    </row>
    <row r="12">
      <c r="A12" s="4">
        <v>43709.0</v>
      </c>
      <c r="B12" s="5" t="s">
        <v>120</v>
      </c>
      <c r="C12" s="6">
        <f>+0.5 %</f>
        <v>0.005</v>
      </c>
      <c r="D12" s="6">
        <f t="shared" ref="D12:D13" si="1">+1.3 %</f>
        <v>0.013</v>
      </c>
      <c r="E12" s="6">
        <f>+4.5 %</f>
        <v>0.045</v>
      </c>
    </row>
    <row r="13">
      <c r="A13" s="4">
        <v>43678.0</v>
      </c>
      <c r="B13" s="5" t="s">
        <v>121</v>
      </c>
      <c r="C13" s="6">
        <f>+0.1 %</f>
        <v>0.001</v>
      </c>
      <c r="D13" s="6">
        <f t="shared" si="1"/>
        <v>0.013</v>
      </c>
      <c r="E13" s="6">
        <f>+5.1 %</f>
        <v>0.051</v>
      </c>
    </row>
    <row r="14">
      <c r="A14" s="4">
        <v>43647.0</v>
      </c>
      <c r="B14" s="5" t="s">
        <v>121</v>
      </c>
      <c r="C14" s="6">
        <f>+0.7 %</f>
        <v>0.007</v>
      </c>
      <c r="D14" s="6">
        <f>+2.5 %</f>
        <v>0.025</v>
      </c>
      <c r="E14" s="6">
        <f>+4.7 %</f>
        <v>0.047</v>
      </c>
    </row>
    <row r="15">
      <c r="A15" s="4">
        <v>43617.0</v>
      </c>
      <c r="B15" s="5" t="s">
        <v>116</v>
      </c>
      <c r="C15" s="6">
        <f>+0.4 %</f>
        <v>0.004</v>
      </c>
      <c r="D15" s="6">
        <f>+2.8 %</f>
        <v>0.028</v>
      </c>
      <c r="E15" s="6">
        <f>+3.7 %</f>
        <v>0.037</v>
      </c>
    </row>
    <row r="16">
      <c r="A16" s="4">
        <v>43586.0</v>
      </c>
      <c r="B16" s="5" t="s">
        <v>123</v>
      </c>
      <c r="C16" s="6">
        <f>+1.3 %</f>
        <v>0.013</v>
      </c>
      <c r="D16" s="6">
        <f>+2.9 %</f>
        <v>0.029</v>
      </c>
      <c r="E16" s="6">
        <f>+1 %</f>
        <v>0.01</v>
      </c>
    </row>
    <row r="17">
      <c r="A17" s="4">
        <v>43556.0</v>
      </c>
      <c r="B17" s="5" t="s">
        <v>124</v>
      </c>
      <c r="C17" s="6">
        <f>+1 %</f>
        <v>0.01</v>
      </c>
      <c r="D17" s="6">
        <f>+1.2 %</f>
        <v>0.012</v>
      </c>
      <c r="E17" s="7" t="s">
        <v>18</v>
      </c>
    </row>
    <row r="18">
      <c r="A18" s="4">
        <v>43525.0</v>
      </c>
      <c r="B18" s="5" t="s">
        <v>125</v>
      </c>
      <c r="C18" s="6">
        <f>+0.5 %</f>
        <v>0.005</v>
      </c>
      <c r="D18" s="6">
        <f>+0.6 %</f>
        <v>0.006</v>
      </c>
      <c r="E18" s="7" t="s">
        <v>17</v>
      </c>
    </row>
    <row r="19">
      <c r="A19" s="4">
        <v>43497.0</v>
      </c>
      <c r="B19" s="5" t="s">
        <v>126</v>
      </c>
      <c r="C19" s="7" t="s">
        <v>6</v>
      </c>
      <c r="D19" s="7" t="s">
        <v>25</v>
      </c>
      <c r="E19" s="7" t="s">
        <v>78</v>
      </c>
    </row>
    <row r="20">
      <c r="A20" s="4">
        <v>43466.0</v>
      </c>
      <c r="B20" s="5" t="s">
        <v>125</v>
      </c>
      <c r="C20" s="6">
        <f>+0.5 %</f>
        <v>0.005</v>
      </c>
      <c r="D20" s="7" t="s">
        <v>6</v>
      </c>
      <c r="E20" s="7" t="s">
        <v>25</v>
      </c>
    </row>
    <row r="21">
      <c r="A21" s="4">
        <v>43435.0</v>
      </c>
      <c r="B21" s="5" t="s">
        <v>126</v>
      </c>
      <c r="C21" s="7" t="s">
        <v>62</v>
      </c>
      <c r="D21" s="7" t="s">
        <v>18</v>
      </c>
      <c r="E21" s="7" t="s">
        <v>17</v>
      </c>
    </row>
    <row r="22">
      <c r="A22" s="4">
        <v>43405.0</v>
      </c>
      <c r="B22" s="5" t="s">
        <v>125</v>
      </c>
      <c r="C22" s="7" t="s">
        <v>51</v>
      </c>
      <c r="D22" s="6">
        <f>+1.6 %</f>
        <v>0.016</v>
      </c>
      <c r="E22" s="6">
        <f>+1.4 %</f>
        <v>0.014</v>
      </c>
    </row>
    <row r="23">
      <c r="A23" s="4">
        <v>43374.0</v>
      </c>
      <c r="B23" s="5" t="s">
        <v>125</v>
      </c>
      <c r="C23" s="6">
        <f>+0.6 %</f>
        <v>0.006</v>
      </c>
      <c r="D23" s="6">
        <f>+1.4 %</f>
        <v>0.014</v>
      </c>
      <c r="E23" s="6">
        <f>+0.4 %</f>
        <v>0.004</v>
      </c>
    </row>
    <row r="24">
      <c r="A24" s="4">
        <v>43344.0</v>
      </c>
      <c r="B24" s="5" t="s">
        <v>126</v>
      </c>
      <c r="C24" s="6">
        <f>+1.1 %</f>
        <v>0.011</v>
      </c>
      <c r="D24" s="6">
        <f>+0.5 %</f>
        <v>0.005</v>
      </c>
      <c r="E24" s="6">
        <f>+0.6 %</f>
        <v>0.006</v>
      </c>
    </row>
    <row r="25">
      <c r="A25" s="4">
        <v>43313.0</v>
      </c>
      <c r="B25" s="5" t="s">
        <v>127</v>
      </c>
      <c r="C25" s="7" t="s">
        <v>23</v>
      </c>
      <c r="D25" s="7" t="s">
        <v>53</v>
      </c>
      <c r="E25" s="6">
        <f>+2.1 %</f>
        <v>0.021</v>
      </c>
    </row>
    <row r="26">
      <c r="A26" s="4">
        <v>43282.0</v>
      </c>
      <c r="B26" s="5" t="s">
        <v>127</v>
      </c>
      <c r="C26" s="7" t="s">
        <v>18</v>
      </c>
      <c r="D26" s="7" t="s">
        <v>113</v>
      </c>
      <c r="E26" s="6">
        <f>+3 %</f>
        <v>0.03</v>
      </c>
    </row>
    <row r="27">
      <c r="A27" s="4">
        <v>43252.0</v>
      </c>
      <c r="B27" s="5" t="s">
        <v>127</v>
      </c>
      <c r="C27" s="7" t="s">
        <v>85</v>
      </c>
      <c r="D27" s="7" t="s">
        <v>79</v>
      </c>
      <c r="E27" s="6">
        <f>+2.8 %</f>
        <v>0.028</v>
      </c>
    </row>
    <row r="28">
      <c r="A28" s="4">
        <v>43221.0</v>
      </c>
      <c r="B28" s="5" t="s">
        <v>122</v>
      </c>
      <c r="C28" s="6">
        <f t="shared" ref="C28:D28" si="2">+0.1 %</f>
        <v>0.001</v>
      </c>
      <c r="D28" s="6">
        <f t="shared" si="2"/>
        <v>0.001</v>
      </c>
      <c r="E28" s="6">
        <f>+5.6 %</f>
        <v>0.056</v>
      </c>
    </row>
    <row r="29">
      <c r="A29" s="4">
        <v>43191.0</v>
      </c>
      <c r="B29" s="5" t="s">
        <v>122</v>
      </c>
      <c r="C29" s="5" t="s">
        <v>19</v>
      </c>
      <c r="D29" s="6">
        <f t="shared" ref="D29:D30" si="3">+0.7 %</f>
        <v>0.007</v>
      </c>
      <c r="E29" s="6">
        <f>+4.8 %</f>
        <v>0.048</v>
      </c>
    </row>
    <row r="30">
      <c r="A30" s="4">
        <v>43160.0</v>
      </c>
      <c r="B30" s="5" t="s">
        <v>122</v>
      </c>
      <c r="C30" s="5" t="s">
        <v>19</v>
      </c>
      <c r="D30" s="6">
        <f t="shared" si="3"/>
        <v>0.007</v>
      </c>
      <c r="E30" s="6">
        <f>+5 %</f>
        <v>0.05</v>
      </c>
    </row>
    <row r="31">
      <c r="A31" s="4">
        <v>43132.0</v>
      </c>
      <c r="B31" s="5" t="s">
        <v>122</v>
      </c>
      <c r="C31" s="6">
        <f>+0.7 %</f>
        <v>0.007</v>
      </c>
      <c r="D31" s="6">
        <f>+2.5 %</f>
        <v>0.025</v>
      </c>
      <c r="E31" s="6">
        <f>+6.4 %</f>
        <v>0.064</v>
      </c>
    </row>
    <row r="32">
      <c r="A32" s="4">
        <v>43101.0</v>
      </c>
      <c r="B32" s="5" t="s">
        <v>124</v>
      </c>
      <c r="C32" s="5" t="s">
        <v>19</v>
      </c>
      <c r="D32" s="6">
        <f>+0.7 %</f>
        <v>0.007</v>
      </c>
      <c r="E32" s="6">
        <f>+8 %</f>
        <v>0.08</v>
      </c>
    </row>
    <row r="33">
      <c r="A33" s="4">
        <v>43070.0</v>
      </c>
      <c r="B33" s="5" t="s">
        <v>124</v>
      </c>
      <c r="C33" s="6">
        <f>+1.8 %</f>
        <v>0.018</v>
      </c>
      <c r="D33" s="6">
        <f>+1.5 %</f>
        <v>0.015</v>
      </c>
      <c r="E33" s="6">
        <f>+10.6 %</f>
        <v>0.106</v>
      </c>
    </row>
    <row r="34">
      <c r="A34" s="4">
        <v>43040.0</v>
      </c>
      <c r="B34" s="5" t="s">
        <v>127</v>
      </c>
      <c r="C34" s="7" t="s">
        <v>66</v>
      </c>
      <c r="D34" s="6">
        <f>+2.3 %</f>
        <v>0.023</v>
      </c>
      <c r="E34" s="6">
        <f>+10.8 %</f>
        <v>0.108</v>
      </c>
    </row>
    <row r="35">
      <c r="A35" s="4">
        <v>43009.0</v>
      </c>
      <c r="B35" s="5" t="s">
        <v>126</v>
      </c>
      <c r="C35" s="6">
        <f>+0.8 %</f>
        <v>0.008</v>
      </c>
      <c r="D35" s="6">
        <f>+4 %</f>
        <v>0.04</v>
      </c>
      <c r="E35" s="6">
        <f>+14.1 %</f>
        <v>0.141</v>
      </c>
    </row>
    <row r="36">
      <c r="A36" s="4">
        <v>42979.0</v>
      </c>
      <c r="B36" s="5" t="s">
        <v>127</v>
      </c>
      <c r="C36" s="6">
        <f>+2.6 %</f>
        <v>0.026</v>
      </c>
      <c r="D36" s="6">
        <f>+2.8 %</f>
        <v>0.028</v>
      </c>
      <c r="E36" s="6">
        <f>+17.1 %</f>
        <v>0.171</v>
      </c>
    </row>
    <row r="37">
      <c r="A37" s="4">
        <v>42948.0</v>
      </c>
      <c r="B37" s="5" t="s">
        <v>128</v>
      </c>
      <c r="C37" s="6">
        <f>+0.6 %</f>
        <v>0.006</v>
      </c>
      <c r="D37" s="6">
        <f>+0.7 %</f>
        <v>0.007</v>
      </c>
      <c r="E37" s="6">
        <f>+17.3 %</f>
        <v>0.173</v>
      </c>
    </row>
    <row r="38">
      <c r="A38" s="4">
        <v>42917.0</v>
      </c>
      <c r="B38" s="5" t="s">
        <v>129</v>
      </c>
      <c r="C38" s="7" t="s">
        <v>6</v>
      </c>
      <c r="D38" s="7" t="s">
        <v>7</v>
      </c>
      <c r="E38" s="6">
        <f>+18.2 %</f>
        <v>0.182</v>
      </c>
    </row>
    <row r="39">
      <c r="A39" s="4">
        <v>42887.0</v>
      </c>
      <c r="B39" s="5" t="s">
        <v>129</v>
      </c>
      <c r="C39" s="6">
        <f>+0.5 %</f>
        <v>0.005</v>
      </c>
      <c r="D39" s="7" t="s">
        <v>51</v>
      </c>
      <c r="E39" s="6">
        <f>+18.9 %</f>
        <v>0.189</v>
      </c>
    </row>
    <row r="40">
      <c r="A40" s="4">
        <v>42856.0</v>
      </c>
      <c r="B40" s="5" t="s">
        <v>129</v>
      </c>
      <c r="C40" s="7" t="s">
        <v>25</v>
      </c>
      <c r="D40" s="6">
        <f>+0.8 %</f>
        <v>0.008</v>
      </c>
      <c r="E40" s="6">
        <f>+18.5 %</f>
        <v>0.185</v>
      </c>
    </row>
    <row r="41">
      <c r="A41" s="4">
        <v>42826.0</v>
      </c>
      <c r="B41" s="5" t="s">
        <v>128</v>
      </c>
      <c r="C41" s="6">
        <f>+0.1 %</f>
        <v>0.001</v>
      </c>
      <c r="D41" s="6">
        <f>+3.7 %</f>
        <v>0.037</v>
      </c>
      <c r="E41" s="6">
        <f>+20.7 %</f>
        <v>0.207</v>
      </c>
    </row>
    <row r="42">
      <c r="A42" s="4">
        <v>42795.0</v>
      </c>
      <c r="B42" s="5" t="s">
        <v>128</v>
      </c>
      <c r="C42" s="6">
        <f>+1.4 %</f>
        <v>0.014</v>
      </c>
      <c r="D42" s="6">
        <f>+6.1 %</f>
        <v>0.061</v>
      </c>
      <c r="E42" s="6">
        <f>+22.1 %</f>
        <v>0.221</v>
      </c>
    </row>
    <row r="43">
      <c r="A43" s="4">
        <v>42767.0</v>
      </c>
      <c r="B43" s="5" t="s">
        <v>130</v>
      </c>
      <c r="C43" s="6">
        <f>+2.1 %</f>
        <v>0.021</v>
      </c>
      <c r="D43" s="6">
        <f>+6.7 %</f>
        <v>0.067</v>
      </c>
      <c r="E43" s="6">
        <f>+21.3 %</f>
        <v>0.213</v>
      </c>
    </row>
    <row r="44">
      <c r="A44" s="4">
        <v>42736.0</v>
      </c>
      <c r="B44" s="5" t="s">
        <v>131</v>
      </c>
      <c r="C44" s="6">
        <f>+2.4 %</f>
        <v>0.024</v>
      </c>
      <c r="D44" s="6">
        <f>+6.4 %</f>
        <v>0.064</v>
      </c>
      <c r="E44" s="6">
        <f>+21.8 %</f>
        <v>0.218</v>
      </c>
    </row>
    <row r="45">
      <c r="A45" s="4">
        <v>42705.0</v>
      </c>
      <c r="B45" s="5" t="s">
        <v>132</v>
      </c>
      <c r="C45" s="6">
        <f>+2 %</f>
        <v>0.02</v>
      </c>
      <c r="D45" s="6">
        <f>+7.4 %</f>
        <v>0.074</v>
      </c>
      <c r="E45" s="6">
        <f>+20.5 %</f>
        <v>0.205</v>
      </c>
    </row>
    <row r="46">
      <c r="A46" s="4">
        <v>42675.0</v>
      </c>
      <c r="B46" s="5" t="s">
        <v>133</v>
      </c>
      <c r="C46" s="6">
        <f>+1.8 %</f>
        <v>0.018</v>
      </c>
      <c r="D46" s="6">
        <f>+8.3 %</f>
        <v>0.083</v>
      </c>
      <c r="E46" s="6">
        <f>+19.2 %</f>
        <v>0.192</v>
      </c>
    </row>
    <row r="47">
      <c r="A47" s="4">
        <v>42644.0</v>
      </c>
      <c r="B47" s="5" t="s">
        <v>134</v>
      </c>
      <c r="C47" s="6">
        <f>+3.4 %</f>
        <v>0.034</v>
      </c>
      <c r="D47" s="6">
        <f>+7.7 %</f>
        <v>0.077</v>
      </c>
      <c r="E47" s="6">
        <f>+18 %</f>
        <v>0.18</v>
      </c>
    </row>
    <row r="48">
      <c r="A48" s="4">
        <v>42614.0</v>
      </c>
      <c r="B48" s="5" t="s">
        <v>135</v>
      </c>
      <c r="C48" s="6">
        <f>+2.8 %</f>
        <v>0.028</v>
      </c>
      <c r="D48" s="6">
        <f>+4.4 %</f>
        <v>0.044</v>
      </c>
      <c r="E48" s="6">
        <f>+16.4 %</f>
        <v>0.164</v>
      </c>
    </row>
    <row r="49">
      <c r="A49" s="4">
        <v>42583.0</v>
      </c>
      <c r="B49" s="5" t="s">
        <v>136</v>
      </c>
      <c r="C49" s="6">
        <f>+1.3 %</f>
        <v>0.013</v>
      </c>
      <c r="D49" s="6">
        <f>+1.7 %</f>
        <v>0.017</v>
      </c>
      <c r="E49" s="6">
        <f>+14.7 %</f>
        <v>0.147</v>
      </c>
    </row>
    <row r="50">
      <c r="A50" s="4">
        <v>42552.0</v>
      </c>
      <c r="B50" s="5" t="s">
        <v>137</v>
      </c>
      <c r="C50" s="6">
        <f>+0.3 %</f>
        <v>0.003</v>
      </c>
      <c r="D50" s="6">
        <f>+1.6 %</f>
        <v>0.016</v>
      </c>
      <c r="E50" s="6">
        <f>+14.1 %</f>
        <v>0.141</v>
      </c>
    </row>
    <row r="51">
      <c r="A51" s="4">
        <v>42522.0</v>
      </c>
      <c r="B51" s="5" t="s">
        <v>137</v>
      </c>
      <c r="C51" s="6">
        <f>+0.1 %</f>
        <v>0.001</v>
      </c>
      <c r="D51" s="6">
        <f>+2.6 %</f>
        <v>0.026</v>
      </c>
      <c r="E51" s="6">
        <f>+15.4 %</f>
        <v>0.154</v>
      </c>
    </row>
    <row r="52">
      <c r="A52" s="4">
        <v>42491.0</v>
      </c>
      <c r="B52" s="5" t="s">
        <v>137</v>
      </c>
      <c r="C52" s="6">
        <f>+1.2 %</f>
        <v>0.012</v>
      </c>
      <c r="D52" s="6">
        <f>+3.2 %</f>
        <v>0.032</v>
      </c>
      <c r="E52" s="6">
        <f>+14.8 %</f>
        <v>0.148</v>
      </c>
    </row>
    <row r="53">
      <c r="A53" s="4">
        <v>42461.0</v>
      </c>
      <c r="B53" s="5" t="s">
        <v>138</v>
      </c>
      <c r="C53" s="6">
        <f>+1.3 %</f>
        <v>0.013</v>
      </c>
      <c r="D53" s="6">
        <f t="shared" ref="D53:D54" si="4">+4.6 %</f>
        <v>0.046</v>
      </c>
      <c r="E53" s="6">
        <f>+12.8 %</f>
        <v>0.128</v>
      </c>
    </row>
    <row r="54">
      <c r="A54" s="4">
        <v>42430.0</v>
      </c>
      <c r="B54" s="5" t="s">
        <v>139</v>
      </c>
      <c r="C54" s="6">
        <f>+0.7 %</f>
        <v>0.007</v>
      </c>
      <c r="D54" s="6">
        <f t="shared" si="4"/>
        <v>0.046</v>
      </c>
      <c r="E54" s="6">
        <f>+12.5 %</f>
        <v>0.125</v>
      </c>
    </row>
    <row r="55">
      <c r="A55" s="4">
        <v>42401.0</v>
      </c>
      <c r="B55" s="5" t="s">
        <v>140</v>
      </c>
      <c r="C55" s="6">
        <f>+2.6 %</f>
        <v>0.026</v>
      </c>
      <c r="D55" s="6">
        <f>+4.9 %</f>
        <v>0.049</v>
      </c>
      <c r="E55" s="6">
        <f>+12.2 %</f>
        <v>0.122</v>
      </c>
    </row>
    <row r="56">
      <c r="A56" s="4">
        <v>42370.0</v>
      </c>
      <c r="B56" s="5" t="s">
        <v>9</v>
      </c>
      <c r="C56" s="6">
        <f>+1.3 %</f>
        <v>0.013</v>
      </c>
      <c r="D56" s="6">
        <f>+3 %</f>
        <v>0.03</v>
      </c>
      <c r="E56" s="6">
        <f>+10.2 %</f>
        <v>0.102</v>
      </c>
    </row>
    <row r="57">
      <c r="A57" s="4">
        <v>42339.0</v>
      </c>
      <c r="B57" s="5" t="s">
        <v>10</v>
      </c>
      <c r="C57" s="6">
        <f>+1 %</f>
        <v>0.01</v>
      </c>
      <c r="D57" s="6">
        <f>+3.8 %</f>
        <v>0.038</v>
      </c>
      <c r="E57" s="6">
        <f>+10.4 %</f>
        <v>0.104</v>
      </c>
    </row>
    <row r="58">
      <c r="A58" s="4">
        <v>42309.0</v>
      </c>
      <c r="B58" s="5" t="s">
        <v>11</v>
      </c>
      <c r="C58" s="6">
        <f>+0.7 %</f>
        <v>0.007</v>
      </c>
      <c r="D58" s="6">
        <f t="shared" ref="D58:D59" si="5">+4.2 %</f>
        <v>0.042</v>
      </c>
      <c r="E58" s="6">
        <f>+11.4 %</f>
        <v>0.114</v>
      </c>
    </row>
    <row r="59">
      <c r="A59" s="4">
        <v>42278.0</v>
      </c>
      <c r="B59" s="5" t="s">
        <v>12</v>
      </c>
      <c r="C59" s="6">
        <f>+2 %</f>
        <v>0.02</v>
      </c>
      <c r="D59" s="6">
        <f t="shared" si="5"/>
        <v>0.042</v>
      </c>
      <c r="E59" s="6">
        <f>+11.6 %</f>
        <v>0.116</v>
      </c>
    </row>
    <row r="60">
      <c r="A60" s="4">
        <v>42248.0</v>
      </c>
      <c r="B60" s="5" t="s">
        <v>20</v>
      </c>
      <c r="C60" s="6">
        <f>+1.4 %</f>
        <v>0.014</v>
      </c>
      <c r="D60" s="6">
        <f>+3.6 %</f>
        <v>0.036</v>
      </c>
      <c r="E60" s="6">
        <f>+11 %</f>
        <v>0.11</v>
      </c>
    </row>
    <row r="61">
      <c r="A61" s="4">
        <v>42217.0</v>
      </c>
      <c r="B61" s="5" t="s">
        <v>21</v>
      </c>
      <c r="C61" s="6">
        <f>+0.8 %</f>
        <v>0.008</v>
      </c>
      <c r="D61" s="6">
        <f>+1.7 %</f>
        <v>0.017</v>
      </c>
      <c r="E61" s="6">
        <f>+11.1 %</f>
        <v>0.111</v>
      </c>
    </row>
    <row r="62">
      <c r="A62" s="4">
        <v>42186.0</v>
      </c>
      <c r="B62" s="5" t="s">
        <v>22</v>
      </c>
      <c r="C62" s="6">
        <f>+1.3 %</f>
        <v>0.013</v>
      </c>
      <c r="D62" s="6">
        <f>+0.4 %</f>
        <v>0.004</v>
      </c>
      <c r="E62" s="6">
        <f>+11.6 %</f>
        <v>0.116</v>
      </c>
    </row>
    <row r="63">
      <c r="A63" s="4">
        <v>42156.0</v>
      </c>
      <c r="B63" s="5" t="s">
        <v>24</v>
      </c>
      <c r="C63" s="7" t="s">
        <v>47</v>
      </c>
      <c r="D63" s="6">
        <f>+0.1 %</f>
        <v>0.001</v>
      </c>
      <c r="E63" s="6">
        <f>+10.7 %</f>
        <v>0.107</v>
      </c>
    </row>
    <row r="64">
      <c r="A64" s="4">
        <v>42125.0</v>
      </c>
      <c r="B64" s="5" t="s">
        <v>22</v>
      </c>
      <c r="C64" s="7" t="s">
        <v>47</v>
      </c>
      <c r="D64" s="6">
        <f>+1 %</f>
        <v>0.01</v>
      </c>
      <c r="E64" s="6">
        <f>+11.9 %</f>
        <v>0.119</v>
      </c>
    </row>
    <row r="65">
      <c r="A65" s="4">
        <v>42095.0</v>
      </c>
      <c r="B65" s="5" t="s">
        <v>22</v>
      </c>
      <c r="C65" s="6">
        <f>+1.1 %</f>
        <v>0.011</v>
      </c>
      <c r="D65" s="6">
        <f>+2.2 %</f>
        <v>0.022</v>
      </c>
      <c r="E65" s="6">
        <f>+12.4 %</f>
        <v>0.124</v>
      </c>
    </row>
    <row r="66">
      <c r="A66" s="4">
        <v>42064.0</v>
      </c>
      <c r="B66" s="5" t="s">
        <v>24</v>
      </c>
      <c r="C66" s="6">
        <f>+0.4 %</f>
        <v>0.004</v>
      </c>
      <c r="D66" s="6">
        <f>+2.7 %</f>
        <v>0.027</v>
      </c>
      <c r="E66" s="6">
        <f>+11.2 %</f>
        <v>0.112</v>
      </c>
    </row>
    <row r="67">
      <c r="A67" s="4">
        <v>42036.0</v>
      </c>
      <c r="B67" s="5" t="s">
        <v>24</v>
      </c>
      <c r="C67" s="6">
        <f>+0.8 %</f>
        <v>0.008</v>
      </c>
      <c r="D67" s="6">
        <f>+4.1 %</f>
        <v>0.041</v>
      </c>
      <c r="E67" s="6">
        <f>+11.1 %</f>
        <v>0.111</v>
      </c>
    </row>
    <row r="68">
      <c r="A68" s="4">
        <v>42005.0</v>
      </c>
      <c r="B68" s="5" t="s">
        <v>26</v>
      </c>
      <c r="C68" s="6">
        <f>+1.5 %</f>
        <v>0.015</v>
      </c>
      <c r="D68" s="6">
        <f t="shared" ref="D68:D69" si="6">+4.3 %</f>
        <v>0.043</v>
      </c>
      <c r="E68" s="6">
        <f>+11.4 %</f>
        <v>0.114</v>
      </c>
    </row>
    <row r="69">
      <c r="A69" s="4">
        <v>41974.0</v>
      </c>
      <c r="B69" s="5" t="s">
        <v>27</v>
      </c>
      <c r="C69" s="6">
        <f>+1.8 %</f>
        <v>0.018</v>
      </c>
      <c r="D69" s="6">
        <f t="shared" si="6"/>
        <v>0.043</v>
      </c>
      <c r="E69" s="6">
        <f>+9.4 %</f>
        <v>0.094</v>
      </c>
    </row>
    <row r="70">
      <c r="A70" s="4">
        <v>41944.0</v>
      </c>
      <c r="B70" s="5" t="s">
        <v>141</v>
      </c>
      <c r="C70" s="6">
        <f>+0.9 %</f>
        <v>0.009</v>
      </c>
      <c r="D70" s="6">
        <f>+3.9 %</f>
        <v>0.039</v>
      </c>
      <c r="E70" s="6">
        <f>+7.4 %</f>
        <v>0.074</v>
      </c>
    </row>
    <row r="71">
      <c r="A71" s="4">
        <v>41913.0</v>
      </c>
      <c r="B71" s="5" t="s">
        <v>141</v>
      </c>
      <c r="C71" s="6">
        <f t="shared" ref="C71:C72" si="7">+1.5 %</f>
        <v>0.015</v>
      </c>
      <c r="D71" s="6">
        <f>+4.3 %</f>
        <v>0.043</v>
      </c>
      <c r="E71" s="6">
        <f>+5.3 %</f>
        <v>0.053</v>
      </c>
    </row>
    <row r="72">
      <c r="A72" s="4">
        <v>41883.0</v>
      </c>
      <c r="B72" s="5" t="s">
        <v>142</v>
      </c>
      <c r="C72" s="6">
        <f t="shared" si="7"/>
        <v>0.015</v>
      </c>
      <c r="D72" s="6">
        <f t="shared" ref="D72:E72" si="8">+3.3 %</f>
        <v>0.033</v>
      </c>
      <c r="E72" s="6">
        <f t="shared" si="8"/>
        <v>0.033</v>
      </c>
    </row>
    <row r="73">
      <c r="A73" s="4">
        <v>41852.0</v>
      </c>
      <c r="B73" s="5" t="s">
        <v>30</v>
      </c>
      <c r="C73" s="6">
        <f>+1.3 %</f>
        <v>0.013</v>
      </c>
      <c r="D73" s="6">
        <f>+2.4 %</f>
        <v>0.024</v>
      </c>
      <c r="E73" s="6">
        <f>+1.8 %</f>
        <v>0.018</v>
      </c>
    </row>
    <row r="74">
      <c r="A74" s="4">
        <v>41821.0</v>
      </c>
      <c r="B74" s="5" t="s">
        <v>143</v>
      </c>
      <c r="C74" s="6">
        <f>+0.5 %</f>
        <v>0.005</v>
      </c>
      <c r="D74" s="6">
        <f t="shared" ref="D74:E74" si="9">+1.1 %</f>
        <v>0.011</v>
      </c>
      <c r="E74" s="6">
        <f t="shared" si="9"/>
        <v>0.011</v>
      </c>
    </row>
    <row r="75">
      <c r="A75" s="4">
        <v>41791.0</v>
      </c>
      <c r="B75" s="5" t="s">
        <v>31</v>
      </c>
      <c r="C75" s="6">
        <f t="shared" ref="C75:D75" si="10">+0.6 %</f>
        <v>0.006</v>
      </c>
      <c r="D75" s="6">
        <f t="shared" si="10"/>
        <v>0.006</v>
      </c>
      <c r="E75" s="6">
        <f>+0.3 %</f>
        <v>0.003</v>
      </c>
    </row>
    <row r="76">
      <c r="A76" s="4">
        <v>41760.0</v>
      </c>
      <c r="B76" s="5" t="s">
        <v>31</v>
      </c>
      <c r="C76" s="5" t="s">
        <v>19</v>
      </c>
      <c r="D76" s="6">
        <f>+0.2 %</f>
        <v>0.002</v>
      </c>
      <c r="E76" s="7" t="s">
        <v>15</v>
      </c>
    </row>
    <row r="77">
      <c r="A77" s="4">
        <v>41730.0</v>
      </c>
      <c r="B77" s="5" t="s">
        <v>31</v>
      </c>
      <c r="C77" s="5" t="s">
        <v>19</v>
      </c>
      <c r="D77" s="6">
        <f>+1.3 %</f>
        <v>0.013</v>
      </c>
      <c r="E77" s="7" t="s">
        <v>96</v>
      </c>
    </row>
    <row r="78">
      <c r="A78" s="4">
        <v>41699.0</v>
      </c>
      <c r="B78" s="5" t="s">
        <v>31</v>
      </c>
      <c r="C78" s="6">
        <f>+0.3 %</f>
        <v>0.003</v>
      </c>
      <c r="D78" s="6">
        <f>+1 %</f>
        <v>0.01</v>
      </c>
      <c r="E78" s="7" t="s">
        <v>53</v>
      </c>
    </row>
    <row r="79">
      <c r="A79" s="4">
        <v>41671.0</v>
      </c>
      <c r="B79" s="5" t="s">
        <v>32</v>
      </c>
      <c r="C79" s="6">
        <f>+1 %</f>
        <v>0.01</v>
      </c>
      <c r="D79" s="6">
        <f>+0.7 %</f>
        <v>0.007</v>
      </c>
      <c r="E79" s="7" t="s">
        <v>76</v>
      </c>
    </row>
    <row r="80">
      <c r="A80" s="4">
        <v>41640.0</v>
      </c>
      <c r="B80" s="5" t="s">
        <v>33</v>
      </c>
      <c r="C80" s="7" t="s">
        <v>23</v>
      </c>
      <c r="D80" s="7" t="s">
        <v>71</v>
      </c>
      <c r="E80" s="7" t="s">
        <v>111</v>
      </c>
    </row>
    <row r="81">
      <c r="A81" s="4">
        <v>41609.0</v>
      </c>
      <c r="B81" s="5" t="s">
        <v>32</v>
      </c>
      <c r="C81" s="5" t="s">
        <v>19</v>
      </c>
      <c r="D81" s="7" t="s">
        <v>16</v>
      </c>
      <c r="E81" s="7" t="s">
        <v>105</v>
      </c>
    </row>
    <row r="82">
      <c r="A82" s="4">
        <v>41579.0</v>
      </c>
      <c r="B82" s="5" t="s">
        <v>32</v>
      </c>
      <c r="C82" s="7" t="s">
        <v>66</v>
      </c>
      <c r="D82" s="7" t="s">
        <v>96</v>
      </c>
      <c r="E82" s="7" t="s">
        <v>102</v>
      </c>
    </row>
    <row r="83">
      <c r="A83" s="4">
        <v>41548.0</v>
      </c>
      <c r="B83" s="5" t="s">
        <v>31</v>
      </c>
      <c r="C83" s="7" t="s">
        <v>6</v>
      </c>
      <c r="D83" s="6">
        <f>+0.1 %</f>
        <v>0.001</v>
      </c>
      <c r="E83" s="7" t="s">
        <v>92</v>
      </c>
    </row>
    <row r="84">
      <c r="A84" s="4">
        <v>41518.0</v>
      </c>
      <c r="B84" s="5" t="s">
        <v>31</v>
      </c>
      <c r="C84" s="5" t="s">
        <v>19</v>
      </c>
      <c r="D84" s="6">
        <f>+0.3 %</f>
        <v>0.003</v>
      </c>
      <c r="E84" s="7" t="s">
        <v>102</v>
      </c>
    </row>
    <row r="85">
      <c r="A85" s="4">
        <v>41487.0</v>
      </c>
      <c r="B85" s="5" t="s">
        <v>31</v>
      </c>
      <c r="C85" s="6">
        <f>+0.5 %</f>
        <v>0.005</v>
      </c>
      <c r="D85" s="7" t="s">
        <v>23</v>
      </c>
      <c r="E85" s="7" t="s">
        <v>144</v>
      </c>
    </row>
    <row r="86">
      <c r="A86" s="4">
        <v>41456.0</v>
      </c>
      <c r="B86" s="5" t="s">
        <v>31</v>
      </c>
      <c r="C86" s="7" t="s">
        <v>23</v>
      </c>
      <c r="D86" s="7" t="s">
        <v>96</v>
      </c>
      <c r="E86" s="7" t="s">
        <v>145</v>
      </c>
    </row>
    <row r="87">
      <c r="A87" s="4">
        <v>41426.0</v>
      </c>
      <c r="B87" s="5" t="s">
        <v>31</v>
      </c>
      <c r="C87" s="7" t="s">
        <v>7</v>
      </c>
      <c r="D87" s="7" t="s">
        <v>107</v>
      </c>
      <c r="E87" s="7" t="s">
        <v>77</v>
      </c>
    </row>
    <row r="88">
      <c r="A88" s="4">
        <v>41395.0</v>
      </c>
      <c r="B88" s="5" t="s">
        <v>31</v>
      </c>
      <c r="C88" s="7" t="s">
        <v>7</v>
      </c>
      <c r="D88" s="7" t="s">
        <v>107</v>
      </c>
      <c r="E88" s="7" t="s">
        <v>102</v>
      </c>
    </row>
    <row r="89">
      <c r="A89" s="4">
        <v>41365.0</v>
      </c>
      <c r="B89" s="5" t="s">
        <v>143</v>
      </c>
      <c r="C89" s="7" t="s">
        <v>86</v>
      </c>
      <c r="D89" s="7" t="s">
        <v>64</v>
      </c>
      <c r="E89" s="7" t="s">
        <v>58</v>
      </c>
    </row>
    <row r="90">
      <c r="A90" s="4">
        <v>41334.0</v>
      </c>
      <c r="B90" s="5" t="s">
        <v>30</v>
      </c>
      <c r="C90" s="7" t="s">
        <v>7</v>
      </c>
      <c r="D90" s="7" t="s">
        <v>78</v>
      </c>
      <c r="E90" s="7" t="s">
        <v>102</v>
      </c>
    </row>
    <row r="91">
      <c r="A91" s="4">
        <v>41306.0</v>
      </c>
      <c r="B91" s="5" t="s">
        <v>142</v>
      </c>
      <c r="C91" s="7" t="s">
        <v>18</v>
      </c>
      <c r="D91" s="7" t="s">
        <v>87</v>
      </c>
      <c r="E91" s="7" t="s">
        <v>146</v>
      </c>
    </row>
    <row r="92">
      <c r="A92" s="4">
        <v>41275.0</v>
      </c>
      <c r="B92" s="5" t="s">
        <v>142</v>
      </c>
      <c r="C92" s="7" t="s">
        <v>15</v>
      </c>
      <c r="D92" s="7" t="s">
        <v>95</v>
      </c>
      <c r="E92" s="7" t="s">
        <v>102</v>
      </c>
    </row>
    <row r="93">
      <c r="A93" s="4">
        <v>41244.0</v>
      </c>
      <c r="B93" s="5" t="s">
        <v>29</v>
      </c>
      <c r="C93" s="7" t="s">
        <v>86</v>
      </c>
      <c r="D93" s="7" t="s">
        <v>69</v>
      </c>
      <c r="E93" s="7" t="s">
        <v>90</v>
      </c>
    </row>
    <row r="94">
      <c r="A94" s="4">
        <v>41214.0</v>
      </c>
      <c r="B94" s="5" t="s">
        <v>141</v>
      </c>
      <c r="C94" s="7" t="s">
        <v>15</v>
      </c>
      <c r="D94" s="7" t="s">
        <v>84</v>
      </c>
      <c r="E94" s="7" t="s">
        <v>109</v>
      </c>
    </row>
    <row r="95">
      <c r="A95" s="4">
        <v>41183.0</v>
      </c>
      <c r="B95" s="5" t="s">
        <v>28</v>
      </c>
      <c r="C95" s="7" t="s">
        <v>25</v>
      </c>
      <c r="D95" s="7" t="s">
        <v>25</v>
      </c>
      <c r="E95" s="7" t="s">
        <v>111</v>
      </c>
    </row>
    <row r="96">
      <c r="A96" s="4">
        <v>41153.0</v>
      </c>
      <c r="B96" s="5" t="s">
        <v>27</v>
      </c>
      <c r="C96" s="7" t="s">
        <v>23</v>
      </c>
      <c r="D96" s="6">
        <f>+0.2 %</f>
        <v>0.002</v>
      </c>
      <c r="E96" s="7" t="s">
        <v>69</v>
      </c>
    </row>
    <row r="97">
      <c r="A97" s="4">
        <v>41122.0</v>
      </c>
      <c r="B97" s="5" t="s">
        <v>27</v>
      </c>
      <c r="C97" s="6">
        <f t="shared" ref="C97:C98" si="11">+0.2 %</f>
        <v>0.002</v>
      </c>
      <c r="D97" s="5" t="s">
        <v>19</v>
      </c>
      <c r="E97" s="7" t="s">
        <v>83</v>
      </c>
    </row>
    <row r="98">
      <c r="A98" s="4">
        <v>41091.0</v>
      </c>
      <c r="B98" s="5" t="s">
        <v>27</v>
      </c>
      <c r="C98" s="6">
        <f t="shared" si="11"/>
        <v>0.002</v>
      </c>
      <c r="D98" s="7" t="s">
        <v>25</v>
      </c>
      <c r="E98" s="7" t="s">
        <v>74</v>
      </c>
    </row>
    <row r="99">
      <c r="A99" s="4">
        <v>41061.0</v>
      </c>
      <c r="B99" s="5" t="s">
        <v>27</v>
      </c>
      <c r="C99" s="7" t="s">
        <v>6</v>
      </c>
      <c r="D99" s="7" t="s">
        <v>113</v>
      </c>
      <c r="E99" s="7" t="s">
        <v>147</v>
      </c>
    </row>
    <row r="100">
      <c r="A100" s="4">
        <v>41030.0</v>
      </c>
      <c r="B100" s="5" t="s">
        <v>27</v>
      </c>
      <c r="C100" s="7" t="s">
        <v>47</v>
      </c>
      <c r="D100" s="7" t="s">
        <v>67</v>
      </c>
      <c r="E100" s="7" t="s">
        <v>111</v>
      </c>
    </row>
    <row r="101">
      <c r="A101" s="4">
        <v>41000.0</v>
      </c>
      <c r="B101" s="5" t="s">
        <v>27</v>
      </c>
      <c r="C101" s="7" t="s">
        <v>71</v>
      </c>
      <c r="D101" s="7" t="s">
        <v>85</v>
      </c>
      <c r="E101" s="7" t="s">
        <v>148</v>
      </c>
    </row>
    <row r="102">
      <c r="A102" s="4">
        <v>40969.0</v>
      </c>
      <c r="B102" s="5" t="s">
        <v>26</v>
      </c>
      <c r="C102" s="7" t="s">
        <v>25</v>
      </c>
      <c r="D102" s="7" t="s">
        <v>25</v>
      </c>
      <c r="E102" s="7" t="s">
        <v>82</v>
      </c>
    </row>
    <row r="103">
      <c r="A103" s="4">
        <v>40940.0</v>
      </c>
      <c r="B103" s="5" t="s">
        <v>24</v>
      </c>
      <c r="C103" s="7" t="s">
        <v>51</v>
      </c>
      <c r="D103" s="7" t="s">
        <v>23</v>
      </c>
      <c r="E103" s="7" t="s">
        <v>88</v>
      </c>
    </row>
    <row r="104">
      <c r="A104" s="4">
        <v>40909.0</v>
      </c>
      <c r="B104" s="5" t="s">
        <v>24</v>
      </c>
      <c r="C104" s="6">
        <f>+0.1 %</f>
        <v>0.001</v>
      </c>
      <c r="D104" s="7" t="s">
        <v>17</v>
      </c>
      <c r="E104" s="7" t="s">
        <v>74</v>
      </c>
    </row>
    <row r="105">
      <c r="A105" s="4">
        <v>40878.0</v>
      </c>
      <c r="B105" s="5" t="s">
        <v>24</v>
      </c>
      <c r="C105" s="7" t="s">
        <v>23</v>
      </c>
      <c r="D105" s="7" t="s">
        <v>18</v>
      </c>
      <c r="E105" s="7" t="s">
        <v>89</v>
      </c>
    </row>
    <row r="106">
      <c r="A106" s="4">
        <v>40848.0</v>
      </c>
      <c r="B106" s="5" t="s">
        <v>24</v>
      </c>
      <c r="C106" s="7" t="s">
        <v>66</v>
      </c>
      <c r="D106" s="7" t="s">
        <v>47</v>
      </c>
      <c r="E106" s="7" t="s">
        <v>147</v>
      </c>
    </row>
    <row r="107">
      <c r="A107" s="4">
        <v>40817.0</v>
      </c>
      <c r="B107" s="5" t="s">
        <v>22</v>
      </c>
      <c r="C107" s="6">
        <f>+1.2 %</f>
        <v>0.012</v>
      </c>
      <c r="D107" s="6">
        <f>+0.2 %</f>
        <v>0.002</v>
      </c>
      <c r="E107" s="7" t="s">
        <v>83</v>
      </c>
    </row>
    <row r="108">
      <c r="A108" s="4">
        <v>40787.0</v>
      </c>
      <c r="B108" s="5" t="s">
        <v>24</v>
      </c>
      <c r="C108" s="7" t="s">
        <v>7</v>
      </c>
      <c r="D108" s="7" t="s">
        <v>17</v>
      </c>
      <c r="E108" s="7" t="s">
        <v>55</v>
      </c>
    </row>
    <row r="109">
      <c r="A109" s="4">
        <v>40756.0</v>
      </c>
      <c r="B109" s="5" t="s">
        <v>24</v>
      </c>
      <c r="C109" s="7" t="s">
        <v>6</v>
      </c>
      <c r="D109" s="7" t="s">
        <v>71</v>
      </c>
      <c r="E109" s="7" t="s">
        <v>113</v>
      </c>
    </row>
    <row r="110">
      <c r="A110" s="4">
        <v>40725.0</v>
      </c>
      <c r="B110" s="5" t="s">
        <v>22</v>
      </c>
      <c r="C110" s="7" t="s">
        <v>18</v>
      </c>
      <c r="D110" s="7" t="s">
        <v>14</v>
      </c>
      <c r="E110" s="7" t="s">
        <v>103</v>
      </c>
    </row>
    <row r="111">
      <c r="A111" s="4">
        <v>40695.0</v>
      </c>
      <c r="B111" s="5" t="s">
        <v>22</v>
      </c>
      <c r="C111" s="7" t="s">
        <v>62</v>
      </c>
      <c r="D111" s="7" t="s">
        <v>87</v>
      </c>
      <c r="E111" s="7" t="s">
        <v>147</v>
      </c>
    </row>
    <row r="112">
      <c r="A112" s="4">
        <v>40664.0</v>
      </c>
      <c r="B112" s="5" t="s">
        <v>21</v>
      </c>
      <c r="C112" s="7" t="s">
        <v>62</v>
      </c>
      <c r="D112" s="7" t="s">
        <v>86</v>
      </c>
      <c r="E112" s="7" t="s">
        <v>72</v>
      </c>
    </row>
    <row r="113">
      <c r="A113" s="4">
        <v>40634.0</v>
      </c>
      <c r="B113" s="5" t="s">
        <v>149</v>
      </c>
      <c r="C113" s="7" t="s">
        <v>62</v>
      </c>
      <c r="D113" s="7" t="s">
        <v>15</v>
      </c>
      <c r="E113" s="7" t="s">
        <v>84</v>
      </c>
    </row>
    <row r="114">
      <c r="A114" s="4">
        <v>40603.0</v>
      </c>
      <c r="B114" s="5" t="s">
        <v>20</v>
      </c>
      <c r="C114" s="6">
        <f>+0.3 %</f>
        <v>0.003</v>
      </c>
      <c r="D114" s="7" t="s">
        <v>66</v>
      </c>
      <c r="E114" s="7" t="s">
        <v>62</v>
      </c>
    </row>
    <row r="115">
      <c r="A115" s="4">
        <v>40575.0</v>
      </c>
      <c r="B115" s="5" t="s">
        <v>149</v>
      </c>
      <c r="C115" s="7" t="s">
        <v>6</v>
      </c>
      <c r="D115" s="7" t="s">
        <v>17</v>
      </c>
      <c r="E115" s="7" t="s">
        <v>66</v>
      </c>
    </row>
    <row r="116">
      <c r="A116" s="4">
        <v>40544.0</v>
      </c>
      <c r="B116" s="5" t="s">
        <v>20</v>
      </c>
      <c r="C116" s="7" t="s">
        <v>15</v>
      </c>
      <c r="D116" s="7" t="s">
        <v>62</v>
      </c>
      <c r="E116" s="6">
        <f>+0.5 %</f>
        <v>0.005</v>
      </c>
    </row>
    <row r="117">
      <c r="A117" s="4">
        <v>40513.0</v>
      </c>
      <c r="B117" s="5" t="s">
        <v>13</v>
      </c>
      <c r="C117" s="6">
        <f>+0.2 %</f>
        <v>0.002</v>
      </c>
      <c r="D117" s="6">
        <f>+0.8 %</f>
        <v>0.008</v>
      </c>
      <c r="E117" s="6">
        <f>+1.5 %</f>
        <v>0.015</v>
      </c>
    </row>
    <row r="118">
      <c r="A118" s="4">
        <v>40483.0</v>
      </c>
      <c r="B118" s="5" t="s">
        <v>13</v>
      </c>
      <c r="C118" s="7" t="s">
        <v>51</v>
      </c>
      <c r="D118" s="6">
        <f>+1.7 %</f>
        <v>0.017</v>
      </c>
      <c r="E118" s="7" t="s">
        <v>14</v>
      </c>
    </row>
    <row r="119">
      <c r="A119" s="4">
        <v>40452.0</v>
      </c>
      <c r="B119" s="5" t="s">
        <v>13</v>
      </c>
      <c r="C119" s="6">
        <f>+0.7 %</f>
        <v>0.007</v>
      </c>
      <c r="D119" s="7" t="s">
        <v>85</v>
      </c>
      <c r="E119" s="7" t="s">
        <v>16</v>
      </c>
    </row>
    <row r="120">
      <c r="A120" s="4">
        <v>40422.0</v>
      </c>
      <c r="B120" s="5" t="s">
        <v>20</v>
      </c>
      <c r="C120" s="6">
        <f>+1 %</f>
        <v>0.01</v>
      </c>
      <c r="D120" s="7" t="s">
        <v>78</v>
      </c>
      <c r="E120" s="7" t="s">
        <v>79</v>
      </c>
    </row>
    <row r="121">
      <c r="A121" s="4">
        <v>40391.0</v>
      </c>
      <c r="B121" s="5" t="s">
        <v>149</v>
      </c>
      <c r="C121" s="7" t="s">
        <v>55</v>
      </c>
      <c r="D121" s="7" t="s">
        <v>67</v>
      </c>
      <c r="E121" s="7" t="s">
        <v>150</v>
      </c>
    </row>
    <row r="122">
      <c r="A122" s="4">
        <v>40360.0</v>
      </c>
      <c r="B122" s="5" t="s">
        <v>11</v>
      </c>
      <c r="C122" s="6">
        <f>+1.3 %</f>
        <v>0.013</v>
      </c>
      <c r="D122" s="6">
        <f>+2.3 %</f>
        <v>0.023</v>
      </c>
      <c r="E122" s="6">
        <f>+2.1 %</f>
        <v>0.021</v>
      </c>
    </row>
    <row r="123">
      <c r="A123" s="4">
        <v>40330.0</v>
      </c>
      <c r="B123" s="5" t="s">
        <v>12</v>
      </c>
      <c r="C123" s="5" t="s">
        <v>19</v>
      </c>
      <c r="D123" s="6">
        <f>+1.2 %</f>
        <v>0.012</v>
      </c>
      <c r="E123" s="6">
        <f>+2 %</f>
        <v>0.02</v>
      </c>
    </row>
    <row r="124">
      <c r="A124" s="4">
        <v>40299.0</v>
      </c>
      <c r="B124" s="5" t="s">
        <v>12</v>
      </c>
      <c r="C124" s="6">
        <f>+0.9 %</f>
        <v>0.009</v>
      </c>
      <c r="D124" s="6">
        <f>+1.1 %</f>
        <v>0.011</v>
      </c>
      <c r="E124" s="7" t="s">
        <v>113</v>
      </c>
    </row>
    <row r="125">
      <c r="A125" s="4">
        <v>40269.0</v>
      </c>
      <c r="B125" s="5" t="s">
        <v>13</v>
      </c>
      <c r="C125" s="6">
        <f>+0.2 %</f>
        <v>0.002</v>
      </c>
      <c r="D125" s="6">
        <f>+1.4 %</f>
        <v>0.014</v>
      </c>
      <c r="E125" s="7" t="s">
        <v>151</v>
      </c>
    </row>
    <row r="126">
      <c r="A126" s="4">
        <v>40238.0</v>
      </c>
      <c r="B126" s="5" t="s">
        <v>20</v>
      </c>
      <c r="C126" s="7" t="s">
        <v>51</v>
      </c>
      <c r="D126" s="6">
        <f>+1.2 %</f>
        <v>0.012</v>
      </c>
      <c r="E126" s="7" t="s">
        <v>54</v>
      </c>
    </row>
    <row r="127">
      <c r="A127" s="4">
        <v>40210.0</v>
      </c>
      <c r="B127" s="5" t="s">
        <v>20</v>
      </c>
      <c r="C127" s="6">
        <f>+1.2 %</f>
        <v>0.012</v>
      </c>
      <c r="D127" s="7" t="s">
        <v>64</v>
      </c>
      <c r="E127" s="7" t="s">
        <v>98</v>
      </c>
    </row>
    <row r="128">
      <c r="A128" s="4">
        <v>40179.0</v>
      </c>
      <c r="B128" s="5" t="s">
        <v>149</v>
      </c>
      <c r="C128" s="6">
        <f>+0.1 %</f>
        <v>0.001</v>
      </c>
      <c r="D128" s="7" t="s">
        <v>69</v>
      </c>
      <c r="E128" s="7" t="s">
        <v>99</v>
      </c>
    </row>
    <row r="129">
      <c r="A129" s="4">
        <v>40148.0</v>
      </c>
      <c r="B129" s="5" t="s">
        <v>149</v>
      </c>
      <c r="C129" s="7" t="s">
        <v>83</v>
      </c>
      <c r="D129" s="7" t="s">
        <v>150</v>
      </c>
      <c r="E129" s="7" t="s">
        <v>60</v>
      </c>
    </row>
    <row r="130">
      <c r="A130" s="4">
        <v>40118.0</v>
      </c>
      <c r="B130" s="5" t="s">
        <v>11</v>
      </c>
      <c r="C130" s="6">
        <f>+0.3 %</f>
        <v>0.003</v>
      </c>
      <c r="D130" s="6">
        <f>+0.8 %</f>
        <v>0.008</v>
      </c>
      <c r="E130" s="7" t="s">
        <v>80</v>
      </c>
    </row>
    <row r="131">
      <c r="A131" s="4">
        <v>40087.0</v>
      </c>
      <c r="B131" s="5" t="s">
        <v>12</v>
      </c>
      <c r="C131" s="6">
        <f>+0.2 %</f>
        <v>0.002</v>
      </c>
      <c r="D131" s="6">
        <f>+1.5 %</f>
        <v>0.015</v>
      </c>
      <c r="E131" s="7" t="s">
        <v>71</v>
      </c>
    </row>
    <row r="132">
      <c r="A132" s="4">
        <v>40057.0</v>
      </c>
      <c r="B132" s="5" t="s">
        <v>12</v>
      </c>
      <c r="C132" s="6">
        <f>+0.3 %</f>
        <v>0.003</v>
      </c>
      <c r="D132" s="6">
        <f>+2.4 %</f>
        <v>0.024</v>
      </c>
      <c r="E132" s="6">
        <f>+1.1 %</f>
        <v>0.011</v>
      </c>
    </row>
    <row r="133">
      <c r="A133" s="4">
        <v>40026.0</v>
      </c>
      <c r="B133" s="5" t="s">
        <v>12</v>
      </c>
      <c r="C133" s="6">
        <f>+0.9 %</f>
        <v>0.009</v>
      </c>
      <c r="D133" s="7" t="s">
        <v>79</v>
      </c>
      <c r="E133" s="7" t="s">
        <v>86</v>
      </c>
    </row>
    <row r="134">
      <c r="A134" s="4">
        <v>39995.0</v>
      </c>
      <c r="B134" s="5" t="s">
        <v>13</v>
      </c>
      <c r="C134" s="6">
        <f>+1.2 %</f>
        <v>0.012</v>
      </c>
      <c r="D134" s="7" t="s">
        <v>72</v>
      </c>
      <c r="E134" s="7" t="s">
        <v>95</v>
      </c>
    </row>
    <row r="135">
      <c r="A135" s="4">
        <v>39965.0</v>
      </c>
      <c r="B135" s="5" t="s">
        <v>20</v>
      </c>
      <c r="C135" s="7" t="s">
        <v>108</v>
      </c>
      <c r="D135" s="7" t="s">
        <v>74</v>
      </c>
      <c r="E135" s="7" t="s">
        <v>152</v>
      </c>
    </row>
    <row r="136">
      <c r="A136" s="4">
        <v>39934.0</v>
      </c>
      <c r="B136" s="5" t="s">
        <v>10</v>
      </c>
      <c r="C136" s="7" t="s">
        <v>47</v>
      </c>
      <c r="D136" s="7" t="s">
        <v>25</v>
      </c>
      <c r="E136" s="7" t="s">
        <v>76</v>
      </c>
    </row>
    <row r="137">
      <c r="A137" s="4">
        <v>39904.0</v>
      </c>
      <c r="B137" s="5" t="s">
        <v>9</v>
      </c>
      <c r="C137" s="6">
        <f>+0.9 %</f>
        <v>0.009</v>
      </c>
      <c r="D137" s="7" t="s">
        <v>53</v>
      </c>
      <c r="E137" s="7" t="s">
        <v>74</v>
      </c>
    </row>
    <row r="138">
      <c r="A138" s="4">
        <v>39873.0</v>
      </c>
      <c r="B138" s="5" t="s">
        <v>10</v>
      </c>
      <c r="C138" s="7" t="s">
        <v>66</v>
      </c>
      <c r="D138" s="7" t="s">
        <v>98</v>
      </c>
      <c r="E138" s="7" t="s">
        <v>88</v>
      </c>
    </row>
    <row r="139">
      <c r="A139" s="4">
        <v>39845.0</v>
      </c>
      <c r="B139" s="5" t="s">
        <v>9</v>
      </c>
      <c r="C139" s="7" t="s">
        <v>107</v>
      </c>
      <c r="D139" s="7" t="s">
        <v>104</v>
      </c>
      <c r="E139" s="7" t="s">
        <v>100</v>
      </c>
    </row>
    <row r="140">
      <c r="A140" s="4">
        <v>39814.0</v>
      </c>
      <c r="B140" s="5" t="s">
        <v>140</v>
      </c>
      <c r="C140" s="7" t="s">
        <v>47</v>
      </c>
      <c r="D140" s="6">
        <f>+3.5 %</f>
        <v>0.035</v>
      </c>
      <c r="E140" s="7" t="s">
        <v>51</v>
      </c>
    </row>
    <row r="141">
      <c r="A141" s="4">
        <v>39783.0</v>
      </c>
      <c r="B141" s="5" t="s">
        <v>140</v>
      </c>
      <c r="C141" s="7" t="s">
        <v>18</v>
      </c>
      <c r="D141" s="6">
        <f>+6.9 %</f>
        <v>0.069</v>
      </c>
      <c r="E141" s="6">
        <f>+3.1 %</f>
        <v>0.031</v>
      </c>
    </row>
    <row r="142">
      <c r="A142" s="4">
        <v>39753.0</v>
      </c>
      <c r="B142" s="5" t="s">
        <v>139</v>
      </c>
      <c r="C142" s="6">
        <f>+4.2 %</f>
        <v>0.042</v>
      </c>
      <c r="D142" s="6">
        <f>+4.8 %</f>
        <v>0.048</v>
      </c>
      <c r="E142" s="7" t="s">
        <v>146</v>
      </c>
    </row>
    <row r="143">
      <c r="A143" s="4">
        <v>39722.0</v>
      </c>
      <c r="B143" s="5" t="s">
        <v>10</v>
      </c>
      <c r="C143" s="6">
        <f>+2.8 %</f>
        <v>0.028</v>
      </c>
      <c r="D143" s="7" t="s">
        <v>6</v>
      </c>
      <c r="E143" s="5" t="s">
        <v>153</v>
      </c>
    </row>
    <row r="144">
      <c r="A144" s="4">
        <v>39692.0</v>
      </c>
      <c r="B144" s="5" t="s">
        <v>13</v>
      </c>
      <c r="C144" s="7" t="s">
        <v>79</v>
      </c>
      <c r="D144" s="7" t="s">
        <v>100</v>
      </c>
      <c r="E144" s="5" t="s">
        <v>153</v>
      </c>
    </row>
    <row r="145">
      <c r="A145" s="4">
        <v>39661.0</v>
      </c>
      <c r="B145" s="5" t="s">
        <v>11</v>
      </c>
      <c r="C145" s="7" t="s">
        <v>66</v>
      </c>
      <c r="D145" s="7" t="s">
        <v>154</v>
      </c>
      <c r="E145" s="5" t="s">
        <v>153</v>
      </c>
    </row>
    <row r="146">
      <c r="A146" s="4">
        <v>39630.0</v>
      </c>
      <c r="B146" s="5" t="s">
        <v>10</v>
      </c>
      <c r="C146" s="7" t="s">
        <v>89</v>
      </c>
      <c r="D146" s="7" t="s">
        <v>155</v>
      </c>
      <c r="E146" s="5" t="s">
        <v>153</v>
      </c>
    </row>
    <row r="147">
      <c r="A147" s="4">
        <v>39600.0</v>
      </c>
      <c r="B147" s="5" t="s">
        <v>138</v>
      </c>
      <c r="C147" s="6">
        <f>+1.4 %</f>
        <v>0.014</v>
      </c>
      <c r="D147" s="6">
        <f>+2 %</f>
        <v>0.02</v>
      </c>
      <c r="E147" s="5" t="s">
        <v>153</v>
      </c>
    </row>
    <row r="148">
      <c r="A148" s="4">
        <v>39569.0</v>
      </c>
      <c r="B148" s="5" t="s">
        <v>140</v>
      </c>
      <c r="C148" s="7" t="s">
        <v>25</v>
      </c>
      <c r="D148" s="7" t="s">
        <v>106</v>
      </c>
      <c r="E148" s="5" t="s">
        <v>153</v>
      </c>
    </row>
    <row r="149">
      <c r="A149" s="4">
        <v>39539.0</v>
      </c>
      <c r="B149" s="5" t="s">
        <v>139</v>
      </c>
      <c r="C149" s="6">
        <f>+1.3 %</f>
        <v>0.013</v>
      </c>
      <c r="D149" s="6">
        <f>+1.2 %</f>
        <v>0.012</v>
      </c>
      <c r="E149" s="5" t="s">
        <v>153</v>
      </c>
    </row>
    <row r="150">
      <c r="A150" s="4">
        <v>39508.0</v>
      </c>
      <c r="B150" s="5" t="s">
        <v>140</v>
      </c>
      <c r="C150" s="7" t="s">
        <v>56</v>
      </c>
      <c r="D150" s="6">
        <f>+2.5 %</f>
        <v>0.025</v>
      </c>
      <c r="E150" s="5" t="s">
        <v>153</v>
      </c>
    </row>
    <row r="151">
      <c r="A151" s="4">
        <v>39479.0</v>
      </c>
      <c r="B151" s="5" t="s">
        <v>136</v>
      </c>
      <c r="C151" s="6">
        <f>+5.6 %</f>
        <v>0.056</v>
      </c>
      <c r="D151" s="7" t="s">
        <v>79</v>
      </c>
      <c r="E151" s="5" t="s">
        <v>153</v>
      </c>
    </row>
    <row r="152">
      <c r="A152" s="4">
        <v>39448.0</v>
      </c>
      <c r="B152" s="5" t="s">
        <v>140</v>
      </c>
      <c r="C152" s="6">
        <f>+2.7 %</f>
        <v>0.027</v>
      </c>
      <c r="D152" s="5" t="s">
        <v>153</v>
      </c>
      <c r="E152" s="5" t="s">
        <v>153</v>
      </c>
    </row>
    <row r="153">
      <c r="A153" s="4">
        <v>39417.0</v>
      </c>
      <c r="B153" s="5" t="s">
        <v>9</v>
      </c>
      <c r="C153" s="7" t="s">
        <v>156</v>
      </c>
      <c r="D153" s="5" t="s">
        <v>153</v>
      </c>
      <c r="E153" s="5" t="s">
        <v>153</v>
      </c>
    </row>
    <row r="154">
      <c r="A154" s="4">
        <v>39387.0</v>
      </c>
      <c r="B154" s="5" t="s">
        <v>135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256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224</v>
      </c>
      <c r="C2" s="7" t="s">
        <v>69</v>
      </c>
      <c r="D2" s="7" t="s">
        <v>95</v>
      </c>
      <c r="E2" s="7" t="s">
        <v>150</v>
      </c>
    </row>
    <row r="3">
      <c r="A3" s="4">
        <v>43983.0</v>
      </c>
      <c r="B3" s="5" t="s">
        <v>221</v>
      </c>
      <c r="C3" s="7" t="s">
        <v>79</v>
      </c>
      <c r="D3" s="6">
        <f>+0.9 %</f>
        <v>0.009</v>
      </c>
      <c r="E3" s="6">
        <f>+1.2 %</f>
        <v>0.012</v>
      </c>
    </row>
    <row r="4">
      <c r="A4" s="4">
        <v>43952.0</v>
      </c>
      <c r="B4" s="5" t="s">
        <v>257</v>
      </c>
      <c r="C4" s="6">
        <f>+1.8 %</f>
        <v>0.018</v>
      </c>
      <c r="D4" s="6">
        <f>+2.8 %</f>
        <v>0.028</v>
      </c>
      <c r="E4" s="6">
        <f>+4.3 %</f>
        <v>0.043</v>
      </c>
    </row>
    <row r="5">
      <c r="A5" s="4">
        <v>43922.0</v>
      </c>
      <c r="B5" s="5" t="s">
        <v>221</v>
      </c>
      <c r="C5" s="6">
        <f>+1.2 %</f>
        <v>0.012</v>
      </c>
      <c r="D5" s="6">
        <f>+1.5 %</f>
        <v>0.015</v>
      </c>
      <c r="E5" s="6">
        <f>+2.9 %</f>
        <v>0.029</v>
      </c>
    </row>
    <row r="6">
      <c r="A6" s="4">
        <v>43891.0</v>
      </c>
      <c r="B6" s="5" t="s">
        <v>217</v>
      </c>
      <c r="C6" s="7" t="s">
        <v>18</v>
      </c>
      <c r="D6" s="7" t="s">
        <v>62</v>
      </c>
      <c r="E6" s="6">
        <f t="shared" ref="E6:E7" si="1">+0.8 %</f>
        <v>0.008</v>
      </c>
    </row>
    <row r="7">
      <c r="A7" s="4">
        <v>43862.0</v>
      </c>
      <c r="B7" s="5" t="s">
        <v>217</v>
      </c>
      <c r="C7" s="6">
        <f>+0.5 %</f>
        <v>0.005</v>
      </c>
      <c r="D7" s="7" t="s">
        <v>17</v>
      </c>
      <c r="E7" s="6">
        <f t="shared" si="1"/>
        <v>0.008</v>
      </c>
    </row>
    <row r="8">
      <c r="A8" s="4">
        <v>43831.0</v>
      </c>
      <c r="B8" s="5" t="s">
        <v>217</v>
      </c>
      <c r="C8" s="7" t="s">
        <v>48</v>
      </c>
      <c r="D8" s="7" t="s">
        <v>54</v>
      </c>
      <c r="E8" s="6">
        <f>+0.7 %</f>
        <v>0.007</v>
      </c>
    </row>
    <row r="9">
      <c r="A9" s="4">
        <v>43800.0</v>
      </c>
      <c r="B9" s="5" t="s">
        <v>221</v>
      </c>
      <c r="C9" s="7" t="s">
        <v>25</v>
      </c>
      <c r="D9" s="7" t="s">
        <v>54</v>
      </c>
      <c r="E9" s="6">
        <f>+2.9 %</f>
        <v>0.029</v>
      </c>
    </row>
    <row r="10">
      <c r="A10" s="4">
        <v>43770.0</v>
      </c>
      <c r="B10" s="5" t="s">
        <v>220</v>
      </c>
      <c r="C10" s="7" t="s">
        <v>86</v>
      </c>
      <c r="D10" s="7" t="s">
        <v>15</v>
      </c>
      <c r="E10" s="6">
        <f>+2.6 %</f>
        <v>0.026</v>
      </c>
    </row>
    <row r="11">
      <c r="A11" s="4">
        <v>43739.0</v>
      </c>
      <c r="B11" s="5" t="s">
        <v>219</v>
      </c>
      <c r="C11" s="7" t="s">
        <v>66</v>
      </c>
      <c r="D11" s="6">
        <f>+2 %</f>
        <v>0.02</v>
      </c>
      <c r="E11" s="6">
        <f>+2.1 %</f>
        <v>0.021</v>
      </c>
    </row>
    <row r="12">
      <c r="A12" s="4">
        <v>43709.0</v>
      </c>
      <c r="B12" s="5" t="s">
        <v>218</v>
      </c>
      <c r="C12" s="6">
        <f>+1.5 %</f>
        <v>0.015</v>
      </c>
      <c r="D12" s="6">
        <f>+4.2 %</f>
        <v>0.042</v>
      </c>
      <c r="E12" s="6">
        <f>+2.7 %</f>
        <v>0.027</v>
      </c>
    </row>
    <row r="13">
      <c r="A13" s="4">
        <v>43678.0</v>
      </c>
      <c r="B13" s="5" t="s">
        <v>219</v>
      </c>
      <c r="C13" s="6">
        <f>+1.7 %</f>
        <v>0.017</v>
      </c>
      <c r="D13" s="6">
        <f>+3.7 %</f>
        <v>0.037</v>
      </c>
      <c r="E13" s="6">
        <f>+2.2 %</f>
        <v>0.022</v>
      </c>
    </row>
    <row r="14">
      <c r="A14" s="4">
        <v>43647.0</v>
      </c>
      <c r="B14" s="5" t="s">
        <v>235</v>
      </c>
      <c r="C14" s="6">
        <f>+1 %</f>
        <v>0.01</v>
      </c>
      <c r="D14" s="6">
        <f>+2.4 %</f>
        <v>0.024</v>
      </c>
      <c r="E14" s="6">
        <f>+1.5 %</f>
        <v>0.015</v>
      </c>
    </row>
    <row r="15">
      <c r="A15" s="4">
        <v>43617.0</v>
      </c>
      <c r="B15" s="5" t="s">
        <v>217</v>
      </c>
      <c r="C15" s="6">
        <f>+0.9 %</f>
        <v>0.009</v>
      </c>
      <c r="D15" s="6">
        <f>+0.5 %</f>
        <v>0.005</v>
      </c>
      <c r="E15" s="6">
        <f>+0.8 %</f>
        <v>0.008</v>
      </c>
    </row>
    <row r="16">
      <c r="A16" s="4">
        <v>43586.0</v>
      </c>
      <c r="B16" s="5" t="s">
        <v>222</v>
      </c>
      <c r="C16" s="6">
        <f>+0.4 %</f>
        <v>0.004</v>
      </c>
      <c r="D16" s="7" t="s">
        <v>7</v>
      </c>
      <c r="E16" s="6">
        <f>+0.9 %</f>
        <v>0.009</v>
      </c>
    </row>
    <row r="17">
      <c r="A17" s="4">
        <v>43556.0</v>
      </c>
      <c r="B17" s="5" t="s">
        <v>223</v>
      </c>
      <c r="C17" s="7" t="s">
        <v>15</v>
      </c>
      <c r="D17" s="7" t="s">
        <v>25</v>
      </c>
      <c r="E17" s="6">
        <f>+1 %</f>
        <v>0.01</v>
      </c>
    </row>
    <row r="18">
      <c r="A18" s="4">
        <v>43525.0</v>
      </c>
      <c r="B18" s="5" t="s">
        <v>225</v>
      </c>
      <c r="C18" s="7" t="s">
        <v>18</v>
      </c>
      <c r="D18" s="6">
        <f>+1.3 %</f>
        <v>0.013</v>
      </c>
      <c r="E18" s="6">
        <f>+2.5 %</f>
        <v>0.025</v>
      </c>
    </row>
    <row r="19">
      <c r="A19" s="4">
        <v>43497.0</v>
      </c>
      <c r="B19" s="5" t="s">
        <v>225</v>
      </c>
      <c r="C19" s="6">
        <f>+0.4 %</f>
        <v>0.004</v>
      </c>
      <c r="D19" s="6">
        <f>+0.6 %</f>
        <v>0.006</v>
      </c>
      <c r="E19" s="6">
        <f>+3.4 %</f>
        <v>0.034</v>
      </c>
    </row>
    <row r="20">
      <c r="A20" s="4">
        <v>43466.0</v>
      </c>
      <c r="B20" s="5" t="s">
        <v>222</v>
      </c>
      <c r="C20" s="6">
        <f>+1.2 %</f>
        <v>0.012</v>
      </c>
      <c r="D20" s="7" t="s">
        <v>96</v>
      </c>
      <c r="E20" s="6">
        <f>+3 %</f>
        <v>0.03</v>
      </c>
    </row>
    <row r="21">
      <c r="A21" s="4">
        <v>43435.0</v>
      </c>
      <c r="B21" s="5" t="s">
        <v>224</v>
      </c>
      <c r="C21" s="7" t="s">
        <v>15</v>
      </c>
      <c r="D21" s="7" t="s">
        <v>95</v>
      </c>
      <c r="E21" s="6">
        <f>+2.7 %</f>
        <v>0.027</v>
      </c>
    </row>
    <row r="22">
      <c r="A22" s="4">
        <v>43405.0</v>
      </c>
      <c r="B22" s="5" t="s">
        <v>222</v>
      </c>
      <c r="C22" s="7" t="s">
        <v>78</v>
      </c>
      <c r="D22" s="7" t="s">
        <v>86</v>
      </c>
      <c r="E22" s="6">
        <f>+4.1 %</f>
        <v>0.041</v>
      </c>
    </row>
    <row r="23">
      <c r="A23" s="4">
        <v>43374.0</v>
      </c>
      <c r="B23" s="5" t="s">
        <v>235</v>
      </c>
      <c r="C23" s="7" t="s">
        <v>47</v>
      </c>
      <c r="D23" s="6">
        <f>+1.4 %</f>
        <v>0.014</v>
      </c>
      <c r="E23" s="6">
        <f>+6 %</f>
        <v>0.06</v>
      </c>
    </row>
    <row r="24">
      <c r="A24" s="4">
        <v>43344.0</v>
      </c>
      <c r="B24" s="5" t="s">
        <v>221</v>
      </c>
      <c r="C24" s="6">
        <f t="shared" ref="C24:C25" si="2">+1 %</f>
        <v>0.01</v>
      </c>
      <c r="D24" s="6">
        <f>+2.2 %</f>
        <v>0.022</v>
      </c>
      <c r="E24" s="6">
        <f>+9.1 %</f>
        <v>0.091</v>
      </c>
    </row>
    <row r="25">
      <c r="A25" s="4">
        <v>43313.0</v>
      </c>
      <c r="B25" s="5" t="s">
        <v>217</v>
      </c>
      <c r="C25" s="6">
        <f t="shared" si="2"/>
        <v>0.01</v>
      </c>
      <c r="D25" s="6">
        <f>+2.3 %</f>
        <v>0.023</v>
      </c>
      <c r="E25" s="6">
        <f>+10.1 %</f>
        <v>0.101</v>
      </c>
    </row>
    <row r="26">
      <c r="A26" s="4">
        <v>43282.0</v>
      </c>
      <c r="B26" s="5" t="s">
        <v>225</v>
      </c>
      <c r="C26" s="6">
        <f>+0.3 %</f>
        <v>0.003</v>
      </c>
      <c r="D26" s="6">
        <f>+1.9 %</f>
        <v>0.019</v>
      </c>
      <c r="E26" s="6">
        <f>+9.8 %</f>
        <v>0.098</v>
      </c>
    </row>
    <row r="27">
      <c r="A27" s="4">
        <v>43252.0</v>
      </c>
      <c r="B27" s="5" t="s">
        <v>222</v>
      </c>
      <c r="C27" s="6">
        <f>+1.1 %</f>
        <v>0.011</v>
      </c>
      <c r="D27" s="6">
        <f>+2.2 %</f>
        <v>0.022</v>
      </c>
      <c r="E27" s="6">
        <f>+9.4 %</f>
        <v>0.094</v>
      </c>
    </row>
    <row r="28">
      <c r="A28" s="4">
        <v>43221.0</v>
      </c>
      <c r="B28" s="5" t="s">
        <v>224</v>
      </c>
      <c r="C28" s="6">
        <f>+0.6 %</f>
        <v>0.006</v>
      </c>
      <c r="D28" s="6">
        <f>+1.8 %</f>
        <v>0.018</v>
      </c>
      <c r="E28" s="6">
        <f>+8.6 %</f>
        <v>0.086</v>
      </c>
    </row>
    <row r="29">
      <c r="A29" s="4">
        <v>43191.0</v>
      </c>
      <c r="B29" s="5" t="s">
        <v>239</v>
      </c>
      <c r="C29" s="6">
        <f>+0.5 %</f>
        <v>0.005</v>
      </c>
      <c r="D29" s="6">
        <f>+1.2 %</f>
        <v>0.012</v>
      </c>
      <c r="E29" s="6">
        <f>+9.4 %</f>
        <v>0.094</v>
      </c>
    </row>
    <row r="30">
      <c r="A30" s="4">
        <v>43160.0</v>
      </c>
      <c r="B30" s="5" t="s">
        <v>226</v>
      </c>
      <c r="C30" s="6">
        <f>+0.7 %</f>
        <v>0.007</v>
      </c>
      <c r="D30" s="6">
        <f>+1.5 %</f>
        <v>0.015</v>
      </c>
      <c r="E30" s="6">
        <f>+9.9 %</f>
        <v>0.099</v>
      </c>
    </row>
    <row r="31">
      <c r="A31" s="4">
        <v>43132.0</v>
      </c>
      <c r="B31" s="5" t="s">
        <v>216</v>
      </c>
      <c r="C31" s="5" t="s">
        <v>19</v>
      </c>
      <c r="D31" s="6">
        <f t="shared" ref="D31:D32" si="3">+1.3 %</f>
        <v>0.013</v>
      </c>
      <c r="E31" s="6">
        <f>+9.7 %</f>
        <v>0.097</v>
      </c>
    </row>
    <row r="32">
      <c r="A32" s="4">
        <v>43101.0</v>
      </c>
      <c r="B32" s="5" t="s">
        <v>216</v>
      </c>
      <c r="C32" s="6">
        <f>+0.8 %</f>
        <v>0.008</v>
      </c>
      <c r="D32" s="6">
        <f t="shared" si="3"/>
        <v>0.013</v>
      </c>
      <c r="E32" s="6">
        <f>+10.3 %</f>
        <v>0.103</v>
      </c>
    </row>
    <row r="33">
      <c r="A33" s="4">
        <v>43070.0</v>
      </c>
      <c r="B33" s="5" t="s">
        <v>228</v>
      </c>
      <c r="C33" s="6">
        <f>+0.5 %</f>
        <v>0.005</v>
      </c>
      <c r="D33" s="6">
        <f>+2.8 %</f>
        <v>0.028</v>
      </c>
      <c r="E33" s="6">
        <f>+11.3 %</f>
        <v>0.113</v>
      </c>
    </row>
    <row r="34">
      <c r="A34" s="4">
        <v>43040.0</v>
      </c>
      <c r="B34" s="5" t="s">
        <v>228</v>
      </c>
      <c r="C34" s="5" t="s">
        <v>19</v>
      </c>
      <c r="D34" s="6">
        <f>+4.3 %</f>
        <v>0.043</v>
      </c>
      <c r="E34" s="6">
        <f>+11.8 %</f>
        <v>0.118</v>
      </c>
    </row>
    <row r="35">
      <c r="A35" s="4">
        <v>43009.0</v>
      </c>
      <c r="B35" s="5" t="s">
        <v>228</v>
      </c>
      <c r="C35" s="6">
        <f>+2.4 %</f>
        <v>0.024</v>
      </c>
      <c r="D35" s="6">
        <f>+5 %</f>
        <v>0.05</v>
      </c>
      <c r="E35" s="6">
        <f>+12.9 %</f>
        <v>0.129</v>
      </c>
    </row>
    <row r="36">
      <c r="A36" s="4">
        <v>42979.0</v>
      </c>
      <c r="B36" s="5" t="s">
        <v>161</v>
      </c>
      <c r="C36" s="6">
        <f>+1.9 %</f>
        <v>0.019</v>
      </c>
      <c r="D36" s="6">
        <f>+2.5 %</f>
        <v>0.025</v>
      </c>
      <c r="E36" s="6">
        <f>+11.7 %</f>
        <v>0.117</v>
      </c>
    </row>
    <row r="37">
      <c r="A37" s="4">
        <v>42948.0</v>
      </c>
      <c r="B37" s="5" t="s">
        <v>162</v>
      </c>
      <c r="C37" s="6">
        <f>+0.7 %</f>
        <v>0.007</v>
      </c>
      <c r="D37" s="6">
        <f>+1 %</f>
        <v>0.01</v>
      </c>
      <c r="E37" s="6">
        <f>+11.5 %</f>
        <v>0.115</v>
      </c>
    </row>
    <row r="38">
      <c r="A38" s="4">
        <v>42917.0</v>
      </c>
      <c r="B38" s="5" t="s">
        <v>254</v>
      </c>
      <c r="C38" s="7" t="s">
        <v>51</v>
      </c>
      <c r="D38" s="6">
        <f>+1.6 %</f>
        <v>0.016</v>
      </c>
      <c r="E38" s="6">
        <f>+10.8 %</f>
        <v>0.108</v>
      </c>
    </row>
    <row r="39">
      <c r="A39" s="4">
        <v>42887.0</v>
      </c>
      <c r="B39" s="5" t="s">
        <v>254</v>
      </c>
      <c r="C39" s="6">
        <f>+0.4 %</f>
        <v>0.004</v>
      </c>
      <c r="D39" s="6">
        <f>+2.7 %</f>
        <v>0.027</v>
      </c>
      <c r="E39" s="6">
        <f>+10.7 %</f>
        <v>0.107</v>
      </c>
    </row>
    <row r="40">
      <c r="A40" s="4">
        <v>42856.0</v>
      </c>
      <c r="B40" s="5" t="s">
        <v>254</v>
      </c>
      <c r="C40" s="6">
        <f>+1.3 %</f>
        <v>0.013</v>
      </c>
      <c r="D40" s="6">
        <f>+2.8 %</f>
        <v>0.028</v>
      </c>
      <c r="E40" s="6">
        <f>+9.5 %</f>
        <v>0.095</v>
      </c>
    </row>
    <row r="41">
      <c r="A41" s="4">
        <v>42826.0</v>
      </c>
      <c r="B41" s="5" t="s">
        <v>163</v>
      </c>
      <c r="C41" s="6">
        <f>+1 %</f>
        <v>0.01</v>
      </c>
      <c r="D41" s="6">
        <f>+2.1 %</f>
        <v>0.021</v>
      </c>
      <c r="E41" s="6">
        <f>+9.3 %</f>
        <v>0.093</v>
      </c>
    </row>
    <row r="42">
      <c r="A42" s="4">
        <v>42795.0</v>
      </c>
      <c r="B42" s="5" t="s">
        <v>164</v>
      </c>
      <c r="C42" s="6">
        <f>+0.6 %</f>
        <v>0.006</v>
      </c>
      <c r="D42" s="6">
        <f>+2.8 %</f>
        <v>0.028</v>
      </c>
      <c r="E42" s="6">
        <f>+10 %</f>
        <v>0.1</v>
      </c>
    </row>
    <row r="43">
      <c r="A43" s="4">
        <v>42767.0</v>
      </c>
      <c r="B43" s="5" t="s">
        <v>167</v>
      </c>
      <c r="C43" s="6">
        <f>+0.5 %</f>
        <v>0.005</v>
      </c>
      <c r="D43" s="6">
        <f>+3.2 %</f>
        <v>0.032</v>
      </c>
      <c r="E43" s="6">
        <f>+9.4 %</f>
        <v>0.094</v>
      </c>
    </row>
    <row r="44">
      <c r="A44" s="4">
        <v>42736.0</v>
      </c>
      <c r="B44" s="5" t="s">
        <v>166</v>
      </c>
      <c r="C44" s="6">
        <f>+1.7 %</f>
        <v>0.017</v>
      </c>
      <c r="D44" s="6">
        <f>+3.6 %</f>
        <v>0.036</v>
      </c>
      <c r="E44" s="6">
        <f>+8.8 %</f>
        <v>0.088</v>
      </c>
    </row>
    <row r="45">
      <c r="A45" s="4">
        <v>42705.0</v>
      </c>
      <c r="B45" s="5" t="s">
        <v>169</v>
      </c>
      <c r="C45" s="6">
        <f>+1 %</f>
        <v>0.01</v>
      </c>
      <c r="D45" s="6">
        <f>+3.3 %</f>
        <v>0.033</v>
      </c>
      <c r="E45" s="6">
        <f>+7.4 %</f>
        <v>0.074</v>
      </c>
    </row>
    <row r="46">
      <c r="A46" s="4">
        <v>42675.0</v>
      </c>
      <c r="B46" s="5" t="s">
        <v>118</v>
      </c>
      <c r="C46" s="6">
        <f>+0.9 %</f>
        <v>0.009</v>
      </c>
      <c r="D46" s="6">
        <f>+4 %</f>
        <v>0.04</v>
      </c>
      <c r="E46" s="6">
        <f>+6.8 %</f>
        <v>0.068</v>
      </c>
    </row>
    <row r="47">
      <c r="A47" s="4">
        <v>42644.0</v>
      </c>
      <c r="B47" s="5" t="s">
        <v>119</v>
      </c>
      <c r="C47" s="6">
        <f>+1.3 %</f>
        <v>0.013</v>
      </c>
      <c r="D47" s="6">
        <f>+3.1 %</f>
        <v>0.031</v>
      </c>
      <c r="E47" s="6">
        <f>+6.1 %</f>
        <v>0.061</v>
      </c>
    </row>
    <row r="48">
      <c r="A48" s="4">
        <v>42614.0</v>
      </c>
      <c r="B48" s="5" t="s">
        <v>203</v>
      </c>
      <c r="C48" s="6">
        <f>+1.7 %</f>
        <v>0.017</v>
      </c>
      <c r="D48" s="6">
        <f>+1.6 %</f>
        <v>0.016</v>
      </c>
      <c r="E48" s="6">
        <f>+6.5 %</f>
        <v>0.065</v>
      </c>
    </row>
    <row r="49">
      <c r="A49" s="4">
        <v>42583.0</v>
      </c>
      <c r="B49" s="5" t="s">
        <v>120</v>
      </c>
      <c r="C49" s="5" t="s">
        <v>19</v>
      </c>
      <c r="D49" s="7" t="s">
        <v>15</v>
      </c>
      <c r="E49" s="6">
        <f>+6.3 %</f>
        <v>0.063</v>
      </c>
    </row>
    <row r="50">
      <c r="A50" s="4">
        <v>42552.0</v>
      </c>
      <c r="B50" s="5" t="s">
        <v>120</v>
      </c>
      <c r="C50" s="7" t="s">
        <v>51</v>
      </c>
      <c r="D50" s="6">
        <f>+0.2 %</f>
        <v>0.002</v>
      </c>
      <c r="E50" s="6">
        <f>+7.9 %</f>
        <v>0.079</v>
      </c>
    </row>
    <row r="51">
      <c r="A51" s="4">
        <v>42522.0</v>
      </c>
      <c r="B51" s="5" t="s">
        <v>120</v>
      </c>
      <c r="C51" s="7" t="s">
        <v>62</v>
      </c>
      <c r="D51" s="6">
        <f>+2 %</f>
        <v>0.02</v>
      </c>
      <c r="E51" s="6">
        <f>+8 %</f>
        <v>0.08</v>
      </c>
    </row>
    <row r="52">
      <c r="A52" s="4">
        <v>42491.0</v>
      </c>
      <c r="B52" s="5" t="s">
        <v>117</v>
      </c>
      <c r="C52" s="6">
        <f>+1.1 %</f>
        <v>0.011</v>
      </c>
      <c r="D52" s="6">
        <f>+2.8 %</f>
        <v>0.028</v>
      </c>
      <c r="E52" s="6">
        <f>+9 %</f>
        <v>0.09</v>
      </c>
    </row>
    <row r="53">
      <c r="A53" s="4">
        <v>42461.0</v>
      </c>
      <c r="B53" s="5" t="s">
        <v>121</v>
      </c>
      <c r="C53" s="6">
        <f t="shared" ref="C53:D53" si="4">+1.6 %</f>
        <v>0.016</v>
      </c>
      <c r="D53" s="6">
        <f t="shared" si="4"/>
        <v>0.016</v>
      </c>
      <c r="E53" s="6">
        <f>+8.9 %</f>
        <v>0.089</v>
      </c>
    </row>
    <row r="54">
      <c r="A54" s="4">
        <v>42430.0</v>
      </c>
      <c r="B54" s="5" t="s">
        <v>123</v>
      </c>
      <c r="C54" s="5" t="s">
        <v>19</v>
      </c>
      <c r="D54" s="6">
        <f>+0.4 %</f>
        <v>0.004</v>
      </c>
      <c r="E54" s="6">
        <f t="shared" ref="E54:E55" si="5">+7.1 %</f>
        <v>0.071</v>
      </c>
    </row>
    <row r="55">
      <c r="A55" s="4">
        <v>42401.0</v>
      </c>
      <c r="B55" s="5" t="s">
        <v>123</v>
      </c>
      <c r="C55" s="5" t="s">
        <v>19</v>
      </c>
      <c r="D55" s="6">
        <f>+0.8 %</f>
        <v>0.008</v>
      </c>
      <c r="E55" s="6">
        <f t="shared" si="5"/>
        <v>0.071</v>
      </c>
    </row>
    <row r="56">
      <c r="A56" s="4">
        <v>42370.0</v>
      </c>
      <c r="B56" s="5" t="s">
        <v>123</v>
      </c>
      <c r="C56" s="6">
        <f t="shared" ref="C56:C57" si="6">+0.4 %</f>
        <v>0.004</v>
      </c>
      <c r="D56" s="6">
        <f>+1.1 %</f>
        <v>0.011</v>
      </c>
      <c r="E56" s="6">
        <f>+7.2 %</f>
        <v>0.072</v>
      </c>
    </row>
    <row r="57">
      <c r="A57" s="4">
        <v>42339.0</v>
      </c>
      <c r="B57" s="5" t="s">
        <v>122</v>
      </c>
      <c r="C57" s="6">
        <f t="shared" si="6"/>
        <v>0.004</v>
      </c>
      <c r="D57" s="6">
        <f>+2.3 %</f>
        <v>0.023</v>
      </c>
      <c r="E57" s="6">
        <f>+6.9 %</f>
        <v>0.069</v>
      </c>
    </row>
    <row r="58">
      <c r="A58" s="4">
        <v>42309.0</v>
      </c>
      <c r="B58" s="5" t="s">
        <v>122</v>
      </c>
      <c r="C58" s="6">
        <f>+0.3 %</f>
        <v>0.003</v>
      </c>
      <c r="D58" s="6">
        <f>+3.6 %</f>
        <v>0.036</v>
      </c>
      <c r="E58" s="6">
        <f t="shared" ref="E58:E59" si="7">+6.3 %</f>
        <v>0.063</v>
      </c>
    </row>
    <row r="59">
      <c r="A59" s="4">
        <v>42278.0</v>
      </c>
      <c r="B59" s="5" t="s">
        <v>124</v>
      </c>
      <c r="C59" s="6">
        <f>+1.7 %</f>
        <v>0.017</v>
      </c>
      <c r="D59" s="6">
        <f>+4.8 %</f>
        <v>0.048</v>
      </c>
      <c r="E59" s="6">
        <f t="shared" si="7"/>
        <v>0.063</v>
      </c>
    </row>
    <row r="60">
      <c r="A60" s="4">
        <v>42248.0</v>
      </c>
      <c r="B60" s="5" t="s">
        <v>126</v>
      </c>
      <c r="C60" s="6">
        <f>+1.6 %</f>
        <v>0.016</v>
      </c>
      <c r="D60" s="6">
        <f>+3.1 %</f>
        <v>0.031</v>
      </c>
      <c r="E60" s="6">
        <f>+5.4 %</f>
        <v>0.054</v>
      </c>
    </row>
    <row r="61">
      <c r="A61" s="4">
        <v>42217.0</v>
      </c>
      <c r="B61" s="5" t="s">
        <v>195</v>
      </c>
      <c r="C61" s="6">
        <f>+1.5 %</f>
        <v>0.015</v>
      </c>
      <c r="D61" s="6">
        <f>+1.6 %</f>
        <v>0.016</v>
      </c>
      <c r="E61" s="6">
        <f>+5.1 %</f>
        <v>0.051</v>
      </c>
    </row>
    <row r="62">
      <c r="A62" s="4">
        <v>42186.0</v>
      </c>
      <c r="B62" s="5" t="s">
        <v>128</v>
      </c>
      <c r="C62" s="5" t="s">
        <v>19</v>
      </c>
      <c r="D62" s="6">
        <f t="shared" ref="D62:D63" si="8">+1.2 %</f>
        <v>0.012</v>
      </c>
      <c r="E62" s="6">
        <f t="shared" ref="E62:E63" si="9">+3 %</f>
        <v>0.03</v>
      </c>
    </row>
    <row r="63">
      <c r="A63" s="4">
        <v>42156.0</v>
      </c>
      <c r="B63" s="5" t="s">
        <v>128</v>
      </c>
      <c r="C63" s="6">
        <f>+0.1 %</f>
        <v>0.001</v>
      </c>
      <c r="D63" s="6">
        <f t="shared" si="8"/>
        <v>0.012</v>
      </c>
      <c r="E63" s="6">
        <f t="shared" si="9"/>
        <v>0.03</v>
      </c>
    </row>
    <row r="64">
      <c r="A64" s="4">
        <v>42125.0</v>
      </c>
      <c r="B64" s="5" t="s">
        <v>129</v>
      </c>
      <c r="C64" s="6">
        <f>+1.1 %</f>
        <v>0.011</v>
      </c>
      <c r="D64" s="6">
        <f>+1 %</f>
        <v>0.01</v>
      </c>
      <c r="E64" s="6">
        <f>+3.7 %</f>
        <v>0.037</v>
      </c>
    </row>
    <row r="65">
      <c r="A65" s="4">
        <v>42095.0</v>
      </c>
      <c r="B65" s="5" t="s">
        <v>130</v>
      </c>
      <c r="C65" s="5" t="s">
        <v>19</v>
      </c>
      <c r="D65" s="5" t="s">
        <v>19</v>
      </c>
      <c r="E65" s="6">
        <f t="shared" ref="E65:E66" si="10">+2.6 %</f>
        <v>0.026</v>
      </c>
    </row>
    <row r="66">
      <c r="A66" s="4">
        <v>42064.0</v>
      </c>
      <c r="B66" s="5" t="s">
        <v>130</v>
      </c>
      <c r="C66" s="5" t="s">
        <v>19</v>
      </c>
      <c r="D66" s="6">
        <f>+0.2 %</f>
        <v>0.002</v>
      </c>
      <c r="E66" s="6">
        <f t="shared" si="10"/>
        <v>0.026</v>
      </c>
    </row>
    <row r="67">
      <c r="A67" s="4">
        <v>42036.0</v>
      </c>
      <c r="B67" s="5" t="s">
        <v>130</v>
      </c>
      <c r="C67" s="5" t="s">
        <v>19</v>
      </c>
      <c r="D67" s="5" t="s">
        <v>19</v>
      </c>
      <c r="E67" s="6">
        <f>+2.7 %</f>
        <v>0.027</v>
      </c>
    </row>
    <row r="68">
      <c r="A68" s="4">
        <v>42005.0</v>
      </c>
      <c r="B68" s="5" t="s">
        <v>130</v>
      </c>
      <c r="C68" s="6">
        <f>+0.2 %</f>
        <v>0.002</v>
      </c>
      <c r="D68" s="6">
        <f>+0.3 %</f>
        <v>0.003</v>
      </c>
      <c r="E68" s="6">
        <f>+3.2 %</f>
        <v>0.032</v>
      </c>
    </row>
    <row r="69">
      <c r="A69" s="4">
        <v>41974.0</v>
      </c>
      <c r="B69" s="5" t="s">
        <v>130</v>
      </c>
      <c r="C69" s="7" t="s">
        <v>18</v>
      </c>
      <c r="D69" s="6">
        <f>+0.9 %</f>
        <v>0.009</v>
      </c>
      <c r="E69" s="6">
        <f>+2.8 %</f>
        <v>0.028</v>
      </c>
    </row>
    <row r="70">
      <c r="A70" s="4">
        <v>41944.0</v>
      </c>
      <c r="B70" s="5" t="s">
        <v>130</v>
      </c>
      <c r="C70" s="6">
        <f>+0.3 %</f>
        <v>0.003</v>
      </c>
      <c r="D70" s="6">
        <f>+2.4 %</f>
        <v>0.024</v>
      </c>
      <c r="E70" s="6">
        <f>+3.1 %</f>
        <v>0.031</v>
      </c>
    </row>
    <row r="71">
      <c r="A71" s="4">
        <v>41913.0</v>
      </c>
      <c r="B71" s="5" t="s">
        <v>170</v>
      </c>
      <c r="C71" s="6">
        <f>+0.8 %</f>
        <v>0.008</v>
      </c>
      <c r="D71" s="6">
        <f>+1.5 %</f>
        <v>0.015</v>
      </c>
      <c r="E71" s="6">
        <f>+2.7 %</f>
        <v>0.027</v>
      </c>
    </row>
    <row r="72">
      <c r="A72" s="4">
        <v>41883.0</v>
      </c>
      <c r="B72" s="5" t="s">
        <v>171</v>
      </c>
      <c r="C72" s="6">
        <f>+1.3 %</f>
        <v>0.013</v>
      </c>
      <c r="D72" s="6">
        <f>+0.7 %</f>
        <v>0.007</v>
      </c>
      <c r="E72" s="6">
        <f>+2 %</f>
        <v>0.02</v>
      </c>
    </row>
    <row r="73">
      <c r="A73" s="4">
        <v>41852.0</v>
      </c>
      <c r="B73" s="5" t="s">
        <v>131</v>
      </c>
      <c r="C73" s="7" t="s">
        <v>7</v>
      </c>
      <c r="D73" s="6">
        <f>+0.2 %</f>
        <v>0.002</v>
      </c>
      <c r="E73" s="6">
        <f>+2.2 %</f>
        <v>0.022</v>
      </c>
    </row>
    <row r="74">
      <c r="A74" s="4">
        <v>41821.0</v>
      </c>
      <c r="B74" s="5" t="s">
        <v>131</v>
      </c>
      <c r="C74" s="5" t="s">
        <v>19</v>
      </c>
      <c r="D74" s="6">
        <f>+0.8 %</f>
        <v>0.008</v>
      </c>
      <c r="E74" s="6">
        <f t="shared" ref="E74:E75" si="12">+2.5 %</f>
        <v>0.025</v>
      </c>
    </row>
    <row r="75">
      <c r="A75" s="4">
        <v>41791.0</v>
      </c>
      <c r="B75" s="5" t="s">
        <v>131</v>
      </c>
      <c r="C75" s="6">
        <f t="shared" ref="C75:D75" si="11">+0.8 %</f>
        <v>0.008</v>
      </c>
      <c r="D75" s="6">
        <f t="shared" si="11"/>
        <v>0.008</v>
      </c>
      <c r="E75" s="6">
        <f t="shared" si="12"/>
        <v>0.025</v>
      </c>
    </row>
    <row r="76">
      <c r="A76" s="4">
        <v>41760.0</v>
      </c>
      <c r="B76" s="5" t="s">
        <v>205</v>
      </c>
      <c r="C76" s="5" t="s">
        <v>19</v>
      </c>
      <c r="D76" s="5" t="s">
        <v>19</v>
      </c>
      <c r="E76" s="6">
        <f>+0.6 %</f>
        <v>0.006</v>
      </c>
    </row>
    <row r="77">
      <c r="A77" s="4">
        <v>41730.0</v>
      </c>
      <c r="B77" s="5" t="s">
        <v>205</v>
      </c>
      <c r="C77" s="5" t="s">
        <v>19</v>
      </c>
      <c r="D77" s="6">
        <f>+0.5 %</f>
        <v>0.005</v>
      </c>
      <c r="E77" s="7" t="s">
        <v>51</v>
      </c>
    </row>
    <row r="78">
      <c r="A78" s="4">
        <v>41699.0</v>
      </c>
      <c r="B78" s="5" t="s">
        <v>205</v>
      </c>
      <c r="C78" s="5" t="s">
        <v>19</v>
      </c>
      <c r="D78" s="6">
        <f t="shared" ref="D78:D79" si="13">+0.4 %</f>
        <v>0.004</v>
      </c>
      <c r="E78" s="7" t="s">
        <v>66</v>
      </c>
    </row>
    <row r="79">
      <c r="A79" s="4">
        <v>41671.0</v>
      </c>
      <c r="B79" s="5" t="s">
        <v>205</v>
      </c>
      <c r="C79" s="6">
        <f>+0.5 %</f>
        <v>0.005</v>
      </c>
      <c r="D79" s="6">
        <f t="shared" si="13"/>
        <v>0.004</v>
      </c>
      <c r="E79" s="7" t="s">
        <v>84</v>
      </c>
    </row>
    <row r="80">
      <c r="A80" s="4">
        <v>41640.0</v>
      </c>
      <c r="B80" s="5" t="s">
        <v>205</v>
      </c>
      <c r="C80" s="7" t="s">
        <v>51</v>
      </c>
      <c r="D80" s="7" t="s">
        <v>51</v>
      </c>
      <c r="E80" s="7" t="s">
        <v>113</v>
      </c>
    </row>
    <row r="81">
      <c r="A81" s="4">
        <v>41609.0</v>
      </c>
      <c r="B81" s="5" t="s">
        <v>205</v>
      </c>
      <c r="C81" s="6">
        <f t="shared" ref="C81:D81" si="14">+0.1 %</f>
        <v>0.001</v>
      </c>
      <c r="D81" s="6">
        <f t="shared" si="14"/>
        <v>0.001</v>
      </c>
      <c r="E81" s="7" t="s">
        <v>69</v>
      </c>
    </row>
    <row r="82">
      <c r="A82" s="4">
        <v>41579.0</v>
      </c>
      <c r="B82" s="5" t="s">
        <v>205</v>
      </c>
      <c r="C82" s="7" t="s">
        <v>51</v>
      </c>
      <c r="D82" s="6">
        <f>+1.5 %</f>
        <v>0.015</v>
      </c>
      <c r="E82" s="7" t="s">
        <v>83</v>
      </c>
    </row>
    <row r="83">
      <c r="A83" s="4">
        <v>41548.0</v>
      </c>
      <c r="B83" s="5" t="s">
        <v>205</v>
      </c>
      <c r="C83" s="6">
        <f>+0.1 %</f>
        <v>0.001</v>
      </c>
      <c r="D83" s="6">
        <f t="shared" ref="D83:D84" si="15">+1.2 %</f>
        <v>0.012</v>
      </c>
      <c r="E83" s="7" t="s">
        <v>151</v>
      </c>
    </row>
    <row r="84">
      <c r="A84" s="4">
        <v>41518.0</v>
      </c>
      <c r="B84" s="5" t="s">
        <v>205</v>
      </c>
      <c r="C84" s="6">
        <f>+1.5 %</f>
        <v>0.015</v>
      </c>
      <c r="D84" s="6">
        <f t="shared" si="15"/>
        <v>0.012</v>
      </c>
      <c r="E84" s="7" t="s">
        <v>74</v>
      </c>
    </row>
    <row r="85">
      <c r="A85" s="4">
        <v>41487.0</v>
      </c>
      <c r="B85" s="5" t="s">
        <v>173</v>
      </c>
      <c r="C85" s="7" t="s">
        <v>6</v>
      </c>
      <c r="D85" s="7" t="s">
        <v>71</v>
      </c>
      <c r="E85" s="7" t="s">
        <v>80</v>
      </c>
    </row>
    <row r="86">
      <c r="A86" s="4">
        <v>41456.0</v>
      </c>
      <c r="B86" s="5" t="s">
        <v>173</v>
      </c>
      <c r="C86" s="5" t="s">
        <v>19</v>
      </c>
      <c r="D86" s="7" t="s">
        <v>78</v>
      </c>
      <c r="E86" s="7" t="s">
        <v>106</v>
      </c>
    </row>
    <row r="87">
      <c r="A87" s="4">
        <v>41426.0</v>
      </c>
      <c r="B87" s="5" t="s">
        <v>173</v>
      </c>
      <c r="C87" s="7" t="s">
        <v>66</v>
      </c>
      <c r="D87" s="7" t="s">
        <v>53</v>
      </c>
      <c r="E87" s="7" t="s">
        <v>154</v>
      </c>
    </row>
    <row r="88">
      <c r="A88" s="4">
        <v>41395.0</v>
      </c>
      <c r="B88" s="5" t="s">
        <v>205</v>
      </c>
      <c r="C88" s="7" t="s">
        <v>25</v>
      </c>
      <c r="D88" s="7" t="s">
        <v>113</v>
      </c>
      <c r="E88" s="7" t="s">
        <v>108</v>
      </c>
    </row>
    <row r="89">
      <c r="A89" s="4">
        <v>41365.0</v>
      </c>
      <c r="B89" s="5" t="s">
        <v>131</v>
      </c>
      <c r="C89" s="7" t="s">
        <v>15</v>
      </c>
      <c r="D89" s="7" t="s">
        <v>16</v>
      </c>
      <c r="E89" s="7" t="s">
        <v>55</v>
      </c>
    </row>
    <row r="90">
      <c r="A90" s="4">
        <v>41334.0</v>
      </c>
      <c r="B90" s="5" t="s">
        <v>171</v>
      </c>
      <c r="C90" s="7" t="s">
        <v>25</v>
      </c>
      <c r="D90" s="7" t="s">
        <v>96</v>
      </c>
      <c r="E90" s="7" t="s">
        <v>154</v>
      </c>
    </row>
    <row r="91">
      <c r="A91" s="4">
        <v>41306.0</v>
      </c>
      <c r="B91" s="5" t="s">
        <v>170</v>
      </c>
      <c r="C91" s="5" t="s">
        <v>19</v>
      </c>
      <c r="D91" s="7" t="s">
        <v>48</v>
      </c>
      <c r="E91" s="7" t="s">
        <v>155</v>
      </c>
    </row>
    <row r="92">
      <c r="A92" s="4">
        <v>41275.0</v>
      </c>
      <c r="B92" s="5" t="s">
        <v>170</v>
      </c>
      <c r="C92" s="7" t="s">
        <v>62</v>
      </c>
      <c r="D92" s="7" t="s">
        <v>16</v>
      </c>
      <c r="E92" s="7" t="s">
        <v>109</v>
      </c>
    </row>
    <row r="93">
      <c r="A93" s="4">
        <v>41244.0</v>
      </c>
      <c r="B93" s="5" t="s">
        <v>130</v>
      </c>
      <c r="C93" s="7" t="s">
        <v>23</v>
      </c>
      <c r="D93" s="7" t="s">
        <v>62</v>
      </c>
      <c r="E93" s="7" t="s">
        <v>147</v>
      </c>
    </row>
    <row r="94">
      <c r="A94" s="4">
        <v>41214.0</v>
      </c>
      <c r="B94" s="5" t="s">
        <v>130</v>
      </c>
      <c r="C94" s="7" t="s">
        <v>47</v>
      </c>
      <c r="D94" s="7" t="s">
        <v>6</v>
      </c>
      <c r="E94" s="7" t="s">
        <v>147</v>
      </c>
    </row>
    <row r="95">
      <c r="A95" s="4">
        <v>41183.0</v>
      </c>
      <c r="B95" s="5" t="s">
        <v>129</v>
      </c>
      <c r="C95" s="5" t="s">
        <v>19</v>
      </c>
      <c r="D95" s="7" t="s">
        <v>51</v>
      </c>
      <c r="E95" s="7" t="s">
        <v>72</v>
      </c>
    </row>
    <row r="96">
      <c r="A96" s="4">
        <v>41153.0</v>
      </c>
      <c r="B96" s="5" t="s">
        <v>129</v>
      </c>
      <c r="C96" s="6">
        <f>+0.1 %</f>
        <v>0.001</v>
      </c>
      <c r="D96" s="6">
        <f>+0.4 %</f>
        <v>0.004</v>
      </c>
      <c r="E96" s="7" t="s">
        <v>155</v>
      </c>
    </row>
    <row r="97">
      <c r="A97" s="4">
        <v>41122.0</v>
      </c>
      <c r="B97" s="5" t="s">
        <v>129</v>
      </c>
      <c r="C97" s="7" t="s">
        <v>18</v>
      </c>
      <c r="D97" s="7" t="s">
        <v>47</v>
      </c>
      <c r="E97" s="7" t="s">
        <v>76</v>
      </c>
    </row>
    <row r="98">
      <c r="A98" s="4">
        <v>41091.0</v>
      </c>
      <c r="B98" s="5" t="s">
        <v>129</v>
      </c>
      <c r="C98" s="6">
        <f>+0.5 %</f>
        <v>0.005</v>
      </c>
      <c r="D98" s="7" t="s">
        <v>25</v>
      </c>
      <c r="E98" s="7" t="s">
        <v>98</v>
      </c>
    </row>
    <row r="99">
      <c r="A99" s="4">
        <v>41061.0</v>
      </c>
      <c r="B99" s="5" t="s">
        <v>130</v>
      </c>
      <c r="C99" s="7" t="s">
        <v>62</v>
      </c>
      <c r="D99" s="7" t="s">
        <v>67</v>
      </c>
      <c r="E99" s="7" t="s">
        <v>101</v>
      </c>
    </row>
    <row r="100">
      <c r="A100" s="4">
        <v>41030.0</v>
      </c>
      <c r="B100" s="5" t="s">
        <v>128</v>
      </c>
      <c r="C100" s="7" t="s">
        <v>23</v>
      </c>
      <c r="D100" s="7" t="s">
        <v>85</v>
      </c>
      <c r="E100" s="7" t="s">
        <v>192</v>
      </c>
    </row>
    <row r="101">
      <c r="A101" s="4">
        <v>41000.0</v>
      </c>
      <c r="B101" s="5" t="s">
        <v>128</v>
      </c>
      <c r="C101" s="7" t="s">
        <v>16</v>
      </c>
      <c r="D101" s="7" t="s">
        <v>113</v>
      </c>
      <c r="E101" s="7" t="s">
        <v>198</v>
      </c>
    </row>
    <row r="102">
      <c r="A102" s="4">
        <v>40969.0</v>
      </c>
      <c r="B102" s="5" t="s">
        <v>195</v>
      </c>
      <c r="C102" s="7" t="s">
        <v>23</v>
      </c>
      <c r="D102" s="7" t="s">
        <v>17</v>
      </c>
      <c r="E102" s="7" t="s">
        <v>74</v>
      </c>
    </row>
    <row r="103">
      <c r="A103" s="4">
        <v>40940.0</v>
      </c>
      <c r="B103" s="5" t="s">
        <v>127</v>
      </c>
      <c r="C103" s="7" t="s">
        <v>6</v>
      </c>
      <c r="D103" s="7" t="s">
        <v>86</v>
      </c>
      <c r="E103" s="7" t="s">
        <v>72</v>
      </c>
    </row>
    <row r="104">
      <c r="A104" s="4">
        <v>40909.0</v>
      </c>
      <c r="B104" s="5" t="s">
        <v>127</v>
      </c>
      <c r="C104" s="7" t="s">
        <v>47</v>
      </c>
      <c r="D104" s="7" t="s">
        <v>47</v>
      </c>
      <c r="E104" s="7" t="s">
        <v>108</v>
      </c>
    </row>
    <row r="105">
      <c r="A105" s="4">
        <v>40878.0</v>
      </c>
      <c r="B105" s="5" t="s">
        <v>126</v>
      </c>
      <c r="C105" s="7" t="s">
        <v>6</v>
      </c>
      <c r="D105" s="7" t="s">
        <v>25</v>
      </c>
      <c r="E105" s="7" t="s">
        <v>67</v>
      </c>
    </row>
    <row r="106">
      <c r="A106" s="4">
        <v>40848.0</v>
      </c>
      <c r="B106" s="5" t="s">
        <v>125</v>
      </c>
      <c r="C106" s="6">
        <f t="shared" ref="C106:D106" si="16">+0.3 %</f>
        <v>0.003</v>
      </c>
      <c r="D106" s="6">
        <f t="shared" si="16"/>
        <v>0.003</v>
      </c>
      <c r="E106" s="7" t="s">
        <v>108</v>
      </c>
    </row>
    <row r="107">
      <c r="A107" s="4">
        <v>40817.0</v>
      </c>
      <c r="B107" s="5" t="s">
        <v>126</v>
      </c>
      <c r="C107" s="7" t="s">
        <v>7</v>
      </c>
      <c r="D107" s="7" t="s">
        <v>7</v>
      </c>
      <c r="E107" s="7" t="s">
        <v>107</v>
      </c>
    </row>
    <row r="108">
      <c r="A108" s="4">
        <v>40787.0</v>
      </c>
      <c r="B108" s="5" t="s">
        <v>125</v>
      </c>
      <c r="C108" s="6">
        <f>+0.6 %</f>
        <v>0.006</v>
      </c>
      <c r="D108" s="7" t="s">
        <v>14</v>
      </c>
      <c r="E108" s="7" t="s">
        <v>14</v>
      </c>
    </row>
    <row r="109">
      <c r="A109" s="4">
        <v>40756.0</v>
      </c>
      <c r="B109" s="5" t="s">
        <v>126</v>
      </c>
      <c r="C109" s="7" t="s">
        <v>7</v>
      </c>
      <c r="D109" s="7" t="s">
        <v>104</v>
      </c>
      <c r="E109" s="7" t="s">
        <v>67</v>
      </c>
    </row>
    <row r="110">
      <c r="A110" s="4">
        <v>40725.0</v>
      </c>
      <c r="B110" s="5" t="s">
        <v>125</v>
      </c>
      <c r="C110" s="7" t="s">
        <v>64</v>
      </c>
      <c r="D110" s="7" t="s">
        <v>14</v>
      </c>
      <c r="E110" s="7" t="s">
        <v>14</v>
      </c>
    </row>
    <row r="111">
      <c r="A111" s="4">
        <v>40695.0</v>
      </c>
      <c r="B111" s="5" t="s">
        <v>123</v>
      </c>
      <c r="C111" s="7" t="s">
        <v>7</v>
      </c>
      <c r="D111" s="5" t="s">
        <v>19</v>
      </c>
      <c r="E111" s="7" t="s">
        <v>62</v>
      </c>
    </row>
    <row r="112">
      <c r="A112" s="4">
        <v>40664.0</v>
      </c>
      <c r="B112" s="5" t="s">
        <v>116</v>
      </c>
      <c r="C112" s="6">
        <f t="shared" ref="C112:D112" si="17">+0.6 %</f>
        <v>0.006</v>
      </c>
      <c r="D112" s="6">
        <f t="shared" si="17"/>
        <v>0.006</v>
      </c>
      <c r="E112" s="7" t="s">
        <v>55</v>
      </c>
    </row>
    <row r="113">
      <c r="A113" s="4">
        <v>40634.0</v>
      </c>
      <c r="B113" s="5" t="s">
        <v>123</v>
      </c>
      <c r="C113" s="7" t="s">
        <v>51</v>
      </c>
      <c r="D113" s="7" t="s">
        <v>17</v>
      </c>
      <c r="E113" s="7" t="s">
        <v>147</v>
      </c>
    </row>
    <row r="114">
      <c r="A114" s="4">
        <v>40603.0</v>
      </c>
      <c r="B114" s="5" t="s">
        <v>123</v>
      </c>
      <c r="C114" s="5" t="s">
        <v>19</v>
      </c>
      <c r="D114" s="5" t="s">
        <v>19</v>
      </c>
      <c r="E114" s="7" t="s">
        <v>85</v>
      </c>
    </row>
    <row r="115">
      <c r="A115" s="4">
        <v>40575.0</v>
      </c>
      <c r="B115" s="5" t="s">
        <v>123</v>
      </c>
      <c r="C115" s="7" t="s">
        <v>17</v>
      </c>
      <c r="D115" s="7" t="s">
        <v>64</v>
      </c>
      <c r="E115" s="5" t="s">
        <v>19</v>
      </c>
    </row>
    <row r="116">
      <c r="A116" s="4">
        <v>40544.0</v>
      </c>
      <c r="B116" s="5" t="s">
        <v>121</v>
      </c>
      <c r="C116" s="6">
        <f t="shared" ref="C116:D116" si="18">+1.2 %</f>
        <v>0.012</v>
      </c>
      <c r="D116" s="6">
        <f t="shared" si="18"/>
        <v>0.012</v>
      </c>
      <c r="E116" s="7" t="s">
        <v>6</v>
      </c>
    </row>
    <row r="117">
      <c r="A117" s="4">
        <v>40513.0</v>
      </c>
      <c r="B117" s="5" t="s">
        <v>123</v>
      </c>
      <c r="C117" s="7" t="s">
        <v>64</v>
      </c>
      <c r="D117" s="5" t="s">
        <v>19</v>
      </c>
      <c r="E117" s="7" t="s">
        <v>104</v>
      </c>
    </row>
    <row r="118">
      <c r="A118" s="4">
        <v>40483.0</v>
      </c>
      <c r="B118" s="5" t="s">
        <v>120</v>
      </c>
      <c r="C118" s="6">
        <f t="shared" ref="C118:D118" si="19">+2.1 %</f>
        <v>0.021</v>
      </c>
      <c r="D118" s="6">
        <f t="shared" si="19"/>
        <v>0.021</v>
      </c>
      <c r="E118" s="7" t="s">
        <v>16</v>
      </c>
    </row>
    <row r="119">
      <c r="A119" s="4">
        <v>40452.0</v>
      </c>
      <c r="B119" s="5" t="s">
        <v>123</v>
      </c>
      <c r="C119" s="5" t="s">
        <v>19</v>
      </c>
      <c r="D119" s="5" t="s">
        <v>19</v>
      </c>
      <c r="E119" s="7" t="s">
        <v>150</v>
      </c>
    </row>
    <row r="120">
      <c r="A120" s="4">
        <v>40422.0</v>
      </c>
      <c r="B120" s="5" t="s">
        <v>123</v>
      </c>
      <c r="C120" s="5" t="s">
        <v>19</v>
      </c>
      <c r="D120" s="7" t="s">
        <v>15</v>
      </c>
      <c r="E120" s="7" t="s">
        <v>66</v>
      </c>
    </row>
    <row r="121">
      <c r="A121" s="4">
        <v>40391.0</v>
      </c>
      <c r="B121" s="5" t="s">
        <v>123</v>
      </c>
      <c r="C121" s="5" t="s">
        <v>19</v>
      </c>
      <c r="D121" s="7" t="s">
        <v>154</v>
      </c>
      <c r="E121" s="7" t="s">
        <v>69</v>
      </c>
    </row>
    <row r="122">
      <c r="A122" s="4">
        <v>40360.0</v>
      </c>
      <c r="B122" s="5" t="s">
        <v>123</v>
      </c>
      <c r="C122" s="7" t="s">
        <v>15</v>
      </c>
      <c r="D122" s="7" t="s">
        <v>147</v>
      </c>
      <c r="E122" s="7" t="s">
        <v>54</v>
      </c>
    </row>
    <row r="123">
      <c r="A123" s="4">
        <v>40330.0</v>
      </c>
      <c r="B123" s="5" t="s">
        <v>116</v>
      </c>
      <c r="C123" s="7" t="s">
        <v>151</v>
      </c>
      <c r="D123" s="7" t="s">
        <v>86</v>
      </c>
      <c r="E123" s="7" t="s">
        <v>198</v>
      </c>
    </row>
    <row r="124">
      <c r="A124" s="4">
        <v>40299.0</v>
      </c>
      <c r="B124" s="5" t="s">
        <v>119</v>
      </c>
      <c r="C124" s="6">
        <f>+0.2 %</f>
        <v>0.002</v>
      </c>
      <c r="D124" s="6">
        <f>+4.7 %</f>
        <v>0.047</v>
      </c>
      <c r="E124" s="7" t="s">
        <v>145</v>
      </c>
    </row>
    <row r="125">
      <c r="A125" s="4">
        <v>40269.0</v>
      </c>
      <c r="B125" s="5" t="s">
        <v>119</v>
      </c>
      <c r="C125" s="6">
        <f t="shared" ref="C125:C126" si="20">+2.2 %</f>
        <v>0.022</v>
      </c>
      <c r="D125" s="6">
        <f>+2.8 %</f>
        <v>0.028</v>
      </c>
      <c r="E125" s="5" t="s">
        <v>153</v>
      </c>
    </row>
    <row r="126">
      <c r="A126" s="4">
        <v>40238.0</v>
      </c>
      <c r="B126" s="5" t="s">
        <v>120</v>
      </c>
      <c r="C126" s="6">
        <f t="shared" si="20"/>
        <v>0.022</v>
      </c>
      <c r="D126" s="7" t="s">
        <v>15</v>
      </c>
      <c r="E126" s="5" t="s">
        <v>153</v>
      </c>
    </row>
    <row r="127">
      <c r="A127" s="4">
        <v>40210.0</v>
      </c>
      <c r="B127" s="5" t="s">
        <v>123</v>
      </c>
      <c r="C127" s="7" t="s">
        <v>16</v>
      </c>
      <c r="D127" s="7" t="s">
        <v>76</v>
      </c>
      <c r="E127" s="5" t="s">
        <v>153</v>
      </c>
    </row>
    <row r="128">
      <c r="A128" s="4">
        <v>40179.0</v>
      </c>
      <c r="B128" s="5" t="s">
        <v>121</v>
      </c>
      <c r="C128" s="7" t="s">
        <v>96</v>
      </c>
      <c r="D128" s="7" t="s">
        <v>17</v>
      </c>
      <c r="E128" s="5" t="s">
        <v>153</v>
      </c>
    </row>
    <row r="129">
      <c r="A129" s="4">
        <v>40148.0</v>
      </c>
      <c r="B129" s="5" t="s">
        <v>203</v>
      </c>
      <c r="C129" s="7" t="s">
        <v>7</v>
      </c>
      <c r="D129" s="6">
        <f>+2 %</f>
        <v>0.02</v>
      </c>
      <c r="E129" s="5" t="s">
        <v>153</v>
      </c>
    </row>
    <row r="130">
      <c r="A130" s="4">
        <v>40118.0</v>
      </c>
      <c r="B130" s="5" t="s">
        <v>204</v>
      </c>
      <c r="C130" s="6">
        <f>+0.9 %</f>
        <v>0.009</v>
      </c>
      <c r="D130" s="6">
        <f>+0.7 %</f>
        <v>0.007</v>
      </c>
      <c r="E130" s="5" t="s">
        <v>153</v>
      </c>
    </row>
    <row r="131">
      <c r="A131" s="4">
        <v>40087.0</v>
      </c>
      <c r="B131" s="5" t="s">
        <v>117</v>
      </c>
      <c r="C131" s="6">
        <f>+1.8 %</f>
        <v>0.018</v>
      </c>
      <c r="D131" s="7" t="s">
        <v>23</v>
      </c>
      <c r="E131" s="5" t="s">
        <v>153</v>
      </c>
    </row>
    <row r="132">
      <c r="A132" s="4">
        <v>40057.0</v>
      </c>
      <c r="B132" s="5" t="s">
        <v>121</v>
      </c>
      <c r="C132" s="7" t="s">
        <v>14</v>
      </c>
      <c r="D132" s="7" t="s">
        <v>148</v>
      </c>
      <c r="E132" s="5" t="s">
        <v>153</v>
      </c>
    </row>
    <row r="133">
      <c r="A133" s="4">
        <v>40026.0</v>
      </c>
      <c r="B133" s="5" t="s">
        <v>117</v>
      </c>
      <c r="C133" s="7" t="s">
        <v>51</v>
      </c>
      <c r="D133" s="7" t="s">
        <v>63</v>
      </c>
      <c r="E133" s="5" t="s">
        <v>153</v>
      </c>
    </row>
    <row r="134">
      <c r="A134" s="4">
        <v>39995.0</v>
      </c>
      <c r="B134" s="5" t="s">
        <v>203</v>
      </c>
      <c r="C134" s="7" t="s">
        <v>104</v>
      </c>
      <c r="D134" s="5" t="s">
        <v>153</v>
      </c>
      <c r="E134" s="5" t="s">
        <v>153</v>
      </c>
    </row>
    <row r="135">
      <c r="A135" s="4">
        <v>39965.0</v>
      </c>
      <c r="B135" s="5" t="s">
        <v>169</v>
      </c>
      <c r="C135" s="7" t="s">
        <v>110</v>
      </c>
      <c r="D135" s="5" t="s">
        <v>153</v>
      </c>
      <c r="E135" s="5" t="s">
        <v>153</v>
      </c>
    </row>
    <row r="136">
      <c r="A136" s="4">
        <v>39934.0</v>
      </c>
      <c r="B136" s="5" t="s">
        <v>254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258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176</v>
      </c>
      <c r="C2" s="6">
        <f>+0.1 %</f>
        <v>0.001</v>
      </c>
      <c r="D2" s="7" t="s">
        <v>7</v>
      </c>
      <c r="E2" s="6">
        <f>+4.1 %</f>
        <v>0.041</v>
      </c>
    </row>
    <row r="3">
      <c r="A3" s="4">
        <v>43983.0</v>
      </c>
      <c r="B3" s="5" t="s">
        <v>176</v>
      </c>
      <c r="C3" s="6">
        <f>+1.3 %</f>
        <v>0.013</v>
      </c>
      <c r="D3" s="7" t="s">
        <v>23</v>
      </c>
      <c r="E3" s="6">
        <f>+4.9 %</f>
        <v>0.049</v>
      </c>
    </row>
    <row r="4">
      <c r="A4" s="4">
        <v>43952.0</v>
      </c>
      <c r="B4" s="5" t="s">
        <v>136</v>
      </c>
      <c r="C4" s="7" t="s">
        <v>14</v>
      </c>
      <c r="D4" s="7" t="s">
        <v>96</v>
      </c>
      <c r="E4" s="6">
        <f>+3.3 %</f>
        <v>0.033</v>
      </c>
    </row>
    <row r="5">
      <c r="A5" s="4">
        <v>43922.0</v>
      </c>
      <c r="B5" s="5" t="s">
        <v>175</v>
      </c>
      <c r="C5" s="6">
        <f>+0.4 %</f>
        <v>0.004</v>
      </c>
      <c r="D5" s="6">
        <f>+1.3 %</f>
        <v>0.013</v>
      </c>
      <c r="E5" s="6">
        <f>+6.2 %</f>
        <v>0.062</v>
      </c>
    </row>
    <row r="6">
      <c r="A6" s="4">
        <v>43891.0</v>
      </c>
      <c r="B6" s="5" t="s">
        <v>175</v>
      </c>
      <c r="C6" s="5" t="s">
        <v>19</v>
      </c>
      <c r="D6" s="6">
        <f>+3.1 %</f>
        <v>0.031</v>
      </c>
      <c r="E6" s="6">
        <f>+4.9 %</f>
        <v>0.049</v>
      </c>
    </row>
    <row r="7">
      <c r="A7" s="4">
        <v>43862.0</v>
      </c>
      <c r="B7" s="5" t="s">
        <v>175</v>
      </c>
      <c r="C7" s="6">
        <f>+0.9 %</f>
        <v>0.009</v>
      </c>
      <c r="D7" s="6">
        <f>+2.9 %</f>
        <v>0.029</v>
      </c>
      <c r="E7" s="6">
        <f>+4.2 %</f>
        <v>0.042</v>
      </c>
    </row>
    <row r="8">
      <c r="A8" s="4">
        <v>43831.0</v>
      </c>
      <c r="B8" s="5" t="s">
        <v>136</v>
      </c>
      <c r="C8" s="6">
        <f>+2.2 %</f>
        <v>0.022</v>
      </c>
      <c r="D8" s="6">
        <f>+0.9 %</f>
        <v>0.009</v>
      </c>
      <c r="E8" s="6">
        <f>+3.9 %</f>
        <v>0.039</v>
      </c>
    </row>
    <row r="9">
      <c r="A9" s="4">
        <v>43800.0</v>
      </c>
      <c r="B9" s="5" t="s">
        <v>137</v>
      </c>
      <c r="C9" s="7" t="s">
        <v>18</v>
      </c>
      <c r="D9" s="7" t="s">
        <v>86</v>
      </c>
      <c r="E9" s="6">
        <f>+2.5 %</f>
        <v>0.025</v>
      </c>
    </row>
    <row r="10">
      <c r="A10" s="4">
        <v>43770.0</v>
      </c>
      <c r="B10" s="5" t="s">
        <v>137</v>
      </c>
      <c r="C10" s="7" t="s">
        <v>66</v>
      </c>
      <c r="D10" s="6">
        <f>+0.7 %</f>
        <v>0.007</v>
      </c>
      <c r="E10" s="6">
        <f>+5.1 %</f>
        <v>0.051</v>
      </c>
    </row>
    <row r="11">
      <c r="A11" s="4">
        <v>43739.0</v>
      </c>
      <c r="B11" s="5" t="s">
        <v>177</v>
      </c>
      <c r="C11" s="5" t="s">
        <v>19</v>
      </c>
      <c r="D11" s="6">
        <f>+2.5 %</f>
        <v>0.025</v>
      </c>
      <c r="E11" s="6">
        <f>+4.8 %</f>
        <v>0.048</v>
      </c>
    </row>
    <row r="12">
      <c r="A12" s="4">
        <v>43709.0</v>
      </c>
      <c r="B12" s="5" t="s">
        <v>177</v>
      </c>
      <c r="C12" s="6">
        <f>+1.7 %</f>
        <v>0.017</v>
      </c>
      <c r="D12" s="6">
        <f>+3.3 %</f>
        <v>0.033</v>
      </c>
      <c r="E12" s="6">
        <f>+1.5 %</f>
        <v>0.015</v>
      </c>
    </row>
    <row r="13">
      <c r="A13" s="4">
        <v>43678.0</v>
      </c>
      <c r="B13" s="5" t="s">
        <v>206</v>
      </c>
      <c r="C13" s="6">
        <f>+0.7 %</f>
        <v>0.007</v>
      </c>
      <c r="D13" s="6">
        <f>+1.2 %</f>
        <v>0.012</v>
      </c>
      <c r="E13" s="6">
        <f>+1.1 %</f>
        <v>0.011</v>
      </c>
    </row>
    <row r="14">
      <c r="A14" s="4">
        <v>43647.0</v>
      </c>
      <c r="B14" s="5" t="s">
        <v>206</v>
      </c>
      <c r="C14" s="6">
        <f>+0.8 %</f>
        <v>0.008</v>
      </c>
      <c r="D14" s="6">
        <f>+1.4 %</f>
        <v>0.014</v>
      </c>
      <c r="E14" s="6">
        <f>+2.7 %</f>
        <v>0.027</v>
      </c>
    </row>
    <row r="15">
      <c r="A15" s="4">
        <v>43617.0</v>
      </c>
      <c r="B15" s="5" t="s">
        <v>138</v>
      </c>
      <c r="C15" s="7" t="s">
        <v>23</v>
      </c>
      <c r="D15" s="7" t="s">
        <v>23</v>
      </c>
      <c r="E15" s="6">
        <f>+2.6 %</f>
        <v>0.026</v>
      </c>
    </row>
    <row r="16">
      <c r="A16" s="4">
        <v>43586.0</v>
      </c>
      <c r="B16" s="5" t="s">
        <v>138</v>
      </c>
      <c r="C16" s="6">
        <f>+0.8 %</f>
        <v>0.008</v>
      </c>
      <c r="D16" s="7" t="s">
        <v>7</v>
      </c>
      <c r="E16" s="6">
        <f>+3 %</f>
        <v>0.03</v>
      </c>
    </row>
    <row r="17">
      <c r="A17" s="4">
        <v>43556.0</v>
      </c>
      <c r="B17" s="5" t="s">
        <v>139</v>
      </c>
      <c r="C17" s="7" t="s">
        <v>62</v>
      </c>
      <c r="D17" s="7" t="s">
        <v>62</v>
      </c>
      <c r="E17" s="6">
        <f>+3.1 %</f>
        <v>0.031</v>
      </c>
    </row>
    <row r="18">
      <c r="A18" s="4">
        <v>43525.0</v>
      </c>
      <c r="B18" s="5" t="s">
        <v>138</v>
      </c>
      <c r="C18" s="7" t="s">
        <v>7</v>
      </c>
      <c r="D18" s="6">
        <f>+0.8 %</f>
        <v>0.008</v>
      </c>
      <c r="E18" s="6">
        <f>+4.7 %</f>
        <v>0.047</v>
      </c>
    </row>
    <row r="19">
      <c r="A19" s="4">
        <v>43497.0</v>
      </c>
      <c r="B19" s="5" t="s">
        <v>206</v>
      </c>
      <c r="C19" s="6">
        <f>+0.6 %</f>
        <v>0.006</v>
      </c>
      <c r="D19" s="6">
        <f>+3.7 %</f>
        <v>0.037</v>
      </c>
      <c r="E19" s="6">
        <f>+5.2 %</f>
        <v>0.052</v>
      </c>
    </row>
    <row r="20">
      <c r="A20" s="4">
        <v>43466.0</v>
      </c>
      <c r="B20" s="5" t="s">
        <v>138</v>
      </c>
      <c r="C20" s="6">
        <f>+0.8 %</f>
        <v>0.008</v>
      </c>
      <c r="D20" s="6">
        <f>+1.8 %</f>
        <v>0.018</v>
      </c>
      <c r="E20" s="6">
        <f>+4.7 %</f>
        <v>0.047</v>
      </c>
    </row>
    <row r="21">
      <c r="A21" s="4">
        <v>43435.0</v>
      </c>
      <c r="B21" s="5" t="s">
        <v>139</v>
      </c>
      <c r="C21" s="6">
        <f>+2.3 %</f>
        <v>0.023</v>
      </c>
      <c r="D21" s="7" t="s">
        <v>113</v>
      </c>
      <c r="E21" s="6">
        <f>+3.6 %</f>
        <v>0.036</v>
      </c>
    </row>
    <row r="22">
      <c r="A22" s="4">
        <v>43405.0</v>
      </c>
      <c r="B22" s="5" t="s">
        <v>5</v>
      </c>
      <c r="C22" s="7" t="s">
        <v>86</v>
      </c>
      <c r="D22" s="7" t="s">
        <v>95</v>
      </c>
      <c r="E22" s="6">
        <f>+3.4 %</f>
        <v>0.034</v>
      </c>
    </row>
    <row r="23">
      <c r="A23" s="4">
        <v>43374.0</v>
      </c>
      <c r="B23" s="5" t="s">
        <v>140</v>
      </c>
      <c r="C23" s="7" t="s">
        <v>95</v>
      </c>
      <c r="D23" s="6">
        <f>+0.4 %</f>
        <v>0.004</v>
      </c>
      <c r="E23" s="6">
        <f>+6.8 %</f>
        <v>0.068</v>
      </c>
    </row>
    <row r="24">
      <c r="A24" s="4">
        <v>43344.0</v>
      </c>
      <c r="B24" s="5" t="s">
        <v>137</v>
      </c>
      <c r="C24" s="6">
        <f>+1.3 %</f>
        <v>0.013</v>
      </c>
      <c r="D24" s="6">
        <f>+4.4 %</f>
        <v>0.044</v>
      </c>
      <c r="E24" s="6">
        <f>+11.9 %</f>
        <v>0.119</v>
      </c>
    </row>
    <row r="25">
      <c r="A25" s="4">
        <v>43313.0</v>
      </c>
      <c r="B25" s="5" t="s">
        <v>138</v>
      </c>
      <c r="C25" s="6">
        <f>+2.4 %</f>
        <v>0.024</v>
      </c>
      <c r="D25" s="6">
        <f>+3.1 %</f>
        <v>0.031</v>
      </c>
      <c r="E25" s="6">
        <f>+10.4 %</f>
        <v>0.104</v>
      </c>
    </row>
    <row r="26">
      <c r="A26" s="4">
        <v>43282.0</v>
      </c>
      <c r="B26" s="5" t="s">
        <v>8</v>
      </c>
      <c r="C26" s="6">
        <f>+0.6 %</f>
        <v>0.006</v>
      </c>
      <c r="D26" s="6">
        <f>+1.7 %</f>
        <v>0.017</v>
      </c>
      <c r="E26" s="6">
        <f>+6.3 %</f>
        <v>0.063</v>
      </c>
    </row>
    <row r="27">
      <c r="A27" s="4">
        <v>43252.0</v>
      </c>
      <c r="B27" s="5" t="s">
        <v>8</v>
      </c>
      <c r="C27" s="6">
        <f>+0.1 %</f>
        <v>0.001</v>
      </c>
      <c r="D27" s="6">
        <f>+1.8 %</f>
        <v>0.018</v>
      </c>
      <c r="E27" s="6">
        <f>+7.2 %</f>
        <v>0.072</v>
      </c>
    </row>
    <row r="28">
      <c r="A28" s="4">
        <v>43221.0</v>
      </c>
      <c r="B28" s="5" t="s">
        <v>8</v>
      </c>
      <c r="C28" s="6">
        <f>+0.9 %</f>
        <v>0.009</v>
      </c>
      <c r="D28" s="6">
        <f>+1.5 %</f>
        <v>0.015</v>
      </c>
      <c r="E28" s="6">
        <f>+7.9 %</f>
        <v>0.079</v>
      </c>
    </row>
    <row r="29">
      <c r="A29" s="4">
        <v>43191.0</v>
      </c>
      <c r="B29" s="5" t="s">
        <v>9</v>
      </c>
      <c r="C29" s="6">
        <f>+0.8 %</f>
        <v>0.008</v>
      </c>
      <c r="D29" s="6">
        <f>+0.7 %</f>
        <v>0.007</v>
      </c>
      <c r="E29" s="6">
        <f>+8.1 %</f>
        <v>0.081</v>
      </c>
    </row>
    <row r="30">
      <c r="A30" s="4">
        <v>43160.0</v>
      </c>
      <c r="B30" s="5" t="s">
        <v>9</v>
      </c>
      <c r="C30" s="7" t="s">
        <v>18</v>
      </c>
      <c r="D30" s="7" t="s">
        <v>23</v>
      </c>
      <c r="E30" s="6">
        <f>+7.6 %</f>
        <v>0.076</v>
      </c>
    </row>
    <row r="31">
      <c r="A31" s="4">
        <v>43132.0</v>
      </c>
      <c r="B31" s="5" t="s">
        <v>9</v>
      </c>
      <c r="C31" s="6">
        <f>+0.1 %</f>
        <v>0.001</v>
      </c>
      <c r="D31" s="6">
        <f>+2 %</f>
        <v>0.02</v>
      </c>
      <c r="E31" s="6">
        <f>+7.8 %</f>
        <v>0.078</v>
      </c>
    </row>
    <row r="32">
      <c r="A32" s="4">
        <v>43101.0</v>
      </c>
      <c r="B32" s="5" t="s">
        <v>9</v>
      </c>
      <c r="C32" s="7" t="s">
        <v>23</v>
      </c>
      <c r="D32" s="6">
        <f>+3.8 %</f>
        <v>0.038</v>
      </c>
      <c r="E32" s="6">
        <f>+9.3 %</f>
        <v>0.093</v>
      </c>
    </row>
    <row r="33">
      <c r="A33" s="4">
        <v>43070.0</v>
      </c>
      <c r="B33" s="5" t="s">
        <v>9</v>
      </c>
      <c r="C33" s="6">
        <f>+2.2 %</f>
        <v>0.022</v>
      </c>
      <c r="D33" s="6">
        <f>+5.6 %</f>
        <v>0.056</v>
      </c>
      <c r="E33" s="6">
        <f>+12 %</f>
        <v>0.12</v>
      </c>
    </row>
    <row r="34">
      <c r="A34" s="4">
        <v>43040.0</v>
      </c>
      <c r="B34" s="5" t="s">
        <v>11</v>
      </c>
      <c r="C34" s="6">
        <f>+1.9 %</f>
        <v>0.019</v>
      </c>
      <c r="D34" s="6">
        <f>+3.4 %</f>
        <v>0.034</v>
      </c>
      <c r="E34" s="6">
        <f>+10.8 %</f>
        <v>0.108</v>
      </c>
    </row>
    <row r="35">
      <c r="A35" s="4">
        <v>43009.0</v>
      </c>
      <c r="B35" s="5" t="s">
        <v>13</v>
      </c>
      <c r="C35" s="6">
        <f>+1.4 %</f>
        <v>0.014</v>
      </c>
      <c r="D35" s="5" t="s">
        <v>19</v>
      </c>
      <c r="E35" s="6">
        <f>+8.2 %</f>
        <v>0.082</v>
      </c>
    </row>
    <row r="36">
      <c r="A36" s="4">
        <v>42979.0</v>
      </c>
      <c r="B36" s="5" t="s">
        <v>149</v>
      </c>
      <c r="C36" s="5" t="s">
        <v>19</v>
      </c>
      <c r="D36" s="5" t="s">
        <v>19</v>
      </c>
      <c r="E36" s="6">
        <f>+7.2 %</f>
        <v>0.072</v>
      </c>
    </row>
    <row r="37">
      <c r="A37" s="4">
        <v>42948.0</v>
      </c>
      <c r="B37" s="5" t="s">
        <v>149</v>
      </c>
      <c r="C37" s="7" t="s">
        <v>71</v>
      </c>
      <c r="D37" s="6">
        <f>+0.8 %</f>
        <v>0.008</v>
      </c>
      <c r="E37" s="6">
        <f>+7.5 %</f>
        <v>0.075</v>
      </c>
    </row>
    <row r="38">
      <c r="A38" s="4">
        <v>42917.0</v>
      </c>
      <c r="B38" s="5" t="s">
        <v>13</v>
      </c>
      <c r="C38" s="6">
        <f>+1.5 %</f>
        <v>0.015</v>
      </c>
      <c r="D38" s="6">
        <f>+3.4 %</f>
        <v>0.034</v>
      </c>
      <c r="E38" s="6">
        <f>+9.4 %</f>
        <v>0.094</v>
      </c>
    </row>
    <row r="39">
      <c r="A39" s="4">
        <v>42887.0</v>
      </c>
      <c r="B39" s="5" t="s">
        <v>149</v>
      </c>
      <c r="C39" s="6">
        <f>+0.8 %</f>
        <v>0.008</v>
      </c>
      <c r="D39" s="6">
        <f>+2.2 %</f>
        <v>0.022</v>
      </c>
      <c r="E39" s="6">
        <f>+8.2 %</f>
        <v>0.082</v>
      </c>
    </row>
    <row r="40">
      <c r="A40" s="4">
        <v>42856.0</v>
      </c>
      <c r="B40" s="5" t="s">
        <v>21</v>
      </c>
      <c r="C40" s="6">
        <f>+1.2 %</f>
        <v>0.012</v>
      </c>
      <c r="D40" s="6">
        <f>+1.5 %</f>
        <v>0.015</v>
      </c>
      <c r="E40" s="6">
        <f>+7 %</f>
        <v>0.07</v>
      </c>
    </row>
    <row r="41">
      <c r="A41" s="4">
        <v>42826.0</v>
      </c>
      <c r="B41" s="5" t="s">
        <v>22</v>
      </c>
      <c r="C41" s="6">
        <f>+0.3 %</f>
        <v>0.003</v>
      </c>
      <c r="D41" s="6">
        <f>+1.8 %</f>
        <v>0.018</v>
      </c>
      <c r="E41" s="6">
        <f>+6.6 %</f>
        <v>0.066</v>
      </c>
    </row>
    <row r="42">
      <c r="A42" s="4">
        <v>42795.0</v>
      </c>
      <c r="B42" s="5" t="s">
        <v>22</v>
      </c>
      <c r="C42" s="5" t="s">
        <v>19</v>
      </c>
      <c r="D42" s="6">
        <f>+3.7 %</f>
        <v>0.037</v>
      </c>
      <c r="E42" s="6">
        <f>+7.6 %</f>
        <v>0.076</v>
      </c>
    </row>
    <row r="43">
      <c r="A43" s="4">
        <v>42767.0</v>
      </c>
      <c r="B43" s="5" t="s">
        <v>22</v>
      </c>
      <c r="C43" s="6">
        <f>+1.6 %</f>
        <v>0.016</v>
      </c>
      <c r="D43" s="6">
        <f>+4.8 %</f>
        <v>0.048</v>
      </c>
      <c r="E43" s="6">
        <f>+8.3 %</f>
        <v>0.083</v>
      </c>
    </row>
    <row r="44">
      <c r="A44" s="4">
        <v>42736.0</v>
      </c>
      <c r="B44" s="5" t="s">
        <v>26</v>
      </c>
      <c r="C44" s="6">
        <f>+2.1 %</f>
        <v>0.021</v>
      </c>
      <c r="D44" s="6">
        <f>+2.8 %</f>
        <v>0.028</v>
      </c>
      <c r="E44" s="6">
        <f>+9.1 %</f>
        <v>0.091</v>
      </c>
    </row>
    <row r="45">
      <c r="A45" s="4">
        <v>42705.0</v>
      </c>
      <c r="B45" s="5" t="s">
        <v>27</v>
      </c>
      <c r="C45" s="6">
        <f t="shared" ref="C45:D45" si="1">+1.1 %</f>
        <v>0.011</v>
      </c>
      <c r="D45" s="6">
        <f t="shared" si="1"/>
        <v>0.011</v>
      </c>
      <c r="E45" s="6">
        <f>+7 %</f>
        <v>0.07</v>
      </c>
    </row>
    <row r="46">
      <c r="A46" s="4">
        <v>42675.0</v>
      </c>
      <c r="B46" s="5" t="s">
        <v>28</v>
      </c>
      <c r="C46" s="7" t="s">
        <v>6</v>
      </c>
      <c r="D46" s="6">
        <f>+0.3 %</f>
        <v>0.003</v>
      </c>
      <c r="E46" s="6">
        <f>+5 %</f>
        <v>0.05</v>
      </c>
    </row>
    <row r="47">
      <c r="A47" s="4">
        <v>42644.0</v>
      </c>
      <c r="B47" s="5" t="s">
        <v>28</v>
      </c>
      <c r="C47" s="6">
        <f>+0.4 %</f>
        <v>0.004</v>
      </c>
      <c r="D47" s="6">
        <f>+1.1 %</f>
        <v>0.011</v>
      </c>
      <c r="E47" s="6">
        <f>+2.7 %</f>
        <v>0.027</v>
      </c>
    </row>
    <row r="48">
      <c r="A48" s="4">
        <v>42614.0</v>
      </c>
      <c r="B48" s="5" t="s">
        <v>28</v>
      </c>
      <c r="C48" s="6">
        <f t="shared" ref="C48:C50" si="2">+0.3 %</f>
        <v>0.003</v>
      </c>
      <c r="D48" s="6">
        <f>+1 %</f>
        <v>0.01</v>
      </c>
      <c r="E48" s="6">
        <f>+4.7 %</f>
        <v>0.047</v>
      </c>
    </row>
    <row r="49">
      <c r="A49" s="4">
        <v>42583.0</v>
      </c>
      <c r="B49" s="5" t="s">
        <v>28</v>
      </c>
      <c r="C49" s="6">
        <f t="shared" si="2"/>
        <v>0.003</v>
      </c>
      <c r="D49" s="6">
        <f>+0.3 %</f>
        <v>0.003</v>
      </c>
      <c r="E49" s="7" t="s">
        <v>150</v>
      </c>
    </row>
    <row r="50">
      <c r="A50" s="4">
        <v>42552.0</v>
      </c>
      <c r="B50" s="5" t="s">
        <v>141</v>
      </c>
      <c r="C50" s="6">
        <f t="shared" si="2"/>
        <v>0.003</v>
      </c>
      <c r="D50" s="6">
        <f>+0.7 %</f>
        <v>0.007</v>
      </c>
      <c r="E50" s="7" t="s">
        <v>58</v>
      </c>
    </row>
    <row r="51">
      <c r="A51" s="4">
        <v>42522.0</v>
      </c>
      <c r="B51" s="5" t="s">
        <v>141</v>
      </c>
      <c r="C51" s="7" t="s">
        <v>23</v>
      </c>
      <c r="D51" s="6">
        <f>+1.6 %</f>
        <v>0.016</v>
      </c>
      <c r="E51" s="7" t="s">
        <v>14</v>
      </c>
    </row>
    <row r="52">
      <c r="A52" s="4">
        <v>42491.0</v>
      </c>
      <c r="B52" s="5" t="s">
        <v>141</v>
      </c>
      <c r="C52" s="6">
        <f>+0.8 %</f>
        <v>0.008</v>
      </c>
      <c r="D52" s="6">
        <f>+2.7 %</f>
        <v>0.027</v>
      </c>
      <c r="E52" s="7" t="s">
        <v>108</v>
      </c>
    </row>
    <row r="53">
      <c r="A53" s="4">
        <v>42461.0</v>
      </c>
      <c r="B53" s="5" t="s">
        <v>141</v>
      </c>
      <c r="C53" s="6">
        <f>+1.2 %</f>
        <v>0.012</v>
      </c>
      <c r="D53" s="6">
        <f>+4.3 %</f>
        <v>0.043</v>
      </c>
      <c r="E53" s="7" t="s">
        <v>84</v>
      </c>
    </row>
    <row r="54">
      <c r="A54" s="4">
        <v>42430.0</v>
      </c>
      <c r="B54" s="5" t="s">
        <v>142</v>
      </c>
      <c r="C54" s="6">
        <f>+0.7 %</f>
        <v>0.007</v>
      </c>
      <c r="D54" s="6">
        <f>+3.1 %</f>
        <v>0.031</v>
      </c>
      <c r="E54" s="6">
        <f>+2.3 %</f>
        <v>0.023</v>
      </c>
    </row>
    <row r="55">
      <c r="A55" s="4">
        <v>42401.0</v>
      </c>
      <c r="B55" s="5" t="s">
        <v>142</v>
      </c>
      <c r="C55" s="6">
        <f>+2.3 %</f>
        <v>0.023</v>
      </c>
      <c r="D55" s="6">
        <f>+1.5 %</f>
        <v>0.015</v>
      </c>
      <c r="E55" s="6">
        <f>+9.3 %</f>
        <v>0.093</v>
      </c>
    </row>
    <row r="56">
      <c r="A56" s="4">
        <v>42370.0</v>
      </c>
      <c r="B56" s="5" t="s">
        <v>143</v>
      </c>
      <c r="C56" s="6">
        <f>+0.1 %</f>
        <v>0.001</v>
      </c>
      <c r="D56" s="7" t="s">
        <v>83</v>
      </c>
      <c r="E56" s="6">
        <f>+7.2 %</f>
        <v>0.072</v>
      </c>
    </row>
    <row r="57">
      <c r="A57" s="4">
        <v>42339.0</v>
      </c>
      <c r="B57" s="5" t="s">
        <v>31</v>
      </c>
      <c r="C57" s="7" t="s">
        <v>62</v>
      </c>
      <c r="D57" s="7" t="s">
        <v>66</v>
      </c>
      <c r="E57" s="6">
        <f>+7.1 %</f>
        <v>0.071</v>
      </c>
    </row>
    <row r="58">
      <c r="A58" s="4">
        <v>42309.0</v>
      </c>
      <c r="B58" s="5" t="s">
        <v>143</v>
      </c>
      <c r="C58" s="7" t="s">
        <v>107</v>
      </c>
      <c r="D58" s="7" t="s">
        <v>75</v>
      </c>
      <c r="E58" s="6">
        <f>+8.1 %</f>
        <v>0.081</v>
      </c>
    </row>
    <row r="59">
      <c r="A59" s="4">
        <v>42278.0</v>
      </c>
      <c r="B59" s="5" t="s">
        <v>29</v>
      </c>
      <c r="C59" s="6">
        <f>+2.4 %</f>
        <v>0.024</v>
      </c>
      <c r="D59" s="7" t="s">
        <v>60</v>
      </c>
      <c r="E59" s="6">
        <f>+10.9 %</f>
        <v>0.109</v>
      </c>
    </row>
    <row r="60">
      <c r="A60" s="4">
        <v>42248.0</v>
      </c>
      <c r="B60" s="5" t="s">
        <v>30</v>
      </c>
      <c r="C60" s="7" t="s">
        <v>77</v>
      </c>
      <c r="D60" s="7" t="s">
        <v>189</v>
      </c>
      <c r="E60" s="6">
        <f>+8.3 %</f>
        <v>0.083</v>
      </c>
    </row>
    <row r="61">
      <c r="A61" s="4">
        <v>42217.0</v>
      </c>
      <c r="B61" s="5" t="s">
        <v>197</v>
      </c>
      <c r="C61" s="7" t="s">
        <v>72</v>
      </c>
      <c r="D61" s="7" t="s">
        <v>17</v>
      </c>
      <c r="E61" s="6">
        <f>+20.4 %</f>
        <v>0.204</v>
      </c>
    </row>
    <row r="62">
      <c r="A62" s="4">
        <v>42186.0</v>
      </c>
      <c r="B62" s="5" t="s">
        <v>21</v>
      </c>
      <c r="C62" s="6">
        <f>+5.2 %</f>
        <v>0.052</v>
      </c>
      <c r="D62" s="6">
        <f>+5.8 %</f>
        <v>0.058</v>
      </c>
      <c r="E62" s="6">
        <f>+22.4 %</f>
        <v>0.224</v>
      </c>
    </row>
    <row r="63">
      <c r="A63" s="4">
        <v>42156.0</v>
      </c>
      <c r="B63" s="5" t="s">
        <v>27</v>
      </c>
      <c r="C63" s="7" t="s">
        <v>53</v>
      </c>
      <c r="D63" s="6">
        <f>+6.1 %</f>
        <v>0.061</v>
      </c>
      <c r="E63" s="6">
        <f>+10.3 %</f>
        <v>0.103</v>
      </c>
    </row>
    <row r="64">
      <c r="A64" s="4">
        <v>42125.0</v>
      </c>
      <c r="B64" s="5" t="s">
        <v>24</v>
      </c>
      <c r="C64" s="6">
        <f>+3.3 %</f>
        <v>0.033</v>
      </c>
      <c r="D64" s="6">
        <f>+17.2 %</f>
        <v>0.172</v>
      </c>
      <c r="E64" s="6">
        <f>+10.7 %</f>
        <v>0.107</v>
      </c>
    </row>
    <row r="65">
      <c r="A65" s="4">
        <v>42095.0</v>
      </c>
      <c r="B65" s="5" t="s">
        <v>28</v>
      </c>
      <c r="C65" s="6">
        <f>+5.4 %</f>
        <v>0.054</v>
      </c>
      <c r="D65" s="6">
        <f>+13.8 %</f>
        <v>0.138</v>
      </c>
      <c r="E65" s="6">
        <f>+7.7 %</f>
        <v>0.077</v>
      </c>
    </row>
    <row r="66">
      <c r="A66" s="4">
        <v>42064.0</v>
      </c>
      <c r="B66" s="5" t="s">
        <v>143</v>
      </c>
      <c r="C66" s="6">
        <f>+7.5 %</f>
        <v>0.075</v>
      </c>
      <c r="D66" s="6">
        <f>+7.9 %</f>
        <v>0.079</v>
      </c>
      <c r="E66" s="6">
        <f>+1.3 %</f>
        <v>0.013</v>
      </c>
    </row>
    <row r="67">
      <c r="A67" s="4">
        <v>42036.0</v>
      </c>
      <c r="B67" s="5" t="s">
        <v>36</v>
      </c>
      <c r="C67" s="6">
        <f>+0.3 %</f>
        <v>0.003</v>
      </c>
      <c r="D67" s="6">
        <f>+0.4 %</f>
        <v>0.004</v>
      </c>
      <c r="E67" s="7" t="s">
        <v>101</v>
      </c>
    </row>
    <row r="68">
      <c r="A68" s="4">
        <v>42005.0</v>
      </c>
      <c r="B68" s="5" t="s">
        <v>112</v>
      </c>
      <c r="C68" s="5" t="s">
        <v>19</v>
      </c>
      <c r="D68" s="5" t="s">
        <v>19</v>
      </c>
      <c r="E68" s="7" t="s">
        <v>80</v>
      </c>
    </row>
    <row r="69">
      <c r="A69" s="4">
        <v>41974.0</v>
      </c>
      <c r="B69" s="5" t="s">
        <v>112</v>
      </c>
      <c r="C69" s="5" t="s">
        <v>19</v>
      </c>
      <c r="D69" s="5" t="s">
        <v>19</v>
      </c>
      <c r="E69" s="7" t="s">
        <v>82</v>
      </c>
    </row>
    <row r="70">
      <c r="A70" s="4">
        <v>41944.0</v>
      </c>
      <c r="B70" s="5" t="s">
        <v>112</v>
      </c>
      <c r="C70" s="5" t="s">
        <v>19</v>
      </c>
      <c r="D70" s="6">
        <f>+3.6 %</f>
        <v>0.036</v>
      </c>
      <c r="E70" s="7" t="s">
        <v>109</v>
      </c>
    </row>
    <row r="71">
      <c r="A71" s="4">
        <v>41913.0</v>
      </c>
      <c r="B71" s="5" t="s">
        <v>112</v>
      </c>
      <c r="C71" s="5" t="s">
        <v>19</v>
      </c>
      <c r="D71" s="6">
        <f>+1.6 %</f>
        <v>0.016</v>
      </c>
      <c r="E71" s="7" t="s">
        <v>82</v>
      </c>
    </row>
    <row r="72">
      <c r="A72" s="4">
        <v>41883.0</v>
      </c>
      <c r="B72" s="5" t="s">
        <v>112</v>
      </c>
      <c r="C72" s="6">
        <f>+3.6 %</f>
        <v>0.036</v>
      </c>
      <c r="D72" s="7" t="s">
        <v>76</v>
      </c>
      <c r="E72" s="7" t="s">
        <v>109</v>
      </c>
    </row>
    <row r="73">
      <c r="A73" s="4">
        <v>41852.0</v>
      </c>
      <c r="B73" s="5" t="s">
        <v>38</v>
      </c>
      <c r="C73" s="7" t="s">
        <v>14</v>
      </c>
      <c r="D73" s="7" t="s">
        <v>241</v>
      </c>
      <c r="E73" s="7" t="s">
        <v>68</v>
      </c>
    </row>
    <row r="74">
      <c r="A74" s="4">
        <v>41821.0</v>
      </c>
      <c r="B74" s="5" t="s">
        <v>37</v>
      </c>
      <c r="C74" s="7" t="s">
        <v>198</v>
      </c>
      <c r="D74" s="7" t="s">
        <v>77</v>
      </c>
      <c r="E74" s="7" t="s">
        <v>60</v>
      </c>
    </row>
    <row r="75">
      <c r="A75" s="4">
        <v>41791.0</v>
      </c>
      <c r="B75" s="5" t="s">
        <v>33</v>
      </c>
      <c r="C75" s="7" t="s">
        <v>113</v>
      </c>
      <c r="D75" s="7" t="s">
        <v>67</v>
      </c>
      <c r="E75" s="7" t="s">
        <v>74</v>
      </c>
    </row>
    <row r="76">
      <c r="A76" s="4">
        <v>41760.0</v>
      </c>
      <c r="B76" s="5" t="s">
        <v>31</v>
      </c>
      <c r="C76" s="6">
        <f>+0.6 %</f>
        <v>0.006</v>
      </c>
      <c r="D76" s="7" t="s">
        <v>62</v>
      </c>
      <c r="E76" s="7" t="s">
        <v>113</v>
      </c>
    </row>
    <row r="77">
      <c r="A77" s="4">
        <v>41730.0</v>
      </c>
      <c r="B77" s="5" t="s">
        <v>32</v>
      </c>
      <c r="C77" s="7" t="s">
        <v>15</v>
      </c>
      <c r="D77" s="6">
        <f>+0.2 %</f>
        <v>0.002</v>
      </c>
      <c r="E77" s="7" t="s">
        <v>72</v>
      </c>
    </row>
    <row r="78">
      <c r="A78" s="4">
        <v>41699.0</v>
      </c>
      <c r="B78" s="5" t="s">
        <v>31</v>
      </c>
      <c r="C78" s="7" t="s">
        <v>47</v>
      </c>
      <c r="D78" s="6">
        <f>+1.9 %</f>
        <v>0.019</v>
      </c>
      <c r="E78" s="7" t="s">
        <v>107</v>
      </c>
    </row>
    <row r="79">
      <c r="A79" s="4">
        <v>41671.0</v>
      </c>
      <c r="B79" s="5" t="s">
        <v>143</v>
      </c>
      <c r="C79" s="6">
        <f>+1.6 %</f>
        <v>0.016</v>
      </c>
      <c r="D79" s="6">
        <f>+2.2 %</f>
        <v>0.022</v>
      </c>
      <c r="E79" s="7" t="s">
        <v>14</v>
      </c>
    </row>
    <row r="80">
      <c r="A80" s="4">
        <v>41640.0</v>
      </c>
      <c r="B80" s="5" t="s">
        <v>32</v>
      </c>
      <c r="C80" s="6">
        <f t="shared" ref="C80:D80" si="3">+0.8 %</f>
        <v>0.008</v>
      </c>
      <c r="D80" s="6">
        <f t="shared" si="3"/>
        <v>0.008</v>
      </c>
      <c r="E80" s="7" t="s">
        <v>53</v>
      </c>
    </row>
    <row r="81">
      <c r="A81" s="4">
        <v>41609.0</v>
      </c>
      <c r="B81" s="5" t="s">
        <v>33</v>
      </c>
      <c r="C81" s="7" t="s">
        <v>18</v>
      </c>
      <c r="D81" s="7" t="s">
        <v>18</v>
      </c>
      <c r="E81" s="7" t="s">
        <v>82</v>
      </c>
    </row>
    <row r="82">
      <c r="A82" s="4">
        <v>41579.0</v>
      </c>
      <c r="B82" s="5" t="s">
        <v>33</v>
      </c>
      <c r="C82" s="6">
        <f>+0.2 %</f>
        <v>0.002</v>
      </c>
      <c r="D82" s="7" t="s">
        <v>17</v>
      </c>
      <c r="E82" s="7" t="s">
        <v>109</v>
      </c>
    </row>
    <row r="83">
      <c r="A83" s="4">
        <v>41548.0</v>
      </c>
      <c r="B83" s="5" t="s">
        <v>33</v>
      </c>
      <c r="C83" s="7" t="s">
        <v>18</v>
      </c>
      <c r="D83" s="7" t="s">
        <v>113</v>
      </c>
      <c r="E83" s="7" t="s">
        <v>189</v>
      </c>
    </row>
    <row r="84">
      <c r="A84" s="4">
        <v>41518.0</v>
      </c>
      <c r="B84" s="5" t="s">
        <v>33</v>
      </c>
      <c r="C84" s="7" t="s">
        <v>17</v>
      </c>
      <c r="D84" s="7" t="s">
        <v>150</v>
      </c>
      <c r="E84" s="7" t="s">
        <v>186</v>
      </c>
    </row>
    <row r="85">
      <c r="A85" s="4">
        <v>41487.0</v>
      </c>
      <c r="B85" s="5" t="s">
        <v>31</v>
      </c>
      <c r="C85" s="7" t="s">
        <v>15</v>
      </c>
      <c r="D85" s="7" t="s">
        <v>107</v>
      </c>
      <c r="E85" s="7" t="s">
        <v>75</v>
      </c>
    </row>
    <row r="86">
      <c r="A86" s="4">
        <v>41456.0</v>
      </c>
      <c r="B86" s="5" t="s">
        <v>31</v>
      </c>
      <c r="C86" s="7" t="s">
        <v>62</v>
      </c>
      <c r="D86" s="7" t="s">
        <v>113</v>
      </c>
      <c r="E86" s="7" t="s">
        <v>192</v>
      </c>
    </row>
    <row r="87">
      <c r="A87" s="4">
        <v>41426.0</v>
      </c>
      <c r="B87" s="5" t="s">
        <v>143</v>
      </c>
      <c r="C87" s="7" t="s">
        <v>15</v>
      </c>
      <c r="D87" s="7" t="s">
        <v>86</v>
      </c>
      <c r="E87" s="7" t="s">
        <v>100</v>
      </c>
    </row>
    <row r="88">
      <c r="A88" s="4">
        <v>41395.0</v>
      </c>
      <c r="B88" s="5" t="s">
        <v>30</v>
      </c>
      <c r="C88" s="7" t="s">
        <v>25</v>
      </c>
      <c r="D88" s="7" t="s">
        <v>6</v>
      </c>
      <c r="E88" s="7" t="s">
        <v>111</v>
      </c>
    </row>
    <row r="89">
      <c r="A89" s="4">
        <v>41365.0</v>
      </c>
      <c r="B89" s="5" t="s">
        <v>142</v>
      </c>
      <c r="C89" s="6">
        <f>+0.2 %</f>
        <v>0.002</v>
      </c>
      <c r="D89" s="6">
        <f>+1.1 %</f>
        <v>0.011</v>
      </c>
      <c r="E89" s="7" t="s">
        <v>98</v>
      </c>
    </row>
    <row r="90">
      <c r="A90" s="4">
        <v>41334.0</v>
      </c>
      <c r="B90" s="5" t="s">
        <v>30</v>
      </c>
      <c r="C90" s="6">
        <f>+0.1 %</f>
        <v>0.001</v>
      </c>
      <c r="D90" s="7" t="s">
        <v>51</v>
      </c>
      <c r="E90" s="7" t="s">
        <v>199</v>
      </c>
    </row>
    <row r="91">
      <c r="A91" s="4">
        <v>41306.0</v>
      </c>
      <c r="B91" s="5" t="s">
        <v>30</v>
      </c>
      <c r="C91" s="6">
        <f>+0.8 %</f>
        <v>0.008</v>
      </c>
      <c r="D91" s="7" t="s">
        <v>7</v>
      </c>
      <c r="E91" s="7" t="s">
        <v>77</v>
      </c>
    </row>
    <row r="92">
      <c r="A92" s="4">
        <v>41275.0</v>
      </c>
      <c r="B92" s="5" t="s">
        <v>30</v>
      </c>
      <c r="C92" s="7" t="s">
        <v>48</v>
      </c>
      <c r="D92" s="7" t="s">
        <v>64</v>
      </c>
      <c r="E92" s="7" t="s">
        <v>186</v>
      </c>
    </row>
    <row r="93">
      <c r="A93" s="4">
        <v>41244.0</v>
      </c>
      <c r="B93" s="5" t="s">
        <v>142</v>
      </c>
      <c r="C93" s="7" t="s">
        <v>6</v>
      </c>
      <c r="D93" s="7" t="s">
        <v>74</v>
      </c>
      <c r="E93" s="7" t="s">
        <v>97</v>
      </c>
    </row>
    <row r="94">
      <c r="A94" s="4">
        <v>41214.0</v>
      </c>
      <c r="B94" s="5" t="s">
        <v>142</v>
      </c>
      <c r="C94" s="7" t="s">
        <v>25</v>
      </c>
      <c r="D94" s="7" t="s">
        <v>74</v>
      </c>
      <c r="E94" s="7" t="s">
        <v>192</v>
      </c>
    </row>
    <row r="95">
      <c r="A95" s="4">
        <v>41183.0</v>
      </c>
      <c r="B95" s="5" t="s">
        <v>29</v>
      </c>
      <c r="C95" s="7" t="s">
        <v>150</v>
      </c>
      <c r="D95" s="7" t="s">
        <v>54</v>
      </c>
      <c r="E95" s="7" t="s">
        <v>77</v>
      </c>
    </row>
    <row r="96">
      <c r="A96" s="4">
        <v>41153.0</v>
      </c>
      <c r="B96" s="5" t="s">
        <v>28</v>
      </c>
      <c r="C96" s="7" t="s">
        <v>23</v>
      </c>
      <c r="D96" s="7" t="s">
        <v>67</v>
      </c>
      <c r="E96" s="7" t="s">
        <v>80</v>
      </c>
    </row>
    <row r="97">
      <c r="A97" s="4">
        <v>41122.0</v>
      </c>
      <c r="B97" s="5" t="s">
        <v>27</v>
      </c>
      <c r="C97" s="6">
        <f>+0.2 %</f>
        <v>0.002</v>
      </c>
      <c r="D97" s="5" t="s">
        <v>19</v>
      </c>
      <c r="E97" s="7" t="s">
        <v>98</v>
      </c>
    </row>
    <row r="98">
      <c r="A98" s="4">
        <v>41091.0</v>
      </c>
      <c r="B98" s="5" t="s">
        <v>28</v>
      </c>
      <c r="C98" s="7" t="s">
        <v>107</v>
      </c>
      <c r="D98" s="7" t="s">
        <v>51</v>
      </c>
      <c r="E98" s="7" t="s">
        <v>80</v>
      </c>
    </row>
    <row r="99">
      <c r="A99" s="4">
        <v>41061.0</v>
      </c>
      <c r="B99" s="5" t="s">
        <v>26</v>
      </c>
      <c r="C99" s="6">
        <f>+2.4 %</f>
        <v>0.024</v>
      </c>
      <c r="D99" s="6">
        <f>+0.6 %</f>
        <v>0.006</v>
      </c>
      <c r="E99" s="7" t="s">
        <v>87</v>
      </c>
    </row>
    <row r="100">
      <c r="A100" s="4">
        <v>41030.0</v>
      </c>
      <c r="B100" s="5" t="s">
        <v>27</v>
      </c>
      <c r="C100" s="6">
        <f>+0.1 %</f>
        <v>0.001</v>
      </c>
      <c r="D100" s="7" t="s">
        <v>67</v>
      </c>
      <c r="E100" s="7" t="s">
        <v>114</v>
      </c>
    </row>
    <row r="101">
      <c r="A101" s="4">
        <v>41000.0</v>
      </c>
      <c r="B101" s="5" t="s">
        <v>27</v>
      </c>
      <c r="C101" s="7" t="s">
        <v>84</v>
      </c>
      <c r="D101" s="7" t="s">
        <v>104</v>
      </c>
      <c r="E101" s="7" t="s">
        <v>246</v>
      </c>
    </row>
    <row r="102">
      <c r="A102" s="4">
        <v>40969.0</v>
      </c>
      <c r="B102" s="5" t="s">
        <v>197</v>
      </c>
      <c r="C102" s="7" t="s">
        <v>15</v>
      </c>
      <c r="D102" s="7" t="s">
        <v>47</v>
      </c>
      <c r="E102" s="7" t="s">
        <v>145</v>
      </c>
    </row>
    <row r="103">
      <c r="A103" s="4">
        <v>40940.0</v>
      </c>
      <c r="B103" s="5" t="s">
        <v>26</v>
      </c>
      <c r="C103" s="7" t="s">
        <v>6</v>
      </c>
      <c r="D103" s="6">
        <f>+0.2 %</f>
        <v>0.002</v>
      </c>
      <c r="E103" s="7" t="s">
        <v>61</v>
      </c>
    </row>
    <row r="104">
      <c r="A104" s="4">
        <v>40909.0</v>
      </c>
      <c r="B104" s="5" t="s">
        <v>24</v>
      </c>
      <c r="C104" s="6">
        <f>+0.8 %</f>
        <v>0.008</v>
      </c>
      <c r="D104" s="7" t="s">
        <v>62</v>
      </c>
      <c r="E104" s="7" t="s">
        <v>199</v>
      </c>
    </row>
    <row r="105">
      <c r="A105" s="4">
        <v>40878.0</v>
      </c>
      <c r="B105" s="5" t="s">
        <v>26</v>
      </c>
      <c r="C105" s="7" t="s">
        <v>18</v>
      </c>
      <c r="D105" s="7" t="s">
        <v>67</v>
      </c>
      <c r="E105" s="7" t="s">
        <v>110</v>
      </c>
    </row>
    <row r="106">
      <c r="A106" s="4">
        <v>40848.0</v>
      </c>
      <c r="B106" s="5" t="s">
        <v>26</v>
      </c>
      <c r="C106" s="7" t="s">
        <v>71</v>
      </c>
      <c r="D106" s="7" t="s">
        <v>78</v>
      </c>
      <c r="E106" s="7" t="s">
        <v>59</v>
      </c>
    </row>
    <row r="107">
      <c r="A107" s="4">
        <v>40817.0</v>
      </c>
      <c r="B107" s="5" t="s">
        <v>22</v>
      </c>
      <c r="C107" s="7" t="s">
        <v>48</v>
      </c>
      <c r="D107" s="7" t="s">
        <v>17</v>
      </c>
      <c r="E107" s="7" t="s">
        <v>198</v>
      </c>
    </row>
    <row r="108">
      <c r="A108" s="4">
        <v>40787.0</v>
      </c>
      <c r="B108" s="5" t="s">
        <v>21</v>
      </c>
      <c r="C108" s="6">
        <f>+0.7 %</f>
        <v>0.007</v>
      </c>
      <c r="D108" s="6">
        <f>+0.1 %</f>
        <v>0.001</v>
      </c>
      <c r="E108" s="7" t="s">
        <v>55</v>
      </c>
    </row>
    <row r="109">
      <c r="A109" s="4">
        <v>40756.0</v>
      </c>
      <c r="B109" s="5" t="s">
        <v>22</v>
      </c>
      <c r="C109" s="7" t="s">
        <v>15</v>
      </c>
      <c r="D109" s="7" t="s">
        <v>82</v>
      </c>
      <c r="E109" s="7" t="s">
        <v>59</v>
      </c>
    </row>
    <row r="110">
      <c r="A110" s="4">
        <v>40725.0</v>
      </c>
      <c r="B110" s="5" t="s">
        <v>21</v>
      </c>
      <c r="C110" s="6">
        <f>+0.3 %</f>
        <v>0.003</v>
      </c>
      <c r="D110" s="7" t="s">
        <v>111</v>
      </c>
      <c r="E110" s="7" t="s">
        <v>146</v>
      </c>
    </row>
    <row r="111">
      <c r="A111" s="4">
        <v>40695.0</v>
      </c>
      <c r="B111" s="5" t="s">
        <v>22</v>
      </c>
      <c r="C111" s="7" t="s">
        <v>74</v>
      </c>
      <c r="D111" s="7" t="s">
        <v>147</v>
      </c>
      <c r="E111" s="7" t="s">
        <v>99</v>
      </c>
    </row>
    <row r="112">
      <c r="A112" s="4">
        <v>40664.0</v>
      </c>
      <c r="B112" s="5" t="s">
        <v>12</v>
      </c>
      <c r="C112" s="7" t="s">
        <v>17</v>
      </c>
      <c r="D112" s="7" t="s">
        <v>95</v>
      </c>
      <c r="E112" s="7" t="s">
        <v>92</v>
      </c>
    </row>
    <row r="113">
      <c r="A113" s="4">
        <v>40634.0</v>
      </c>
      <c r="B113" s="5" t="s">
        <v>11</v>
      </c>
      <c r="C113" s="6">
        <f t="shared" ref="C113:D113" si="4">+0.6 %</f>
        <v>0.006</v>
      </c>
      <c r="D113" s="6">
        <f t="shared" si="4"/>
        <v>0.006</v>
      </c>
      <c r="E113" s="7" t="s">
        <v>110</v>
      </c>
    </row>
    <row r="114">
      <c r="A114" s="4">
        <v>40603.0</v>
      </c>
      <c r="B114" s="5" t="s">
        <v>12</v>
      </c>
      <c r="C114" s="7" t="s">
        <v>67</v>
      </c>
      <c r="D114" s="6">
        <f>+1 %</f>
        <v>0.01</v>
      </c>
      <c r="E114" s="7" t="s">
        <v>92</v>
      </c>
    </row>
    <row r="115">
      <c r="A115" s="4">
        <v>40575.0</v>
      </c>
      <c r="B115" s="5" t="s">
        <v>9</v>
      </c>
      <c r="C115" s="6">
        <f>+2.7 %</f>
        <v>0.027</v>
      </c>
      <c r="D115" s="6">
        <f>+1.8 %</f>
        <v>0.018</v>
      </c>
      <c r="E115" s="7" t="s">
        <v>113</v>
      </c>
    </row>
    <row r="116">
      <c r="A116" s="4">
        <v>40544.0</v>
      </c>
      <c r="B116" s="5" t="s">
        <v>12</v>
      </c>
      <c r="C116" s="6">
        <f>+0.9 %</f>
        <v>0.009</v>
      </c>
      <c r="D116" s="5" t="s">
        <v>19</v>
      </c>
      <c r="E116" s="7" t="s">
        <v>59</v>
      </c>
    </row>
    <row r="117">
      <c r="A117" s="4">
        <v>40513.0</v>
      </c>
      <c r="B117" s="5" t="s">
        <v>13</v>
      </c>
      <c r="C117" s="7" t="s">
        <v>84</v>
      </c>
      <c r="D117" s="7" t="s">
        <v>25</v>
      </c>
      <c r="E117" s="7" t="s">
        <v>61</v>
      </c>
    </row>
    <row r="118">
      <c r="A118" s="4">
        <v>40483.0</v>
      </c>
      <c r="B118" s="5" t="s">
        <v>11</v>
      </c>
      <c r="C118" s="6">
        <f>+0.9 %</f>
        <v>0.009</v>
      </c>
      <c r="D118" s="7" t="s">
        <v>78</v>
      </c>
      <c r="E118" s="7" t="s">
        <v>179</v>
      </c>
    </row>
    <row r="119">
      <c r="A119" s="4">
        <v>40452.0</v>
      </c>
      <c r="B119" s="5" t="s">
        <v>12</v>
      </c>
      <c r="C119" s="6">
        <f>+0.3 %</f>
        <v>0.003</v>
      </c>
      <c r="D119" s="7" t="s">
        <v>53</v>
      </c>
      <c r="E119" s="5" t="s">
        <v>153</v>
      </c>
    </row>
    <row r="120">
      <c r="A120" s="4">
        <v>40422.0</v>
      </c>
      <c r="B120" s="5" t="s">
        <v>12</v>
      </c>
      <c r="C120" s="7" t="s">
        <v>150</v>
      </c>
      <c r="D120" s="7" t="s">
        <v>76</v>
      </c>
      <c r="E120" s="5" t="s">
        <v>153</v>
      </c>
    </row>
    <row r="121">
      <c r="A121" s="4">
        <v>40391.0</v>
      </c>
      <c r="B121" s="5" t="s">
        <v>9</v>
      </c>
      <c r="C121" s="7" t="s">
        <v>18</v>
      </c>
      <c r="D121" s="7" t="s">
        <v>88</v>
      </c>
      <c r="E121" s="5" t="s">
        <v>153</v>
      </c>
    </row>
    <row r="122">
      <c r="A122" s="4">
        <v>40360.0</v>
      </c>
      <c r="B122" s="5" t="s">
        <v>9</v>
      </c>
      <c r="C122" s="7" t="s">
        <v>7</v>
      </c>
      <c r="D122" s="7" t="s">
        <v>151</v>
      </c>
      <c r="E122" s="5" t="s">
        <v>153</v>
      </c>
    </row>
    <row r="123">
      <c r="A123" s="4">
        <v>40330.0</v>
      </c>
      <c r="B123" s="5" t="s">
        <v>5</v>
      </c>
      <c r="C123" s="7" t="s">
        <v>67</v>
      </c>
      <c r="D123" s="7" t="s">
        <v>95</v>
      </c>
      <c r="E123" s="5" t="s">
        <v>153</v>
      </c>
    </row>
    <row r="124">
      <c r="A124" s="4">
        <v>40299.0</v>
      </c>
      <c r="B124" s="5" t="s">
        <v>139</v>
      </c>
      <c r="C124" s="7" t="s">
        <v>7</v>
      </c>
      <c r="D124" s="6">
        <f>+1 %</f>
        <v>0.01</v>
      </c>
      <c r="E124" s="5" t="s">
        <v>153</v>
      </c>
    </row>
    <row r="125">
      <c r="A125" s="4">
        <v>40269.0</v>
      </c>
      <c r="B125" s="5" t="s">
        <v>138</v>
      </c>
      <c r="C125" s="5" t="s">
        <v>19</v>
      </c>
      <c r="D125" s="7" t="s">
        <v>48</v>
      </c>
      <c r="E125" s="5" t="s">
        <v>153</v>
      </c>
    </row>
    <row r="126">
      <c r="A126" s="4">
        <v>40238.0</v>
      </c>
      <c r="B126" s="5" t="s">
        <v>138</v>
      </c>
      <c r="C126" s="6">
        <f>+1.6 %</f>
        <v>0.016</v>
      </c>
      <c r="D126" s="7" t="s">
        <v>78</v>
      </c>
      <c r="E126" s="5" t="s">
        <v>153</v>
      </c>
    </row>
    <row r="127">
      <c r="A127" s="4">
        <v>40210.0</v>
      </c>
      <c r="B127" s="5" t="s">
        <v>140</v>
      </c>
      <c r="C127" s="7" t="s">
        <v>107</v>
      </c>
      <c r="D127" s="7" t="s">
        <v>109</v>
      </c>
      <c r="E127" s="5" t="s">
        <v>153</v>
      </c>
    </row>
    <row r="128">
      <c r="A128" s="4">
        <v>40179.0</v>
      </c>
      <c r="B128" s="5" t="s">
        <v>206</v>
      </c>
      <c r="C128" s="7" t="s">
        <v>7</v>
      </c>
      <c r="D128" s="5" t="s">
        <v>153</v>
      </c>
      <c r="E128" s="5" t="s">
        <v>153</v>
      </c>
    </row>
    <row r="129">
      <c r="A129" s="4">
        <v>40148.0</v>
      </c>
      <c r="B129" s="5" t="s">
        <v>137</v>
      </c>
      <c r="C129" s="7" t="s">
        <v>96</v>
      </c>
      <c r="D129" s="5" t="s">
        <v>153</v>
      </c>
      <c r="E129" s="5" t="s">
        <v>153</v>
      </c>
    </row>
    <row r="130">
      <c r="A130" s="4">
        <v>40118.0</v>
      </c>
      <c r="B130" s="5" t="s">
        <v>177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259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168</v>
      </c>
      <c r="C2" s="7" t="s">
        <v>15</v>
      </c>
      <c r="D2" s="7" t="s">
        <v>15</v>
      </c>
      <c r="E2" s="6">
        <f>+1 %</f>
        <v>0.01</v>
      </c>
    </row>
    <row r="3">
      <c r="A3" s="4">
        <v>43983.0</v>
      </c>
      <c r="B3" s="5" t="s">
        <v>166</v>
      </c>
      <c r="C3" s="7" t="s">
        <v>25</v>
      </c>
      <c r="D3" s="6">
        <f>+0.9 %</f>
        <v>0.009</v>
      </c>
      <c r="E3" s="6">
        <f>+1.6 %</f>
        <v>0.016</v>
      </c>
    </row>
    <row r="4">
      <c r="A4" s="4">
        <v>43952.0</v>
      </c>
      <c r="B4" s="5" t="s">
        <v>167</v>
      </c>
      <c r="C4" s="6">
        <f>+0.7 %</f>
        <v>0.007</v>
      </c>
      <c r="D4" s="6">
        <f>+3 %</f>
        <v>0.03</v>
      </c>
      <c r="E4" s="6">
        <f>+2.4 %</f>
        <v>0.024</v>
      </c>
    </row>
    <row r="5">
      <c r="A5" s="4">
        <v>43922.0</v>
      </c>
      <c r="B5" s="5" t="s">
        <v>166</v>
      </c>
      <c r="C5" s="6">
        <f>+0.9 %</f>
        <v>0.009</v>
      </c>
      <c r="D5" s="6">
        <f>+2.8 %</f>
        <v>0.028</v>
      </c>
      <c r="E5" s="6">
        <f>+3.5 %</f>
        <v>0.035</v>
      </c>
    </row>
    <row r="6">
      <c r="A6" s="4">
        <v>43891.0</v>
      </c>
      <c r="B6" s="5" t="s">
        <v>168</v>
      </c>
      <c r="C6" s="6">
        <f>+1.3 %</f>
        <v>0.013</v>
      </c>
      <c r="D6" s="6">
        <f>+0.7 %</f>
        <v>0.007</v>
      </c>
      <c r="E6" s="6">
        <f>+3.8 %</f>
        <v>0.038</v>
      </c>
    </row>
    <row r="7">
      <c r="A7" s="4">
        <v>43862.0</v>
      </c>
      <c r="B7" s="5" t="s">
        <v>118</v>
      </c>
      <c r="C7" s="6">
        <f>+0.6 %</f>
        <v>0.006</v>
      </c>
      <c r="D7" s="7" t="s">
        <v>48</v>
      </c>
      <c r="E7" s="6">
        <f>+2.9 %</f>
        <v>0.029</v>
      </c>
    </row>
    <row r="8">
      <c r="A8" s="4">
        <v>43831.0</v>
      </c>
      <c r="B8" s="5" t="s">
        <v>202</v>
      </c>
      <c r="C8" s="7" t="s">
        <v>66</v>
      </c>
      <c r="D8" s="7" t="s">
        <v>17</v>
      </c>
      <c r="E8" s="6">
        <f>+2.3 %</f>
        <v>0.023</v>
      </c>
    </row>
    <row r="9">
      <c r="A9" s="4">
        <v>43800.0</v>
      </c>
      <c r="B9" s="5" t="s">
        <v>169</v>
      </c>
      <c r="C9" s="7" t="s">
        <v>47</v>
      </c>
      <c r="D9" s="7" t="s">
        <v>51</v>
      </c>
      <c r="E9" s="6">
        <f>+3.9 %</f>
        <v>0.039</v>
      </c>
    </row>
    <row r="10">
      <c r="A10" s="4">
        <v>43770.0</v>
      </c>
      <c r="B10" s="5" t="s">
        <v>168</v>
      </c>
      <c r="C10" s="6">
        <f>+0.4 %</f>
        <v>0.004</v>
      </c>
      <c r="D10" s="6">
        <f>+1.2 %</f>
        <v>0.012</v>
      </c>
      <c r="E10" s="6">
        <f>+4.9 %</f>
        <v>0.049</v>
      </c>
    </row>
    <row r="11">
      <c r="A11" s="4">
        <v>43739.0</v>
      </c>
      <c r="B11" s="5" t="s">
        <v>169</v>
      </c>
      <c r="C11" s="5" t="s">
        <v>19</v>
      </c>
      <c r="D11" s="6">
        <f>+0.3 %</f>
        <v>0.003</v>
      </c>
      <c r="E11" s="6">
        <f>+6.6 %</f>
        <v>0.066</v>
      </c>
    </row>
    <row r="12">
      <c r="A12" s="4">
        <v>43709.0</v>
      </c>
      <c r="B12" s="5" t="s">
        <v>169</v>
      </c>
      <c r="C12" s="6">
        <f>+0.8 %</f>
        <v>0.008</v>
      </c>
      <c r="D12" s="5" t="s">
        <v>19</v>
      </c>
      <c r="E12" s="6">
        <f>+6.7 %</f>
        <v>0.067</v>
      </c>
    </row>
    <row r="13">
      <c r="A13" s="4">
        <v>43678.0</v>
      </c>
      <c r="B13" s="5" t="s">
        <v>118</v>
      </c>
      <c r="C13" s="7" t="s">
        <v>6</v>
      </c>
      <c r="D13" s="7" t="s">
        <v>25</v>
      </c>
      <c r="E13" s="6">
        <f>+5.8 %</f>
        <v>0.058</v>
      </c>
    </row>
    <row r="14">
      <c r="A14" s="4">
        <v>43647.0</v>
      </c>
      <c r="B14" s="5" t="s">
        <v>118</v>
      </c>
      <c r="C14" s="7" t="s">
        <v>23</v>
      </c>
      <c r="D14" s="6">
        <f>+1.5 %</f>
        <v>0.015</v>
      </c>
      <c r="E14" s="6">
        <f t="shared" ref="E14:E15" si="1">+6.3 %</f>
        <v>0.063</v>
      </c>
    </row>
    <row r="15">
      <c r="A15" s="4">
        <v>43617.0</v>
      </c>
      <c r="B15" s="5" t="s">
        <v>169</v>
      </c>
      <c r="C15" s="6">
        <f>+0.1 %</f>
        <v>0.001</v>
      </c>
      <c r="D15" s="6">
        <f>+3.1 %</f>
        <v>0.031</v>
      </c>
      <c r="E15" s="6">
        <f t="shared" si="1"/>
        <v>0.063</v>
      </c>
    </row>
    <row r="16">
      <c r="A16" s="4">
        <v>43586.0</v>
      </c>
      <c r="B16" s="5" t="s">
        <v>169</v>
      </c>
      <c r="C16" s="6">
        <f>+1.7 %</f>
        <v>0.017</v>
      </c>
      <c r="D16" s="6">
        <f>+3.4 %</f>
        <v>0.034</v>
      </c>
      <c r="E16" s="6">
        <f>+6.2 %</f>
        <v>0.062</v>
      </c>
    </row>
    <row r="17">
      <c r="A17" s="4">
        <v>43556.0</v>
      </c>
      <c r="B17" s="5" t="s">
        <v>119</v>
      </c>
      <c r="C17" s="6">
        <f>+1.2 %</f>
        <v>0.012</v>
      </c>
      <c r="D17" s="6">
        <f>+1.6 %</f>
        <v>0.016</v>
      </c>
      <c r="E17" s="6">
        <f>+3.2 %</f>
        <v>0.032</v>
      </c>
    </row>
    <row r="18">
      <c r="A18" s="4">
        <v>43525.0</v>
      </c>
      <c r="B18" s="5" t="s">
        <v>203</v>
      </c>
      <c r="C18" s="6">
        <f>+0.4 %</f>
        <v>0.004</v>
      </c>
      <c r="D18" s="6">
        <f>+0.8 %</f>
        <v>0.008</v>
      </c>
      <c r="E18" s="6">
        <f>+3.4 %</f>
        <v>0.034</v>
      </c>
    </row>
    <row r="19">
      <c r="A19" s="4">
        <v>43497.0</v>
      </c>
      <c r="B19" s="5" t="s">
        <v>203</v>
      </c>
      <c r="C19" s="5" t="s">
        <v>19</v>
      </c>
      <c r="D19" s="6">
        <f>+0.9 %</f>
        <v>0.009</v>
      </c>
      <c r="E19" s="6">
        <f t="shared" ref="E19:E20" si="2">+3.2 %</f>
        <v>0.032</v>
      </c>
    </row>
    <row r="20">
      <c r="A20" s="4">
        <v>43466.0</v>
      </c>
      <c r="B20" s="5" t="s">
        <v>203</v>
      </c>
      <c r="C20" s="6">
        <f>+0.4 %</f>
        <v>0.004</v>
      </c>
      <c r="D20" s="6">
        <f>+3 %</f>
        <v>0.03</v>
      </c>
      <c r="E20" s="6">
        <f t="shared" si="2"/>
        <v>0.032</v>
      </c>
    </row>
    <row r="21">
      <c r="A21" s="4">
        <v>43435.0</v>
      </c>
      <c r="B21" s="5" t="s">
        <v>117</v>
      </c>
      <c r="C21" s="6">
        <f>+0.5 %</f>
        <v>0.005</v>
      </c>
      <c r="D21" s="6">
        <f>+2.6 %</f>
        <v>0.026</v>
      </c>
      <c r="E21" s="6">
        <f>+3.3 %</f>
        <v>0.033</v>
      </c>
    </row>
    <row r="22">
      <c r="A22" s="4">
        <v>43405.0</v>
      </c>
      <c r="B22" s="5" t="s">
        <v>120</v>
      </c>
      <c r="C22" s="6">
        <f t="shared" ref="C22:D22" si="3">+2.1 %</f>
        <v>0.021</v>
      </c>
      <c r="D22" s="6">
        <f t="shared" si="3"/>
        <v>0.021</v>
      </c>
      <c r="E22" s="6">
        <f>+4.4 %</f>
        <v>0.044</v>
      </c>
    </row>
    <row r="23">
      <c r="A23" s="4">
        <v>43374.0</v>
      </c>
      <c r="B23" s="5" t="s">
        <v>123</v>
      </c>
      <c r="C23" s="5" t="s">
        <v>19</v>
      </c>
      <c r="D23" s="6">
        <f>+0.1 %</f>
        <v>0.001</v>
      </c>
      <c r="E23" s="6">
        <f>+4.1 %</f>
        <v>0.041</v>
      </c>
    </row>
    <row r="24">
      <c r="A24" s="4">
        <v>43344.0</v>
      </c>
      <c r="B24" s="5" t="s">
        <v>123</v>
      </c>
      <c r="C24" s="5" t="s">
        <v>19</v>
      </c>
      <c r="D24" s="7" t="s">
        <v>23</v>
      </c>
      <c r="E24" s="6">
        <f>+4 %</f>
        <v>0.04</v>
      </c>
    </row>
    <row r="25">
      <c r="A25" s="4">
        <v>43313.0</v>
      </c>
      <c r="B25" s="5" t="s">
        <v>123</v>
      </c>
      <c r="C25" s="5" t="s">
        <v>19</v>
      </c>
      <c r="D25" s="7" t="s">
        <v>6</v>
      </c>
      <c r="E25" s="6">
        <f>+6 %</f>
        <v>0.06</v>
      </c>
    </row>
    <row r="26">
      <c r="A26" s="4">
        <v>43282.0</v>
      </c>
      <c r="B26" s="5" t="s">
        <v>123</v>
      </c>
      <c r="C26" s="7" t="s">
        <v>6</v>
      </c>
      <c r="D26" s="7" t="s">
        <v>96</v>
      </c>
      <c r="E26" s="6">
        <f>+7.2 %</f>
        <v>0.072</v>
      </c>
    </row>
    <row r="27">
      <c r="A27" s="4">
        <v>43252.0</v>
      </c>
      <c r="B27" s="5" t="s">
        <v>123</v>
      </c>
      <c r="C27" s="5" t="s">
        <v>19</v>
      </c>
      <c r="D27" s="6">
        <f>+0.3 %</f>
        <v>0.003</v>
      </c>
      <c r="E27" s="6">
        <f>+8.7 %</f>
        <v>0.087</v>
      </c>
    </row>
    <row r="28">
      <c r="A28" s="4">
        <v>43221.0</v>
      </c>
      <c r="B28" s="5" t="s">
        <v>123</v>
      </c>
      <c r="C28" s="7" t="s">
        <v>66</v>
      </c>
      <c r="D28" s="6">
        <f>+0.5 %</f>
        <v>0.005</v>
      </c>
      <c r="E28" s="6">
        <f>+9.3 %</f>
        <v>0.093</v>
      </c>
    </row>
    <row r="29">
      <c r="A29" s="4">
        <v>43191.0</v>
      </c>
      <c r="B29" s="5" t="s">
        <v>121</v>
      </c>
      <c r="C29" s="6">
        <f>+1.4 %</f>
        <v>0.014</v>
      </c>
      <c r="D29" s="6">
        <f>+1.5 %</f>
        <v>0.015</v>
      </c>
      <c r="E29" s="6">
        <f>+10.8 %</f>
        <v>0.108</v>
      </c>
    </row>
    <row r="30">
      <c r="A30" s="4">
        <v>43160.0</v>
      </c>
      <c r="B30" s="5" t="s">
        <v>123</v>
      </c>
      <c r="C30" s="6">
        <f>+0.2 %</f>
        <v>0.002</v>
      </c>
      <c r="D30" s="6">
        <f>+0.7 %</f>
        <v>0.007</v>
      </c>
      <c r="E30" s="6">
        <f>+9 %</f>
        <v>0.09</v>
      </c>
    </row>
    <row r="31">
      <c r="A31" s="4">
        <v>43132.0</v>
      </c>
      <c r="B31" s="5" t="s">
        <v>123</v>
      </c>
      <c r="C31" s="7" t="s">
        <v>51</v>
      </c>
      <c r="D31" s="6">
        <f>+2.1 %</f>
        <v>0.021</v>
      </c>
      <c r="E31" s="6">
        <f>+8.9 %</f>
        <v>0.089</v>
      </c>
    </row>
    <row r="32">
      <c r="A32" s="4">
        <v>43101.0</v>
      </c>
      <c r="B32" s="5" t="s">
        <v>123</v>
      </c>
      <c r="C32" s="6">
        <f>+0.6 %</f>
        <v>0.006</v>
      </c>
      <c r="D32" s="6">
        <f>+4 %</f>
        <v>0.04</v>
      </c>
      <c r="E32" s="6">
        <f>+9.9 %</f>
        <v>0.099</v>
      </c>
    </row>
    <row r="33">
      <c r="A33" s="4">
        <v>43070.0</v>
      </c>
      <c r="B33" s="5" t="s">
        <v>122</v>
      </c>
      <c r="C33" s="6">
        <f>+1.6 %</f>
        <v>0.016</v>
      </c>
      <c r="D33" s="6">
        <f>+3.3 %</f>
        <v>0.033</v>
      </c>
      <c r="E33" s="6">
        <f>+10.4 %</f>
        <v>0.104</v>
      </c>
    </row>
    <row r="34">
      <c r="A34" s="4">
        <v>43040.0</v>
      </c>
      <c r="B34" s="5" t="s">
        <v>125</v>
      </c>
      <c r="C34" s="6">
        <f>+1.8 %</f>
        <v>0.018</v>
      </c>
      <c r="D34" s="6">
        <f>+3.7 %</f>
        <v>0.037</v>
      </c>
      <c r="E34" s="6">
        <f>+10.3 %</f>
        <v>0.103</v>
      </c>
    </row>
    <row r="35">
      <c r="A35" s="4">
        <v>43009.0</v>
      </c>
      <c r="B35" s="5" t="s">
        <v>195</v>
      </c>
      <c r="C35" s="7" t="s">
        <v>51</v>
      </c>
      <c r="D35" s="6">
        <f>+3 %</f>
        <v>0.03</v>
      </c>
      <c r="E35" s="6">
        <f>+11.4 %</f>
        <v>0.114</v>
      </c>
    </row>
    <row r="36">
      <c r="A36" s="4">
        <v>42979.0</v>
      </c>
      <c r="B36" s="5" t="s">
        <v>195</v>
      </c>
      <c r="C36" s="6">
        <f>+2 %</f>
        <v>0.02</v>
      </c>
      <c r="D36" s="6">
        <f>+4.2 %</f>
        <v>0.042</v>
      </c>
      <c r="E36" s="6">
        <f>+13.5 %</f>
        <v>0.135</v>
      </c>
    </row>
    <row r="37">
      <c r="A37" s="4">
        <v>42948.0</v>
      </c>
      <c r="B37" s="5" t="s">
        <v>129</v>
      </c>
      <c r="C37" s="6">
        <f>+1.1 %</f>
        <v>0.011</v>
      </c>
      <c r="D37" s="6">
        <f>+2.7 %</f>
        <v>0.027</v>
      </c>
      <c r="E37" s="6">
        <f>+11.9 %</f>
        <v>0.119</v>
      </c>
    </row>
    <row r="38">
      <c r="A38" s="4">
        <v>42917.0</v>
      </c>
      <c r="B38" s="5" t="s">
        <v>130</v>
      </c>
      <c r="C38" s="6">
        <f>+1 %</f>
        <v>0.01</v>
      </c>
      <c r="D38" s="6">
        <f>+1.9 %</f>
        <v>0.019</v>
      </c>
      <c r="E38" s="6">
        <f>+10.3 %</f>
        <v>0.103</v>
      </c>
    </row>
    <row r="39">
      <c r="A39" s="4">
        <v>42887.0</v>
      </c>
      <c r="B39" s="5" t="s">
        <v>171</v>
      </c>
      <c r="C39" s="6">
        <f t="shared" ref="C39:D39" si="4">+0.5 %</f>
        <v>0.005</v>
      </c>
      <c r="D39" s="6">
        <f t="shared" si="4"/>
        <v>0.005</v>
      </c>
      <c r="E39" s="6">
        <f>+8.6 %</f>
        <v>0.086</v>
      </c>
    </row>
    <row r="40">
      <c r="A40" s="4">
        <v>42856.0</v>
      </c>
      <c r="B40" s="5" t="s">
        <v>171</v>
      </c>
      <c r="C40" s="6">
        <f>+0.3 %</f>
        <v>0.003</v>
      </c>
      <c r="D40" s="6">
        <f>+0.2 %</f>
        <v>0.002</v>
      </c>
      <c r="E40" s="6">
        <f>+9.2 %</f>
        <v>0.092</v>
      </c>
    </row>
    <row r="41">
      <c r="A41" s="4">
        <v>42826.0</v>
      </c>
      <c r="B41" s="5" t="s">
        <v>131</v>
      </c>
      <c r="C41" s="7" t="s">
        <v>23</v>
      </c>
      <c r="D41" s="6">
        <f>+0.7 %</f>
        <v>0.007</v>
      </c>
      <c r="E41" s="6">
        <f>+9.9 %</f>
        <v>0.099</v>
      </c>
    </row>
    <row r="42">
      <c r="A42" s="4">
        <v>42795.0</v>
      </c>
      <c r="B42" s="5" t="s">
        <v>171</v>
      </c>
      <c r="C42" s="6">
        <f>+0.2 %</f>
        <v>0.002</v>
      </c>
      <c r="D42" s="6">
        <f>+2 %</f>
        <v>0.02</v>
      </c>
      <c r="E42" s="6">
        <f>+10.9 %</f>
        <v>0.109</v>
      </c>
    </row>
    <row r="43">
      <c r="A43" s="4">
        <v>42767.0</v>
      </c>
      <c r="B43" s="5" t="s">
        <v>131</v>
      </c>
      <c r="C43" s="6">
        <f>+0.8 %</f>
        <v>0.008</v>
      </c>
      <c r="D43" s="6">
        <f>+3.4 %</f>
        <v>0.034</v>
      </c>
      <c r="E43" s="6">
        <f>+11.1 %</f>
        <v>0.111</v>
      </c>
    </row>
    <row r="44">
      <c r="A44" s="4">
        <v>42736.0</v>
      </c>
      <c r="B44" s="5" t="s">
        <v>205</v>
      </c>
      <c r="C44" s="6">
        <f>+1 %</f>
        <v>0.01</v>
      </c>
      <c r="D44" s="6">
        <f>+5.4 %</f>
        <v>0.054</v>
      </c>
      <c r="E44" s="6">
        <f>+11.6 %</f>
        <v>0.116</v>
      </c>
    </row>
    <row r="45">
      <c r="A45" s="4">
        <v>42705.0</v>
      </c>
      <c r="B45" s="5" t="s">
        <v>172</v>
      </c>
      <c r="C45" s="6">
        <f>+1.5 %</f>
        <v>0.015</v>
      </c>
      <c r="D45" s="6">
        <f>+6.2 %</f>
        <v>0.062</v>
      </c>
      <c r="E45" s="6">
        <f>+10.5 %</f>
        <v>0.105</v>
      </c>
    </row>
    <row r="46">
      <c r="A46" s="4">
        <v>42675.0</v>
      </c>
      <c r="B46" s="5" t="s">
        <v>132</v>
      </c>
      <c r="C46" s="6">
        <f>+2.8 %</f>
        <v>0.028</v>
      </c>
      <c r="D46" s="6">
        <f>+5.2 %</f>
        <v>0.052</v>
      </c>
      <c r="E46" s="6">
        <f>+12 %</f>
        <v>0.12</v>
      </c>
    </row>
    <row r="47">
      <c r="A47" s="4">
        <v>42644.0</v>
      </c>
      <c r="B47" s="5" t="s">
        <v>187</v>
      </c>
      <c r="C47" s="6">
        <f>+1.8 %</f>
        <v>0.018</v>
      </c>
      <c r="D47" s="6">
        <f>+2 %</f>
        <v>0.02</v>
      </c>
      <c r="E47" s="6">
        <f>+9.3 %</f>
        <v>0.093</v>
      </c>
    </row>
    <row r="48">
      <c r="A48" s="4">
        <v>42614.0</v>
      </c>
      <c r="B48" s="5" t="s">
        <v>185</v>
      </c>
      <c r="C48" s="6">
        <f>+0.5 %</f>
        <v>0.005</v>
      </c>
      <c r="D48" s="7" t="s">
        <v>23</v>
      </c>
      <c r="E48" s="6">
        <f>+8.2 %</f>
        <v>0.082</v>
      </c>
    </row>
    <row r="49">
      <c r="A49" s="4">
        <v>42583.0</v>
      </c>
      <c r="B49" s="5" t="s">
        <v>183</v>
      </c>
      <c r="C49" s="7" t="s">
        <v>18</v>
      </c>
      <c r="D49" s="6">
        <f>+0.3 %</f>
        <v>0.003</v>
      </c>
      <c r="E49" s="6">
        <f>+8.3 %</f>
        <v>0.083</v>
      </c>
    </row>
    <row r="50">
      <c r="A50" s="4">
        <v>42552.0</v>
      </c>
      <c r="B50" s="5" t="s">
        <v>185</v>
      </c>
      <c r="C50" s="7" t="s">
        <v>7</v>
      </c>
      <c r="D50" s="6">
        <f>+1.4 %</f>
        <v>0.014</v>
      </c>
      <c r="E50" s="6">
        <f>+8.7 %</f>
        <v>0.087</v>
      </c>
    </row>
    <row r="51">
      <c r="A51" s="4">
        <v>42522.0</v>
      </c>
      <c r="B51" s="5" t="s">
        <v>134</v>
      </c>
      <c r="C51" s="6">
        <f>+1.1 %</f>
        <v>0.011</v>
      </c>
      <c r="D51" s="6">
        <f>+2.7 %</f>
        <v>0.027</v>
      </c>
      <c r="E51" s="6">
        <f>+9.4 %</f>
        <v>0.094</v>
      </c>
    </row>
    <row r="52">
      <c r="A52" s="4">
        <v>42491.0</v>
      </c>
      <c r="B52" s="5" t="s">
        <v>183</v>
      </c>
      <c r="C52" s="6">
        <f>+0.9 %</f>
        <v>0.009</v>
      </c>
      <c r="D52" s="6">
        <f>+1.9 %</f>
        <v>0.019</v>
      </c>
      <c r="E52" s="6">
        <f>+8.8 %</f>
        <v>0.088</v>
      </c>
    </row>
    <row r="53">
      <c r="A53" s="4">
        <v>42461.0</v>
      </c>
      <c r="B53" s="5" t="s">
        <v>174</v>
      </c>
      <c r="C53" s="6">
        <f>+0.6 %</f>
        <v>0.006</v>
      </c>
      <c r="D53" s="6">
        <f>+2.2 %</f>
        <v>0.022</v>
      </c>
      <c r="E53" s="6">
        <f>+8.4 %</f>
        <v>0.084</v>
      </c>
    </row>
    <row r="54">
      <c r="A54" s="4">
        <v>42430.0</v>
      </c>
      <c r="B54" s="5" t="s">
        <v>135</v>
      </c>
      <c r="C54" s="6">
        <f>+0.4 %</f>
        <v>0.004</v>
      </c>
      <c r="D54" s="6">
        <f>+1.6 %</f>
        <v>0.016</v>
      </c>
      <c r="E54" s="6">
        <f>+7.7 %</f>
        <v>0.077</v>
      </c>
    </row>
    <row r="55">
      <c r="A55" s="4">
        <v>42401.0</v>
      </c>
      <c r="B55" s="5" t="s">
        <v>135</v>
      </c>
      <c r="C55" s="6">
        <f>+1.2 %</f>
        <v>0.012</v>
      </c>
      <c r="D55" s="6">
        <f>+4.2 %</f>
        <v>0.042</v>
      </c>
      <c r="E55" s="6">
        <f>+8.8 %</f>
        <v>0.088</v>
      </c>
    </row>
    <row r="56">
      <c r="A56" s="4">
        <v>42370.0</v>
      </c>
      <c r="B56" s="5" t="s">
        <v>176</v>
      </c>
      <c r="C56" s="5" t="s">
        <v>19</v>
      </c>
      <c r="D56" s="6">
        <f>+3.2 %</f>
        <v>0.032</v>
      </c>
      <c r="E56" s="6">
        <f>+7.7 %</f>
        <v>0.077</v>
      </c>
    </row>
    <row r="57">
      <c r="A57" s="4">
        <v>42339.0</v>
      </c>
      <c r="B57" s="5" t="s">
        <v>176</v>
      </c>
      <c r="C57" s="6">
        <f>+2.9 %</f>
        <v>0.029</v>
      </c>
      <c r="D57" s="6">
        <f>+4.1 %</f>
        <v>0.041</v>
      </c>
      <c r="E57" s="6">
        <f>+7 %</f>
        <v>0.07</v>
      </c>
    </row>
    <row r="58">
      <c r="A58" s="4">
        <v>42309.0</v>
      </c>
      <c r="B58" s="5" t="s">
        <v>137</v>
      </c>
      <c r="C58" s="6">
        <f>+0.3 %</f>
        <v>0.003</v>
      </c>
      <c r="D58" s="6">
        <f>+1.7 %</f>
        <v>0.017</v>
      </c>
      <c r="E58" s="6">
        <f>+4.1 %</f>
        <v>0.041</v>
      </c>
    </row>
    <row r="59">
      <c r="A59" s="4">
        <v>42278.0</v>
      </c>
      <c r="B59" s="5" t="s">
        <v>206</v>
      </c>
      <c r="C59" s="6">
        <f>+0.8 %</f>
        <v>0.008</v>
      </c>
      <c r="D59" s="6">
        <f>+1.6 %</f>
        <v>0.016</v>
      </c>
      <c r="E59" s="6">
        <f>+4.4 %</f>
        <v>0.044</v>
      </c>
    </row>
    <row r="60">
      <c r="A60" s="4">
        <v>42248.0</v>
      </c>
      <c r="B60" s="5" t="s">
        <v>138</v>
      </c>
      <c r="C60" s="6">
        <f>+0.6 %</f>
        <v>0.006</v>
      </c>
      <c r="D60" s="6">
        <f t="shared" ref="D60:D61" si="5">+0.7 %</f>
        <v>0.007</v>
      </c>
      <c r="E60" s="6">
        <f>+2.8 %</f>
        <v>0.028</v>
      </c>
    </row>
    <row r="61">
      <c r="A61" s="4">
        <v>42217.0</v>
      </c>
      <c r="B61" s="5" t="s">
        <v>138</v>
      </c>
      <c r="C61" s="6">
        <f>+0.1 %</f>
        <v>0.001</v>
      </c>
      <c r="D61" s="6">
        <f t="shared" si="5"/>
        <v>0.007</v>
      </c>
      <c r="E61" s="6">
        <f>+3.1 %</f>
        <v>0.031</v>
      </c>
    </row>
    <row r="62">
      <c r="A62" s="4">
        <v>42186.0</v>
      </c>
      <c r="B62" s="5" t="s">
        <v>138</v>
      </c>
      <c r="C62" s="5" t="s">
        <v>19</v>
      </c>
      <c r="D62" s="6">
        <f t="shared" ref="D62:D63" si="6">+1.1 %</f>
        <v>0.011</v>
      </c>
      <c r="E62" s="6">
        <f t="shared" ref="E62:E63" si="7">+3.7 %</f>
        <v>0.037</v>
      </c>
    </row>
    <row r="63">
      <c r="A63" s="4">
        <v>42156.0</v>
      </c>
      <c r="B63" s="5" t="s">
        <v>138</v>
      </c>
      <c r="C63" s="6">
        <f t="shared" ref="C63:C64" si="8">+0.6 %</f>
        <v>0.006</v>
      </c>
      <c r="D63" s="6">
        <f t="shared" si="6"/>
        <v>0.011</v>
      </c>
      <c r="E63" s="6">
        <f t="shared" si="7"/>
        <v>0.037</v>
      </c>
    </row>
    <row r="64">
      <c r="A64" s="4">
        <v>42125.0</v>
      </c>
      <c r="B64" s="5" t="s">
        <v>139</v>
      </c>
      <c r="C64" s="6">
        <f t="shared" si="8"/>
        <v>0.006</v>
      </c>
      <c r="D64" s="6">
        <f>+2 %</f>
        <v>0.02</v>
      </c>
      <c r="E64" s="6">
        <f>+3.2 %</f>
        <v>0.032</v>
      </c>
    </row>
    <row r="65">
      <c r="A65" s="4">
        <v>42095.0</v>
      </c>
      <c r="B65" s="5" t="s">
        <v>140</v>
      </c>
      <c r="C65" s="5" t="s">
        <v>19</v>
      </c>
      <c r="D65" s="6">
        <f>+1.6 %</f>
        <v>0.016</v>
      </c>
      <c r="E65" s="6">
        <f>+2.6 %</f>
        <v>0.026</v>
      </c>
    </row>
    <row r="66">
      <c r="A66" s="4">
        <v>42064.0</v>
      </c>
      <c r="B66" s="5" t="s">
        <v>140</v>
      </c>
      <c r="C66" s="6">
        <f>+1.4 %</f>
        <v>0.014</v>
      </c>
      <c r="D66" s="6">
        <f>+1 %</f>
        <v>0.01</v>
      </c>
      <c r="E66" s="6">
        <f>+3.5 %</f>
        <v>0.035</v>
      </c>
    </row>
    <row r="67">
      <c r="A67" s="4">
        <v>42036.0</v>
      </c>
      <c r="B67" s="5" t="s">
        <v>8</v>
      </c>
      <c r="C67" s="6">
        <f>+0.2 %</f>
        <v>0.002</v>
      </c>
      <c r="D67" s="7" t="s">
        <v>23</v>
      </c>
      <c r="E67" s="6">
        <f>+2.2 %</f>
        <v>0.022</v>
      </c>
    </row>
    <row r="68">
      <c r="A68" s="4">
        <v>42005.0</v>
      </c>
      <c r="B68" s="5" t="s">
        <v>5</v>
      </c>
      <c r="C68" s="7" t="s">
        <v>7</v>
      </c>
      <c r="D68" s="5" t="s">
        <v>19</v>
      </c>
      <c r="E68" s="6">
        <f>+0.9 %</f>
        <v>0.009</v>
      </c>
    </row>
    <row r="69">
      <c r="A69" s="4">
        <v>41974.0</v>
      </c>
      <c r="B69" s="5" t="s">
        <v>8</v>
      </c>
      <c r="C69" s="6">
        <f>+0.1 %</f>
        <v>0.001</v>
      </c>
      <c r="D69" s="5" t="s">
        <v>19</v>
      </c>
      <c r="E69" s="6">
        <f>+1.9 %</f>
        <v>0.019</v>
      </c>
    </row>
    <row r="70">
      <c r="A70" s="4">
        <v>41944.0</v>
      </c>
      <c r="B70" s="5" t="s">
        <v>8</v>
      </c>
      <c r="C70" s="6">
        <f>+0.5 %</f>
        <v>0.005</v>
      </c>
      <c r="D70" s="6">
        <f>+0.7 %</f>
        <v>0.007</v>
      </c>
      <c r="E70" s="6">
        <f>+1 %</f>
        <v>0.01</v>
      </c>
    </row>
    <row r="71">
      <c r="A71" s="4">
        <v>41913.0</v>
      </c>
      <c r="B71" s="5" t="s">
        <v>5</v>
      </c>
      <c r="C71" s="7" t="s">
        <v>25</v>
      </c>
      <c r="D71" s="6">
        <f>+0.9 %</f>
        <v>0.009</v>
      </c>
      <c r="E71" s="6">
        <f>+0.7 %</f>
        <v>0.007</v>
      </c>
    </row>
    <row r="72">
      <c r="A72" s="4">
        <v>41883.0</v>
      </c>
      <c r="B72" s="5" t="s">
        <v>8</v>
      </c>
      <c r="C72" s="6">
        <f>+0.8 %</f>
        <v>0.008</v>
      </c>
      <c r="D72" s="6">
        <f>+1.6 %</f>
        <v>0.016</v>
      </c>
      <c r="E72" s="6">
        <f>+1 %</f>
        <v>0.01</v>
      </c>
    </row>
    <row r="73">
      <c r="A73" s="4">
        <v>41852.0</v>
      </c>
      <c r="B73" s="5" t="s">
        <v>5</v>
      </c>
      <c r="C73" s="6">
        <f>+0.7 %</f>
        <v>0.007</v>
      </c>
      <c r="D73" s="6">
        <f>+0.8 %</f>
        <v>0.008</v>
      </c>
      <c r="E73" s="6">
        <f>+0.1 %</f>
        <v>0.001</v>
      </c>
    </row>
    <row r="74">
      <c r="A74" s="4">
        <v>41821.0</v>
      </c>
      <c r="B74" s="5" t="s">
        <v>9</v>
      </c>
      <c r="C74" s="5" t="s">
        <v>19</v>
      </c>
      <c r="D74" s="5" t="s">
        <v>19</v>
      </c>
      <c r="E74" s="7" t="s">
        <v>14</v>
      </c>
    </row>
    <row r="75">
      <c r="A75" s="4">
        <v>41791.0</v>
      </c>
      <c r="B75" s="5" t="s">
        <v>9</v>
      </c>
      <c r="C75" s="5" t="s">
        <v>19</v>
      </c>
      <c r="D75" s="6">
        <f>+0.9 %</f>
        <v>0.009</v>
      </c>
      <c r="E75" s="7" t="s">
        <v>113</v>
      </c>
    </row>
    <row r="76">
      <c r="A76" s="4">
        <v>41760.0</v>
      </c>
      <c r="B76" s="5" t="s">
        <v>9</v>
      </c>
      <c r="C76" s="5" t="s">
        <v>19</v>
      </c>
      <c r="D76" s="6">
        <f>+1.1 %</f>
        <v>0.011</v>
      </c>
      <c r="E76" s="7" t="s">
        <v>14</v>
      </c>
    </row>
    <row r="77">
      <c r="A77" s="4">
        <v>41730.0</v>
      </c>
      <c r="B77" s="5" t="s">
        <v>9</v>
      </c>
      <c r="C77" s="6">
        <f>+0.9 %</f>
        <v>0.009</v>
      </c>
      <c r="D77" s="7" t="s">
        <v>51</v>
      </c>
      <c r="E77" s="7" t="s">
        <v>85</v>
      </c>
    </row>
    <row r="78">
      <c r="A78" s="4">
        <v>41699.0</v>
      </c>
      <c r="B78" s="5" t="s">
        <v>10</v>
      </c>
      <c r="C78" s="6">
        <f>+0.1 %</f>
        <v>0.001</v>
      </c>
      <c r="D78" s="7" t="s">
        <v>7</v>
      </c>
      <c r="E78" s="7" t="s">
        <v>108</v>
      </c>
    </row>
    <row r="79">
      <c r="A79" s="4">
        <v>41671.0</v>
      </c>
      <c r="B79" s="5" t="s">
        <v>10</v>
      </c>
      <c r="C79" s="7" t="s">
        <v>66</v>
      </c>
      <c r="D79" s="7" t="s">
        <v>96</v>
      </c>
      <c r="E79" s="7" t="s">
        <v>111</v>
      </c>
    </row>
    <row r="80">
      <c r="A80" s="4">
        <v>41640.0</v>
      </c>
      <c r="B80" s="5" t="s">
        <v>9</v>
      </c>
      <c r="C80" s="6">
        <f>+0.4 %</f>
        <v>0.004</v>
      </c>
      <c r="D80" s="7" t="s">
        <v>51</v>
      </c>
      <c r="E80" s="7" t="s">
        <v>108</v>
      </c>
    </row>
    <row r="81">
      <c r="A81" s="4">
        <v>41609.0</v>
      </c>
      <c r="B81" s="5" t="s">
        <v>9</v>
      </c>
      <c r="C81" s="7" t="s">
        <v>62</v>
      </c>
      <c r="D81" s="7" t="s">
        <v>48</v>
      </c>
      <c r="E81" s="7" t="s">
        <v>148</v>
      </c>
    </row>
    <row r="82">
      <c r="A82" s="4">
        <v>41579.0</v>
      </c>
      <c r="B82" s="5" t="s">
        <v>5</v>
      </c>
      <c r="C82" s="6">
        <f>+0.2 %</f>
        <v>0.002</v>
      </c>
      <c r="D82" s="7" t="s">
        <v>23</v>
      </c>
      <c r="E82" s="7" t="s">
        <v>106</v>
      </c>
    </row>
    <row r="83">
      <c r="A83" s="4">
        <v>41548.0</v>
      </c>
      <c r="B83" s="5" t="s">
        <v>5</v>
      </c>
      <c r="C83" s="7" t="s">
        <v>47</v>
      </c>
      <c r="D83" s="7" t="s">
        <v>84</v>
      </c>
      <c r="E83" s="7" t="s">
        <v>192</v>
      </c>
    </row>
    <row r="84">
      <c r="A84" s="4">
        <v>41518.0</v>
      </c>
      <c r="B84" s="5" t="s">
        <v>5</v>
      </c>
      <c r="C84" s="5" t="s">
        <v>19</v>
      </c>
      <c r="D84" s="7" t="s">
        <v>78</v>
      </c>
      <c r="E84" s="7" t="s">
        <v>103</v>
      </c>
    </row>
    <row r="85">
      <c r="A85" s="4">
        <v>41487.0</v>
      </c>
      <c r="B85" s="5" t="s">
        <v>5</v>
      </c>
      <c r="C85" s="7" t="s">
        <v>86</v>
      </c>
      <c r="D85" s="7" t="s">
        <v>17</v>
      </c>
      <c r="E85" s="7" t="s">
        <v>146</v>
      </c>
    </row>
    <row r="86">
      <c r="A86" s="4">
        <v>41456.0</v>
      </c>
      <c r="B86" s="5" t="s">
        <v>140</v>
      </c>
      <c r="C86" s="7" t="s">
        <v>23</v>
      </c>
      <c r="D86" s="7" t="s">
        <v>23</v>
      </c>
      <c r="E86" s="7" t="s">
        <v>97</v>
      </c>
    </row>
    <row r="87">
      <c r="A87" s="4">
        <v>41426.0</v>
      </c>
      <c r="B87" s="5" t="s">
        <v>140</v>
      </c>
      <c r="C87" s="6">
        <f>+0.4 %</f>
        <v>0.004</v>
      </c>
      <c r="D87" s="7" t="s">
        <v>66</v>
      </c>
      <c r="E87" s="7" t="s">
        <v>92</v>
      </c>
    </row>
    <row r="88">
      <c r="A88" s="4">
        <v>41395.0</v>
      </c>
      <c r="B88" s="5" t="s">
        <v>140</v>
      </c>
      <c r="C88" s="7" t="s">
        <v>23</v>
      </c>
      <c r="D88" s="7" t="s">
        <v>84</v>
      </c>
      <c r="E88" s="7" t="s">
        <v>146</v>
      </c>
    </row>
    <row r="89">
      <c r="A89" s="4">
        <v>41365.0</v>
      </c>
      <c r="B89" s="5" t="s">
        <v>140</v>
      </c>
      <c r="C89" s="7" t="s">
        <v>66</v>
      </c>
      <c r="D89" s="7" t="s">
        <v>79</v>
      </c>
      <c r="E89" s="7" t="s">
        <v>101</v>
      </c>
    </row>
    <row r="90">
      <c r="A90" s="4">
        <v>41334.0</v>
      </c>
      <c r="B90" s="5" t="s">
        <v>139</v>
      </c>
      <c r="C90" s="7" t="s">
        <v>23</v>
      </c>
      <c r="D90" s="7" t="s">
        <v>71</v>
      </c>
      <c r="E90" s="7" t="s">
        <v>80</v>
      </c>
    </row>
    <row r="91">
      <c r="A91" s="4">
        <v>41306.0</v>
      </c>
      <c r="B91" s="5" t="s">
        <v>138</v>
      </c>
      <c r="C91" s="7" t="s">
        <v>7</v>
      </c>
      <c r="D91" s="7" t="s">
        <v>78</v>
      </c>
      <c r="E91" s="7" t="s">
        <v>89</v>
      </c>
    </row>
    <row r="92">
      <c r="A92" s="4">
        <v>41275.0</v>
      </c>
      <c r="B92" s="5" t="s">
        <v>138</v>
      </c>
      <c r="C92" s="7" t="s">
        <v>47</v>
      </c>
      <c r="D92" s="7" t="s">
        <v>79</v>
      </c>
      <c r="E92" s="7" t="s">
        <v>147</v>
      </c>
    </row>
    <row r="93">
      <c r="A93" s="4">
        <v>41244.0</v>
      </c>
      <c r="B93" s="5" t="s">
        <v>206</v>
      </c>
      <c r="C93" s="7" t="s">
        <v>7</v>
      </c>
      <c r="D93" s="7" t="s">
        <v>16</v>
      </c>
      <c r="E93" s="7" t="s">
        <v>82</v>
      </c>
    </row>
    <row r="94">
      <c r="A94" s="4">
        <v>41214.0</v>
      </c>
      <c r="B94" s="5" t="s">
        <v>137</v>
      </c>
      <c r="C94" s="7" t="s">
        <v>48</v>
      </c>
      <c r="D94" s="7" t="s">
        <v>85</v>
      </c>
      <c r="E94" s="7" t="s">
        <v>148</v>
      </c>
    </row>
    <row r="95">
      <c r="A95" s="4">
        <v>41183.0</v>
      </c>
      <c r="B95" s="5" t="s">
        <v>177</v>
      </c>
      <c r="C95" s="5" t="s">
        <v>19</v>
      </c>
      <c r="D95" s="7" t="s">
        <v>14</v>
      </c>
      <c r="E95" s="7" t="s">
        <v>98</v>
      </c>
    </row>
    <row r="96">
      <c r="A96" s="4">
        <v>41153.0</v>
      </c>
      <c r="B96" s="5" t="s">
        <v>177</v>
      </c>
      <c r="C96" s="7" t="s">
        <v>17</v>
      </c>
      <c r="D96" s="7" t="s">
        <v>87</v>
      </c>
      <c r="E96" s="7" t="s">
        <v>98</v>
      </c>
    </row>
    <row r="97">
      <c r="A97" s="4">
        <v>41122.0</v>
      </c>
      <c r="B97" s="5" t="s">
        <v>136</v>
      </c>
      <c r="C97" s="7" t="s">
        <v>25</v>
      </c>
      <c r="D97" s="7" t="s">
        <v>17</v>
      </c>
      <c r="E97" s="7" t="s">
        <v>69</v>
      </c>
    </row>
    <row r="98">
      <c r="A98" s="4">
        <v>41091.0</v>
      </c>
      <c r="B98" s="5" t="s">
        <v>176</v>
      </c>
      <c r="C98" s="7" t="s">
        <v>47</v>
      </c>
      <c r="D98" s="7" t="s">
        <v>23</v>
      </c>
      <c r="E98" s="7" t="s">
        <v>85</v>
      </c>
    </row>
    <row r="99">
      <c r="A99" s="4">
        <v>41061.0</v>
      </c>
      <c r="B99" s="5" t="s">
        <v>175</v>
      </c>
      <c r="C99" s="5" t="s">
        <v>19</v>
      </c>
      <c r="D99" s="6">
        <f t="shared" ref="D99:D100" si="9">+0.3 %</f>
        <v>0.003</v>
      </c>
      <c r="E99" s="7" t="s">
        <v>7</v>
      </c>
    </row>
    <row r="100">
      <c r="A100" s="4">
        <v>41030.0</v>
      </c>
      <c r="B100" s="5" t="s">
        <v>175</v>
      </c>
      <c r="C100" s="6">
        <f>+0.2 %</f>
        <v>0.002</v>
      </c>
      <c r="D100" s="6">
        <f t="shared" si="9"/>
        <v>0.003</v>
      </c>
      <c r="E100" s="7" t="s">
        <v>84</v>
      </c>
    </row>
    <row r="101">
      <c r="A101" s="4">
        <v>41000.0</v>
      </c>
      <c r="B101" s="5" t="s">
        <v>175</v>
      </c>
      <c r="C101" s="6">
        <f>+0.1 %</f>
        <v>0.001</v>
      </c>
      <c r="D101" s="5" t="s">
        <v>19</v>
      </c>
      <c r="E101" s="7" t="s">
        <v>14</v>
      </c>
    </row>
    <row r="102">
      <c r="A102" s="4">
        <v>40969.0</v>
      </c>
      <c r="B102" s="5" t="s">
        <v>176</v>
      </c>
      <c r="C102" s="5" t="s">
        <v>19</v>
      </c>
      <c r="D102" s="7" t="s">
        <v>25</v>
      </c>
      <c r="E102" s="7" t="s">
        <v>67</v>
      </c>
    </row>
    <row r="103">
      <c r="A103" s="4">
        <v>40940.0</v>
      </c>
      <c r="B103" s="5" t="s">
        <v>176</v>
      </c>
      <c r="C103" s="7" t="s">
        <v>18</v>
      </c>
      <c r="D103" s="7" t="s">
        <v>64</v>
      </c>
      <c r="E103" s="7" t="s">
        <v>88</v>
      </c>
    </row>
    <row r="104">
      <c r="A104" s="4">
        <v>40909.0</v>
      </c>
      <c r="B104" s="5" t="s">
        <v>175</v>
      </c>
      <c r="C104" s="7" t="s">
        <v>47</v>
      </c>
      <c r="D104" s="7" t="s">
        <v>84</v>
      </c>
      <c r="E104" s="7" t="s">
        <v>74</v>
      </c>
    </row>
    <row r="105">
      <c r="A105" s="4">
        <v>40878.0</v>
      </c>
      <c r="B105" s="5" t="s">
        <v>175</v>
      </c>
      <c r="C105" s="7" t="s">
        <v>86</v>
      </c>
      <c r="D105" s="7" t="s">
        <v>86</v>
      </c>
      <c r="E105" s="7" t="s">
        <v>56</v>
      </c>
    </row>
    <row r="106">
      <c r="A106" s="4">
        <v>40848.0</v>
      </c>
      <c r="B106" s="5" t="s">
        <v>174</v>
      </c>
      <c r="C106" s="5" t="s">
        <v>19</v>
      </c>
      <c r="D106" s="5" t="s">
        <v>19</v>
      </c>
      <c r="E106" s="7" t="s">
        <v>111</v>
      </c>
    </row>
    <row r="107">
      <c r="A107" s="4">
        <v>40817.0</v>
      </c>
      <c r="B107" s="5" t="s">
        <v>174</v>
      </c>
      <c r="C107" s="5" t="s">
        <v>19</v>
      </c>
      <c r="D107" s="5" t="s">
        <v>19</v>
      </c>
      <c r="E107" s="7" t="s">
        <v>72</v>
      </c>
    </row>
    <row r="108">
      <c r="A108" s="4">
        <v>40787.0</v>
      </c>
      <c r="B108" s="5" t="s">
        <v>174</v>
      </c>
      <c r="C108" s="5" t="s">
        <v>19</v>
      </c>
      <c r="D108" s="6">
        <f>+1.1 %</f>
        <v>0.011</v>
      </c>
      <c r="E108" s="7" t="s">
        <v>74</v>
      </c>
    </row>
    <row r="109">
      <c r="A109" s="4">
        <v>40756.0</v>
      </c>
      <c r="B109" s="5" t="s">
        <v>174</v>
      </c>
      <c r="C109" s="5" t="s">
        <v>19</v>
      </c>
      <c r="D109" s="7" t="s">
        <v>51</v>
      </c>
      <c r="E109" s="7" t="s">
        <v>74</v>
      </c>
    </row>
    <row r="110">
      <c r="A110" s="4">
        <v>40725.0</v>
      </c>
      <c r="B110" s="5" t="s">
        <v>174</v>
      </c>
      <c r="C110" s="6">
        <f>+1.1 %</f>
        <v>0.011</v>
      </c>
      <c r="D110" s="7" t="s">
        <v>51</v>
      </c>
      <c r="E110" s="7" t="s">
        <v>84</v>
      </c>
    </row>
    <row r="111">
      <c r="A111" s="4">
        <v>40695.0</v>
      </c>
      <c r="B111" s="5" t="s">
        <v>135</v>
      </c>
      <c r="C111" s="7" t="s">
        <v>17</v>
      </c>
      <c r="D111" s="7" t="s">
        <v>84</v>
      </c>
      <c r="E111" s="7" t="s">
        <v>148</v>
      </c>
    </row>
    <row r="112">
      <c r="A112" s="4">
        <v>40664.0</v>
      </c>
      <c r="B112" s="5" t="s">
        <v>174</v>
      </c>
      <c r="C112" s="5" t="s">
        <v>19</v>
      </c>
      <c r="D112" s="7" t="s">
        <v>71</v>
      </c>
      <c r="E112" s="7" t="s">
        <v>93</v>
      </c>
    </row>
    <row r="113">
      <c r="A113" s="4">
        <v>40634.0</v>
      </c>
      <c r="B113" s="5" t="s">
        <v>174</v>
      </c>
      <c r="C113" s="7" t="s">
        <v>7</v>
      </c>
      <c r="D113" s="7" t="s">
        <v>14</v>
      </c>
      <c r="E113" s="7" t="s">
        <v>184</v>
      </c>
    </row>
    <row r="114">
      <c r="A114" s="4">
        <v>40603.0</v>
      </c>
      <c r="B114" s="5" t="s">
        <v>183</v>
      </c>
      <c r="C114" s="7" t="s">
        <v>62</v>
      </c>
      <c r="D114" s="7" t="s">
        <v>151</v>
      </c>
      <c r="E114" s="7" t="s">
        <v>65</v>
      </c>
    </row>
    <row r="115">
      <c r="A115" s="4">
        <v>40575.0</v>
      </c>
      <c r="B115" s="5" t="s">
        <v>185</v>
      </c>
      <c r="C115" s="7" t="s">
        <v>47</v>
      </c>
      <c r="D115" s="7" t="s">
        <v>83</v>
      </c>
      <c r="E115" s="7" t="s">
        <v>94</v>
      </c>
    </row>
    <row r="116">
      <c r="A116" s="4">
        <v>40544.0</v>
      </c>
      <c r="B116" s="5" t="s">
        <v>134</v>
      </c>
      <c r="C116" s="7" t="s">
        <v>113</v>
      </c>
      <c r="D116" s="7" t="s">
        <v>16</v>
      </c>
      <c r="E116" s="7" t="s">
        <v>59</v>
      </c>
    </row>
    <row r="117">
      <c r="A117" s="4">
        <v>40513.0</v>
      </c>
      <c r="B117" s="5" t="s">
        <v>133</v>
      </c>
      <c r="C117" s="7" t="s">
        <v>6</v>
      </c>
      <c r="D117" s="6">
        <f>+0.5 %</f>
        <v>0.005</v>
      </c>
      <c r="E117" s="7" t="s">
        <v>59</v>
      </c>
    </row>
    <row r="118">
      <c r="A118" s="4">
        <v>40483.0</v>
      </c>
      <c r="B118" s="5" t="s">
        <v>133</v>
      </c>
      <c r="C118" s="6">
        <f>+1.2 %</f>
        <v>0.012</v>
      </c>
      <c r="D118" s="6">
        <f>+1 %</f>
        <v>0.01</v>
      </c>
      <c r="E118" s="7" t="s">
        <v>144</v>
      </c>
    </row>
    <row r="119">
      <c r="A119" s="4">
        <v>40452.0</v>
      </c>
      <c r="B119" s="5" t="s">
        <v>196</v>
      </c>
      <c r="C119" s="7" t="s">
        <v>18</v>
      </c>
      <c r="D119" s="6">
        <f>+1.8 %</f>
        <v>0.018</v>
      </c>
      <c r="E119" s="7" t="s">
        <v>110</v>
      </c>
    </row>
    <row r="120">
      <c r="A120" s="4">
        <v>40422.0</v>
      </c>
      <c r="B120" s="5" t="s">
        <v>196</v>
      </c>
      <c r="C120" s="5" t="s">
        <v>19</v>
      </c>
      <c r="D120" s="7" t="s">
        <v>51</v>
      </c>
      <c r="E120" s="7" t="s">
        <v>107</v>
      </c>
    </row>
    <row r="121">
      <c r="A121" s="4">
        <v>40391.0</v>
      </c>
      <c r="B121" s="5" t="s">
        <v>196</v>
      </c>
      <c r="C121" s="6">
        <f>+2 %</f>
        <v>0.02</v>
      </c>
      <c r="D121" s="7" t="s">
        <v>87</v>
      </c>
      <c r="E121" s="7" t="s">
        <v>88</v>
      </c>
    </row>
    <row r="122">
      <c r="A122" s="4">
        <v>40360.0</v>
      </c>
      <c r="B122" s="5" t="s">
        <v>185</v>
      </c>
      <c r="C122" s="7" t="s">
        <v>79</v>
      </c>
      <c r="D122" s="7" t="s">
        <v>58</v>
      </c>
      <c r="E122" s="7" t="s">
        <v>156</v>
      </c>
    </row>
    <row r="123">
      <c r="A123" s="4">
        <v>40330.0</v>
      </c>
      <c r="B123" s="5" t="s">
        <v>196</v>
      </c>
      <c r="C123" s="7" t="s">
        <v>85</v>
      </c>
      <c r="D123" s="7" t="s">
        <v>93</v>
      </c>
      <c r="E123" s="7" t="s">
        <v>241</v>
      </c>
    </row>
    <row r="124">
      <c r="A124" s="4">
        <v>40299.0</v>
      </c>
      <c r="B124" s="5" t="s">
        <v>132</v>
      </c>
      <c r="C124" s="7" t="s">
        <v>113</v>
      </c>
      <c r="D124" s="7" t="s">
        <v>54</v>
      </c>
      <c r="E124" s="7" t="s">
        <v>61</v>
      </c>
    </row>
    <row r="125">
      <c r="A125" s="4">
        <v>40269.0</v>
      </c>
      <c r="B125" s="5" t="s">
        <v>205</v>
      </c>
      <c r="C125" s="7" t="s">
        <v>16</v>
      </c>
      <c r="D125" s="7" t="s">
        <v>48</v>
      </c>
      <c r="E125" s="5" t="s">
        <v>153</v>
      </c>
    </row>
    <row r="126">
      <c r="A126" s="4">
        <v>40238.0</v>
      </c>
      <c r="B126" s="5" t="s">
        <v>171</v>
      </c>
      <c r="C126" s="6">
        <f>+0.9 %</f>
        <v>0.009</v>
      </c>
      <c r="D126" s="7" t="s">
        <v>84</v>
      </c>
      <c r="E126" s="5" t="s">
        <v>153</v>
      </c>
    </row>
    <row r="127">
      <c r="A127" s="4">
        <v>40210.0</v>
      </c>
      <c r="B127" s="5" t="s">
        <v>131</v>
      </c>
      <c r="C127" s="7" t="s">
        <v>23</v>
      </c>
      <c r="D127" s="7" t="s">
        <v>53</v>
      </c>
      <c r="E127" s="5" t="s">
        <v>153</v>
      </c>
    </row>
    <row r="128">
      <c r="A128" s="4">
        <v>40179.0</v>
      </c>
      <c r="B128" s="5" t="s">
        <v>171</v>
      </c>
      <c r="C128" s="7" t="s">
        <v>87</v>
      </c>
      <c r="D128" s="5" t="s">
        <v>19</v>
      </c>
      <c r="E128" s="5" t="s">
        <v>153</v>
      </c>
    </row>
    <row r="129">
      <c r="A129" s="4">
        <v>40148.0</v>
      </c>
      <c r="B129" s="5" t="s">
        <v>129</v>
      </c>
      <c r="C129" s="5" t="s">
        <v>19</v>
      </c>
      <c r="D129" s="6">
        <f>+5.8 %</f>
        <v>0.058</v>
      </c>
      <c r="E129" s="5" t="s">
        <v>153</v>
      </c>
    </row>
    <row r="130">
      <c r="A130" s="4">
        <v>40118.0</v>
      </c>
      <c r="B130" s="5" t="s">
        <v>129</v>
      </c>
      <c r="C130" s="6">
        <f>+2.5 %</f>
        <v>0.025</v>
      </c>
      <c r="D130" s="6">
        <f>+4.9 %</f>
        <v>0.049</v>
      </c>
      <c r="E130" s="5" t="s">
        <v>153</v>
      </c>
    </row>
    <row r="131">
      <c r="A131" s="4">
        <v>40087.0</v>
      </c>
      <c r="B131" s="5" t="s">
        <v>171</v>
      </c>
      <c r="C131" s="6">
        <f>+3.2 %</f>
        <v>0.032</v>
      </c>
      <c r="D131" s="7" t="s">
        <v>107</v>
      </c>
      <c r="E131" s="5" t="s">
        <v>153</v>
      </c>
    </row>
    <row r="132">
      <c r="A132" s="4">
        <v>40057.0</v>
      </c>
      <c r="B132" s="5" t="s">
        <v>132</v>
      </c>
      <c r="C132" s="7" t="s">
        <v>15</v>
      </c>
      <c r="D132" s="7" t="s">
        <v>91</v>
      </c>
      <c r="E132" s="5" t="s">
        <v>153</v>
      </c>
    </row>
    <row r="133">
      <c r="A133" s="4">
        <v>40026.0</v>
      </c>
      <c r="B133" s="5" t="s">
        <v>173</v>
      </c>
      <c r="C133" s="7" t="s">
        <v>111</v>
      </c>
      <c r="D133" s="7" t="s">
        <v>233</v>
      </c>
      <c r="E133" s="5" t="s">
        <v>153</v>
      </c>
    </row>
    <row r="134">
      <c r="A134" s="4">
        <v>39995.0</v>
      </c>
      <c r="B134" s="5" t="s">
        <v>129</v>
      </c>
      <c r="C134" s="7" t="s">
        <v>16</v>
      </c>
      <c r="D134" s="5" t="s">
        <v>153</v>
      </c>
      <c r="E134" s="5" t="s">
        <v>153</v>
      </c>
    </row>
    <row r="135">
      <c r="A135" s="4">
        <v>39965.0</v>
      </c>
      <c r="B135" s="5" t="s">
        <v>193</v>
      </c>
      <c r="C135" s="7" t="s">
        <v>78</v>
      </c>
      <c r="D135" s="5" t="s">
        <v>153</v>
      </c>
      <c r="E135" s="5" t="s">
        <v>153</v>
      </c>
    </row>
    <row r="136">
      <c r="A136" s="4">
        <v>39934.0</v>
      </c>
      <c r="B136" s="5" t="s">
        <v>126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260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136</v>
      </c>
      <c r="C2" s="7" t="s">
        <v>69</v>
      </c>
      <c r="D2" s="7" t="s">
        <v>14</v>
      </c>
      <c r="E2" s="6">
        <f>+3 %</f>
        <v>0.03</v>
      </c>
    </row>
    <row r="3">
      <c r="A3" s="4">
        <v>43983.0</v>
      </c>
      <c r="B3" s="5" t="s">
        <v>174</v>
      </c>
      <c r="C3" s="5" t="s">
        <v>19</v>
      </c>
      <c r="D3" s="6">
        <f>+1.2 %</f>
        <v>0.012</v>
      </c>
      <c r="E3" s="6">
        <f>+9.7 %</f>
        <v>0.097</v>
      </c>
    </row>
    <row r="4">
      <c r="A4" s="4">
        <v>43952.0</v>
      </c>
      <c r="B4" s="5" t="s">
        <v>174</v>
      </c>
      <c r="C4" s="6">
        <f>+1 %</f>
        <v>0.01</v>
      </c>
      <c r="D4" s="6">
        <f>+3.1 %</f>
        <v>0.031</v>
      </c>
      <c r="E4" s="6">
        <f>+10.6 %</f>
        <v>0.106</v>
      </c>
    </row>
    <row r="5">
      <c r="A5" s="4">
        <v>43922.0</v>
      </c>
      <c r="B5" s="5" t="s">
        <v>135</v>
      </c>
      <c r="C5" s="6">
        <f>+0.2 %</f>
        <v>0.002</v>
      </c>
      <c r="D5" s="6">
        <f>+4.4 %</f>
        <v>0.044</v>
      </c>
      <c r="E5" s="6">
        <f>+8.6 %</f>
        <v>0.086</v>
      </c>
    </row>
    <row r="6">
      <c r="A6" s="4">
        <v>43891.0</v>
      </c>
      <c r="B6" s="5" t="s">
        <v>175</v>
      </c>
      <c r="C6" s="6">
        <f>+1.9 %</f>
        <v>0.019</v>
      </c>
      <c r="D6" s="6">
        <f>+3.7 %</f>
        <v>0.037</v>
      </c>
      <c r="E6" s="6">
        <f>+9.4 %</f>
        <v>0.094</v>
      </c>
    </row>
    <row r="7">
      <c r="A7" s="4">
        <v>43862.0</v>
      </c>
      <c r="B7" s="5" t="s">
        <v>136</v>
      </c>
      <c r="C7" s="6">
        <f>+2.2 %</f>
        <v>0.022</v>
      </c>
      <c r="D7" s="6">
        <f>+1.2 %</f>
        <v>0.012</v>
      </c>
      <c r="E7" s="6">
        <f>+8.6 %</f>
        <v>0.086</v>
      </c>
    </row>
    <row r="8">
      <c r="A8" s="4">
        <v>43831.0</v>
      </c>
      <c r="B8" s="5" t="s">
        <v>137</v>
      </c>
      <c r="C8" s="7" t="s">
        <v>6</v>
      </c>
      <c r="D8" s="7" t="s">
        <v>48</v>
      </c>
      <c r="E8" s="6">
        <f>+6.6 %</f>
        <v>0.066</v>
      </c>
    </row>
    <row r="9">
      <c r="A9" s="4">
        <v>43800.0</v>
      </c>
      <c r="B9" s="5" t="s">
        <v>137</v>
      </c>
      <c r="C9" s="7" t="s">
        <v>7</v>
      </c>
      <c r="D9" s="6">
        <f>+0.4 %</f>
        <v>0.004</v>
      </c>
      <c r="E9" s="6">
        <f>+6.7 %</f>
        <v>0.067</v>
      </c>
    </row>
    <row r="10">
      <c r="A10" s="4">
        <v>43770.0</v>
      </c>
      <c r="B10" s="5" t="s">
        <v>177</v>
      </c>
      <c r="C10" s="5" t="s">
        <v>19</v>
      </c>
      <c r="D10" s="6">
        <f>+0.8 %</f>
        <v>0.008</v>
      </c>
      <c r="E10" s="6">
        <f>+6.4 %</f>
        <v>0.064</v>
      </c>
    </row>
    <row r="11">
      <c r="A11" s="4">
        <v>43739.0</v>
      </c>
      <c r="B11" s="5" t="s">
        <v>177</v>
      </c>
      <c r="C11" s="6">
        <f>+1 %</f>
        <v>0.01</v>
      </c>
      <c r="D11" s="6">
        <f>+1.7 %</f>
        <v>0.017</v>
      </c>
      <c r="E11" s="6">
        <f>+8.9 %</f>
        <v>0.089</v>
      </c>
    </row>
    <row r="12">
      <c r="A12" s="4">
        <v>43709.0</v>
      </c>
      <c r="B12" s="5" t="s">
        <v>137</v>
      </c>
      <c r="C12" s="7" t="s">
        <v>51</v>
      </c>
      <c r="D12" s="6">
        <f>+4.1 %</f>
        <v>0.041</v>
      </c>
      <c r="E12" s="6">
        <f>+11.2 %</f>
        <v>0.112</v>
      </c>
    </row>
    <row r="13">
      <c r="A13" s="4">
        <v>43678.0</v>
      </c>
      <c r="B13" s="5" t="s">
        <v>137</v>
      </c>
      <c r="C13" s="6">
        <f>+0.8 %</f>
        <v>0.008</v>
      </c>
      <c r="D13" s="6">
        <f>+5.1 %</f>
        <v>0.051</v>
      </c>
      <c r="E13" s="6">
        <f>+11.3 %</f>
        <v>0.113</v>
      </c>
    </row>
    <row r="14">
      <c r="A14" s="4">
        <v>43647.0</v>
      </c>
      <c r="B14" s="5" t="s">
        <v>206</v>
      </c>
      <c r="C14" s="6">
        <f t="shared" ref="C14:D14" si="1">+3.5 %</f>
        <v>0.035</v>
      </c>
      <c r="D14" s="6">
        <f t="shared" si="1"/>
        <v>0.035</v>
      </c>
      <c r="E14" s="6">
        <f>+9.5 %</f>
        <v>0.095</v>
      </c>
    </row>
    <row r="15">
      <c r="A15" s="4">
        <v>43617.0</v>
      </c>
      <c r="B15" s="5" t="s">
        <v>8</v>
      </c>
      <c r="C15" s="6">
        <f>+0.8 %</f>
        <v>0.008</v>
      </c>
      <c r="D15" s="6">
        <f>+0.9 %</f>
        <v>0.009</v>
      </c>
      <c r="E15" s="6">
        <f>+6.5 %</f>
        <v>0.065</v>
      </c>
    </row>
    <row r="16">
      <c r="A16" s="4">
        <v>43586.0</v>
      </c>
      <c r="B16" s="5" t="s">
        <v>5</v>
      </c>
      <c r="C16" s="7" t="s">
        <v>62</v>
      </c>
      <c r="D16" s="6">
        <f>+1.2 %</f>
        <v>0.012</v>
      </c>
      <c r="E16" s="6">
        <f>+5.5 %</f>
        <v>0.055</v>
      </c>
    </row>
    <row r="17">
      <c r="A17" s="4">
        <v>43556.0</v>
      </c>
      <c r="B17" s="5" t="s">
        <v>8</v>
      </c>
      <c r="C17" s="6">
        <f>+0.9 %</f>
        <v>0.009</v>
      </c>
      <c r="D17" s="6">
        <f>+2.4 %</f>
        <v>0.024</v>
      </c>
      <c r="E17" s="6">
        <f>+6.6 %</f>
        <v>0.066</v>
      </c>
    </row>
    <row r="18">
      <c r="A18" s="4">
        <v>43525.0</v>
      </c>
      <c r="B18" s="5" t="s">
        <v>5</v>
      </c>
      <c r="C18" s="6">
        <f>+1.1 %</f>
        <v>0.011</v>
      </c>
      <c r="D18" s="6">
        <f>+1.2 %</f>
        <v>0.012</v>
      </c>
      <c r="E18" s="6">
        <f>+6.5 %</f>
        <v>0.065</v>
      </c>
    </row>
    <row r="19">
      <c r="A19" s="4">
        <v>43497.0</v>
      </c>
      <c r="B19" s="5" t="s">
        <v>9</v>
      </c>
      <c r="C19" s="6">
        <f>+0.3 %</f>
        <v>0.003</v>
      </c>
      <c r="D19" s="7" t="s">
        <v>15</v>
      </c>
      <c r="E19" s="6">
        <f>+5.8 %</f>
        <v>0.058</v>
      </c>
    </row>
    <row r="20">
      <c r="A20" s="4">
        <v>43466.0</v>
      </c>
      <c r="B20" s="5" t="s">
        <v>10</v>
      </c>
      <c r="C20" s="7" t="s">
        <v>23</v>
      </c>
      <c r="D20" s="6">
        <f>+1.1 %</f>
        <v>0.011</v>
      </c>
      <c r="E20" s="6">
        <f>+7.9 %</f>
        <v>0.079</v>
      </c>
    </row>
    <row r="21">
      <c r="A21" s="4">
        <v>43435.0</v>
      </c>
      <c r="B21" s="5" t="s">
        <v>9</v>
      </c>
      <c r="C21" s="7" t="s">
        <v>15</v>
      </c>
      <c r="D21" s="6">
        <f>+4.6 %</f>
        <v>0.046</v>
      </c>
      <c r="E21" s="6">
        <f>+9.2 %</f>
        <v>0.092</v>
      </c>
    </row>
    <row r="22">
      <c r="A22" s="4">
        <v>43405.0</v>
      </c>
      <c r="B22" s="5" t="s">
        <v>5</v>
      </c>
      <c r="C22" s="6">
        <f>+2.3 %</f>
        <v>0.023</v>
      </c>
      <c r="D22" s="6">
        <f>+5.5 %</f>
        <v>0.055</v>
      </c>
      <c r="E22" s="6">
        <f>+12.3 %</f>
        <v>0.123</v>
      </c>
    </row>
    <row r="23">
      <c r="A23" s="4">
        <v>43374.0</v>
      </c>
      <c r="B23" s="5" t="s">
        <v>11</v>
      </c>
      <c r="C23" s="6">
        <f>+3.1 %</f>
        <v>0.031</v>
      </c>
      <c r="D23" s="6">
        <f>+2.3 %</f>
        <v>0.023</v>
      </c>
      <c r="E23" s="6">
        <f>+11.7 %</f>
        <v>0.117</v>
      </c>
    </row>
    <row r="24">
      <c r="A24" s="4">
        <v>43344.0</v>
      </c>
      <c r="B24" s="5" t="s">
        <v>20</v>
      </c>
      <c r="C24" s="5" t="s">
        <v>19</v>
      </c>
      <c r="D24" s="7" t="s">
        <v>23</v>
      </c>
      <c r="E24" s="6">
        <f>+10.9 %</f>
        <v>0.109</v>
      </c>
    </row>
    <row r="25">
      <c r="A25" s="4">
        <v>43313.0</v>
      </c>
      <c r="B25" s="5" t="s">
        <v>20</v>
      </c>
      <c r="C25" s="7" t="s">
        <v>15</v>
      </c>
      <c r="D25" s="7" t="s">
        <v>23</v>
      </c>
      <c r="E25" s="6">
        <f>+9.8 %</f>
        <v>0.098</v>
      </c>
    </row>
    <row r="26">
      <c r="A26" s="4">
        <v>43282.0</v>
      </c>
      <c r="B26" s="5" t="s">
        <v>13</v>
      </c>
      <c r="C26" s="6">
        <f>+0.6 %</f>
        <v>0.006</v>
      </c>
      <c r="D26" s="6">
        <f>+0.7 %</f>
        <v>0.007</v>
      </c>
      <c r="E26" s="6">
        <f>+10.3 %</f>
        <v>0.103</v>
      </c>
    </row>
    <row r="27">
      <c r="A27" s="4">
        <v>43252.0</v>
      </c>
      <c r="B27" s="5" t="s">
        <v>20</v>
      </c>
      <c r="C27" s="7" t="s">
        <v>51</v>
      </c>
      <c r="D27" s="6">
        <f>+1 %</f>
        <v>0.01</v>
      </c>
      <c r="E27" s="6">
        <f>+10.4 %</f>
        <v>0.104</v>
      </c>
    </row>
    <row r="28">
      <c r="A28" s="4">
        <v>43221.0</v>
      </c>
      <c r="B28" s="5" t="s">
        <v>20</v>
      </c>
      <c r="C28" s="6">
        <f>+0.2 %</f>
        <v>0.002</v>
      </c>
      <c r="D28" s="6">
        <f>+1.5 %</f>
        <v>0.015</v>
      </c>
      <c r="E28" s="6">
        <f>+9.8 %</f>
        <v>0.098</v>
      </c>
    </row>
    <row r="29">
      <c r="A29" s="4">
        <v>43191.0</v>
      </c>
      <c r="B29" s="5" t="s">
        <v>20</v>
      </c>
      <c r="C29" s="6">
        <f>+0.8 %</f>
        <v>0.008</v>
      </c>
      <c r="D29" s="6">
        <f t="shared" ref="D29:D30" si="2">+3.7 %</f>
        <v>0.037</v>
      </c>
      <c r="E29" s="6">
        <f>+10.3 %</f>
        <v>0.103</v>
      </c>
    </row>
    <row r="30">
      <c r="A30" s="4">
        <v>43160.0</v>
      </c>
      <c r="B30" s="5" t="s">
        <v>149</v>
      </c>
      <c r="C30" s="6">
        <f>+0.5 %</f>
        <v>0.005</v>
      </c>
      <c r="D30" s="6">
        <f t="shared" si="2"/>
        <v>0.037</v>
      </c>
      <c r="E30" s="6">
        <f>+7.6 %</f>
        <v>0.076</v>
      </c>
    </row>
    <row r="31">
      <c r="A31" s="4">
        <v>43132.0</v>
      </c>
      <c r="B31" s="5" t="s">
        <v>21</v>
      </c>
      <c r="C31" s="6">
        <f>+2.3 %</f>
        <v>0.023</v>
      </c>
      <c r="D31" s="6">
        <f>+5.1 %</f>
        <v>0.051</v>
      </c>
      <c r="E31" s="6">
        <f>+11.6 %</f>
        <v>0.116</v>
      </c>
    </row>
    <row r="32">
      <c r="A32" s="4">
        <v>43101.0</v>
      </c>
      <c r="B32" s="5" t="s">
        <v>24</v>
      </c>
      <c r="C32" s="6">
        <f>+0.9 %</f>
        <v>0.009</v>
      </c>
      <c r="D32" s="6">
        <f>+4.6 %</f>
        <v>0.046</v>
      </c>
      <c r="E32" s="6">
        <f>+12.5 %</f>
        <v>0.125</v>
      </c>
    </row>
    <row r="33">
      <c r="A33" s="4">
        <v>43070.0</v>
      </c>
      <c r="B33" s="5" t="s">
        <v>26</v>
      </c>
      <c r="C33" s="6">
        <f>+1.9 %</f>
        <v>0.019</v>
      </c>
      <c r="D33" s="6">
        <f>+6.2 %</f>
        <v>0.062</v>
      </c>
      <c r="E33" s="6">
        <f>+11.7 %</f>
        <v>0.117</v>
      </c>
    </row>
    <row r="34">
      <c r="A34" s="4">
        <v>43040.0</v>
      </c>
      <c r="B34" s="5" t="s">
        <v>27</v>
      </c>
      <c r="C34" s="6">
        <f>+1.8 %</f>
        <v>0.018</v>
      </c>
      <c r="D34" s="6">
        <f>+3.2 %</f>
        <v>0.032</v>
      </c>
      <c r="E34" s="6">
        <f>+11.3 %</f>
        <v>0.113</v>
      </c>
    </row>
    <row r="35">
      <c r="A35" s="4">
        <v>43009.0</v>
      </c>
      <c r="B35" s="5" t="s">
        <v>28</v>
      </c>
      <c r="C35" s="6">
        <f>+2.4 %</f>
        <v>0.024</v>
      </c>
      <c r="D35" s="6">
        <f>+0.9 %</f>
        <v>0.009</v>
      </c>
      <c r="E35" s="6">
        <f>+8.2 %</f>
        <v>0.082</v>
      </c>
    </row>
    <row r="36">
      <c r="A36" s="4">
        <v>42979.0</v>
      </c>
      <c r="B36" s="5" t="s">
        <v>142</v>
      </c>
      <c r="C36" s="7" t="s">
        <v>48</v>
      </c>
      <c r="D36" s="7" t="s">
        <v>25</v>
      </c>
      <c r="E36" s="6">
        <f>+6.9 %</f>
        <v>0.069</v>
      </c>
    </row>
    <row r="37">
      <c r="A37" s="4">
        <v>42948.0</v>
      </c>
      <c r="B37" s="5" t="s">
        <v>29</v>
      </c>
      <c r="C37" s="7" t="s">
        <v>6</v>
      </c>
      <c r="D37" s="7" t="s">
        <v>23</v>
      </c>
      <c r="E37" s="6">
        <f>+9.2 %</f>
        <v>0.092</v>
      </c>
    </row>
    <row r="38">
      <c r="A38" s="4">
        <v>42917.0</v>
      </c>
      <c r="B38" s="5" t="s">
        <v>141</v>
      </c>
      <c r="C38" s="6">
        <f>+0.8 %</f>
        <v>0.008</v>
      </c>
      <c r="D38" s="6">
        <f>+0.7 %</f>
        <v>0.007</v>
      </c>
      <c r="E38" s="6">
        <f>+9.3 %</f>
        <v>0.093</v>
      </c>
    </row>
    <row r="39">
      <c r="A39" s="4">
        <v>42887.0</v>
      </c>
      <c r="B39" s="5" t="s">
        <v>29</v>
      </c>
      <c r="C39" s="7" t="s">
        <v>25</v>
      </c>
      <c r="D39" s="7" t="s">
        <v>16</v>
      </c>
      <c r="E39" s="6">
        <f>+6.1 %</f>
        <v>0.061</v>
      </c>
    </row>
    <row r="40">
      <c r="A40" s="4">
        <v>42856.0</v>
      </c>
      <c r="B40" s="5" t="s">
        <v>141</v>
      </c>
      <c r="C40" s="6">
        <f>+0.7 %</f>
        <v>0.007</v>
      </c>
      <c r="D40" s="6">
        <f>+3.3 %</f>
        <v>0.033</v>
      </c>
      <c r="E40" s="6">
        <f>+6.8 %</f>
        <v>0.068</v>
      </c>
    </row>
    <row r="41">
      <c r="A41" s="4">
        <v>42826.0</v>
      </c>
      <c r="B41" s="5" t="s">
        <v>29</v>
      </c>
      <c r="C41" s="7" t="s">
        <v>16</v>
      </c>
      <c r="D41" s="6">
        <f>+5.8 %</f>
        <v>0.058</v>
      </c>
      <c r="E41" s="6">
        <f>+5.9 %</f>
        <v>0.059</v>
      </c>
    </row>
    <row r="42">
      <c r="A42" s="4">
        <v>42795.0</v>
      </c>
      <c r="B42" s="5" t="s">
        <v>141</v>
      </c>
      <c r="C42" s="6">
        <f>+4.2 %</f>
        <v>0.042</v>
      </c>
      <c r="D42" s="6">
        <f>+7.6 %</f>
        <v>0.076</v>
      </c>
      <c r="E42" s="6">
        <f>+9.5 %</f>
        <v>0.095</v>
      </c>
    </row>
    <row r="43">
      <c r="A43" s="4">
        <v>42767.0</v>
      </c>
      <c r="B43" s="5" t="s">
        <v>143</v>
      </c>
      <c r="C43" s="6">
        <f>+3.1 %</f>
        <v>0.031</v>
      </c>
      <c r="D43" s="6">
        <f>+4.8 %</f>
        <v>0.048</v>
      </c>
      <c r="E43" s="6">
        <f>+3.2 %</f>
        <v>0.032</v>
      </c>
    </row>
    <row r="44">
      <c r="A44" s="4">
        <v>42736.0</v>
      </c>
      <c r="B44" s="5" t="s">
        <v>32</v>
      </c>
      <c r="C44" s="6">
        <f>+0.1 %</f>
        <v>0.001</v>
      </c>
      <c r="D44" s="6">
        <f>+0.6 %</f>
        <v>0.006</v>
      </c>
      <c r="E44" s="6">
        <f>+0.9 %</f>
        <v>0.009</v>
      </c>
    </row>
    <row r="45">
      <c r="A45" s="4">
        <v>42705.0</v>
      </c>
      <c r="B45" s="5" t="s">
        <v>32</v>
      </c>
      <c r="C45" s="6">
        <f>+1.5 %</f>
        <v>0.015</v>
      </c>
      <c r="D45" s="6">
        <f t="shared" ref="D45:E45" si="3">+1.7 %</f>
        <v>0.017</v>
      </c>
      <c r="E45" s="6">
        <f t="shared" si="3"/>
        <v>0.017</v>
      </c>
    </row>
    <row r="46">
      <c r="A46" s="4">
        <v>42675.0</v>
      </c>
      <c r="B46" s="5" t="s">
        <v>34</v>
      </c>
      <c r="C46" s="7" t="s">
        <v>48</v>
      </c>
      <c r="D46" s="6">
        <f>+1.2 %</f>
        <v>0.012</v>
      </c>
      <c r="E46" s="6">
        <f>+1.6 %</f>
        <v>0.016</v>
      </c>
    </row>
    <row r="47">
      <c r="A47" s="4">
        <v>42644.0</v>
      </c>
      <c r="B47" s="5" t="s">
        <v>33</v>
      </c>
      <c r="C47" s="6">
        <f>+1.2 %</f>
        <v>0.012</v>
      </c>
      <c r="D47" s="6">
        <f>+1.9 %</f>
        <v>0.019</v>
      </c>
      <c r="E47" s="6">
        <f>+4.2 %</f>
        <v>0.042</v>
      </c>
    </row>
    <row r="48">
      <c r="A48" s="4">
        <v>42614.0</v>
      </c>
      <c r="B48" s="5" t="s">
        <v>34</v>
      </c>
      <c r="C48" s="6">
        <f>+1.1 %</f>
        <v>0.011</v>
      </c>
      <c r="D48" s="7" t="s">
        <v>71</v>
      </c>
      <c r="E48" s="6">
        <f>+3.9 %</f>
        <v>0.039</v>
      </c>
    </row>
    <row r="49">
      <c r="A49" s="4">
        <v>42583.0</v>
      </c>
      <c r="B49" s="5" t="s">
        <v>35</v>
      </c>
      <c r="C49" s="7" t="s">
        <v>23</v>
      </c>
      <c r="D49" s="7" t="s">
        <v>107</v>
      </c>
      <c r="E49" s="6">
        <f>+3.6 %</f>
        <v>0.036</v>
      </c>
    </row>
    <row r="50">
      <c r="A50" s="4">
        <v>42552.0</v>
      </c>
      <c r="B50" s="5" t="s">
        <v>35</v>
      </c>
      <c r="C50" s="7" t="s">
        <v>85</v>
      </c>
      <c r="D50" s="7" t="s">
        <v>87</v>
      </c>
      <c r="E50" s="6">
        <f>+5.1 %</f>
        <v>0.051</v>
      </c>
    </row>
    <row r="51">
      <c r="A51" s="4">
        <v>42522.0</v>
      </c>
      <c r="B51" s="5" t="s">
        <v>33</v>
      </c>
      <c r="C51" s="5" t="s">
        <v>19</v>
      </c>
      <c r="D51" s="6">
        <f>+1.5 %</f>
        <v>0.015</v>
      </c>
      <c r="E51" s="6">
        <f t="shared" ref="E51:E52" si="4">+7.5 %</f>
        <v>0.075</v>
      </c>
    </row>
    <row r="52">
      <c r="A52" s="4">
        <v>42491.0</v>
      </c>
      <c r="B52" s="5" t="s">
        <v>33</v>
      </c>
      <c r="C52" s="7" t="s">
        <v>18</v>
      </c>
      <c r="D52" s="7" t="s">
        <v>18</v>
      </c>
      <c r="E52" s="6">
        <f t="shared" si="4"/>
        <v>0.075</v>
      </c>
    </row>
    <row r="53">
      <c r="A53" s="4">
        <v>42461.0</v>
      </c>
      <c r="B53" s="5" t="s">
        <v>33</v>
      </c>
      <c r="C53" s="6">
        <f>+1.7 %</f>
        <v>0.017</v>
      </c>
      <c r="D53" s="6">
        <f>+0.8 %</f>
        <v>0.008</v>
      </c>
      <c r="E53" s="6">
        <f>+8.2 %</f>
        <v>0.082</v>
      </c>
    </row>
    <row r="54">
      <c r="A54" s="4">
        <v>42430.0</v>
      </c>
      <c r="B54" s="5" t="s">
        <v>34</v>
      </c>
      <c r="C54" s="7" t="s">
        <v>78</v>
      </c>
      <c r="D54" s="5" t="s">
        <v>19</v>
      </c>
      <c r="E54" s="6">
        <f>+7.9 %</f>
        <v>0.079</v>
      </c>
    </row>
    <row r="55">
      <c r="A55" s="4">
        <v>42401.0</v>
      </c>
      <c r="B55" s="5" t="s">
        <v>33</v>
      </c>
      <c r="C55" s="6">
        <f>+0.8 %</f>
        <v>0.008</v>
      </c>
      <c r="D55" s="6">
        <f>+3.1 %</f>
        <v>0.031</v>
      </c>
      <c r="E55" s="6">
        <f>+11.1 %</f>
        <v>0.111</v>
      </c>
    </row>
    <row r="56">
      <c r="A56" s="4">
        <v>42370.0</v>
      </c>
      <c r="B56" s="5" t="s">
        <v>33</v>
      </c>
      <c r="C56" s="6">
        <f>+0.9 %</f>
        <v>0.009</v>
      </c>
      <c r="D56" s="6">
        <f>+3.9 %</f>
        <v>0.039</v>
      </c>
      <c r="E56" s="6">
        <f>+9.1 %</f>
        <v>0.091</v>
      </c>
    </row>
    <row r="57">
      <c r="A57" s="4">
        <v>42339.0</v>
      </c>
      <c r="B57" s="5" t="s">
        <v>34</v>
      </c>
      <c r="C57" s="6">
        <f>+1.4 %</f>
        <v>0.014</v>
      </c>
      <c r="D57" s="6">
        <f>+3.8 %</f>
        <v>0.038</v>
      </c>
      <c r="E57" s="6">
        <f>+7.4 %</f>
        <v>0.074</v>
      </c>
    </row>
    <row r="58">
      <c r="A58" s="4">
        <v>42309.0</v>
      </c>
      <c r="B58" s="5" t="s">
        <v>35</v>
      </c>
      <c r="C58" s="6">
        <f>+1.6 %</f>
        <v>0.016</v>
      </c>
      <c r="D58" s="6">
        <f>+3.3 %</f>
        <v>0.033</v>
      </c>
      <c r="E58" s="6">
        <f>+5.5 %</f>
        <v>0.055</v>
      </c>
    </row>
    <row r="59">
      <c r="A59" s="4">
        <v>42278.0</v>
      </c>
      <c r="B59" s="5" t="s">
        <v>112</v>
      </c>
      <c r="C59" s="6">
        <f>+0.9 %</f>
        <v>0.009</v>
      </c>
      <c r="D59" s="6">
        <f>+2.8 %</f>
        <v>0.028</v>
      </c>
      <c r="E59" s="6">
        <f>+4.8 %</f>
        <v>0.048</v>
      </c>
    </row>
    <row r="60">
      <c r="A60" s="4">
        <v>42248.0</v>
      </c>
      <c r="B60" s="5" t="s">
        <v>112</v>
      </c>
      <c r="C60" s="6">
        <f>+0.8 %</f>
        <v>0.008</v>
      </c>
      <c r="D60" s="6">
        <f>+2 %</f>
        <v>0.02</v>
      </c>
      <c r="E60" s="6">
        <f>+4.5 %</f>
        <v>0.045</v>
      </c>
    </row>
    <row r="61">
      <c r="A61" s="4">
        <v>42217.0</v>
      </c>
      <c r="B61" s="5" t="s">
        <v>37</v>
      </c>
      <c r="C61" s="6">
        <f t="shared" ref="C61:D61" si="5">+1.1 %</f>
        <v>0.011</v>
      </c>
      <c r="D61" s="6">
        <f t="shared" si="5"/>
        <v>0.011</v>
      </c>
      <c r="E61" s="6">
        <f>+5 %</f>
        <v>0.05</v>
      </c>
    </row>
    <row r="62">
      <c r="A62" s="4">
        <v>42186.0</v>
      </c>
      <c r="B62" s="5" t="s">
        <v>214</v>
      </c>
      <c r="C62" s="5" t="s">
        <v>19</v>
      </c>
      <c r="D62" s="6">
        <f>+0.5 %</f>
        <v>0.005</v>
      </c>
      <c r="E62" s="6">
        <f>+3.6 %</f>
        <v>0.036</v>
      </c>
    </row>
    <row r="63">
      <c r="A63" s="4">
        <v>42156.0</v>
      </c>
      <c r="B63" s="5" t="s">
        <v>214</v>
      </c>
      <c r="C63" s="5" t="s">
        <v>19</v>
      </c>
      <c r="D63" s="6">
        <f>+2 %</f>
        <v>0.02</v>
      </c>
      <c r="E63" s="6">
        <f>+3.2 %</f>
        <v>0.032</v>
      </c>
    </row>
    <row r="64">
      <c r="A64" s="4">
        <v>42125.0</v>
      </c>
      <c r="B64" s="5" t="s">
        <v>214</v>
      </c>
      <c r="C64" s="6">
        <f>+0.5 %</f>
        <v>0.005</v>
      </c>
      <c r="D64" s="6">
        <f>+3.2 %</f>
        <v>0.032</v>
      </c>
      <c r="E64" s="6">
        <f>+2.2 %</f>
        <v>0.022</v>
      </c>
    </row>
    <row r="65">
      <c r="A65" s="4">
        <v>42095.0</v>
      </c>
      <c r="B65" s="5" t="s">
        <v>214</v>
      </c>
      <c r="C65" s="6">
        <f>+1.5 %</f>
        <v>0.015</v>
      </c>
      <c r="D65" s="6">
        <f>+1.6 %</f>
        <v>0.016</v>
      </c>
      <c r="E65" s="6">
        <f>+3.1 %</f>
        <v>0.031</v>
      </c>
    </row>
    <row r="66">
      <c r="A66" s="4">
        <v>42064.0</v>
      </c>
      <c r="B66" s="5" t="s">
        <v>39</v>
      </c>
      <c r="C66" s="6">
        <f>+1.2 %</f>
        <v>0.012</v>
      </c>
      <c r="D66" s="7" t="s">
        <v>47</v>
      </c>
      <c r="E66" s="6">
        <f>+1 %</f>
        <v>0.01</v>
      </c>
    </row>
    <row r="67">
      <c r="A67" s="4">
        <v>42036.0</v>
      </c>
      <c r="B67" s="5" t="s">
        <v>40</v>
      </c>
      <c r="C67" s="7" t="s">
        <v>66</v>
      </c>
      <c r="D67" s="7" t="s">
        <v>79</v>
      </c>
      <c r="E67" s="7" t="s">
        <v>15</v>
      </c>
    </row>
    <row r="68">
      <c r="A68" s="4">
        <v>42005.0</v>
      </c>
      <c r="B68" s="5" t="s">
        <v>39</v>
      </c>
      <c r="C68" s="7" t="s">
        <v>7</v>
      </c>
      <c r="D68" s="7" t="s">
        <v>51</v>
      </c>
      <c r="E68" s="7" t="s">
        <v>51</v>
      </c>
    </row>
    <row r="69">
      <c r="A69" s="4">
        <v>41974.0</v>
      </c>
      <c r="B69" s="5" t="s">
        <v>38</v>
      </c>
      <c r="C69" s="7" t="s">
        <v>6</v>
      </c>
      <c r="D69" s="6">
        <f>+1 %</f>
        <v>0.01</v>
      </c>
      <c r="E69" s="6">
        <f>+1.4 %</f>
        <v>0.014</v>
      </c>
    </row>
    <row r="70">
      <c r="A70" s="4">
        <v>41944.0</v>
      </c>
      <c r="B70" s="5" t="s">
        <v>38</v>
      </c>
      <c r="C70" s="6">
        <f>+0.9 %</f>
        <v>0.009</v>
      </c>
      <c r="D70" s="6">
        <f>+2.8 %</f>
        <v>0.028</v>
      </c>
      <c r="E70" s="6">
        <f>+0.8 %</f>
        <v>0.008</v>
      </c>
    </row>
    <row r="71">
      <c r="A71" s="4">
        <v>41913.0</v>
      </c>
      <c r="B71" s="5" t="s">
        <v>39</v>
      </c>
      <c r="C71" s="6">
        <f>+0.5 %</f>
        <v>0.005</v>
      </c>
      <c r="D71" s="6">
        <f>+1.6 %</f>
        <v>0.016</v>
      </c>
      <c r="E71" s="7" t="s">
        <v>86</v>
      </c>
    </row>
    <row r="72">
      <c r="A72" s="4">
        <v>41883.0</v>
      </c>
      <c r="B72" s="5" t="s">
        <v>39</v>
      </c>
      <c r="C72" s="6">
        <f>+1.4 %</f>
        <v>0.014</v>
      </c>
      <c r="D72" s="6">
        <f>+0.7 %</f>
        <v>0.007</v>
      </c>
      <c r="E72" s="7" t="s">
        <v>66</v>
      </c>
    </row>
    <row r="73">
      <c r="A73" s="4">
        <v>41852.0</v>
      </c>
      <c r="B73" s="5" t="s">
        <v>40</v>
      </c>
      <c r="C73" s="7" t="s">
        <v>23</v>
      </c>
      <c r="D73" s="7" t="s">
        <v>16</v>
      </c>
      <c r="E73" s="7" t="s">
        <v>64</v>
      </c>
    </row>
    <row r="74">
      <c r="A74" s="4">
        <v>41821.0</v>
      </c>
      <c r="B74" s="5" t="s">
        <v>40</v>
      </c>
      <c r="C74" s="7" t="s">
        <v>23</v>
      </c>
      <c r="D74" s="6">
        <f>+0.1 %</f>
        <v>0.001</v>
      </c>
      <c r="E74" s="7" t="s">
        <v>16</v>
      </c>
    </row>
    <row r="75">
      <c r="A75" s="4">
        <v>41791.0</v>
      </c>
      <c r="B75" s="5" t="s">
        <v>40</v>
      </c>
      <c r="C75" s="7" t="s">
        <v>48</v>
      </c>
      <c r="D75" s="7" t="s">
        <v>18</v>
      </c>
      <c r="E75" s="7" t="s">
        <v>16</v>
      </c>
    </row>
    <row r="76">
      <c r="A76" s="4">
        <v>41760.0</v>
      </c>
      <c r="B76" s="5" t="s">
        <v>39</v>
      </c>
      <c r="C76" s="6">
        <f>+1.4 %</f>
        <v>0.014</v>
      </c>
      <c r="D76" s="6">
        <f>+0.1 %</f>
        <v>0.001</v>
      </c>
      <c r="E76" s="7" t="s">
        <v>84</v>
      </c>
    </row>
    <row r="77">
      <c r="A77" s="4">
        <v>41730.0</v>
      </c>
      <c r="B77" s="5" t="s">
        <v>40</v>
      </c>
      <c r="C77" s="7" t="s">
        <v>7</v>
      </c>
      <c r="D77" s="7" t="s">
        <v>16</v>
      </c>
      <c r="E77" s="7" t="s">
        <v>80</v>
      </c>
    </row>
    <row r="78">
      <c r="A78" s="4">
        <v>41699.0</v>
      </c>
      <c r="B78" s="5" t="s">
        <v>39</v>
      </c>
      <c r="C78" s="7" t="s">
        <v>7</v>
      </c>
      <c r="D78" s="7" t="s">
        <v>51</v>
      </c>
      <c r="E78" s="7" t="s">
        <v>189</v>
      </c>
    </row>
    <row r="79">
      <c r="A79" s="4">
        <v>41671.0</v>
      </c>
      <c r="B79" s="5" t="s">
        <v>39</v>
      </c>
      <c r="C79" s="7" t="s">
        <v>23</v>
      </c>
      <c r="D79" s="7" t="s">
        <v>47</v>
      </c>
      <c r="E79" s="7" t="s">
        <v>89</v>
      </c>
    </row>
    <row r="80">
      <c r="A80" s="4">
        <v>41640.0</v>
      </c>
      <c r="B80" s="5" t="s">
        <v>39</v>
      </c>
      <c r="C80" s="6">
        <f>+0.8 %</f>
        <v>0.008</v>
      </c>
      <c r="D80" s="7" t="s">
        <v>71</v>
      </c>
      <c r="E80" s="7" t="s">
        <v>74</v>
      </c>
    </row>
    <row r="81">
      <c r="A81" s="4">
        <v>41609.0</v>
      </c>
      <c r="B81" s="5" t="s">
        <v>39</v>
      </c>
      <c r="C81" s="7" t="s">
        <v>48</v>
      </c>
      <c r="D81" s="7" t="s">
        <v>96</v>
      </c>
      <c r="E81" s="7" t="s">
        <v>109</v>
      </c>
    </row>
    <row r="82">
      <c r="A82" s="4">
        <v>41579.0</v>
      </c>
      <c r="B82" s="5" t="s">
        <v>39</v>
      </c>
      <c r="C82" s="7" t="s">
        <v>17</v>
      </c>
      <c r="D82" s="5" t="s">
        <v>19</v>
      </c>
      <c r="E82" s="7" t="s">
        <v>111</v>
      </c>
    </row>
    <row r="83">
      <c r="A83" s="4">
        <v>41548.0</v>
      </c>
      <c r="B83" s="5" t="s">
        <v>38</v>
      </c>
      <c r="C83" s="6">
        <f>+0.7 %</f>
        <v>0.007</v>
      </c>
      <c r="D83" s="6">
        <f>+1.3 %</f>
        <v>0.013</v>
      </c>
      <c r="E83" s="7" t="s">
        <v>76</v>
      </c>
    </row>
    <row r="84">
      <c r="A84" s="4">
        <v>41518.0</v>
      </c>
      <c r="B84" s="5" t="s">
        <v>38</v>
      </c>
      <c r="C84" s="6">
        <f>+0.5 %</f>
        <v>0.005</v>
      </c>
      <c r="D84" s="6">
        <f>+0.2 %</f>
        <v>0.002</v>
      </c>
      <c r="E84" s="7" t="s">
        <v>113</v>
      </c>
    </row>
    <row r="85">
      <c r="A85" s="4">
        <v>41487.0</v>
      </c>
      <c r="B85" s="5" t="s">
        <v>39</v>
      </c>
      <c r="C85" s="5" t="s">
        <v>19</v>
      </c>
      <c r="D85" s="7" t="s">
        <v>96</v>
      </c>
      <c r="E85" s="7" t="s">
        <v>109</v>
      </c>
    </row>
    <row r="86">
      <c r="A86" s="4">
        <v>41456.0</v>
      </c>
      <c r="B86" s="5" t="s">
        <v>39</v>
      </c>
      <c r="C86" s="7" t="s">
        <v>23</v>
      </c>
      <c r="D86" s="7" t="s">
        <v>88</v>
      </c>
      <c r="E86" s="7" t="s">
        <v>145</v>
      </c>
    </row>
    <row r="87">
      <c r="A87" s="4">
        <v>41426.0</v>
      </c>
      <c r="B87" s="5" t="s">
        <v>38</v>
      </c>
      <c r="C87" s="7" t="s">
        <v>17</v>
      </c>
      <c r="D87" s="7" t="s">
        <v>98</v>
      </c>
      <c r="E87" s="7" t="s">
        <v>58</v>
      </c>
    </row>
    <row r="88">
      <c r="A88" s="4">
        <v>41395.0</v>
      </c>
      <c r="B88" s="5" t="s">
        <v>214</v>
      </c>
      <c r="C88" s="7" t="s">
        <v>14</v>
      </c>
      <c r="D88" s="7" t="s">
        <v>69</v>
      </c>
      <c r="E88" s="7" t="s">
        <v>58</v>
      </c>
    </row>
    <row r="89">
      <c r="A89" s="4">
        <v>41365.0</v>
      </c>
      <c r="B89" s="5" t="s">
        <v>37</v>
      </c>
      <c r="C89" s="7" t="s">
        <v>48</v>
      </c>
      <c r="D89" s="7" t="s">
        <v>23</v>
      </c>
      <c r="E89" s="7" t="s">
        <v>93</v>
      </c>
    </row>
    <row r="90">
      <c r="A90" s="4">
        <v>41334.0</v>
      </c>
      <c r="B90" s="5" t="s">
        <v>112</v>
      </c>
      <c r="C90" s="5" t="s">
        <v>19</v>
      </c>
      <c r="D90" s="6">
        <f>+0.7 %</f>
        <v>0.007</v>
      </c>
      <c r="E90" s="7" t="s">
        <v>72</v>
      </c>
    </row>
    <row r="91">
      <c r="A91" s="4">
        <v>41306.0</v>
      </c>
      <c r="B91" s="5" t="s">
        <v>112</v>
      </c>
      <c r="C91" s="6">
        <f>+0.7 %</f>
        <v>0.007</v>
      </c>
      <c r="D91" s="7" t="s">
        <v>6</v>
      </c>
      <c r="E91" s="7" t="s">
        <v>98</v>
      </c>
    </row>
    <row r="92">
      <c r="A92" s="4">
        <v>41275.0</v>
      </c>
      <c r="B92" s="5" t="s">
        <v>112</v>
      </c>
      <c r="C92" s="5" t="s">
        <v>19</v>
      </c>
      <c r="D92" s="7" t="s">
        <v>17</v>
      </c>
      <c r="E92" s="7" t="s">
        <v>146</v>
      </c>
    </row>
    <row r="93">
      <c r="A93" s="4">
        <v>41244.0</v>
      </c>
      <c r="B93" s="5" t="s">
        <v>112</v>
      </c>
      <c r="C93" s="7" t="s">
        <v>66</v>
      </c>
      <c r="D93" s="6">
        <f>+0.9 %</f>
        <v>0.009</v>
      </c>
      <c r="E93" s="7" t="s">
        <v>144</v>
      </c>
    </row>
    <row r="94">
      <c r="A94" s="4">
        <v>41214.0</v>
      </c>
      <c r="B94" s="5" t="s">
        <v>36</v>
      </c>
      <c r="C94" s="7" t="s">
        <v>51</v>
      </c>
      <c r="D94" s="6">
        <f>+0.2 %</f>
        <v>0.002</v>
      </c>
      <c r="E94" s="7" t="s">
        <v>80</v>
      </c>
    </row>
    <row r="95">
      <c r="A95" s="4">
        <v>41183.0</v>
      </c>
      <c r="B95" s="5" t="s">
        <v>36</v>
      </c>
      <c r="C95" s="6">
        <f>+2.1 %</f>
        <v>0.021</v>
      </c>
      <c r="D95" s="7" t="s">
        <v>107</v>
      </c>
      <c r="E95" s="7" t="s">
        <v>56</v>
      </c>
    </row>
    <row r="96">
      <c r="A96" s="4">
        <v>41153.0</v>
      </c>
      <c r="B96" s="5" t="s">
        <v>37</v>
      </c>
      <c r="C96" s="7" t="s">
        <v>84</v>
      </c>
      <c r="D96" s="7" t="s">
        <v>155</v>
      </c>
      <c r="E96" s="7" t="s">
        <v>190</v>
      </c>
    </row>
    <row r="97">
      <c r="A97" s="4">
        <v>41122.0</v>
      </c>
      <c r="B97" s="5" t="s">
        <v>112</v>
      </c>
      <c r="C97" s="7" t="s">
        <v>53</v>
      </c>
      <c r="D97" s="7" t="s">
        <v>72</v>
      </c>
      <c r="E97" s="7" t="s">
        <v>241</v>
      </c>
    </row>
    <row r="98">
      <c r="A98" s="4">
        <v>41091.0</v>
      </c>
      <c r="B98" s="5" t="s">
        <v>34</v>
      </c>
      <c r="C98" s="6">
        <f>+0.4 %</f>
        <v>0.004</v>
      </c>
      <c r="D98" s="7" t="s">
        <v>85</v>
      </c>
      <c r="E98" s="7" t="s">
        <v>246</v>
      </c>
    </row>
    <row r="99">
      <c r="A99" s="4">
        <v>41061.0</v>
      </c>
      <c r="B99" s="5" t="s">
        <v>34</v>
      </c>
      <c r="C99" s="7" t="s">
        <v>17</v>
      </c>
      <c r="D99" s="7" t="s">
        <v>15</v>
      </c>
      <c r="E99" s="7" t="s">
        <v>261</v>
      </c>
    </row>
    <row r="100">
      <c r="A100" s="4">
        <v>41030.0</v>
      </c>
      <c r="B100" s="5" t="s">
        <v>33</v>
      </c>
      <c r="C100" s="7" t="s">
        <v>71</v>
      </c>
      <c r="D100" s="7" t="s">
        <v>23</v>
      </c>
      <c r="E100" s="7" t="s">
        <v>262</v>
      </c>
    </row>
    <row r="101">
      <c r="A101" s="4">
        <v>41000.0</v>
      </c>
      <c r="B101" s="5" t="s">
        <v>32</v>
      </c>
      <c r="C101" s="6">
        <f>+1.7 %</f>
        <v>0.017</v>
      </c>
      <c r="D101" s="7" t="s">
        <v>48</v>
      </c>
      <c r="E101" s="7" t="s">
        <v>263</v>
      </c>
    </row>
    <row r="102">
      <c r="A102" s="4">
        <v>40969.0</v>
      </c>
      <c r="B102" s="5" t="s">
        <v>34</v>
      </c>
      <c r="C102" s="7" t="s">
        <v>47</v>
      </c>
      <c r="D102" s="7" t="s">
        <v>69</v>
      </c>
      <c r="E102" s="7" t="s">
        <v>264</v>
      </c>
    </row>
    <row r="103">
      <c r="A103" s="4">
        <v>40940.0</v>
      </c>
      <c r="B103" s="5" t="s">
        <v>33</v>
      </c>
      <c r="C103" s="7" t="s">
        <v>85</v>
      </c>
      <c r="D103" s="7" t="s">
        <v>16</v>
      </c>
      <c r="E103" s="7" t="s">
        <v>265</v>
      </c>
    </row>
    <row r="104">
      <c r="A104" s="4">
        <v>40909.0</v>
      </c>
      <c r="B104" s="5" t="s">
        <v>31</v>
      </c>
      <c r="C104" s="7" t="s">
        <v>18</v>
      </c>
      <c r="D104" s="6">
        <f>+0.1 %</f>
        <v>0.001</v>
      </c>
      <c r="E104" s="7" t="s">
        <v>264</v>
      </c>
    </row>
    <row r="105">
      <c r="A105" s="4">
        <v>40878.0</v>
      </c>
      <c r="B105" s="5" t="s">
        <v>31</v>
      </c>
      <c r="C105" s="6">
        <f>+0.8 %</f>
        <v>0.008</v>
      </c>
      <c r="D105" s="7" t="s">
        <v>14</v>
      </c>
      <c r="E105" s="7" t="s">
        <v>266</v>
      </c>
    </row>
    <row r="106">
      <c r="A106" s="4">
        <v>40848.0</v>
      </c>
      <c r="B106" s="5" t="s">
        <v>32</v>
      </c>
      <c r="C106" s="7" t="s">
        <v>47</v>
      </c>
      <c r="D106" s="7" t="s">
        <v>108</v>
      </c>
      <c r="E106" s="7" t="s">
        <v>267</v>
      </c>
    </row>
    <row r="107">
      <c r="A107" s="4">
        <v>40817.0</v>
      </c>
      <c r="B107" s="5" t="s">
        <v>31</v>
      </c>
      <c r="C107" s="7" t="s">
        <v>85</v>
      </c>
      <c r="D107" s="7" t="s">
        <v>102</v>
      </c>
      <c r="E107" s="7" t="s">
        <v>80</v>
      </c>
    </row>
    <row r="108">
      <c r="A108" s="4">
        <v>40787.0</v>
      </c>
      <c r="B108" s="5" t="s">
        <v>30</v>
      </c>
      <c r="C108" s="7" t="s">
        <v>96</v>
      </c>
      <c r="D108" s="7" t="s">
        <v>82</v>
      </c>
      <c r="E108" s="7" t="s">
        <v>246</v>
      </c>
    </row>
    <row r="109">
      <c r="A109" s="4">
        <v>40756.0</v>
      </c>
      <c r="B109" s="5" t="s">
        <v>142</v>
      </c>
      <c r="C109" s="7" t="s">
        <v>54</v>
      </c>
      <c r="D109" s="7" t="s">
        <v>144</v>
      </c>
      <c r="E109" s="7" t="s">
        <v>87</v>
      </c>
    </row>
    <row r="110">
      <c r="A110" s="4">
        <v>40725.0</v>
      </c>
      <c r="B110" s="5" t="s">
        <v>28</v>
      </c>
      <c r="C110" s="5" t="s">
        <v>19</v>
      </c>
      <c r="D110" s="7" t="s">
        <v>144</v>
      </c>
      <c r="E110" s="5" t="s">
        <v>153</v>
      </c>
    </row>
    <row r="111">
      <c r="A111" s="4">
        <v>40695.0</v>
      </c>
      <c r="B111" s="5" t="s">
        <v>28</v>
      </c>
      <c r="C111" s="7" t="s">
        <v>98</v>
      </c>
      <c r="D111" s="7" t="s">
        <v>268</v>
      </c>
      <c r="E111" s="5" t="s">
        <v>153</v>
      </c>
    </row>
    <row r="112">
      <c r="A112" s="4">
        <v>40664.0</v>
      </c>
      <c r="B112" s="5" t="s">
        <v>24</v>
      </c>
      <c r="C112" s="7" t="s">
        <v>54</v>
      </c>
      <c r="D112" s="7" t="s">
        <v>211</v>
      </c>
      <c r="E112" s="5" t="s">
        <v>153</v>
      </c>
    </row>
    <row r="113">
      <c r="A113" s="4">
        <v>40634.0</v>
      </c>
      <c r="B113" s="5" t="s">
        <v>20</v>
      </c>
      <c r="C113" s="7" t="s">
        <v>145</v>
      </c>
      <c r="D113" s="7" t="s">
        <v>156</v>
      </c>
      <c r="E113" s="5" t="s">
        <v>153</v>
      </c>
    </row>
    <row r="114">
      <c r="A114" s="4">
        <v>40603.0</v>
      </c>
      <c r="B114" s="5" t="s">
        <v>140</v>
      </c>
      <c r="C114" s="7" t="s">
        <v>53</v>
      </c>
      <c r="D114" s="6">
        <f>+4.9 %</f>
        <v>0.049</v>
      </c>
      <c r="E114" s="5" t="s">
        <v>153</v>
      </c>
    </row>
    <row r="115">
      <c r="A115" s="4">
        <v>40575.0</v>
      </c>
      <c r="B115" s="5" t="s">
        <v>206</v>
      </c>
      <c r="C115" s="5" t="s">
        <v>19</v>
      </c>
      <c r="D115" s="6">
        <f>+8.6 %</f>
        <v>0.086</v>
      </c>
      <c r="E115" s="5" t="s">
        <v>153</v>
      </c>
    </row>
    <row r="116">
      <c r="A116" s="4">
        <v>40544.0</v>
      </c>
      <c r="B116" s="5" t="s">
        <v>206</v>
      </c>
      <c r="C116" s="6">
        <f>+7.8 %</f>
        <v>0.078</v>
      </c>
      <c r="D116" s="6">
        <f>+20.9 %</f>
        <v>0.209</v>
      </c>
      <c r="E116" s="5" t="s">
        <v>153</v>
      </c>
    </row>
    <row r="117">
      <c r="A117" s="4">
        <v>40513.0</v>
      </c>
      <c r="B117" s="5" t="s">
        <v>11</v>
      </c>
      <c r="C117" s="6">
        <f>+0.7 %</f>
        <v>0.007</v>
      </c>
      <c r="D117" s="6">
        <f>+4.7 %</f>
        <v>0.047</v>
      </c>
      <c r="E117" s="5" t="s">
        <v>153</v>
      </c>
    </row>
    <row r="118">
      <c r="A118" s="4">
        <v>40483.0</v>
      </c>
      <c r="B118" s="5" t="s">
        <v>12</v>
      </c>
      <c r="C118" s="6">
        <f>+11.4 %</f>
        <v>0.114</v>
      </c>
      <c r="D118" s="6">
        <f>+10.2 %</f>
        <v>0.102</v>
      </c>
      <c r="E118" s="5" t="s">
        <v>153</v>
      </c>
    </row>
    <row r="119">
      <c r="A119" s="4">
        <v>40452.0</v>
      </c>
      <c r="B119" s="5" t="s">
        <v>141</v>
      </c>
      <c r="C119" s="7" t="s">
        <v>102</v>
      </c>
      <c r="D119" s="5" t="s">
        <v>153</v>
      </c>
      <c r="E119" s="5" t="s">
        <v>153</v>
      </c>
    </row>
    <row r="120">
      <c r="A120" s="4">
        <v>40422.0</v>
      </c>
      <c r="B120" s="5" t="s">
        <v>21</v>
      </c>
      <c r="C120" s="6">
        <f>+6 %</f>
        <v>0.06</v>
      </c>
      <c r="D120" s="5" t="s">
        <v>153</v>
      </c>
      <c r="E120" s="5" t="s">
        <v>153</v>
      </c>
    </row>
    <row r="121">
      <c r="A121" s="4">
        <v>40391.0</v>
      </c>
      <c r="B121" s="5" t="s">
        <v>28</v>
      </c>
      <c r="C121" s="5" t="s">
        <v>153</v>
      </c>
      <c r="D121" s="5" t="s">
        <v>153</v>
      </c>
      <c r="E121" s="5" t="s">
        <v>153</v>
      </c>
    </row>
    <row r="122">
      <c r="A122" s="4">
        <v>40360.0</v>
      </c>
      <c r="B122" s="5" t="s">
        <v>153</v>
      </c>
      <c r="C122" s="5" t="s">
        <v>153</v>
      </c>
      <c r="D122" s="5" t="s">
        <v>153</v>
      </c>
      <c r="E122" s="5" t="s">
        <v>153</v>
      </c>
    </row>
    <row r="123">
      <c r="A123" s="4">
        <v>40330.0</v>
      </c>
      <c r="B123" s="5" t="s">
        <v>153</v>
      </c>
      <c r="C123" s="5" t="s">
        <v>153</v>
      </c>
      <c r="D123" s="5" t="s">
        <v>153</v>
      </c>
      <c r="E123" s="5" t="s">
        <v>153</v>
      </c>
    </row>
    <row r="124">
      <c r="A124" s="4">
        <v>40299.0</v>
      </c>
      <c r="B124" s="5" t="s">
        <v>153</v>
      </c>
      <c r="C124" s="5" t="s">
        <v>153</v>
      </c>
      <c r="D124" s="5" t="s">
        <v>153</v>
      </c>
      <c r="E124" s="5" t="s">
        <v>153</v>
      </c>
    </row>
    <row r="125">
      <c r="A125" s="4">
        <v>40269.0</v>
      </c>
      <c r="B125" s="5" t="s">
        <v>153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269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149</v>
      </c>
      <c r="C2" s="7" t="s">
        <v>82</v>
      </c>
      <c r="D2" s="7" t="s">
        <v>155</v>
      </c>
      <c r="E2" s="7" t="s">
        <v>53</v>
      </c>
    </row>
    <row r="3">
      <c r="A3" s="4">
        <v>43983.0</v>
      </c>
      <c r="B3" s="5" t="s">
        <v>10</v>
      </c>
      <c r="C3" s="6">
        <f>+0.5 %</f>
        <v>0.005</v>
      </c>
      <c r="D3" s="6">
        <f>+0.4 %</f>
        <v>0.004</v>
      </c>
      <c r="E3" s="6">
        <f>+2.1 %</f>
        <v>0.021</v>
      </c>
    </row>
    <row r="4">
      <c r="A4" s="4">
        <v>43952.0</v>
      </c>
      <c r="B4" s="5" t="s">
        <v>10</v>
      </c>
      <c r="C4" s="7" t="s">
        <v>51</v>
      </c>
      <c r="D4" s="6">
        <f>+1.4 %</f>
        <v>0.014</v>
      </c>
      <c r="E4" s="6">
        <f>+2.6 %</f>
        <v>0.026</v>
      </c>
    </row>
    <row r="5">
      <c r="A5" s="4">
        <v>43922.0</v>
      </c>
      <c r="B5" s="5" t="s">
        <v>10</v>
      </c>
      <c r="C5" s="5" t="s">
        <v>19</v>
      </c>
      <c r="D5" s="6">
        <f>+1.6 %</f>
        <v>0.016</v>
      </c>
      <c r="E5" s="6">
        <f>+4.9 %</f>
        <v>0.049</v>
      </c>
    </row>
    <row r="6">
      <c r="A6" s="4">
        <v>43891.0</v>
      </c>
      <c r="B6" s="5" t="s">
        <v>10</v>
      </c>
      <c r="C6" s="6">
        <f>+1.5 %</f>
        <v>0.015</v>
      </c>
      <c r="D6" s="6">
        <f>+1.9 %</f>
        <v>0.019</v>
      </c>
      <c r="E6" s="6">
        <f>+6.5 %</f>
        <v>0.065</v>
      </c>
    </row>
    <row r="7">
      <c r="A7" s="4">
        <v>43862.0</v>
      </c>
      <c r="B7" s="5" t="s">
        <v>12</v>
      </c>
      <c r="C7" s="6">
        <f>+0.1 %</f>
        <v>0.001</v>
      </c>
      <c r="D7" s="6">
        <f>+1.2 %</f>
        <v>0.012</v>
      </c>
      <c r="E7" s="6">
        <f>+3.3 %</f>
        <v>0.033</v>
      </c>
    </row>
    <row r="8">
      <c r="A8" s="4">
        <v>43831.0</v>
      </c>
      <c r="B8" s="5" t="s">
        <v>12</v>
      </c>
      <c r="C8" s="6">
        <f>+0.3 %</f>
        <v>0.003</v>
      </c>
      <c r="D8" s="6">
        <f>+1 %</f>
        <v>0.01</v>
      </c>
      <c r="E8" s="6">
        <f>+9.1 %</f>
        <v>0.091</v>
      </c>
    </row>
    <row r="9">
      <c r="A9" s="4">
        <v>43800.0</v>
      </c>
      <c r="B9" s="5" t="s">
        <v>12</v>
      </c>
      <c r="C9" s="6">
        <f>+0.8 %</f>
        <v>0.008</v>
      </c>
      <c r="D9" s="7" t="s">
        <v>17</v>
      </c>
      <c r="E9" s="6">
        <f>+8.2 %</f>
        <v>0.082</v>
      </c>
    </row>
    <row r="10">
      <c r="A10" s="4">
        <v>43770.0</v>
      </c>
      <c r="B10" s="5" t="s">
        <v>13</v>
      </c>
      <c r="C10" s="7" t="s">
        <v>51</v>
      </c>
      <c r="D10" s="7" t="s">
        <v>155</v>
      </c>
      <c r="E10" s="6">
        <f>+4.4 %</f>
        <v>0.044</v>
      </c>
    </row>
    <row r="11">
      <c r="A11" s="4">
        <v>43739.0</v>
      </c>
      <c r="B11" s="5" t="s">
        <v>13</v>
      </c>
      <c r="C11" s="7" t="s">
        <v>84</v>
      </c>
      <c r="D11" s="7" t="s">
        <v>17</v>
      </c>
      <c r="E11" s="6">
        <f>+7.9 %</f>
        <v>0.079</v>
      </c>
    </row>
    <row r="12">
      <c r="A12" s="4">
        <v>43709.0</v>
      </c>
      <c r="B12" s="5" t="s">
        <v>11</v>
      </c>
      <c r="C12" s="7" t="s">
        <v>79</v>
      </c>
      <c r="D12" s="6">
        <f>+1 %</f>
        <v>0.01</v>
      </c>
      <c r="E12" s="6">
        <f>+9.7 %</f>
        <v>0.097</v>
      </c>
    </row>
    <row r="13">
      <c r="A13" s="4">
        <v>43678.0</v>
      </c>
      <c r="B13" s="5" t="s">
        <v>9</v>
      </c>
      <c r="C13" s="6">
        <f>+2.9 %</f>
        <v>0.029</v>
      </c>
      <c r="D13" s="6">
        <f>+4.3 %</f>
        <v>0.043</v>
      </c>
      <c r="E13" s="6">
        <f>+12.2 %</f>
        <v>0.122</v>
      </c>
    </row>
    <row r="14">
      <c r="A14" s="4">
        <v>43647.0</v>
      </c>
      <c r="B14" s="5" t="s">
        <v>12</v>
      </c>
      <c r="C14" s="6">
        <f>+0.3 %</f>
        <v>0.003</v>
      </c>
      <c r="D14" s="6">
        <f>+3.4 %</f>
        <v>0.034</v>
      </c>
      <c r="E14" s="6">
        <f>+12.4 %</f>
        <v>0.124</v>
      </c>
    </row>
    <row r="15">
      <c r="A15" s="4">
        <v>43617.0</v>
      </c>
      <c r="B15" s="5" t="s">
        <v>12</v>
      </c>
      <c r="C15" s="6">
        <f>+1 %</f>
        <v>0.01</v>
      </c>
      <c r="D15" s="6">
        <f>+4.7 %</f>
        <v>0.047</v>
      </c>
      <c r="E15" s="6">
        <f>+15 %</f>
        <v>0.15</v>
      </c>
    </row>
    <row r="16">
      <c r="A16" s="4">
        <v>43586.0</v>
      </c>
      <c r="B16" s="5" t="s">
        <v>13</v>
      </c>
      <c r="C16" s="6">
        <f t="shared" ref="C16:D16" si="1">+2.1 %</f>
        <v>0.021</v>
      </c>
      <c r="D16" s="6">
        <f t="shared" si="1"/>
        <v>0.021</v>
      </c>
      <c r="E16" s="6">
        <f>+16.5 %</f>
        <v>0.165</v>
      </c>
    </row>
    <row r="17">
      <c r="A17" s="4">
        <v>43556.0</v>
      </c>
      <c r="B17" s="5" t="s">
        <v>149</v>
      </c>
      <c r="C17" s="6">
        <f>+1.6 %</f>
        <v>0.016</v>
      </c>
      <c r="D17" s="6">
        <f>+5.8 %</f>
        <v>0.058</v>
      </c>
      <c r="E17" s="6">
        <f>+12.1 %</f>
        <v>0.121</v>
      </c>
    </row>
    <row r="18">
      <c r="A18" s="4">
        <v>43525.0</v>
      </c>
      <c r="B18" s="5" t="s">
        <v>22</v>
      </c>
      <c r="C18" s="7" t="s">
        <v>96</v>
      </c>
      <c r="D18" s="6">
        <f>+3.6 %</f>
        <v>0.036</v>
      </c>
      <c r="E18" s="6">
        <f>+5.5 %</f>
        <v>0.055</v>
      </c>
    </row>
    <row r="19">
      <c r="A19" s="4">
        <v>43497.0</v>
      </c>
      <c r="B19" s="5" t="s">
        <v>149</v>
      </c>
      <c r="C19" s="6">
        <f>+5.7 %</f>
        <v>0.057</v>
      </c>
      <c r="D19" s="6">
        <f>+2.3 %</f>
        <v>0.023</v>
      </c>
      <c r="E19" s="6">
        <f>+12.4 %</f>
        <v>0.124</v>
      </c>
    </row>
    <row r="20">
      <c r="A20" s="4">
        <v>43466.0</v>
      </c>
      <c r="B20" s="5" t="s">
        <v>27</v>
      </c>
      <c r="C20" s="7" t="s">
        <v>47</v>
      </c>
      <c r="D20" s="7" t="s">
        <v>18</v>
      </c>
      <c r="E20" s="6">
        <f>+3.1 %</f>
        <v>0.031</v>
      </c>
    </row>
    <row r="21">
      <c r="A21" s="4">
        <v>43435.0</v>
      </c>
      <c r="B21" s="5" t="s">
        <v>27</v>
      </c>
      <c r="C21" s="7" t="s">
        <v>53</v>
      </c>
      <c r="D21" s="6">
        <f>+0.2 %</f>
        <v>0.002</v>
      </c>
      <c r="E21" s="6">
        <f>+6.5 %</f>
        <v>0.065</v>
      </c>
    </row>
    <row r="22">
      <c r="A22" s="4">
        <v>43405.0</v>
      </c>
      <c r="B22" s="5" t="s">
        <v>24</v>
      </c>
      <c r="C22" s="6">
        <f>+3.2 %</f>
        <v>0.032</v>
      </c>
      <c r="D22" s="6">
        <f>+3.1 %</f>
        <v>0.031</v>
      </c>
      <c r="E22" s="6">
        <f>+9 %</f>
        <v>0.09</v>
      </c>
    </row>
    <row r="23">
      <c r="A23" s="4">
        <v>43374.0</v>
      </c>
      <c r="B23" s="5" t="s">
        <v>27</v>
      </c>
      <c r="C23" s="7" t="s">
        <v>18</v>
      </c>
      <c r="D23" s="6">
        <f>+3 %</f>
        <v>0.03</v>
      </c>
      <c r="E23" s="6">
        <f>+4.5 %</f>
        <v>0.045</v>
      </c>
    </row>
    <row r="24">
      <c r="A24" s="4">
        <v>43344.0</v>
      </c>
      <c r="B24" s="5" t="s">
        <v>27</v>
      </c>
      <c r="C24" s="6">
        <f>+0.1 %</f>
        <v>0.001</v>
      </c>
      <c r="D24" s="6">
        <f>+5.9 %</f>
        <v>0.059</v>
      </c>
      <c r="E24" s="6">
        <f>+5.6 %</f>
        <v>0.056</v>
      </c>
    </row>
    <row r="25">
      <c r="A25" s="4">
        <v>43313.0</v>
      </c>
      <c r="B25" s="5" t="s">
        <v>27</v>
      </c>
      <c r="C25" s="6">
        <f>+3.1 %</f>
        <v>0.031</v>
      </c>
      <c r="D25" s="6">
        <f>+8.3 %</f>
        <v>0.083</v>
      </c>
      <c r="E25" s="6">
        <f>+7.1 %</f>
        <v>0.071</v>
      </c>
    </row>
    <row r="26">
      <c r="A26" s="4">
        <v>43282.0</v>
      </c>
      <c r="B26" s="5" t="s">
        <v>29</v>
      </c>
      <c r="C26" s="6">
        <f>+2.6 %</f>
        <v>0.026</v>
      </c>
      <c r="D26" s="6">
        <f>+3.1 %</f>
        <v>0.031</v>
      </c>
      <c r="E26" s="6">
        <f>+3.5 %</f>
        <v>0.035</v>
      </c>
    </row>
    <row r="27">
      <c r="A27" s="4">
        <v>43252.0</v>
      </c>
      <c r="B27" s="5" t="s">
        <v>30</v>
      </c>
      <c r="C27" s="6">
        <f>+2.4 %</f>
        <v>0.024</v>
      </c>
      <c r="D27" s="7" t="s">
        <v>98</v>
      </c>
      <c r="E27" s="6">
        <f>+5 %</f>
        <v>0.05</v>
      </c>
    </row>
    <row r="28">
      <c r="A28" s="4">
        <v>43221.0</v>
      </c>
      <c r="B28" s="5" t="s">
        <v>32</v>
      </c>
      <c r="C28" s="7" t="s">
        <v>84</v>
      </c>
      <c r="D28" s="7" t="s">
        <v>96</v>
      </c>
      <c r="E28" s="7" t="s">
        <v>47</v>
      </c>
    </row>
    <row r="29">
      <c r="A29" s="4">
        <v>43191.0</v>
      </c>
      <c r="B29" s="5" t="s">
        <v>143</v>
      </c>
      <c r="C29" s="7" t="s">
        <v>82</v>
      </c>
      <c r="D29" s="7" t="s">
        <v>150</v>
      </c>
      <c r="E29" s="6">
        <f>+1.1 %</f>
        <v>0.011</v>
      </c>
    </row>
    <row r="30">
      <c r="A30" s="4">
        <v>43160.0</v>
      </c>
      <c r="B30" s="5" t="s">
        <v>28</v>
      </c>
      <c r="C30" s="6">
        <f>+5 %</f>
        <v>0.05</v>
      </c>
      <c r="D30" s="6">
        <f>+4.5 %</f>
        <v>0.045</v>
      </c>
      <c r="E30" s="6">
        <f>+4.3 %</f>
        <v>0.043</v>
      </c>
    </row>
    <row r="31">
      <c r="A31" s="4">
        <v>43132.0</v>
      </c>
      <c r="B31" s="5" t="s">
        <v>143</v>
      </c>
      <c r="C31" s="7" t="s">
        <v>104</v>
      </c>
      <c r="D31" s="7" t="s">
        <v>62</v>
      </c>
      <c r="E31" s="7" t="s">
        <v>25</v>
      </c>
    </row>
    <row r="32">
      <c r="A32" s="4">
        <v>43101.0</v>
      </c>
      <c r="B32" s="5" t="s">
        <v>29</v>
      </c>
      <c r="C32" s="6">
        <f>+2.7 %</f>
        <v>0.027</v>
      </c>
      <c r="D32" s="6">
        <f>+1.2 %</f>
        <v>0.012</v>
      </c>
      <c r="E32" s="6">
        <f>+8.6 %</f>
        <v>0.086</v>
      </c>
    </row>
    <row r="33">
      <c r="A33" s="4">
        <v>43070.0</v>
      </c>
      <c r="B33" s="5" t="s">
        <v>143</v>
      </c>
      <c r="C33" s="7" t="s">
        <v>6</v>
      </c>
      <c r="D33" s="7" t="s">
        <v>25</v>
      </c>
      <c r="E33" s="6">
        <f>+5.8 %</f>
        <v>0.058</v>
      </c>
    </row>
    <row r="34">
      <c r="A34" s="4">
        <v>43040.0</v>
      </c>
      <c r="B34" s="5" t="s">
        <v>30</v>
      </c>
      <c r="C34" s="7" t="s">
        <v>66</v>
      </c>
      <c r="D34" s="6">
        <f>+1.2 %</f>
        <v>0.012</v>
      </c>
      <c r="E34" s="6">
        <f>+3 %</f>
        <v>0.03</v>
      </c>
    </row>
    <row r="35">
      <c r="A35" s="4">
        <v>43009.0</v>
      </c>
      <c r="B35" s="5" t="s">
        <v>142</v>
      </c>
      <c r="C35" s="6">
        <f>+0.8 %</f>
        <v>0.008</v>
      </c>
      <c r="D35" s="6">
        <f>+2 %</f>
        <v>0.02</v>
      </c>
      <c r="E35" s="6">
        <f>+4 %</f>
        <v>0.04</v>
      </c>
    </row>
    <row r="36">
      <c r="A36" s="4">
        <v>42979.0</v>
      </c>
      <c r="B36" s="5" t="s">
        <v>30</v>
      </c>
      <c r="C36" s="6">
        <f>+1.5 %</f>
        <v>0.015</v>
      </c>
      <c r="D36" s="6">
        <f>+5.3 %</f>
        <v>0.053</v>
      </c>
      <c r="E36" s="6">
        <f>+3.1 %</f>
        <v>0.031</v>
      </c>
    </row>
    <row r="37">
      <c r="A37" s="4">
        <v>42948.0</v>
      </c>
      <c r="B37" s="5" t="s">
        <v>143</v>
      </c>
      <c r="C37" s="7" t="s">
        <v>6</v>
      </c>
      <c r="D37" s="6">
        <f>+0.6 %</f>
        <v>0.006</v>
      </c>
      <c r="E37" s="6">
        <f>+5.9 %</f>
        <v>0.059</v>
      </c>
    </row>
    <row r="38">
      <c r="A38" s="4">
        <v>42917.0</v>
      </c>
      <c r="B38" s="5" t="s">
        <v>143</v>
      </c>
      <c r="C38" s="6">
        <f>+4.1 %</f>
        <v>0.041</v>
      </c>
      <c r="D38" s="6">
        <f>+0.7 %</f>
        <v>0.007</v>
      </c>
      <c r="E38" s="6">
        <f>+7.8 %</f>
        <v>0.078</v>
      </c>
    </row>
    <row r="39">
      <c r="A39" s="4">
        <v>42887.0</v>
      </c>
      <c r="B39" s="5" t="s">
        <v>34</v>
      </c>
      <c r="C39" s="7" t="s">
        <v>54</v>
      </c>
      <c r="D39" s="7" t="s">
        <v>111</v>
      </c>
      <c r="E39" s="6">
        <f>+5.1 %</f>
        <v>0.051</v>
      </c>
    </row>
    <row r="40">
      <c r="A40" s="4">
        <v>42856.0</v>
      </c>
      <c r="B40" s="5" t="s">
        <v>31</v>
      </c>
      <c r="C40" s="7" t="s">
        <v>23</v>
      </c>
      <c r="D40" s="7" t="s">
        <v>78</v>
      </c>
      <c r="E40" s="6">
        <f>+9.6 %</f>
        <v>0.096</v>
      </c>
    </row>
    <row r="41">
      <c r="A41" s="4">
        <v>42826.0</v>
      </c>
      <c r="B41" s="5" t="s">
        <v>31</v>
      </c>
      <c r="C41" s="7" t="s">
        <v>71</v>
      </c>
      <c r="D41" s="6">
        <f>+4.5 %</f>
        <v>0.045</v>
      </c>
      <c r="E41" s="6">
        <f>+10.2 %</f>
        <v>0.102</v>
      </c>
    </row>
    <row r="42">
      <c r="A42" s="4">
        <v>42795.0</v>
      </c>
      <c r="B42" s="5" t="s">
        <v>30</v>
      </c>
      <c r="C42" s="5" t="s">
        <v>19</v>
      </c>
      <c r="D42" s="6">
        <f>+6.1 %</f>
        <v>0.061</v>
      </c>
      <c r="E42" s="6">
        <f>+8 %</f>
        <v>0.08</v>
      </c>
    </row>
    <row r="43">
      <c r="A43" s="4">
        <v>42767.0</v>
      </c>
      <c r="B43" s="5" t="s">
        <v>30</v>
      </c>
      <c r="C43" s="6">
        <f>+6 %</f>
        <v>0.06</v>
      </c>
      <c r="D43" s="6">
        <f>+2.9 %</f>
        <v>0.029</v>
      </c>
      <c r="E43" s="6">
        <f>+5.7 %</f>
        <v>0.057</v>
      </c>
    </row>
    <row r="44">
      <c r="A44" s="4">
        <v>42736.0</v>
      </c>
      <c r="B44" s="5" t="s">
        <v>35</v>
      </c>
      <c r="C44" s="6">
        <f>+0.1 %</f>
        <v>0.001</v>
      </c>
      <c r="D44" s="7" t="s">
        <v>104</v>
      </c>
      <c r="E44" s="6">
        <f>+3.3 %</f>
        <v>0.033</v>
      </c>
    </row>
    <row r="45">
      <c r="A45" s="4">
        <v>42705.0</v>
      </c>
      <c r="B45" s="5" t="s">
        <v>35</v>
      </c>
      <c r="C45" s="7" t="s">
        <v>54</v>
      </c>
      <c r="D45" s="7" t="s">
        <v>83</v>
      </c>
      <c r="E45" s="6">
        <f>+3.2 %</f>
        <v>0.032</v>
      </c>
    </row>
    <row r="46">
      <c r="A46" s="4">
        <v>42675.0</v>
      </c>
      <c r="B46" s="5" t="s">
        <v>32</v>
      </c>
      <c r="C46" s="7" t="s">
        <v>18</v>
      </c>
      <c r="D46" s="6">
        <f>+4.1 %</f>
        <v>0.041</v>
      </c>
      <c r="E46" s="6">
        <f>+6.5 %</f>
        <v>0.065</v>
      </c>
    </row>
    <row r="47">
      <c r="A47" s="4">
        <v>42644.0</v>
      </c>
      <c r="B47" s="5" t="s">
        <v>32</v>
      </c>
      <c r="C47" s="5" t="s">
        <v>19</v>
      </c>
      <c r="D47" s="6">
        <f>+5.8 %</f>
        <v>0.058</v>
      </c>
      <c r="E47" s="6">
        <f>+6.8 %</f>
        <v>0.068</v>
      </c>
    </row>
    <row r="48">
      <c r="A48" s="4">
        <v>42614.0</v>
      </c>
      <c r="B48" s="5" t="s">
        <v>32</v>
      </c>
      <c r="C48" s="6">
        <f>+4.3 %</f>
        <v>0.043</v>
      </c>
      <c r="D48" s="6">
        <f>+7.4 %</f>
        <v>0.074</v>
      </c>
      <c r="E48" s="6">
        <f>+9.1 %</f>
        <v>0.091</v>
      </c>
    </row>
    <row r="49">
      <c r="A49" s="4">
        <v>42583.0</v>
      </c>
      <c r="B49" s="5" t="s">
        <v>36</v>
      </c>
      <c r="C49" s="6">
        <f>+1.4 %</f>
        <v>0.014</v>
      </c>
      <c r="D49" s="6">
        <f>+4.1 %</f>
        <v>0.041</v>
      </c>
      <c r="E49" s="6">
        <f>+4.5 %</f>
        <v>0.045</v>
      </c>
    </row>
    <row r="50">
      <c r="A50" s="4">
        <v>42552.0</v>
      </c>
      <c r="B50" s="5" t="s">
        <v>112</v>
      </c>
      <c r="C50" s="6">
        <f>+1.5 %</f>
        <v>0.015</v>
      </c>
      <c r="D50" s="6">
        <f>+3 %</f>
        <v>0.03</v>
      </c>
      <c r="E50" s="6">
        <f>+4.3 %</f>
        <v>0.043</v>
      </c>
    </row>
    <row r="51">
      <c r="A51" s="4">
        <v>42522.0</v>
      </c>
      <c r="B51" s="5" t="s">
        <v>37</v>
      </c>
      <c r="C51" s="6">
        <f>+1.1 %</f>
        <v>0.011</v>
      </c>
      <c r="D51" s="7" t="s">
        <v>64</v>
      </c>
      <c r="E51" s="6">
        <f>+2.9 %</f>
        <v>0.029</v>
      </c>
    </row>
    <row r="52">
      <c r="A52" s="4">
        <v>42491.0</v>
      </c>
      <c r="B52" s="5" t="s">
        <v>214</v>
      </c>
      <c r="C52" s="6">
        <f>+0.3 %</f>
        <v>0.003</v>
      </c>
      <c r="D52" s="7" t="s">
        <v>198</v>
      </c>
      <c r="E52" s="6">
        <f>+1.9 %</f>
        <v>0.019</v>
      </c>
    </row>
    <row r="53">
      <c r="A53" s="4">
        <v>42461.0</v>
      </c>
      <c r="B53" s="5" t="s">
        <v>214</v>
      </c>
      <c r="C53" s="7" t="s">
        <v>88</v>
      </c>
      <c r="D53" s="7" t="s">
        <v>79</v>
      </c>
      <c r="E53" s="6">
        <f>+2.3 %</f>
        <v>0.023</v>
      </c>
    </row>
    <row r="54">
      <c r="A54" s="4">
        <v>42430.0</v>
      </c>
      <c r="B54" s="5" t="s">
        <v>36</v>
      </c>
      <c r="C54" s="7" t="s">
        <v>85</v>
      </c>
      <c r="D54" s="6">
        <f>+1.3 %</f>
        <v>0.013</v>
      </c>
      <c r="E54" s="6">
        <f>+6.1 %</f>
        <v>0.061</v>
      </c>
    </row>
    <row r="55">
      <c r="A55" s="4">
        <v>42401.0</v>
      </c>
      <c r="B55" s="5" t="s">
        <v>35</v>
      </c>
      <c r="C55" s="6">
        <f>+3.6 %</f>
        <v>0.036</v>
      </c>
      <c r="D55" s="6">
        <f>+3.7 %</f>
        <v>0.037</v>
      </c>
      <c r="E55" s="6">
        <f>+9 %</f>
        <v>0.09</v>
      </c>
    </row>
    <row r="56">
      <c r="A56" s="4">
        <v>42370.0</v>
      </c>
      <c r="B56" s="5" t="s">
        <v>37</v>
      </c>
      <c r="C56" s="5" t="s">
        <v>19</v>
      </c>
      <c r="D56" s="6">
        <f>+0.2 %</f>
        <v>0.002</v>
      </c>
      <c r="E56" s="6">
        <f>+9.9 %</f>
        <v>0.099</v>
      </c>
    </row>
    <row r="57">
      <c r="A57" s="4">
        <v>42339.0</v>
      </c>
      <c r="B57" s="5" t="s">
        <v>37</v>
      </c>
      <c r="C57" s="6">
        <f>+0.1 %</f>
        <v>0.001</v>
      </c>
      <c r="D57" s="6">
        <f>+2.3 %</f>
        <v>0.023</v>
      </c>
      <c r="E57" s="6">
        <f>+14.3 %</f>
        <v>0.143</v>
      </c>
    </row>
    <row r="58">
      <c r="A58" s="4">
        <v>42309.0</v>
      </c>
      <c r="B58" s="5" t="s">
        <v>37</v>
      </c>
      <c r="C58" s="5" t="s">
        <v>19</v>
      </c>
      <c r="D58" s="6">
        <f>+2.1 %</f>
        <v>0.021</v>
      </c>
      <c r="E58" s="6">
        <f>+11.5 %</f>
        <v>0.115</v>
      </c>
    </row>
    <row r="59">
      <c r="A59" s="4">
        <v>42278.0</v>
      </c>
      <c r="B59" s="5" t="s">
        <v>37</v>
      </c>
      <c r="C59" s="6">
        <f>+2.1 %</f>
        <v>0.021</v>
      </c>
      <c r="D59" s="6">
        <f>+3.3 %</f>
        <v>0.033</v>
      </c>
      <c r="E59" s="6">
        <f>+9.1 %</f>
        <v>0.091</v>
      </c>
    </row>
    <row r="60">
      <c r="A60" s="4">
        <v>42248.0</v>
      </c>
      <c r="B60" s="5" t="s">
        <v>38</v>
      </c>
      <c r="C60" s="7" t="s">
        <v>51</v>
      </c>
      <c r="D60" s="6">
        <f>+1.3 %</f>
        <v>0.013</v>
      </c>
      <c r="E60" s="6">
        <f>+3 %</f>
        <v>0.03</v>
      </c>
    </row>
    <row r="61">
      <c r="A61" s="4">
        <v>42217.0</v>
      </c>
      <c r="B61" s="5" t="s">
        <v>38</v>
      </c>
      <c r="C61" s="6">
        <f>+1.2 %</f>
        <v>0.012</v>
      </c>
      <c r="D61" s="6">
        <f>+1.5 %</f>
        <v>0.015</v>
      </c>
      <c r="E61" s="6">
        <f>+1.4 %</f>
        <v>0.014</v>
      </c>
    </row>
    <row r="62">
      <c r="A62" s="4">
        <v>42186.0</v>
      </c>
      <c r="B62" s="5" t="s">
        <v>39</v>
      </c>
      <c r="C62" s="6">
        <f t="shared" ref="C62:C63" si="2">+0.1 %</f>
        <v>0.001</v>
      </c>
      <c r="D62" s="6">
        <f>+1 %</f>
        <v>0.01</v>
      </c>
      <c r="E62" s="6">
        <f>+0.1 %</f>
        <v>0.001</v>
      </c>
    </row>
    <row r="63">
      <c r="A63" s="4">
        <v>42156.0</v>
      </c>
      <c r="B63" s="5" t="s">
        <v>39</v>
      </c>
      <c r="C63" s="6">
        <f t="shared" si="2"/>
        <v>0.001</v>
      </c>
      <c r="D63" s="6">
        <f>+1.1 %</f>
        <v>0.011</v>
      </c>
      <c r="E63" s="5" t="s">
        <v>19</v>
      </c>
    </row>
    <row r="64">
      <c r="A64" s="4">
        <v>42125.0</v>
      </c>
      <c r="B64" s="5" t="s">
        <v>39</v>
      </c>
      <c r="C64" s="6">
        <f>+0.7 %</f>
        <v>0.007</v>
      </c>
      <c r="D64" s="6">
        <f t="shared" ref="D64:E64" si="3">+1.4 %</f>
        <v>0.014</v>
      </c>
      <c r="E64" s="6">
        <f t="shared" si="3"/>
        <v>0.014</v>
      </c>
    </row>
    <row r="65">
      <c r="A65" s="4">
        <v>42095.0</v>
      </c>
      <c r="B65" s="5" t="s">
        <v>39</v>
      </c>
      <c r="C65" s="6">
        <f>+0.3 %</f>
        <v>0.003</v>
      </c>
      <c r="D65" s="6">
        <f>+5.2 %</f>
        <v>0.052</v>
      </c>
      <c r="E65" s="6">
        <f>+2.3 %</f>
        <v>0.023</v>
      </c>
    </row>
    <row r="66">
      <c r="A66" s="4">
        <v>42064.0</v>
      </c>
      <c r="B66" s="5" t="s">
        <v>40</v>
      </c>
      <c r="C66" s="6">
        <f>+0.4 %</f>
        <v>0.004</v>
      </c>
      <c r="D66" s="6">
        <f>+9.1 %</f>
        <v>0.091</v>
      </c>
      <c r="E66" s="6">
        <f>+3 %</f>
        <v>0.03</v>
      </c>
    </row>
    <row r="67">
      <c r="A67" s="4">
        <v>42036.0</v>
      </c>
      <c r="B67" s="5" t="s">
        <v>40</v>
      </c>
      <c r="C67" s="6">
        <f>+4.5 %</f>
        <v>0.045</v>
      </c>
      <c r="D67" s="6">
        <f>+6.2 %</f>
        <v>0.062</v>
      </c>
      <c r="E67" s="7" t="s">
        <v>18</v>
      </c>
    </row>
    <row r="68">
      <c r="A68" s="4">
        <v>42005.0</v>
      </c>
      <c r="B68" s="5" t="s">
        <v>81</v>
      </c>
      <c r="C68" s="6">
        <f>+4 %</f>
        <v>0.04</v>
      </c>
      <c r="D68" s="7" t="s">
        <v>47</v>
      </c>
      <c r="E68" s="7" t="s">
        <v>113</v>
      </c>
    </row>
    <row r="69">
      <c r="A69" s="4">
        <v>41974.0</v>
      </c>
      <c r="B69" s="5" t="s">
        <v>45</v>
      </c>
      <c r="C69" s="7" t="s">
        <v>113</v>
      </c>
      <c r="D69" s="7" t="s">
        <v>233</v>
      </c>
      <c r="E69" s="6">
        <f>+0.1 %</f>
        <v>0.001</v>
      </c>
    </row>
    <row r="70">
      <c r="A70" s="4">
        <v>41944.0</v>
      </c>
      <c r="B70" s="5" t="s">
        <v>44</v>
      </c>
      <c r="C70" s="7" t="s">
        <v>79</v>
      </c>
      <c r="D70" s="7" t="s">
        <v>145</v>
      </c>
      <c r="E70" s="7" t="s">
        <v>78</v>
      </c>
    </row>
    <row r="71">
      <c r="A71" s="4">
        <v>41913.0</v>
      </c>
      <c r="B71" s="5" t="s">
        <v>81</v>
      </c>
      <c r="C71" s="7" t="s">
        <v>76</v>
      </c>
      <c r="D71" s="7" t="s">
        <v>198</v>
      </c>
      <c r="E71" s="7" t="s">
        <v>51</v>
      </c>
    </row>
    <row r="72">
      <c r="A72" s="4">
        <v>41883.0</v>
      </c>
      <c r="B72" s="5" t="s">
        <v>40</v>
      </c>
      <c r="C72" s="7" t="s">
        <v>16</v>
      </c>
      <c r="D72" s="7" t="s">
        <v>16</v>
      </c>
      <c r="E72" s="7" t="s">
        <v>47</v>
      </c>
    </row>
    <row r="73">
      <c r="A73" s="4">
        <v>41852.0</v>
      </c>
      <c r="B73" s="5" t="s">
        <v>39</v>
      </c>
      <c r="C73" s="5" t="s">
        <v>19</v>
      </c>
      <c r="D73" s="6">
        <f>+1.5 %</f>
        <v>0.015</v>
      </c>
      <c r="E73" s="6">
        <f t="shared" ref="E73:E74" si="4">+0.7 %</f>
        <v>0.007</v>
      </c>
    </row>
    <row r="74">
      <c r="A74" s="4">
        <v>41821.0</v>
      </c>
      <c r="B74" s="5" t="s">
        <v>39</v>
      </c>
      <c r="C74" s="5" t="s">
        <v>19</v>
      </c>
      <c r="D74" s="6">
        <f>+3.2 %</f>
        <v>0.032</v>
      </c>
      <c r="E74" s="6">
        <f t="shared" si="4"/>
        <v>0.007</v>
      </c>
    </row>
    <row r="75">
      <c r="A75" s="4">
        <v>41791.0</v>
      </c>
      <c r="B75" s="5" t="s">
        <v>39</v>
      </c>
      <c r="C75" s="6">
        <f>+1.5 %</f>
        <v>0.015</v>
      </c>
      <c r="D75" s="6">
        <f>+4.2 %</f>
        <v>0.042</v>
      </c>
      <c r="E75" s="6">
        <f>+0.3 %</f>
        <v>0.003</v>
      </c>
    </row>
    <row r="76">
      <c r="A76" s="4">
        <v>41760.0</v>
      </c>
      <c r="B76" s="5" t="s">
        <v>40</v>
      </c>
      <c r="C76" s="6">
        <f>+1.7 %</f>
        <v>0.017</v>
      </c>
      <c r="D76" s="7" t="s">
        <v>51</v>
      </c>
      <c r="E76" s="7" t="s">
        <v>71</v>
      </c>
    </row>
    <row r="77">
      <c r="A77" s="4">
        <v>41730.0</v>
      </c>
      <c r="B77" s="5" t="s">
        <v>41</v>
      </c>
      <c r="C77" s="6">
        <f>+1 %</f>
        <v>0.01</v>
      </c>
      <c r="D77" s="6">
        <f>+0.4 %</f>
        <v>0.004</v>
      </c>
      <c r="E77" s="7" t="s">
        <v>89</v>
      </c>
    </row>
    <row r="78">
      <c r="A78" s="4">
        <v>41699.0</v>
      </c>
      <c r="B78" s="5" t="s">
        <v>42</v>
      </c>
      <c r="C78" s="7" t="s">
        <v>150</v>
      </c>
      <c r="D78" s="6">
        <f>+6 %</f>
        <v>0.06</v>
      </c>
      <c r="E78" s="7" t="s">
        <v>58</v>
      </c>
    </row>
    <row r="79">
      <c r="A79" s="4">
        <v>41671.0</v>
      </c>
      <c r="B79" s="5" t="s">
        <v>40</v>
      </c>
      <c r="C79" s="6">
        <f>+2.3 %</f>
        <v>0.023</v>
      </c>
      <c r="D79" s="6">
        <f>+4.6 %</f>
        <v>0.046</v>
      </c>
      <c r="E79" s="7" t="s">
        <v>67</v>
      </c>
    </row>
    <row r="80">
      <c r="A80" s="4">
        <v>41640.0</v>
      </c>
      <c r="B80" s="5" t="s">
        <v>42</v>
      </c>
      <c r="C80" s="6">
        <f>+6.6 %</f>
        <v>0.066</v>
      </c>
      <c r="D80" s="6">
        <f>+1.7 %</f>
        <v>0.017</v>
      </c>
      <c r="E80" s="7" t="s">
        <v>82</v>
      </c>
    </row>
    <row r="81">
      <c r="A81" s="4">
        <v>41609.0</v>
      </c>
      <c r="B81" s="5" t="s">
        <v>46</v>
      </c>
      <c r="C81" s="7" t="s">
        <v>98</v>
      </c>
      <c r="D81" s="7" t="s">
        <v>209</v>
      </c>
      <c r="E81" s="7" t="s">
        <v>251</v>
      </c>
    </row>
    <row r="82">
      <c r="A82" s="4">
        <v>41579.0</v>
      </c>
      <c r="B82" s="5" t="s">
        <v>81</v>
      </c>
      <c r="C82" s="7" t="s">
        <v>7</v>
      </c>
      <c r="D82" s="7" t="s">
        <v>148</v>
      </c>
      <c r="E82" s="7" t="s">
        <v>73</v>
      </c>
    </row>
    <row r="83">
      <c r="A83" s="4">
        <v>41548.0</v>
      </c>
      <c r="B83" s="5" t="s">
        <v>81</v>
      </c>
      <c r="C83" s="7" t="s">
        <v>98</v>
      </c>
      <c r="D83" s="7" t="s">
        <v>154</v>
      </c>
      <c r="E83" s="7" t="s">
        <v>100</v>
      </c>
    </row>
    <row r="84">
      <c r="A84" s="4">
        <v>41518.0</v>
      </c>
      <c r="B84" s="5" t="s">
        <v>40</v>
      </c>
      <c r="C84" s="7" t="s">
        <v>47</v>
      </c>
      <c r="D84" s="7" t="s">
        <v>62</v>
      </c>
      <c r="E84" s="7" t="s">
        <v>64</v>
      </c>
    </row>
    <row r="85">
      <c r="A85" s="4">
        <v>41487.0</v>
      </c>
      <c r="B85" s="5" t="s">
        <v>39</v>
      </c>
      <c r="C85" s="5" t="s">
        <v>19</v>
      </c>
      <c r="D85" s="7" t="s">
        <v>25</v>
      </c>
      <c r="E85" s="7" t="s">
        <v>104</v>
      </c>
    </row>
    <row r="86">
      <c r="A86" s="4">
        <v>41456.0</v>
      </c>
      <c r="B86" s="5" t="s">
        <v>39</v>
      </c>
      <c r="C86" s="7" t="s">
        <v>6</v>
      </c>
      <c r="D86" s="7" t="s">
        <v>107</v>
      </c>
      <c r="E86" s="7" t="s">
        <v>108</v>
      </c>
    </row>
    <row r="87">
      <c r="A87" s="4">
        <v>41426.0</v>
      </c>
      <c r="B87" s="5" t="s">
        <v>39</v>
      </c>
      <c r="C87" s="7" t="s">
        <v>23</v>
      </c>
      <c r="D87" s="7" t="s">
        <v>69</v>
      </c>
      <c r="E87" s="7" t="s">
        <v>14</v>
      </c>
    </row>
    <row r="88">
      <c r="A88" s="4">
        <v>41395.0</v>
      </c>
      <c r="B88" s="5" t="s">
        <v>39</v>
      </c>
      <c r="C88" s="7" t="s">
        <v>84</v>
      </c>
      <c r="D88" s="7" t="s">
        <v>86</v>
      </c>
      <c r="E88" s="7" t="s">
        <v>148</v>
      </c>
    </row>
    <row r="89">
      <c r="A89" s="4">
        <v>41365.0</v>
      </c>
      <c r="B89" s="5" t="s">
        <v>214</v>
      </c>
      <c r="C89" s="7" t="s">
        <v>62</v>
      </c>
      <c r="D89" s="6">
        <f>+0.9 %</f>
        <v>0.009</v>
      </c>
      <c r="E89" s="7" t="s">
        <v>107</v>
      </c>
    </row>
    <row r="90">
      <c r="A90" s="4">
        <v>41334.0</v>
      </c>
      <c r="B90" s="5" t="s">
        <v>37</v>
      </c>
      <c r="C90" s="6">
        <f>+1.4 %</f>
        <v>0.014</v>
      </c>
      <c r="D90" s="6">
        <f>+2 %</f>
        <v>0.02</v>
      </c>
      <c r="E90" s="7" t="s">
        <v>72</v>
      </c>
    </row>
    <row r="91">
      <c r="A91" s="4">
        <v>41306.0</v>
      </c>
      <c r="B91" s="5" t="s">
        <v>38</v>
      </c>
      <c r="C91" s="6">
        <f>+0.4 %</f>
        <v>0.004</v>
      </c>
      <c r="D91" s="7" t="s">
        <v>62</v>
      </c>
      <c r="E91" s="7" t="s">
        <v>83</v>
      </c>
    </row>
    <row r="92">
      <c r="A92" s="4">
        <v>41275.0</v>
      </c>
      <c r="B92" s="5" t="s">
        <v>38</v>
      </c>
      <c r="C92" s="6">
        <f>+0.2 %</f>
        <v>0.002</v>
      </c>
      <c r="D92" s="7" t="s">
        <v>84</v>
      </c>
      <c r="E92" s="7" t="s">
        <v>83</v>
      </c>
    </row>
    <row r="93">
      <c r="A93" s="4">
        <v>41244.0</v>
      </c>
      <c r="B93" s="5" t="s">
        <v>38</v>
      </c>
      <c r="C93" s="7" t="s">
        <v>71</v>
      </c>
      <c r="D93" s="7" t="s">
        <v>18</v>
      </c>
      <c r="E93" s="7" t="s">
        <v>90</v>
      </c>
    </row>
    <row r="94">
      <c r="A94" s="4">
        <v>41214.0</v>
      </c>
      <c r="B94" s="5" t="s">
        <v>214</v>
      </c>
      <c r="C94" s="7" t="s">
        <v>25</v>
      </c>
      <c r="D94" s="7" t="s">
        <v>6</v>
      </c>
      <c r="E94" s="7" t="s">
        <v>89</v>
      </c>
    </row>
    <row r="95">
      <c r="A95" s="4">
        <v>41183.0</v>
      </c>
      <c r="B95" s="5" t="s">
        <v>37</v>
      </c>
      <c r="C95" s="6">
        <f>+1.9 %</f>
        <v>0.019</v>
      </c>
      <c r="D95" s="7" t="s">
        <v>15</v>
      </c>
      <c r="E95" s="7" t="s">
        <v>198</v>
      </c>
    </row>
    <row r="96">
      <c r="A96" s="4">
        <v>41153.0</v>
      </c>
      <c r="B96" s="5" t="s">
        <v>38</v>
      </c>
      <c r="C96" s="7" t="s">
        <v>16</v>
      </c>
      <c r="D96" s="7" t="s">
        <v>25</v>
      </c>
      <c r="E96" s="7" t="s">
        <v>56</v>
      </c>
    </row>
    <row r="97">
      <c r="A97" s="4">
        <v>41122.0</v>
      </c>
      <c r="B97" s="5" t="s">
        <v>214</v>
      </c>
      <c r="C97" s="7" t="s">
        <v>17</v>
      </c>
      <c r="D97" s="7" t="s">
        <v>67</v>
      </c>
      <c r="E97" s="7" t="s">
        <v>192</v>
      </c>
    </row>
    <row r="98">
      <c r="A98" s="4">
        <v>41091.0</v>
      </c>
      <c r="B98" s="5" t="s">
        <v>37</v>
      </c>
      <c r="C98" s="6">
        <f>+2 %</f>
        <v>0.02</v>
      </c>
      <c r="D98" s="7" t="s">
        <v>25</v>
      </c>
      <c r="E98" s="7" t="s">
        <v>85</v>
      </c>
    </row>
    <row r="99">
      <c r="A99" s="4">
        <v>41061.0</v>
      </c>
      <c r="B99" s="5" t="s">
        <v>214</v>
      </c>
      <c r="C99" s="7" t="s">
        <v>88</v>
      </c>
      <c r="D99" s="7" t="s">
        <v>154</v>
      </c>
      <c r="E99" s="7" t="s">
        <v>23</v>
      </c>
    </row>
    <row r="100">
      <c r="A100" s="4">
        <v>41030.0</v>
      </c>
      <c r="B100" s="5" t="s">
        <v>36</v>
      </c>
      <c r="C100" s="6">
        <f>+0.8 %</f>
        <v>0.008</v>
      </c>
      <c r="D100" s="6">
        <f t="shared" ref="D100:E100" si="5">+0.5 %</f>
        <v>0.005</v>
      </c>
      <c r="E100" s="6">
        <f t="shared" si="5"/>
        <v>0.005</v>
      </c>
    </row>
    <row r="101">
      <c r="A101" s="4">
        <v>41000.0</v>
      </c>
      <c r="B101" s="5" t="s">
        <v>112</v>
      </c>
      <c r="C101" s="7" t="s">
        <v>84</v>
      </c>
      <c r="D101" s="6">
        <f>+0.1 %</f>
        <v>0.001</v>
      </c>
      <c r="E101" s="7" t="s">
        <v>151</v>
      </c>
    </row>
    <row r="102">
      <c r="A102" s="4">
        <v>40969.0</v>
      </c>
      <c r="B102" s="5" t="s">
        <v>35</v>
      </c>
      <c r="C102" s="6">
        <f>+1.6 %</f>
        <v>0.016</v>
      </c>
      <c r="D102" s="7" t="s">
        <v>18</v>
      </c>
      <c r="E102" s="7" t="s">
        <v>84</v>
      </c>
    </row>
    <row r="103">
      <c r="A103" s="4">
        <v>40940.0</v>
      </c>
      <c r="B103" s="5" t="s">
        <v>112</v>
      </c>
      <c r="C103" s="6">
        <f>+0.3 %</f>
        <v>0.003</v>
      </c>
      <c r="D103" s="7" t="s">
        <v>113</v>
      </c>
      <c r="E103" s="5" t="s">
        <v>153</v>
      </c>
    </row>
    <row r="104">
      <c r="A104" s="4">
        <v>40909.0</v>
      </c>
      <c r="B104" s="5" t="s">
        <v>112</v>
      </c>
      <c r="C104" s="7" t="s">
        <v>79</v>
      </c>
      <c r="D104" s="7" t="s">
        <v>151</v>
      </c>
      <c r="E104" s="5" t="s">
        <v>153</v>
      </c>
    </row>
    <row r="105">
      <c r="A105" s="4">
        <v>40878.0</v>
      </c>
      <c r="B105" s="5" t="s">
        <v>35</v>
      </c>
      <c r="C105" s="7" t="s">
        <v>7</v>
      </c>
      <c r="D105" s="7" t="s">
        <v>18</v>
      </c>
      <c r="E105" s="5" t="s">
        <v>153</v>
      </c>
    </row>
    <row r="106">
      <c r="A106" s="4">
        <v>40848.0</v>
      </c>
      <c r="B106" s="5" t="s">
        <v>35</v>
      </c>
      <c r="C106" s="7" t="s">
        <v>66</v>
      </c>
      <c r="D106" s="7" t="s">
        <v>78</v>
      </c>
      <c r="E106" s="5" t="s">
        <v>153</v>
      </c>
    </row>
    <row r="107">
      <c r="A107" s="4">
        <v>40817.0</v>
      </c>
      <c r="B107" s="5" t="s">
        <v>34</v>
      </c>
      <c r="C107" s="6">
        <f>+1.5 %</f>
        <v>0.015</v>
      </c>
      <c r="D107" s="6">
        <f>+2.3 %</f>
        <v>0.023</v>
      </c>
      <c r="E107" s="5" t="s">
        <v>153</v>
      </c>
    </row>
    <row r="108">
      <c r="A108" s="4">
        <v>40787.0</v>
      </c>
      <c r="B108" s="5" t="s">
        <v>35</v>
      </c>
      <c r="C108" s="7" t="s">
        <v>79</v>
      </c>
      <c r="D108" s="6">
        <f>+4.8 %</f>
        <v>0.048</v>
      </c>
      <c r="E108" s="5" t="s">
        <v>153</v>
      </c>
    </row>
    <row r="109">
      <c r="A109" s="4">
        <v>40756.0</v>
      </c>
      <c r="B109" s="5" t="s">
        <v>33</v>
      </c>
      <c r="C109" s="6">
        <f>+2.9 %</f>
        <v>0.029</v>
      </c>
      <c r="D109" s="6">
        <f>+4.1 %</f>
        <v>0.041</v>
      </c>
      <c r="E109" s="5" t="s">
        <v>153</v>
      </c>
    </row>
    <row r="110">
      <c r="A110" s="4">
        <v>40725.0</v>
      </c>
      <c r="B110" s="5" t="s">
        <v>36</v>
      </c>
      <c r="C110" s="6">
        <f>+4 %</f>
        <v>0.04</v>
      </c>
      <c r="D110" s="7" t="s">
        <v>113</v>
      </c>
      <c r="E110" s="5" t="s">
        <v>153</v>
      </c>
    </row>
    <row r="111">
      <c r="A111" s="4">
        <v>40695.0</v>
      </c>
      <c r="B111" s="5" t="s">
        <v>214</v>
      </c>
      <c r="C111" s="7" t="s">
        <v>53</v>
      </c>
      <c r="D111" s="7" t="s">
        <v>199</v>
      </c>
      <c r="E111" s="5" t="s">
        <v>153</v>
      </c>
    </row>
    <row r="112">
      <c r="A112" s="4">
        <v>40664.0</v>
      </c>
      <c r="B112" s="5" t="s">
        <v>112</v>
      </c>
      <c r="C112" s="7" t="s">
        <v>88</v>
      </c>
      <c r="D112" s="5" t="s">
        <v>153</v>
      </c>
      <c r="E112" s="5" t="s">
        <v>153</v>
      </c>
    </row>
    <row r="113">
      <c r="A113" s="4">
        <v>40634.0</v>
      </c>
      <c r="B113" s="5" t="s">
        <v>34</v>
      </c>
      <c r="C113" s="6">
        <f>+0.1 %</f>
        <v>0.001</v>
      </c>
      <c r="D113" s="5" t="s">
        <v>153</v>
      </c>
      <c r="E113" s="5" t="s">
        <v>153</v>
      </c>
    </row>
    <row r="114">
      <c r="A114" s="4">
        <v>40603.0</v>
      </c>
      <c r="B114" s="5" t="s">
        <v>34</v>
      </c>
      <c r="C114" s="5" t="s">
        <v>153</v>
      </c>
      <c r="D114" s="5" t="s">
        <v>153</v>
      </c>
      <c r="E114" s="5" t="s">
        <v>153</v>
      </c>
    </row>
    <row r="115">
      <c r="A115" s="4">
        <v>40575.0</v>
      </c>
      <c r="B115" s="5" t="s">
        <v>153</v>
      </c>
      <c r="C115" s="5" t="s">
        <v>153</v>
      </c>
      <c r="D115" s="5" t="s">
        <v>153</v>
      </c>
      <c r="E115" s="5" t="s">
        <v>153</v>
      </c>
    </row>
    <row r="116">
      <c r="A116" s="4">
        <v>40544.0</v>
      </c>
      <c r="B116" s="5" t="s">
        <v>153</v>
      </c>
      <c r="C116" s="5" t="s">
        <v>153</v>
      </c>
      <c r="D116" s="5" t="s">
        <v>153</v>
      </c>
      <c r="E116" s="5" t="s">
        <v>153</v>
      </c>
    </row>
    <row r="117">
      <c r="A117" s="4">
        <v>40513.0</v>
      </c>
      <c r="B117" s="5" t="s">
        <v>153</v>
      </c>
      <c r="C117" s="5" t="s">
        <v>153</v>
      </c>
      <c r="D117" s="5" t="s">
        <v>153</v>
      </c>
      <c r="E117" s="5" t="s">
        <v>153</v>
      </c>
    </row>
    <row r="118">
      <c r="A118" s="4">
        <v>40483.0</v>
      </c>
      <c r="B118" s="5" t="s">
        <v>153</v>
      </c>
      <c r="C118" s="5" t="s">
        <v>153</v>
      </c>
      <c r="D118" s="5" t="s">
        <v>153</v>
      </c>
      <c r="E118" s="5" t="s">
        <v>153</v>
      </c>
    </row>
    <row r="119">
      <c r="A119" s="4">
        <v>40452.0</v>
      </c>
      <c r="B119" s="5" t="s">
        <v>153</v>
      </c>
      <c r="C119" s="5" t="s">
        <v>153</v>
      </c>
      <c r="D119" s="5" t="s">
        <v>153</v>
      </c>
      <c r="E119" s="5" t="s">
        <v>153</v>
      </c>
    </row>
    <row r="120">
      <c r="A120" s="4">
        <v>40422.0</v>
      </c>
      <c r="B120" s="5" t="s">
        <v>153</v>
      </c>
      <c r="C120" s="5" t="s">
        <v>153</v>
      </c>
      <c r="D120" s="5" t="s">
        <v>153</v>
      </c>
      <c r="E120" s="5" t="s">
        <v>153</v>
      </c>
    </row>
    <row r="121">
      <c r="A121" s="4">
        <v>40391.0</v>
      </c>
      <c r="B121" s="5" t="s">
        <v>153</v>
      </c>
      <c r="C121" s="5" t="s">
        <v>153</v>
      </c>
      <c r="D121" s="5" t="s">
        <v>153</v>
      </c>
      <c r="E121" s="5" t="s">
        <v>153</v>
      </c>
    </row>
    <row r="122">
      <c r="A122" s="4">
        <v>40360.0</v>
      </c>
      <c r="B122" s="5" t="s">
        <v>153</v>
      </c>
      <c r="C122" s="5" t="s">
        <v>153</v>
      </c>
      <c r="D122" s="5" t="s">
        <v>153</v>
      </c>
      <c r="E122" s="5" t="s">
        <v>153</v>
      </c>
    </row>
    <row r="123">
      <c r="A123" s="4">
        <v>40330.0</v>
      </c>
      <c r="B123" s="5" t="s">
        <v>153</v>
      </c>
      <c r="C123" s="5" t="s">
        <v>153</v>
      </c>
      <c r="D123" s="5" t="s">
        <v>153</v>
      </c>
      <c r="E123" s="5" t="s">
        <v>153</v>
      </c>
    </row>
    <row r="124">
      <c r="A124" s="4">
        <v>40299.0</v>
      </c>
      <c r="B124" s="5" t="s">
        <v>153</v>
      </c>
      <c r="C124" s="5" t="s">
        <v>153</v>
      </c>
      <c r="D124" s="5" t="s">
        <v>153</v>
      </c>
      <c r="E124" s="5" t="s">
        <v>153</v>
      </c>
    </row>
    <row r="125">
      <c r="A125" s="4">
        <v>40269.0</v>
      </c>
      <c r="B125" s="5" t="s">
        <v>153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270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138</v>
      </c>
      <c r="C2" s="6">
        <f>+2.3 %</f>
        <v>0.023</v>
      </c>
      <c r="D2" s="6">
        <f>+0.9 %</f>
        <v>0.009</v>
      </c>
      <c r="E2" s="6">
        <f>+2.1 %</f>
        <v>0.021</v>
      </c>
    </row>
    <row r="3">
      <c r="A3" s="4">
        <v>43983.0</v>
      </c>
      <c r="B3" s="5" t="s">
        <v>8</v>
      </c>
      <c r="C3" s="6">
        <f>+0.9 %</f>
        <v>0.009</v>
      </c>
      <c r="D3" s="7" t="s">
        <v>62</v>
      </c>
      <c r="E3" s="6">
        <f>+1.6 %</f>
        <v>0.016</v>
      </c>
    </row>
    <row r="4">
      <c r="A4" s="4">
        <v>43952.0</v>
      </c>
      <c r="B4" s="5" t="s">
        <v>5</v>
      </c>
      <c r="C4" s="7" t="s">
        <v>79</v>
      </c>
      <c r="D4" s="6">
        <f>+0.8 %</f>
        <v>0.008</v>
      </c>
      <c r="E4" s="6">
        <f>+3.9 %</f>
        <v>0.039</v>
      </c>
    </row>
    <row r="5">
      <c r="A5" s="4">
        <v>43922.0</v>
      </c>
      <c r="B5" s="5" t="s">
        <v>139</v>
      </c>
      <c r="C5" s="6">
        <f>+0.5 %</f>
        <v>0.005</v>
      </c>
      <c r="D5" s="6">
        <f>+3.8 %</f>
        <v>0.038</v>
      </c>
      <c r="E5" s="6">
        <f>+6.2 %</f>
        <v>0.062</v>
      </c>
    </row>
    <row r="6">
      <c r="A6" s="4">
        <v>43891.0</v>
      </c>
      <c r="B6" s="5" t="s">
        <v>140</v>
      </c>
      <c r="C6" s="6">
        <f>+2.6 %</f>
        <v>0.026</v>
      </c>
      <c r="D6" s="6">
        <f>+1.7 %</f>
        <v>0.017</v>
      </c>
      <c r="E6" s="6">
        <f>+5.3 %</f>
        <v>0.053</v>
      </c>
    </row>
    <row r="7">
      <c r="A7" s="4">
        <v>43862.0</v>
      </c>
      <c r="B7" s="5" t="s">
        <v>9</v>
      </c>
      <c r="C7" s="6">
        <f>+0.8 %</f>
        <v>0.008</v>
      </c>
      <c r="D7" s="7" t="s">
        <v>71</v>
      </c>
      <c r="E7" s="6">
        <f>+2.1 %</f>
        <v>0.021</v>
      </c>
    </row>
    <row r="8">
      <c r="A8" s="4">
        <v>43831.0</v>
      </c>
      <c r="B8" s="5" t="s">
        <v>10</v>
      </c>
      <c r="C8" s="7" t="s">
        <v>16</v>
      </c>
      <c r="D8" s="7" t="s">
        <v>67</v>
      </c>
      <c r="E8" s="6">
        <f>+1.2 %</f>
        <v>0.012</v>
      </c>
    </row>
    <row r="9">
      <c r="A9" s="4">
        <v>43800.0</v>
      </c>
      <c r="B9" s="5" t="s">
        <v>5</v>
      </c>
      <c r="C9" s="7" t="s">
        <v>47</v>
      </c>
      <c r="D9" s="7" t="s">
        <v>62</v>
      </c>
      <c r="E9" s="6">
        <f>+3.9 %</f>
        <v>0.039</v>
      </c>
    </row>
    <row r="10">
      <c r="A10" s="4">
        <v>43770.0</v>
      </c>
      <c r="B10" s="5" t="s">
        <v>8</v>
      </c>
      <c r="C10" s="7" t="s">
        <v>47</v>
      </c>
      <c r="D10" s="6">
        <f>+0.6 %</f>
        <v>0.006</v>
      </c>
      <c r="E10" s="6">
        <f>+5.1 %</f>
        <v>0.051</v>
      </c>
    </row>
    <row r="11">
      <c r="A11" s="4">
        <v>43739.0</v>
      </c>
      <c r="B11" s="5" t="s">
        <v>8</v>
      </c>
      <c r="C11" s="6">
        <f>+0.2 %</f>
        <v>0.002</v>
      </c>
      <c r="D11" s="6">
        <f>+0.1 %</f>
        <v>0.001</v>
      </c>
      <c r="E11" s="6">
        <f>+5.5 %</f>
        <v>0.055</v>
      </c>
    </row>
    <row r="12">
      <c r="A12" s="4">
        <v>43709.0</v>
      </c>
      <c r="B12" s="5" t="s">
        <v>8</v>
      </c>
      <c r="C12" s="6">
        <f>+0.8 %</f>
        <v>0.008</v>
      </c>
      <c r="D12" s="6">
        <f>+1.6 %</f>
        <v>0.016</v>
      </c>
      <c r="E12" s="6">
        <f>+4.5 %</f>
        <v>0.045</v>
      </c>
    </row>
    <row r="13">
      <c r="A13" s="4">
        <v>43678.0</v>
      </c>
      <c r="B13" s="5" t="s">
        <v>5</v>
      </c>
      <c r="C13" s="7" t="s">
        <v>48</v>
      </c>
      <c r="D13" s="6">
        <f>+3.9 %</f>
        <v>0.039</v>
      </c>
      <c r="E13" s="6">
        <f>+2.9 %</f>
        <v>0.029</v>
      </c>
    </row>
    <row r="14">
      <c r="A14" s="4">
        <v>43647.0</v>
      </c>
      <c r="B14" s="5" t="s">
        <v>8</v>
      </c>
      <c r="C14" s="6">
        <f>+1.7 %</f>
        <v>0.017</v>
      </c>
      <c r="D14" s="6">
        <f>+5 %</f>
        <v>0.05</v>
      </c>
      <c r="E14" s="6">
        <f>+4.6 %</f>
        <v>0.046</v>
      </c>
    </row>
    <row r="15">
      <c r="A15" s="4">
        <v>43617.0</v>
      </c>
      <c r="B15" s="5" t="s">
        <v>9</v>
      </c>
      <c r="C15" s="6">
        <f>+3.1 %</f>
        <v>0.031</v>
      </c>
      <c r="D15" s="6">
        <f>+2.8 %</f>
        <v>0.028</v>
      </c>
      <c r="E15" s="6">
        <f>+4.8 %</f>
        <v>0.048</v>
      </c>
    </row>
    <row r="16">
      <c r="A16" s="4">
        <v>43586.0</v>
      </c>
      <c r="B16" s="5" t="s">
        <v>12</v>
      </c>
      <c r="C16" s="6">
        <f>+0.1 %</f>
        <v>0.001</v>
      </c>
      <c r="D16" s="7" t="s">
        <v>15</v>
      </c>
      <c r="E16" s="6">
        <f>+5 %</f>
        <v>0.05</v>
      </c>
    </row>
    <row r="17">
      <c r="A17" s="4">
        <v>43556.0</v>
      </c>
      <c r="B17" s="5" t="s">
        <v>12</v>
      </c>
      <c r="C17" s="7" t="s">
        <v>6</v>
      </c>
      <c r="D17" s="7" t="s">
        <v>66</v>
      </c>
      <c r="E17" s="6">
        <f>+3.3 %</f>
        <v>0.033</v>
      </c>
    </row>
    <row r="18">
      <c r="A18" s="4">
        <v>43525.0</v>
      </c>
      <c r="B18" s="5" t="s">
        <v>12</v>
      </c>
      <c r="C18" s="7" t="s">
        <v>7</v>
      </c>
      <c r="D18" s="6">
        <f>+0.2 %</f>
        <v>0.002</v>
      </c>
      <c r="E18" s="6">
        <f>+3.5 %</f>
        <v>0.035</v>
      </c>
    </row>
    <row r="19">
      <c r="A19" s="4">
        <v>43497.0</v>
      </c>
      <c r="B19" s="5" t="s">
        <v>11</v>
      </c>
      <c r="C19" s="7" t="s">
        <v>51</v>
      </c>
      <c r="D19" s="6">
        <f t="shared" ref="D19:D20" si="1">+1.5 %</f>
        <v>0.015</v>
      </c>
      <c r="E19" s="6">
        <f>+6 %</f>
        <v>0.06</v>
      </c>
    </row>
    <row r="20">
      <c r="A20" s="4">
        <v>43466.0</v>
      </c>
      <c r="B20" s="5" t="s">
        <v>11</v>
      </c>
      <c r="C20" s="6">
        <f>+1 %</f>
        <v>0.01</v>
      </c>
      <c r="D20" s="6">
        <f t="shared" si="1"/>
        <v>0.015</v>
      </c>
      <c r="E20" s="6">
        <f>+8.5 %</f>
        <v>0.085</v>
      </c>
    </row>
    <row r="21">
      <c r="A21" s="4">
        <v>43435.0</v>
      </c>
      <c r="B21" s="5" t="s">
        <v>12</v>
      </c>
      <c r="C21" s="6">
        <f>+0.6 %</f>
        <v>0.006</v>
      </c>
      <c r="D21" s="7" t="s">
        <v>51</v>
      </c>
      <c r="E21" s="6">
        <f>+7.3 %</f>
        <v>0.073</v>
      </c>
    </row>
    <row r="22">
      <c r="A22" s="4">
        <v>43405.0</v>
      </c>
      <c r="B22" s="5" t="s">
        <v>13</v>
      </c>
      <c r="C22" s="7" t="s">
        <v>51</v>
      </c>
      <c r="D22" s="7" t="s">
        <v>96</v>
      </c>
      <c r="E22" s="6">
        <f>+5.8 %</f>
        <v>0.058</v>
      </c>
    </row>
    <row r="23">
      <c r="A23" s="4">
        <v>43374.0</v>
      </c>
      <c r="B23" s="5" t="s">
        <v>13</v>
      </c>
      <c r="C23" s="7" t="s">
        <v>25</v>
      </c>
      <c r="D23" s="7" t="s">
        <v>62</v>
      </c>
      <c r="E23" s="6">
        <f>+8.3 %</f>
        <v>0.083</v>
      </c>
    </row>
    <row r="24">
      <c r="A24" s="4">
        <v>43344.0</v>
      </c>
      <c r="B24" s="5" t="s">
        <v>12</v>
      </c>
      <c r="C24" s="7" t="s">
        <v>62</v>
      </c>
      <c r="D24" s="6">
        <f>+1.8 %</f>
        <v>0.018</v>
      </c>
      <c r="E24" s="6">
        <f>+7.1 %</f>
        <v>0.071</v>
      </c>
    </row>
    <row r="25">
      <c r="A25" s="4">
        <v>43313.0</v>
      </c>
      <c r="B25" s="5" t="s">
        <v>11</v>
      </c>
      <c r="C25" s="6">
        <f>+0.7 %</f>
        <v>0.007</v>
      </c>
      <c r="D25" s="6">
        <f>+6 %</f>
        <v>0.06</v>
      </c>
      <c r="E25" s="6">
        <f>+9.9 %</f>
        <v>0.099</v>
      </c>
    </row>
    <row r="26">
      <c r="A26" s="4">
        <v>43282.0</v>
      </c>
      <c r="B26" s="5" t="s">
        <v>12</v>
      </c>
      <c r="C26" s="6">
        <f>+1.9 %</f>
        <v>0.019</v>
      </c>
      <c r="D26" s="6">
        <f>+3.6 %</f>
        <v>0.036</v>
      </c>
      <c r="E26" s="6">
        <f>+9.2 %</f>
        <v>0.092</v>
      </c>
    </row>
    <row r="27">
      <c r="A27" s="4">
        <v>43252.0</v>
      </c>
      <c r="B27" s="5" t="s">
        <v>20</v>
      </c>
      <c r="C27" s="6">
        <f>+3.3 %</f>
        <v>0.033</v>
      </c>
      <c r="D27" s="6">
        <f>+1.6 %</f>
        <v>0.016</v>
      </c>
      <c r="E27" s="6">
        <f>+10.7 %</f>
        <v>0.107</v>
      </c>
    </row>
    <row r="28">
      <c r="A28" s="4">
        <v>43221.0</v>
      </c>
      <c r="B28" s="5" t="s">
        <v>22</v>
      </c>
      <c r="C28" s="7" t="s">
        <v>16</v>
      </c>
      <c r="D28" s="5" t="s">
        <v>19</v>
      </c>
      <c r="E28" s="6">
        <f>+8.4 %</f>
        <v>0.084</v>
      </c>
    </row>
    <row r="29">
      <c r="A29" s="4">
        <v>43191.0</v>
      </c>
      <c r="B29" s="5" t="s">
        <v>21</v>
      </c>
      <c r="C29" s="7" t="s">
        <v>51</v>
      </c>
      <c r="D29" s="6">
        <f>+4 %</f>
        <v>0.04</v>
      </c>
      <c r="E29" s="6">
        <f>+10.4 %</f>
        <v>0.104</v>
      </c>
    </row>
    <row r="30">
      <c r="A30" s="4">
        <v>43160.0</v>
      </c>
      <c r="B30" s="5" t="s">
        <v>21</v>
      </c>
      <c r="C30" s="6">
        <f>+1.7 %</f>
        <v>0.017</v>
      </c>
      <c r="D30" s="6">
        <f>+3.9 %</f>
        <v>0.039</v>
      </c>
      <c r="E30" s="6">
        <f>+9.7 %</f>
        <v>0.097</v>
      </c>
    </row>
    <row r="31">
      <c r="A31" s="4">
        <v>43132.0</v>
      </c>
      <c r="B31" s="5" t="s">
        <v>22</v>
      </c>
      <c r="C31" s="6">
        <f>+2.3 %</f>
        <v>0.023</v>
      </c>
      <c r="D31" s="6">
        <f t="shared" ref="D31:D32" si="2">+1.3 %</f>
        <v>0.013</v>
      </c>
      <c r="E31" s="6">
        <f>+5.9 %</f>
        <v>0.059</v>
      </c>
    </row>
    <row r="32">
      <c r="A32" s="4">
        <v>43101.0</v>
      </c>
      <c r="B32" s="5" t="s">
        <v>197</v>
      </c>
      <c r="C32" s="7" t="s">
        <v>18</v>
      </c>
      <c r="D32" s="6">
        <f t="shared" si="2"/>
        <v>0.013</v>
      </c>
      <c r="E32" s="6">
        <f>+5.6 %</f>
        <v>0.056</v>
      </c>
    </row>
    <row r="33">
      <c r="A33" s="4">
        <v>43070.0</v>
      </c>
      <c r="B33" s="5" t="s">
        <v>26</v>
      </c>
      <c r="C33" s="7" t="s">
        <v>62</v>
      </c>
      <c r="D33" s="7" t="s">
        <v>23</v>
      </c>
      <c r="E33" s="6">
        <f>+8.2 %</f>
        <v>0.082</v>
      </c>
    </row>
    <row r="34">
      <c r="A34" s="4">
        <v>43040.0</v>
      </c>
      <c r="B34" s="5" t="s">
        <v>26</v>
      </c>
      <c r="C34" s="6">
        <f>+2.3 %</f>
        <v>0.023</v>
      </c>
      <c r="D34" s="6">
        <f>+2.4 %</f>
        <v>0.024</v>
      </c>
      <c r="E34" s="6">
        <f>+9.4 %</f>
        <v>0.094</v>
      </c>
    </row>
    <row r="35">
      <c r="A35" s="4">
        <v>43009.0</v>
      </c>
      <c r="B35" s="5" t="s">
        <v>27</v>
      </c>
      <c r="C35" s="7" t="s">
        <v>84</v>
      </c>
      <c r="D35" s="6">
        <f>+0.1 %</f>
        <v>0.001</v>
      </c>
      <c r="E35" s="6">
        <f>+8.2 %</f>
        <v>0.082</v>
      </c>
    </row>
    <row r="36">
      <c r="A36" s="4">
        <v>42979.0</v>
      </c>
      <c r="B36" s="5" t="s">
        <v>26</v>
      </c>
      <c r="C36" s="6">
        <f>+1.9 %</f>
        <v>0.019</v>
      </c>
      <c r="D36" s="6">
        <f>+5.2 %</f>
        <v>0.052</v>
      </c>
      <c r="E36" s="6">
        <f t="shared" ref="E36:E37" si="3">+12.3 %</f>
        <v>0.123</v>
      </c>
    </row>
    <row r="37">
      <c r="A37" s="4">
        <v>42948.0</v>
      </c>
      <c r="B37" s="5" t="s">
        <v>27</v>
      </c>
      <c r="C37" s="5" t="s">
        <v>19</v>
      </c>
      <c r="D37" s="6">
        <f>+4.6 %</f>
        <v>0.046</v>
      </c>
      <c r="E37" s="6">
        <f t="shared" si="3"/>
        <v>0.123</v>
      </c>
    </row>
    <row r="38">
      <c r="A38" s="4">
        <v>42917.0</v>
      </c>
      <c r="B38" s="5" t="s">
        <v>27</v>
      </c>
      <c r="C38" s="6">
        <f>+3.2 %</f>
        <v>0.032</v>
      </c>
      <c r="D38" s="6">
        <f>+4.7 %</f>
        <v>0.047</v>
      </c>
      <c r="E38" s="6">
        <f>+12.1 %</f>
        <v>0.121</v>
      </c>
    </row>
    <row r="39">
      <c r="A39" s="4">
        <v>42887.0</v>
      </c>
      <c r="B39" s="5" t="s">
        <v>29</v>
      </c>
      <c r="C39" s="6">
        <f>+1.2 %</f>
        <v>0.012</v>
      </c>
      <c r="D39" s="6">
        <f>+0.7 %</f>
        <v>0.007</v>
      </c>
      <c r="E39" s="6">
        <f>+7.8 %</f>
        <v>0.078</v>
      </c>
    </row>
    <row r="40">
      <c r="A40" s="4">
        <v>42856.0</v>
      </c>
      <c r="B40" s="5" t="s">
        <v>142</v>
      </c>
      <c r="C40" s="6">
        <f>+0.2 %</f>
        <v>0.002</v>
      </c>
      <c r="D40" s="7" t="s">
        <v>113</v>
      </c>
      <c r="E40" s="6">
        <f>+4.3 %</f>
        <v>0.043</v>
      </c>
    </row>
    <row r="41">
      <c r="A41" s="4">
        <v>42826.0</v>
      </c>
      <c r="B41" s="5" t="s">
        <v>30</v>
      </c>
      <c r="C41" s="7" t="s">
        <v>25</v>
      </c>
      <c r="D41" s="7" t="s">
        <v>47</v>
      </c>
      <c r="E41" s="6">
        <f t="shared" ref="E41:E43" si="4">+5.1 %</f>
        <v>0.051</v>
      </c>
    </row>
    <row r="42">
      <c r="A42" s="4">
        <v>42795.0</v>
      </c>
      <c r="B42" s="5" t="s">
        <v>142</v>
      </c>
      <c r="C42" s="7" t="s">
        <v>84</v>
      </c>
      <c r="D42" s="6">
        <f>+2.5 %</f>
        <v>0.025</v>
      </c>
      <c r="E42" s="6">
        <f t="shared" si="4"/>
        <v>0.051</v>
      </c>
    </row>
    <row r="43">
      <c r="A43" s="4">
        <v>42767.0</v>
      </c>
      <c r="B43" s="5" t="s">
        <v>141</v>
      </c>
      <c r="C43" s="6">
        <f>+2 %</f>
        <v>0.02</v>
      </c>
      <c r="D43" s="6">
        <f>+4.6 %</f>
        <v>0.046</v>
      </c>
      <c r="E43" s="6">
        <f t="shared" si="4"/>
        <v>0.051</v>
      </c>
    </row>
    <row r="44">
      <c r="A44" s="4">
        <v>42736.0</v>
      </c>
      <c r="B44" s="5" t="s">
        <v>142</v>
      </c>
      <c r="C44" s="6">
        <f>+2.3 %</f>
        <v>0.023</v>
      </c>
      <c r="D44" s="6">
        <f>+3.8 %</f>
        <v>0.038</v>
      </c>
      <c r="E44" s="6">
        <f>+3.3 %</f>
        <v>0.033</v>
      </c>
    </row>
    <row r="45">
      <c r="A45" s="4">
        <v>42705.0</v>
      </c>
      <c r="B45" s="5" t="s">
        <v>143</v>
      </c>
      <c r="C45" s="6">
        <f>+0.3 %</f>
        <v>0.003</v>
      </c>
      <c r="D45" s="6">
        <f>+3.4 %</f>
        <v>0.034</v>
      </c>
      <c r="E45" s="6">
        <f>+2.4 %</f>
        <v>0.024</v>
      </c>
    </row>
    <row r="46">
      <c r="A46" s="4">
        <v>42675.0</v>
      </c>
      <c r="B46" s="5" t="s">
        <v>143</v>
      </c>
      <c r="C46" s="6">
        <f>+1.2 %</f>
        <v>0.012</v>
      </c>
      <c r="D46" s="6">
        <f>+5.1 %</f>
        <v>0.051</v>
      </c>
      <c r="E46" s="6">
        <f>+3.4 %</f>
        <v>0.034</v>
      </c>
    </row>
    <row r="47">
      <c r="A47" s="4">
        <v>42644.0</v>
      </c>
      <c r="B47" s="5" t="s">
        <v>32</v>
      </c>
      <c r="C47" s="6">
        <f t="shared" ref="C47:C48" si="5">+1.9 %</f>
        <v>0.019</v>
      </c>
      <c r="D47" s="6">
        <f>+3.7 %</f>
        <v>0.037</v>
      </c>
      <c r="E47" s="6">
        <f>+2.7 %</f>
        <v>0.027</v>
      </c>
    </row>
    <row r="48">
      <c r="A48" s="4">
        <v>42614.0</v>
      </c>
      <c r="B48" s="5" t="s">
        <v>33</v>
      </c>
      <c r="C48" s="6">
        <f t="shared" si="5"/>
        <v>0.019</v>
      </c>
      <c r="D48" s="6">
        <f>+1 %</f>
        <v>0.01</v>
      </c>
      <c r="E48" s="6">
        <f>+0.7 %</f>
        <v>0.007</v>
      </c>
    </row>
    <row r="49">
      <c r="A49" s="4">
        <v>42583.0</v>
      </c>
      <c r="B49" s="5" t="s">
        <v>35</v>
      </c>
      <c r="C49" s="7" t="s">
        <v>51</v>
      </c>
      <c r="D49" s="7" t="s">
        <v>69</v>
      </c>
      <c r="E49" s="7" t="s">
        <v>15</v>
      </c>
    </row>
    <row r="50">
      <c r="A50" s="4">
        <v>42552.0</v>
      </c>
      <c r="B50" s="5" t="s">
        <v>35</v>
      </c>
      <c r="C50" s="7" t="s">
        <v>25</v>
      </c>
      <c r="D50" s="7" t="s">
        <v>84</v>
      </c>
      <c r="E50" s="7" t="s">
        <v>18</v>
      </c>
    </row>
    <row r="51">
      <c r="A51" s="4">
        <v>42522.0</v>
      </c>
      <c r="B51" s="5" t="s">
        <v>34</v>
      </c>
      <c r="C51" s="7" t="s">
        <v>64</v>
      </c>
      <c r="D51" s="7" t="s">
        <v>84</v>
      </c>
      <c r="E51" s="6">
        <f>+1.9 %</f>
        <v>0.019</v>
      </c>
    </row>
    <row r="52">
      <c r="A52" s="4">
        <v>42491.0</v>
      </c>
      <c r="B52" s="5" t="s">
        <v>32</v>
      </c>
      <c r="C52" s="6">
        <f>+1 %</f>
        <v>0.01</v>
      </c>
      <c r="D52" s="7" t="s">
        <v>96</v>
      </c>
      <c r="E52" s="6">
        <f>+5.3 %</f>
        <v>0.053</v>
      </c>
    </row>
    <row r="53">
      <c r="A53" s="4">
        <v>42461.0</v>
      </c>
      <c r="B53" s="5" t="s">
        <v>33</v>
      </c>
      <c r="C53" s="7" t="s">
        <v>62</v>
      </c>
      <c r="D53" s="7" t="s">
        <v>113</v>
      </c>
      <c r="E53" s="6">
        <f>+6.3 %</f>
        <v>0.063</v>
      </c>
    </row>
    <row r="54">
      <c r="A54" s="4">
        <v>42430.0</v>
      </c>
      <c r="B54" s="5" t="s">
        <v>33</v>
      </c>
      <c r="C54" s="7" t="s">
        <v>84</v>
      </c>
      <c r="D54" s="7" t="s">
        <v>51</v>
      </c>
      <c r="E54" s="6">
        <f>+8.2 %</f>
        <v>0.082</v>
      </c>
    </row>
    <row r="55">
      <c r="A55" s="4">
        <v>42401.0</v>
      </c>
      <c r="B55" s="5" t="s">
        <v>31</v>
      </c>
      <c r="C55" s="6">
        <f>+0.2 %</f>
        <v>0.002</v>
      </c>
      <c r="D55" s="6">
        <f>+3 %</f>
        <v>0.03</v>
      </c>
      <c r="E55" s="6">
        <f>+10.6 %</f>
        <v>0.106</v>
      </c>
    </row>
    <row r="56">
      <c r="A56" s="4">
        <v>42370.0</v>
      </c>
      <c r="B56" s="5" t="s">
        <v>31</v>
      </c>
      <c r="C56" s="6">
        <f>+1.4 %</f>
        <v>0.014</v>
      </c>
      <c r="D56" s="6">
        <f>+3.3 %</f>
        <v>0.033</v>
      </c>
      <c r="E56" s="6">
        <f>+10.3 %</f>
        <v>0.103</v>
      </c>
    </row>
    <row r="57">
      <c r="A57" s="4">
        <v>42339.0</v>
      </c>
      <c r="B57" s="5" t="s">
        <v>32</v>
      </c>
      <c r="C57" s="6">
        <f>+1.3 %</f>
        <v>0.013</v>
      </c>
      <c r="D57" s="6">
        <f>+1.6 %</f>
        <v>0.016</v>
      </c>
      <c r="E57" s="6">
        <f>+8.1 %</f>
        <v>0.081</v>
      </c>
    </row>
    <row r="58">
      <c r="A58" s="4">
        <v>42309.0</v>
      </c>
      <c r="B58" s="5" t="s">
        <v>34</v>
      </c>
      <c r="C58" s="6">
        <f>+0.5 %</f>
        <v>0.005</v>
      </c>
      <c r="D58" s="6">
        <f>+0.6 %</f>
        <v>0.006</v>
      </c>
      <c r="E58" s="6">
        <f>+4.5 %</f>
        <v>0.045</v>
      </c>
    </row>
    <row r="59">
      <c r="A59" s="4">
        <v>42278.0</v>
      </c>
      <c r="B59" s="5" t="s">
        <v>34</v>
      </c>
      <c r="C59" s="7" t="s">
        <v>18</v>
      </c>
      <c r="D59" s="6">
        <f>+0.8 %</f>
        <v>0.008</v>
      </c>
      <c r="E59" s="6">
        <f>+2.4 %</f>
        <v>0.024</v>
      </c>
    </row>
    <row r="60">
      <c r="A60" s="4">
        <v>42248.0</v>
      </c>
      <c r="B60" s="5" t="s">
        <v>34</v>
      </c>
      <c r="C60" s="6">
        <f>+0.3 %</f>
        <v>0.003</v>
      </c>
      <c r="D60" s="6">
        <f>+2.3 %</f>
        <v>0.023</v>
      </c>
      <c r="E60" s="6">
        <f>+0.5 %</f>
        <v>0.005</v>
      </c>
    </row>
    <row r="61">
      <c r="A61" s="4">
        <v>42217.0</v>
      </c>
      <c r="B61" s="5" t="s">
        <v>34</v>
      </c>
      <c r="C61" s="6">
        <f>+0.7 %</f>
        <v>0.007</v>
      </c>
      <c r="D61" s="6">
        <f>+3.3 %</f>
        <v>0.033</v>
      </c>
      <c r="E61" s="6">
        <f>+1.5 %</f>
        <v>0.015</v>
      </c>
    </row>
    <row r="62">
      <c r="A62" s="4">
        <v>42186.0</v>
      </c>
      <c r="B62" s="5" t="s">
        <v>35</v>
      </c>
      <c r="C62" s="6">
        <f>+1.3 %</f>
        <v>0.013</v>
      </c>
      <c r="D62" s="6">
        <f>+4.5 %</f>
        <v>0.045</v>
      </c>
      <c r="E62" s="7" t="s">
        <v>23</v>
      </c>
    </row>
    <row r="63">
      <c r="A63" s="4">
        <v>42156.0</v>
      </c>
      <c r="B63" s="5" t="s">
        <v>36</v>
      </c>
      <c r="C63" s="6">
        <f>+1.2 %</f>
        <v>0.012</v>
      </c>
      <c r="D63" s="6">
        <f>+4.2 %</f>
        <v>0.042</v>
      </c>
      <c r="E63" s="7" t="s">
        <v>16</v>
      </c>
    </row>
    <row r="64">
      <c r="A64" s="4">
        <v>42125.0</v>
      </c>
      <c r="B64" s="5" t="s">
        <v>112</v>
      </c>
      <c r="C64" s="6">
        <f>+1.9 %</f>
        <v>0.019</v>
      </c>
      <c r="D64" s="6">
        <f>+3.4 %</f>
        <v>0.034</v>
      </c>
      <c r="E64" s="7" t="s">
        <v>53</v>
      </c>
    </row>
    <row r="65">
      <c r="A65" s="4">
        <v>42095.0</v>
      </c>
      <c r="B65" s="5" t="s">
        <v>214</v>
      </c>
      <c r="C65" s="6">
        <f>+1.1 %</f>
        <v>0.011</v>
      </c>
      <c r="D65" s="6">
        <f>+1.4 %</f>
        <v>0.014</v>
      </c>
      <c r="E65" s="7" t="s">
        <v>109</v>
      </c>
    </row>
    <row r="66">
      <c r="A66" s="4">
        <v>42064.0</v>
      </c>
      <c r="B66" s="5" t="s">
        <v>214</v>
      </c>
      <c r="C66" s="6">
        <f>+0.4 %</f>
        <v>0.004</v>
      </c>
      <c r="D66" s="7" t="s">
        <v>23</v>
      </c>
      <c r="E66" s="7" t="s">
        <v>90</v>
      </c>
    </row>
    <row r="67">
      <c r="A67" s="4">
        <v>42036.0</v>
      </c>
      <c r="B67" s="5" t="s">
        <v>38</v>
      </c>
      <c r="C67" s="5" t="s">
        <v>19</v>
      </c>
      <c r="D67" s="7" t="s">
        <v>150</v>
      </c>
      <c r="E67" s="7" t="s">
        <v>92</v>
      </c>
    </row>
    <row r="68">
      <c r="A68" s="4">
        <v>42005.0</v>
      </c>
      <c r="B68" s="5" t="s">
        <v>38</v>
      </c>
      <c r="C68" s="7" t="s">
        <v>7</v>
      </c>
      <c r="D68" s="7" t="s">
        <v>108</v>
      </c>
      <c r="E68" s="7" t="s">
        <v>111</v>
      </c>
    </row>
    <row r="69">
      <c r="A69" s="4">
        <v>41974.0</v>
      </c>
      <c r="B69" s="5" t="s">
        <v>214</v>
      </c>
      <c r="C69" s="7" t="s">
        <v>79</v>
      </c>
      <c r="D69" s="7" t="s">
        <v>56</v>
      </c>
      <c r="E69" s="7" t="s">
        <v>84</v>
      </c>
    </row>
    <row r="70">
      <c r="A70" s="4">
        <v>41944.0</v>
      </c>
      <c r="B70" s="5" t="s">
        <v>112</v>
      </c>
      <c r="C70" s="7" t="s">
        <v>96</v>
      </c>
      <c r="D70" s="7" t="s">
        <v>113</v>
      </c>
      <c r="E70" s="7" t="s">
        <v>18</v>
      </c>
    </row>
    <row r="71">
      <c r="A71" s="4">
        <v>41913.0</v>
      </c>
      <c r="B71" s="5" t="s">
        <v>36</v>
      </c>
      <c r="C71" s="7" t="s">
        <v>64</v>
      </c>
      <c r="D71" s="7" t="s">
        <v>14</v>
      </c>
      <c r="E71" s="6">
        <f>+1.1 %</f>
        <v>0.011</v>
      </c>
    </row>
    <row r="72">
      <c r="A72" s="4">
        <v>41883.0</v>
      </c>
      <c r="B72" s="5" t="s">
        <v>34</v>
      </c>
      <c r="C72" s="6">
        <f>+1.2 %</f>
        <v>0.012</v>
      </c>
      <c r="D72" s="6">
        <f>+0.2 %</f>
        <v>0.002</v>
      </c>
      <c r="E72" s="6">
        <f>+2.2 %</f>
        <v>0.022</v>
      </c>
    </row>
    <row r="73">
      <c r="A73" s="4">
        <v>41852.0</v>
      </c>
      <c r="B73" s="5" t="s">
        <v>35</v>
      </c>
      <c r="C73" s="7" t="s">
        <v>66</v>
      </c>
      <c r="D73" s="7" t="s">
        <v>48</v>
      </c>
      <c r="E73" s="6">
        <f>+0.5 %</f>
        <v>0.005</v>
      </c>
    </row>
    <row r="74">
      <c r="A74" s="4">
        <v>41821.0</v>
      </c>
      <c r="B74" s="5" t="s">
        <v>34</v>
      </c>
      <c r="C74" s="5" t="s">
        <v>19</v>
      </c>
      <c r="D74" s="5" t="s">
        <v>19</v>
      </c>
      <c r="E74" s="6">
        <f>+1.3 %</f>
        <v>0.013</v>
      </c>
    </row>
    <row r="75">
      <c r="A75" s="4">
        <v>41791.0</v>
      </c>
      <c r="B75" s="5" t="s">
        <v>34</v>
      </c>
      <c r="C75" s="6">
        <f>+0.1 %</f>
        <v>0.001</v>
      </c>
      <c r="D75" s="7" t="s">
        <v>51</v>
      </c>
      <c r="E75" s="6">
        <f>+0.5 %</f>
        <v>0.005</v>
      </c>
    </row>
    <row r="76">
      <c r="A76" s="4">
        <v>41760.0</v>
      </c>
      <c r="B76" s="5" t="s">
        <v>35</v>
      </c>
      <c r="C76" s="7" t="s">
        <v>51</v>
      </c>
      <c r="D76" s="7" t="s">
        <v>7</v>
      </c>
      <c r="E76" s="6">
        <f t="shared" ref="E76:E77" si="6">+0.3 %</f>
        <v>0.003</v>
      </c>
    </row>
    <row r="77">
      <c r="A77" s="4">
        <v>41730.0</v>
      </c>
      <c r="B77" s="5" t="s">
        <v>34</v>
      </c>
      <c r="C77" s="5" t="s">
        <v>19</v>
      </c>
      <c r="D77" s="6">
        <f>+1.3 %</f>
        <v>0.013</v>
      </c>
      <c r="E77" s="6">
        <f t="shared" si="6"/>
        <v>0.003</v>
      </c>
    </row>
    <row r="78">
      <c r="A78" s="4">
        <v>41699.0</v>
      </c>
      <c r="B78" s="5" t="s">
        <v>34</v>
      </c>
      <c r="C78" s="7" t="s">
        <v>6</v>
      </c>
      <c r="D78" s="6">
        <f>+3.8 %</f>
        <v>0.038</v>
      </c>
      <c r="E78" s="7" t="s">
        <v>15</v>
      </c>
    </row>
    <row r="79">
      <c r="A79" s="4">
        <v>41671.0</v>
      </c>
      <c r="B79" s="5" t="s">
        <v>34</v>
      </c>
      <c r="C79" s="6">
        <f>+1.7 %</f>
        <v>0.017</v>
      </c>
      <c r="D79" s="6">
        <f>+3.7 %</f>
        <v>0.037</v>
      </c>
      <c r="E79" s="7" t="s">
        <v>51</v>
      </c>
    </row>
    <row r="80">
      <c r="A80" s="4">
        <v>41640.0</v>
      </c>
      <c r="B80" s="5" t="s">
        <v>36</v>
      </c>
      <c r="C80" s="6">
        <f>+2.4 %</f>
        <v>0.024</v>
      </c>
      <c r="D80" s="6">
        <f>+1.7 %</f>
        <v>0.017</v>
      </c>
      <c r="E80" s="7" t="s">
        <v>78</v>
      </c>
    </row>
    <row r="81">
      <c r="A81" s="4">
        <v>41609.0</v>
      </c>
      <c r="B81" s="5" t="s">
        <v>37</v>
      </c>
      <c r="C81" s="7" t="s">
        <v>47</v>
      </c>
      <c r="D81" s="7" t="s">
        <v>16</v>
      </c>
      <c r="E81" s="7" t="s">
        <v>192</v>
      </c>
    </row>
    <row r="82">
      <c r="A82" s="4">
        <v>41579.0</v>
      </c>
      <c r="B82" s="5" t="s">
        <v>112</v>
      </c>
      <c r="C82" s="7" t="s">
        <v>18</v>
      </c>
      <c r="D82" s="7" t="s">
        <v>96</v>
      </c>
      <c r="E82" s="7" t="s">
        <v>199</v>
      </c>
    </row>
    <row r="83">
      <c r="A83" s="4">
        <v>41548.0</v>
      </c>
      <c r="B83" s="5" t="s">
        <v>112</v>
      </c>
      <c r="C83" s="7" t="s">
        <v>15</v>
      </c>
      <c r="D83" s="7" t="s">
        <v>16</v>
      </c>
      <c r="E83" s="7" t="s">
        <v>80</v>
      </c>
    </row>
    <row r="84">
      <c r="A84" s="4">
        <v>41518.0</v>
      </c>
      <c r="B84" s="5" t="s">
        <v>36</v>
      </c>
      <c r="C84" s="7" t="s">
        <v>6</v>
      </c>
      <c r="D84" s="7" t="s">
        <v>96</v>
      </c>
      <c r="E84" s="7" t="s">
        <v>109</v>
      </c>
    </row>
    <row r="85">
      <c r="A85" s="4">
        <v>41487.0</v>
      </c>
      <c r="B85" s="5" t="s">
        <v>36</v>
      </c>
      <c r="C85" s="7" t="s">
        <v>6</v>
      </c>
      <c r="D85" s="7" t="s">
        <v>86</v>
      </c>
      <c r="E85" s="7" t="s">
        <v>79</v>
      </c>
    </row>
    <row r="86">
      <c r="A86" s="4">
        <v>41456.0</v>
      </c>
      <c r="B86" s="5" t="s">
        <v>36</v>
      </c>
      <c r="C86" s="7" t="s">
        <v>25</v>
      </c>
      <c r="D86" s="7" t="s">
        <v>48</v>
      </c>
      <c r="E86" s="7" t="s">
        <v>72</v>
      </c>
    </row>
    <row r="87">
      <c r="A87" s="4">
        <v>41426.0</v>
      </c>
      <c r="B87" s="5" t="s">
        <v>35</v>
      </c>
      <c r="C87" s="7" t="s">
        <v>18</v>
      </c>
      <c r="D87" s="7" t="s">
        <v>96</v>
      </c>
      <c r="E87" s="7" t="s">
        <v>16</v>
      </c>
    </row>
    <row r="88">
      <c r="A88" s="4">
        <v>41395.0</v>
      </c>
      <c r="B88" s="5" t="s">
        <v>35</v>
      </c>
      <c r="C88" s="7" t="s">
        <v>51</v>
      </c>
      <c r="D88" s="7" t="s">
        <v>15</v>
      </c>
      <c r="E88" s="7" t="s">
        <v>111</v>
      </c>
    </row>
    <row r="89">
      <c r="A89" s="4">
        <v>41365.0</v>
      </c>
      <c r="B89" s="5" t="s">
        <v>35</v>
      </c>
      <c r="C89" s="7" t="s">
        <v>17</v>
      </c>
      <c r="D89" s="7" t="s">
        <v>62</v>
      </c>
      <c r="E89" s="7" t="s">
        <v>189</v>
      </c>
    </row>
    <row r="90">
      <c r="A90" s="4">
        <v>41334.0</v>
      </c>
      <c r="B90" s="5" t="s">
        <v>34</v>
      </c>
      <c r="C90" s="6">
        <f>+0.4 %</f>
        <v>0.004</v>
      </c>
      <c r="D90" s="7" t="s">
        <v>78</v>
      </c>
      <c r="E90" s="7" t="s">
        <v>93</v>
      </c>
    </row>
    <row r="91">
      <c r="A91" s="4">
        <v>41306.0</v>
      </c>
      <c r="B91" s="5" t="s">
        <v>34</v>
      </c>
      <c r="C91" s="5" t="s">
        <v>19</v>
      </c>
      <c r="D91" s="7" t="s">
        <v>113</v>
      </c>
      <c r="E91" s="7" t="s">
        <v>92</v>
      </c>
    </row>
    <row r="92">
      <c r="A92" s="4">
        <v>41275.0</v>
      </c>
      <c r="B92" s="5" t="s">
        <v>34</v>
      </c>
      <c r="C92" s="7" t="s">
        <v>79</v>
      </c>
      <c r="D92" s="7" t="s">
        <v>84</v>
      </c>
      <c r="E92" s="7" t="s">
        <v>73</v>
      </c>
    </row>
    <row r="93">
      <c r="A93" s="4">
        <v>41244.0</v>
      </c>
      <c r="B93" s="5" t="s">
        <v>32</v>
      </c>
      <c r="C93" s="7" t="s">
        <v>23</v>
      </c>
      <c r="D93" s="5" t="s">
        <v>19</v>
      </c>
      <c r="E93" s="7" t="s">
        <v>97</v>
      </c>
    </row>
    <row r="94">
      <c r="A94" s="4">
        <v>41214.0</v>
      </c>
      <c r="B94" s="5" t="s">
        <v>32</v>
      </c>
      <c r="C94" s="6">
        <f>+0.6 %</f>
        <v>0.006</v>
      </c>
      <c r="D94" s="6">
        <f>+2.4 %</f>
        <v>0.024</v>
      </c>
      <c r="E94" s="7" t="s">
        <v>233</v>
      </c>
    </row>
    <row r="95">
      <c r="A95" s="4">
        <v>41183.0</v>
      </c>
      <c r="B95" s="5" t="s">
        <v>32</v>
      </c>
      <c r="C95" s="7" t="s">
        <v>23</v>
      </c>
      <c r="D95" s="5" t="s">
        <v>19</v>
      </c>
      <c r="E95" s="7" t="s">
        <v>114</v>
      </c>
    </row>
    <row r="96">
      <c r="A96" s="4">
        <v>41153.0</v>
      </c>
      <c r="B96" s="5" t="s">
        <v>32</v>
      </c>
      <c r="C96" s="6">
        <f>+2.1 %</f>
        <v>0.021</v>
      </c>
      <c r="D96" s="6">
        <f>+1.6 %</f>
        <v>0.016</v>
      </c>
      <c r="E96" s="7" t="s">
        <v>73</v>
      </c>
    </row>
    <row r="97">
      <c r="A97" s="4">
        <v>41122.0</v>
      </c>
      <c r="B97" s="5" t="s">
        <v>34</v>
      </c>
      <c r="C97" s="7" t="s">
        <v>84</v>
      </c>
      <c r="D97" s="7" t="s">
        <v>55</v>
      </c>
      <c r="E97" s="7" t="s">
        <v>190</v>
      </c>
    </row>
    <row r="98">
      <c r="A98" s="4">
        <v>41091.0</v>
      </c>
      <c r="B98" s="5" t="s">
        <v>32</v>
      </c>
      <c r="C98" s="6">
        <f>+1.3 %</f>
        <v>0.013</v>
      </c>
      <c r="D98" s="7" t="s">
        <v>69</v>
      </c>
      <c r="E98" s="7" t="s">
        <v>70</v>
      </c>
    </row>
    <row r="99">
      <c r="A99" s="4">
        <v>41061.0</v>
      </c>
      <c r="B99" s="5" t="s">
        <v>34</v>
      </c>
      <c r="C99" s="7" t="s">
        <v>88</v>
      </c>
      <c r="D99" s="7" t="s">
        <v>199</v>
      </c>
      <c r="E99" s="7" t="s">
        <v>190</v>
      </c>
    </row>
    <row r="100">
      <c r="A100" s="4">
        <v>41030.0</v>
      </c>
      <c r="B100" s="5" t="s">
        <v>143</v>
      </c>
      <c r="C100" s="7" t="s">
        <v>62</v>
      </c>
      <c r="D100" s="7" t="s">
        <v>67</v>
      </c>
      <c r="E100" s="7" t="s">
        <v>92</v>
      </c>
    </row>
    <row r="101">
      <c r="A101" s="4">
        <v>41000.0</v>
      </c>
      <c r="B101" s="5" t="s">
        <v>143</v>
      </c>
      <c r="C101" s="7" t="s">
        <v>84</v>
      </c>
      <c r="D101" s="7" t="s">
        <v>54</v>
      </c>
      <c r="E101" s="7" t="s">
        <v>90</v>
      </c>
    </row>
    <row r="102">
      <c r="A102" s="4">
        <v>40969.0</v>
      </c>
      <c r="B102" s="5" t="s">
        <v>142</v>
      </c>
      <c r="C102" s="5" t="s">
        <v>19</v>
      </c>
      <c r="D102" s="7" t="s">
        <v>84</v>
      </c>
      <c r="E102" s="7" t="s">
        <v>104</v>
      </c>
    </row>
    <row r="103">
      <c r="A103" s="4">
        <v>40940.0</v>
      </c>
      <c r="B103" s="5" t="s">
        <v>142</v>
      </c>
      <c r="C103" s="7" t="s">
        <v>17</v>
      </c>
      <c r="D103" s="7" t="s">
        <v>55</v>
      </c>
      <c r="E103" s="7" t="s">
        <v>55</v>
      </c>
    </row>
    <row r="104">
      <c r="A104" s="4">
        <v>40909.0</v>
      </c>
      <c r="B104" s="5" t="s">
        <v>29</v>
      </c>
      <c r="C104" s="7" t="s">
        <v>7</v>
      </c>
      <c r="D104" s="7" t="s">
        <v>107</v>
      </c>
      <c r="E104" s="7" t="s">
        <v>85</v>
      </c>
    </row>
    <row r="105">
      <c r="A105" s="4">
        <v>40878.0</v>
      </c>
      <c r="B105" s="5" t="s">
        <v>141</v>
      </c>
      <c r="C105" s="7" t="s">
        <v>79</v>
      </c>
      <c r="D105" s="7" t="s">
        <v>96</v>
      </c>
      <c r="E105" s="6">
        <f>+1.5 %</f>
        <v>0.015</v>
      </c>
    </row>
    <row r="106">
      <c r="A106" s="4">
        <v>40848.0</v>
      </c>
      <c r="B106" s="5" t="s">
        <v>27</v>
      </c>
      <c r="C106" s="6">
        <f>+0.1 %</f>
        <v>0.001</v>
      </c>
      <c r="D106" s="6">
        <f>+0.6 %</f>
        <v>0.006</v>
      </c>
      <c r="E106" s="6">
        <f>+7.1 %</f>
        <v>0.071</v>
      </c>
    </row>
    <row r="107">
      <c r="A107" s="4">
        <v>40817.0</v>
      </c>
      <c r="B107" s="5" t="s">
        <v>27</v>
      </c>
      <c r="C107" s="6">
        <f>+0.4 %</f>
        <v>0.004</v>
      </c>
      <c r="D107" s="5" t="s">
        <v>19</v>
      </c>
      <c r="E107" s="6">
        <f>+2 %</f>
        <v>0.02</v>
      </c>
    </row>
    <row r="108">
      <c r="A108" s="4">
        <v>40787.0</v>
      </c>
      <c r="B108" s="5" t="s">
        <v>28</v>
      </c>
      <c r="C108" s="5" t="s">
        <v>19</v>
      </c>
      <c r="D108" s="7" t="s">
        <v>7</v>
      </c>
      <c r="E108" s="6">
        <f>+1.5 %</f>
        <v>0.015</v>
      </c>
    </row>
    <row r="109">
      <c r="A109" s="4">
        <v>40756.0</v>
      </c>
      <c r="B109" s="5" t="s">
        <v>28</v>
      </c>
      <c r="C109" s="7" t="s">
        <v>6</v>
      </c>
      <c r="D109" s="7" t="s">
        <v>7</v>
      </c>
      <c r="E109" s="6">
        <f>+0.1 %</f>
        <v>0.001</v>
      </c>
    </row>
    <row r="110">
      <c r="A110" s="4">
        <v>40725.0</v>
      </c>
      <c r="B110" s="5" t="s">
        <v>27</v>
      </c>
      <c r="C110" s="7" t="s">
        <v>51</v>
      </c>
      <c r="D110" s="7" t="s">
        <v>51</v>
      </c>
      <c r="E110" s="7" t="s">
        <v>95</v>
      </c>
    </row>
    <row r="111">
      <c r="A111" s="4">
        <v>40695.0</v>
      </c>
      <c r="B111" s="5" t="s">
        <v>27</v>
      </c>
      <c r="C111" s="5" t="s">
        <v>19</v>
      </c>
      <c r="D111" s="6">
        <f>+0.7 %</f>
        <v>0.007</v>
      </c>
      <c r="E111" s="6">
        <f>+0.3 %</f>
        <v>0.003</v>
      </c>
    </row>
    <row r="112">
      <c r="A112" s="4">
        <v>40664.0</v>
      </c>
      <c r="B112" s="5" t="s">
        <v>27</v>
      </c>
      <c r="C112" s="5" t="s">
        <v>19</v>
      </c>
      <c r="D112" s="5" t="s">
        <v>19</v>
      </c>
      <c r="E112" s="5" t="s">
        <v>19</v>
      </c>
    </row>
    <row r="113">
      <c r="A113" s="4">
        <v>40634.0</v>
      </c>
      <c r="B113" s="5" t="s">
        <v>27</v>
      </c>
      <c r="C113" s="6">
        <f>+0.7 %</f>
        <v>0.007</v>
      </c>
      <c r="D113" s="6">
        <f>+0.4 %</f>
        <v>0.004</v>
      </c>
      <c r="E113" s="5" t="s">
        <v>153</v>
      </c>
    </row>
    <row r="114">
      <c r="A114" s="4">
        <v>40603.0</v>
      </c>
      <c r="B114" s="5" t="s">
        <v>28</v>
      </c>
      <c r="C114" s="7" t="s">
        <v>25</v>
      </c>
      <c r="D114" s="6">
        <f>+2.9 %</f>
        <v>0.029</v>
      </c>
      <c r="E114" s="5" t="s">
        <v>153</v>
      </c>
    </row>
    <row r="115">
      <c r="A115" s="4">
        <v>40575.0</v>
      </c>
      <c r="B115" s="5" t="s">
        <v>27</v>
      </c>
      <c r="C115" s="6">
        <f>+0.4 %</f>
        <v>0.004</v>
      </c>
      <c r="D115" s="6">
        <f>+7.1 %</f>
        <v>0.071</v>
      </c>
      <c r="E115" s="5" t="s">
        <v>153</v>
      </c>
    </row>
    <row r="116">
      <c r="A116" s="4">
        <v>40544.0</v>
      </c>
      <c r="B116" s="5" t="s">
        <v>27</v>
      </c>
      <c r="C116" s="6">
        <f>+3.2 %</f>
        <v>0.032</v>
      </c>
      <c r="D116" s="6">
        <f>+1.7 %</f>
        <v>0.017</v>
      </c>
      <c r="E116" s="5" t="s">
        <v>153</v>
      </c>
    </row>
    <row r="117">
      <c r="A117" s="4">
        <v>40513.0</v>
      </c>
      <c r="B117" s="5" t="s">
        <v>142</v>
      </c>
      <c r="C117" s="6">
        <f>+3.3 %</f>
        <v>0.033</v>
      </c>
      <c r="D117" s="7" t="s">
        <v>96</v>
      </c>
      <c r="E117" s="5" t="s">
        <v>153</v>
      </c>
    </row>
    <row r="118">
      <c r="A118" s="4">
        <v>40483.0</v>
      </c>
      <c r="B118" s="5" t="s">
        <v>31</v>
      </c>
      <c r="C118" s="7" t="s">
        <v>109</v>
      </c>
      <c r="D118" s="7" t="s">
        <v>93</v>
      </c>
      <c r="E118" s="5" t="s">
        <v>153</v>
      </c>
    </row>
    <row r="119">
      <c r="A119" s="4">
        <v>40452.0</v>
      </c>
      <c r="B119" s="5" t="s">
        <v>141</v>
      </c>
      <c r="C119" s="5" t="s">
        <v>19</v>
      </c>
      <c r="D119" s="7" t="s">
        <v>80</v>
      </c>
      <c r="E119" s="5" t="s">
        <v>153</v>
      </c>
    </row>
    <row r="120">
      <c r="A120" s="4">
        <v>40422.0</v>
      </c>
      <c r="B120" s="5" t="s">
        <v>141</v>
      </c>
      <c r="C120" s="7" t="s">
        <v>71</v>
      </c>
      <c r="D120" s="7" t="s">
        <v>78</v>
      </c>
      <c r="E120" s="5" t="s">
        <v>153</v>
      </c>
    </row>
    <row r="121">
      <c r="A121" s="4">
        <v>40391.0</v>
      </c>
      <c r="B121" s="5" t="s">
        <v>28</v>
      </c>
      <c r="C121" s="7" t="s">
        <v>151</v>
      </c>
      <c r="D121" s="7" t="s">
        <v>25</v>
      </c>
      <c r="E121" s="5" t="s">
        <v>153</v>
      </c>
    </row>
    <row r="122">
      <c r="A122" s="4">
        <v>40360.0</v>
      </c>
      <c r="B122" s="5" t="s">
        <v>24</v>
      </c>
      <c r="C122" s="6">
        <f>+3.5 %</f>
        <v>0.035</v>
      </c>
      <c r="D122" s="5" t="s">
        <v>153</v>
      </c>
      <c r="E122" s="5" t="s">
        <v>153</v>
      </c>
    </row>
    <row r="123">
      <c r="A123" s="4">
        <v>40330.0</v>
      </c>
      <c r="B123" s="5" t="s">
        <v>27</v>
      </c>
      <c r="C123" s="7" t="s">
        <v>23</v>
      </c>
      <c r="D123" s="5" t="s">
        <v>153</v>
      </c>
      <c r="E123" s="5" t="s">
        <v>153</v>
      </c>
    </row>
    <row r="124">
      <c r="A124" s="4">
        <v>40299.0</v>
      </c>
      <c r="B124" s="5" t="s">
        <v>27</v>
      </c>
      <c r="C124" s="5" t="s">
        <v>153</v>
      </c>
      <c r="D124" s="5" t="s">
        <v>153</v>
      </c>
      <c r="E124" s="5" t="s">
        <v>153</v>
      </c>
    </row>
    <row r="125">
      <c r="A125" s="4">
        <v>40269.0</v>
      </c>
      <c r="B125" s="5" t="s">
        <v>153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271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10</v>
      </c>
      <c r="C2" s="7" t="s">
        <v>72</v>
      </c>
      <c r="D2" s="7" t="s">
        <v>62</v>
      </c>
      <c r="E2" s="7" t="s">
        <v>70</v>
      </c>
    </row>
    <row r="3">
      <c r="A3" s="4">
        <v>43983.0</v>
      </c>
      <c r="B3" s="5" t="s">
        <v>140</v>
      </c>
      <c r="C3" s="7" t="s">
        <v>71</v>
      </c>
      <c r="D3" s="6">
        <f>+5 %</f>
        <v>0.05</v>
      </c>
      <c r="E3" s="6">
        <f>+5.8 %</f>
        <v>0.058</v>
      </c>
    </row>
    <row r="4">
      <c r="A4" s="4">
        <v>43952.0</v>
      </c>
      <c r="B4" s="5" t="s">
        <v>139</v>
      </c>
      <c r="C4" s="6">
        <f>+4.3 %</f>
        <v>0.043</v>
      </c>
      <c r="D4" s="6">
        <f>+7.3 %</f>
        <v>0.073</v>
      </c>
      <c r="E4" s="6">
        <f>+14.7 %</f>
        <v>0.147</v>
      </c>
    </row>
    <row r="5">
      <c r="A5" s="4">
        <v>43922.0</v>
      </c>
      <c r="B5" s="5" t="s">
        <v>10</v>
      </c>
      <c r="C5" s="6">
        <f>+2.1 %</f>
        <v>0.021</v>
      </c>
      <c r="D5" s="6">
        <f>+4 %</f>
        <v>0.04</v>
      </c>
      <c r="E5" s="6">
        <f>+8.3 %</f>
        <v>0.083</v>
      </c>
    </row>
    <row r="6">
      <c r="A6" s="4">
        <v>43891.0</v>
      </c>
      <c r="B6" s="5" t="s">
        <v>12</v>
      </c>
      <c r="C6" s="6">
        <f>+0.8 %</f>
        <v>0.008</v>
      </c>
      <c r="D6" s="6">
        <f>+1.9 %</f>
        <v>0.019</v>
      </c>
      <c r="E6" s="6">
        <f>+11 %</f>
        <v>0.11</v>
      </c>
    </row>
    <row r="7">
      <c r="A7" s="4">
        <v>43862.0</v>
      </c>
      <c r="B7" s="5" t="s">
        <v>13</v>
      </c>
      <c r="C7" s="6">
        <f>+1.1 %</f>
        <v>0.011</v>
      </c>
      <c r="D7" s="7" t="s">
        <v>71</v>
      </c>
      <c r="E7" s="6">
        <f>+11.3 %</f>
        <v>0.113</v>
      </c>
    </row>
    <row r="8">
      <c r="A8" s="4">
        <v>43831.0</v>
      </c>
      <c r="B8" s="5" t="s">
        <v>20</v>
      </c>
      <c r="C8" s="5" t="s">
        <v>19</v>
      </c>
      <c r="D8" s="7" t="s">
        <v>72</v>
      </c>
      <c r="E8" s="6">
        <f>+6.9 %</f>
        <v>0.069</v>
      </c>
    </row>
    <row r="9">
      <c r="A9" s="4">
        <v>43800.0</v>
      </c>
      <c r="B9" s="5" t="s">
        <v>20</v>
      </c>
      <c r="C9" s="7" t="s">
        <v>107</v>
      </c>
      <c r="D9" s="7" t="s">
        <v>99</v>
      </c>
      <c r="E9" s="6">
        <f>+3.9 %</f>
        <v>0.039</v>
      </c>
    </row>
    <row r="10">
      <c r="A10" s="4">
        <v>43770.0</v>
      </c>
      <c r="B10" s="5" t="s">
        <v>11</v>
      </c>
      <c r="C10" s="7" t="s">
        <v>66</v>
      </c>
      <c r="D10" s="7" t="s">
        <v>198</v>
      </c>
      <c r="E10" s="6">
        <f>+10.1 %</f>
        <v>0.101</v>
      </c>
    </row>
    <row r="11">
      <c r="A11" s="4">
        <v>43739.0</v>
      </c>
      <c r="B11" s="5" t="s">
        <v>10</v>
      </c>
      <c r="C11" s="7" t="s">
        <v>155</v>
      </c>
      <c r="D11" s="7" t="s">
        <v>233</v>
      </c>
      <c r="E11" s="6">
        <f>+12.5 %</f>
        <v>0.125</v>
      </c>
    </row>
    <row r="12">
      <c r="A12" s="4">
        <v>43709.0</v>
      </c>
      <c r="B12" s="5" t="s">
        <v>139</v>
      </c>
      <c r="C12" s="7" t="s">
        <v>51</v>
      </c>
      <c r="D12" s="6">
        <f>+6.9 %</f>
        <v>0.069</v>
      </c>
      <c r="E12" s="6">
        <f>+15.8 %</f>
        <v>0.158</v>
      </c>
    </row>
    <row r="13">
      <c r="A13" s="4">
        <v>43678.0</v>
      </c>
      <c r="B13" s="5" t="s">
        <v>139</v>
      </c>
      <c r="C13" s="7" t="s">
        <v>74</v>
      </c>
      <c r="D13" s="6">
        <f>+14.4 %</f>
        <v>0.144</v>
      </c>
      <c r="E13" s="6">
        <f>+15.9 %</f>
        <v>0.159</v>
      </c>
    </row>
    <row r="14">
      <c r="A14" s="4">
        <v>43647.0</v>
      </c>
      <c r="B14" s="5" t="s">
        <v>177</v>
      </c>
      <c r="C14" s="6">
        <f>+11.3 %</f>
        <v>0.113</v>
      </c>
      <c r="D14" s="6">
        <f>+17.1 %</f>
        <v>0.171</v>
      </c>
      <c r="E14" s="6">
        <f>+20.5 %</f>
        <v>0.205</v>
      </c>
    </row>
    <row r="15">
      <c r="A15" s="4">
        <v>43617.0</v>
      </c>
      <c r="B15" s="5" t="s">
        <v>13</v>
      </c>
      <c r="C15" s="6">
        <f>+6.8 %</f>
        <v>0.068</v>
      </c>
      <c r="D15" s="6">
        <f>+10 %</f>
        <v>0.1</v>
      </c>
      <c r="E15" s="6">
        <f>+11 %</f>
        <v>0.11</v>
      </c>
    </row>
    <row r="16">
      <c r="A16" s="4">
        <v>43586.0</v>
      </c>
      <c r="B16" s="5" t="s">
        <v>197</v>
      </c>
      <c r="C16" s="7" t="s">
        <v>96</v>
      </c>
      <c r="D16" s="6">
        <f>+4.2 %</f>
        <v>0.042</v>
      </c>
      <c r="E16" s="6">
        <f>+5.4 %</f>
        <v>0.054</v>
      </c>
    </row>
    <row r="17">
      <c r="A17" s="4">
        <v>43556.0</v>
      </c>
      <c r="B17" s="5" t="s">
        <v>24</v>
      </c>
      <c r="C17" s="6">
        <f>+4.6 %</f>
        <v>0.046</v>
      </c>
      <c r="D17" s="6">
        <f>+2.7 %</f>
        <v>0.027</v>
      </c>
      <c r="E17" s="6">
        <f>+9.1 %</f>
        <v>0.091</v>
      </c>
    </row>
    <row r="18">
      <c r="A18" s="4">
        <v>43525.0</v>
      </c>
      <c r="B18" s="5" t="s">
        <v>141</v>
      </c>
      <c r="C18" s="6">
        <f>+1.1 %</f>
        <v>0.011</v>
      </c>
      <c r="D18" s="7" t="s">
        <v>109</v>
      </c>
      <c r="E18" s="6">
        <f>+4.3 %</f>
        <v>0.043</v>
      </c>
    </row>
    <row r="19">
      <c r="A19" s="4">
        <v>43497.0</v>
      </c>
      <c r="B19" s="5" t="s">
        <v>29</v>
      </c>
      <c r="C19" s="7" t="s">
        <v>69</v>
      </c>
      <c r="D19" s="7" t="s">
        <v>107</v>
      </c>
      <c r="E19" s="6">
        <f>+3.8 %</f>
        <v>0.038</v>
      </c>
    </row>
    <row r="20">
      <c r="A20" s="4">
        <v>43466.0</v>
      </c>
      <c r="B20" s="5" t="s">
        <v>27</v>
      </c>
      <c r="C20" s="7" t="s">
        <v>150</v>
      </c>
      <c r="D20" s="6">
        <f>+1.5 %</f>
        <v>0.015</v>
      </c>
      <c r="E20" s="6">
        <f>+8.6 %</f>
        <v>0.086</v>
      </c>
    </row>
    <row r="21">
      <c r="A21" s="4">
        <v>43435.0</v>
      </c>
      <c r="B21" s="5" t="s">
        <v>24</v>
      </c>
      <c r="C21" s="6">
        <f>+3.3 %</f>
        <v>0.033</v>
      </c>
      <c r="D21" s="6">
        <f>+3.1 %</f>
        <v>0.031</v>
      </c>
      <c r="E21" s="6">
        <f>+12.4 %</f>
        <v>0.124</v>
      </c>
    </row>
    <row r="22">
      <c r="A22" s="4">
        <v>43405.0</v>
      </c>
      <c r="B22" s="5" t="s">
        <v>27</v>
      </c>
      <c r="C22" s="6">
        <f>+1.1 %</f>
        <v>0.011</v>
      </c>
      <c r="D22" s="7" t="s">
        <v>18</v>
      </c>
      <c r="E22" s="6">
        <f>+11.4 %</f>
        <v>0.114</v>
      </c>
    </row>
    <row r="23">
      <c r="A23" s="4">
        <v>43374.0</v>
      </c>
      <c r="B23" s="5" t="s">
        <v>28</v>
      </c>
      <c r="C23" s="7" t="s">
        <v>86</v>
      </c>
      <c r="D23" s="7" t="s">
        <v>86</v>
      </c>
      <c r="E23" s="6">
        <f>+10.7 %</f>
        <v>0.107</v>
      </c>
    </row>
    <row r="24">
      <c r="A24" s="4">
        <v>43344.0</v>
      </c>
      <c r="B24" s="5" t="s">
        <v>27</v>
      </c>
      <c r="C24" s="5" t="s">
        <v>19</v>
      </c>
      <c r="D24" s="6">
        <f>+2.6 %</f>
        <v>0.026</v>
      </c>
      <c r="E24" s="6">
        <f>+14 %</f>
        <v>0.14</v>
      </c>
    </row>
    <row r="25">
      <c r="A25" s="4">
        <v>43313.0</v>
      </c>
      <c r="B25" s="5" t="s">
        <v>27</v>
      </c>
      <c r="C25" s="5" t="s">
        <v>19</v>
      </c>
      <c r="D25" s="6">
        <f>+4 %</f>
        <v>0.04</v>
      </c>
      <c r="E25" s="6">
        <f>+17.3 %</f>
        <v>0.173</v>
      </c>
    </row>
    <row r="26">
      <c r="A26" s="4">
        <v>43282.0</v>
      </c>
      <c r="B26" s="5" t="s">
        <v>27</v>
      </c>
      <c r="C26" s="6">
        <f>+2.6 %</f>
        <v>0.026</v>
      </c>
      <c r="D26" s="6">
        <f>+6 %</f>
        <v>0.06</v>
      </c>
      <c r="E26" s="6">
        <f>+18.6 %</f>
        <v>0.186</v>
      </c>
    </row>
    <row r="27">
      <c r="A27" s="4">
        <v>43252.0</v>
      </c>
      <c r="B27" s="5" t="s">
        <v>141</v>
      </c>
      <c r="C27" s="6">
        <f>+1.4 %</f>
        <v>0.014</v>
      </c>
      <c r="D27" s="6">
        <f>+3.4 %</f>
        <v>0.034</v>
      </c>
      <c r="E27" s="6">
        <f>+15 %</f>
        <v>0.15</v>
      </c>
    </row>
    <row r="28">
      <c r="A28" s="4">
        <v>43221.0</v>
      </c>
      <c r="B28" s="5" t="s">
        <v>142</v>
      </c>
      <c r="C28" s="6">
        <f>+1.9 %</f>
        <v>0.019</v>
      </c>
      <c r="D28" s="6">
        <f>+2.6 %</f>
        <v>0.026</v>
      </c>
      <c r="E28" s="6">
        <f>+13.4 %</f>
        <v>0.134</v>
      </c>
    </row>
    <row r="29">
      <c r="A29" s="4">
        <v>43191.0</v>
      </c>
      <c r="B29" s="5" t="s">
        <v>143</v>
      </c>
      <c r="C29" s="5" t="s">
        <v>19</v>
      </c>
      <c r="D29" s="6">
        <f>+2.2 %</f>
        <v>0.022</v>
      </c>
      <c r="E29" s="6">
        <f>+11.1 %</f>
        <v>0.111</v>
      </c>
    </row>
    <row r="30">
      <c r="A30" s="4">
        <v>43160.0</v>
      </c>
      <c r="B30" s="5" t="s">
        <v>143</v>
      </c>
      <c r="C30" s="6">
        <f>+0.6 %</f>
        <v>0.006</v>
      </c>
      <c r="D30" s="6">
        <f>+2.9 %</f>
        <v>0.029</v>
      </c>
      <c r="E30" s="6">
        <f>+11.5 %</f>
        <v>0.115</v>
      </c>
    </row>
    <row r="31">
      <c r="A31" s="4">
        <v>43132.0</v>
      </c>
      <c r="B31" s="5" t="s">
        <v>143</v>
      </c>
      <c r="C31" s="6">
        <f>+1.5 %</f>
        <v>0.015</v>
      </c>
      <c r="D31" s="6">
        <f>+4.6 %</f>
        <v>0.046</v>
      </c>
      <c r="E31" s="6">
        <f>+10.7 %</f>
        <v>0.107</v>
      </c>
    </row>
    <row r="32">
      <c r="A32" s="4">
        <v>43101.0</v>
      </c>
      <c r="B32" s="5" t="s">
        <v>32</v>
      </c>
      <c r="C32" s="6">
        <f>+0.7 %</f>
        <v>0.007</v>
      </c>
      <c r="D32" s="6">
        <f>+3.5 %</f>
        <v>0.035</v>
      </c>
      <c r="E32" s="6">
        <f>+8.3 %</f>
        <v>0.083</v>
      </c>
    </row>
    <row r="33">
      <c r="A33" s="4">
        <v>43070.0</v>
      </c>
      <c r="B33" s="5" t="s">
        <v>32</v>
      </c>
      <c r="C33" s="6">
        <f>+2.3 %</f>
        <v>0.023</v>
      </c>
      <c r="D33" s="6">
        <f>+4.5 %</f>
        <v>0.045</v>
      </c>
      <c r="E33" s="6">
        <f>+7.9 %</f>
        <v>0.079</v>
      </c>
    </row>
    <row r="34">
      <c r="A34" s="4">
        <v>43040.0</v>
      </c>
      <c r="B34" s="5" t="s">
        <v>34</v>
      </c>
      <c r="C34" s="6">
        <f>+0.5 %</f>
        <v>0.005</v>
      </c>
      <c r="D34" s="6">
        <f>+5.1 %</f>
        <v>0.051</v>
      </c>
      <c r="E34" s="6">
        <f>+9 %</f>
        <v>0.09</v>
      </c>
    </row>
    <row r="35">
      <c r="A35" s="4">
        <v>43009.0</v>
      </c>
      <c r="B35" s="5" t="s">
        <v>35</v>
      </c>
      <c r="C35" s="6">
        <f>+1.7 %</f>
        <v>0.017</v>
      </c>
      <c r="D35" s="6">
        <f>+5.8 %</f>
        <v>0.058</v>
      </c>
      <c r="E35" s="6">
        <f>+8 %</f>
        <v>0.08</v>
      </c>
    </row>
    <row r="36">
      <c r="A36" s="4">
        <v>42979.0</v>
      </c>
      <c r="B36" s="5" t="s">
        <v>36</v>
      </c>
      <c r="C36" s="6">
        <f>+2.9 %</f>
        <v>0.029</v>
      </c>
      <c r="D36" s="6">
        <f>+3.4 %</f>
        <v>0.034</v>
      </c>
      <c r="E36" s="6">
        <f>+6.9 %</f>
        <v>0.069</v>
      </c>
    </row>
    <row r="37">
      <c r="A37" s="4">
        <v>42948.0</v>
      </c>
      <c r="B37" s="5" t="s">
        <v>214</v>
      </c>
      <c r="C37" s="6">
        <f>+1.2 %</f>
        <v>0.012</v>
      </c>
      <c r="D37" s="6">
        <f>+0.6 %</f>
        <v>0.006</v>
      </c>
      <c r="E37" s="6">
        <f>+8.5 %</f>
        <v>0.085</v>
      </c>
    </row>
    <row r="38">
      <c r="A38" s="4">
        <v>42917.0</v>
      </c>
      <c r="B38" s="5" t="s">
        <v>38</v>
      </c>
      <c r="C38" s="7" t="s">
        <v>7</v>
      </c>
      <c r="D38" s="7" t="s">
        <v>25</v>
      </c>
      <c r="E38" s="6">
        <f>+8.1 %</f>
        <v>0.081</v>
      </c>
    </row>
    <row r="39">
      <c r="A39" s="4">
        <v>42887.0</v>
      </c>
      <c r="B39" s="5" t="s">
        <v>214</v>
      </c>
      <c r="C39" s="5" t="s">
        <v>19</v>
      </c>
      <c r="D39" s="6">
        <f>+0.3 %</f>
        <v>0.003</v>
      </c>
      <c r="E39" s="6">
        <f>+8.5 %</f>
        <v>0.085</v>
      </c>
    </row>
    <row r="40">
      <c r="A40" s="4">
        <v>42856.0</v>
      </c>
      <c r="B40" s="5" t="s">
        <v>214</v>
      </c>
      <c r="C40" s="7" t="s">
        <v>51</v>
      </c>
      <c r="D40" s="6">
        <f>+0.1 %</f>
        <v>0.001</v>
      </c>
      <c r="E40" s="6">
        <f>+7.9 %</f>
        <v>0.079</v>
      </c>
    </row>
    <row r="41">
      <c r="A41" s="4">
        <v>42826.0</v>
      </c>
      <c r="B41" s="5" t="s">
        <v>214</v>
      </c>
      <c r="C41" s="6">
        <f>+0.4 %</f>
        <v>0.004</v>
      </c>
      <c r="D41" s="7" t="s">
        <v>6</v>
      </c>
      <c r="E41" s="6">
        <f>+6.1 %</f>
        <v>0.061</v>
      </c>
    </row>
    <row r="42">
      <c r="A42" s="4">
        <v>42795.0</v>
      </c>
      <c r="B42" s="5" t="s">
        <v>214</v>
      </c>
      <c r="C42" s="7" t="s">
        <v>18</v>
      </c>
      <c r="D42" s="7" t="s">
        <v>47</v>
      </c>
      <c r="E42" s="6">
        <f>+5.5 %</f>
        <v>0.055</v>
      </c>
    </row>
    <row r="43">
      <c r="A43" s="4">
        <v>42767.0</v>
      </c>
      <c r="B43" s="5" t="s">
        <v>214</v>
      </c>
      <c r="C43" s="7" t="s">
        <v>7</v>
      </c>
      <c r="D43" s="6">
        <f>+3.1 %</f>
        <v>0.031</v>
      </c>
      <c r="E43" s="6">
        <f>+5.7 %</f>
        <v>0.057</v>
      </c>
    </row>
    <row r="44">
      <c r="A44" s="4">
        <v>42736.0</v>
      </c>
      <c r="B44" s="5" t="s">
        <v>214</v>
      </c>
      <c r="C44" s="6">
        <f>+0.3 %</f>
        <v>0.003</v>
      </c>
      <c r="D44" s="6">
        <f>+3.2 %</f>
        <v>0.032</v>
      </c>
      <c r="E44" s="6">
        <f>+6.2 %</f>
        <v>0.062</v>
      </c>
    </row>
    <row r="45">
      <c r="A45" s="4">
        <v>42705.0</v>
      </c>
      <c r="B45" s="5" t="s">
        <v>214</v>
      </c>
      <c r="C45" s="6">
        <f>+3.4 %</f>
        <v>0.034</v>
      </c>
      <c r="D45" s="6">
        <f>+3.5 %</f>
        <v>0.035</v>
      </c>
      <c r="E45" s="6">
        <f>+7.5 %</f>
        <v>0.075</v>
      </c>
    </row>
    <row r="46">
      <c r="A46" s="4">
        <v>42675.0</v>
      </c>
      <c r="B46" s="5" t="s">
        <v>40</v>
      </c>
      <c r="C46" s="7" t="s">
        <v>6</v>
      </c>
      <c r="D46" s="6">
        <f>+4.6 %</f>
        <v>0.046</v>
      </c>
      <c r="E46" s="6">
        <f>+6.3 %</f>
        <v>0.063</v>
      </c>
    </row>
    <row r="47">
      <c r="A47" s="4">
        <v>42644.0</v>
      </c>
      <c r="B47" s="5" t="s">
        <v>39</v>
      </c>
      <c r="C47" s="6">
        <f>+0.6 %</f>
        <v>0.006</v>
      </c>
      <c r="D47" s="6">
        <f>+5.9 %</f>
        <v>0.059</v>
      </c>
      <c r="E47" s="6">
        <f>+5.7 %</f>
        <v>0.057</v>
      </c>
    </row>
    <row r="48">
      <c r="A48" s="4">
        <v>42614.0</v>
      </c>
      <c r="B48" s="5" t="s">
        <v>40</v>
      </c>
      <c r="C48" s="6">
        <f>+4.4 %</f>
        <v>0.044</v>
      </c>
      <c r="D48" s="6">
        <f>+5 %</f>
        <v>0.05</v>
      </c>
      <c r="E48" s="6">
        <f>+7 %</f>
        <v>0.07</v>
      </c>
    </row>
    <row r="49">
      <c r="A49" s="4">
        <v>42583.0</v>
      </c>
      <c r="B49" s="5" t="s">
        <v>81</v>
      </c>
      <c r="C49" s="6">
        <f>+0.8 %</f>
        <v>0.008</v>
      </c>
      <c r="D49" s="6">
        <f>+0.1 %</f>
        <v>0.001</v>
      </c>
      <c r="E49" s="6">
        <f>+2.4 %</f>
        <v>0.024</v>
      </c>
    </row>
    <row r="50">
      <c r="A50" s="4">
        <v>42552.0</v>
      </c>
      <c r="B50" s="5" t="s">
        <v>43</v>
      </c>
      <c r="C50" s="7" t="s">
        <v>18</v>
      </c>
      <c r="D50" s="7" t="s">
        <v>107</v>
      </c>
      <c r="E50" s="6">
        <f>+1.4 %</f>
        <v>0.014</v>
      </c>
    </row>
    <row r="51">
      <c r="A51" s="4">
        <v>42522.0</v>
      </c>
      <c r="B51" s="5" t="s">
        <v>43</v>
      </c>
      <c r="C51" s="7" t="s">
        <v>47</v>
      </c>
      <c r="D51" s="7" t="s">
        <v>87</v>
      </c>
      <c r="E51" s="6">
        <f>+1.6 %</f>
        <v>0.016</v>
      </c>
    </row>
    <row r="52">
      <c r="A52" s="4">
        <v>42491.0</v>
      </c>
      <c r="B52" s="5" t="s">
        <v>81</v>
      </c>
      <c r="C52" s="7" t="s">
        <v>84</v>
      </c>
      <c r="D52" s="7" t="s">
        <v>64</v>
      </c>
      <c r="E52" s="6">
        <f>+1.2 %</f>
        <v>0.012</v>
      </c>
    </row>
    <row r="53">
      <c r="A53" s="4">
        <v>42461.0</v>
      </c>
      <c r="B53" s="5" t="s">
        <v>42</v>
      </c>
      <c r="C53" s="7" t="s">
        <v>18</v>
      </c>
      <c r="D53" s="7" t="s">
        <v>23</v>
      </c>
      <c r="E53" s="6">
        <f>+3 %</f>
        <v>0.03</v>
      </c>
    </row>
    <row r="54">
      <c r="A54" s="4">
        <v>42430.0</v>
      </c>
      <c r="B54" s="5" t="s">
        <v>42</v>
      </c>
      <c r="C54" s="7" t="s">
        <v>51</v>
      </c>
      <c r="D54" s="6">
        <f>+1.3 %</f>
        <v>0.013</v>
      </c>
      <c r="E54" s="6">
        <f>+3.2 %</f>
        <v>0.032</v>
      </c>
    </row>
    <row r="55">
      <c r="A55" s="4">
        <v>42401.0</v>
      </c>
      <c r="B55" s="5" t="s">
        <v>42</v>
      </c>
      <c r="C55" s="7" t="s">
        <v>51</v>
      </c>
      <c r="D55" s="6">
        <f>+3.6 %</f>
        <v>0.036</v>
      </c>
      <c r="E55" s="6">
        <f>+4.6 %</f>
        <v>0.046</v>
      </c>
    </row>
    <row r="56">
      <c r="A56" s="4">
        <v>42370.0</v>
      </c>
      <c r="B56" s="5" t="s">
        <v>42</v>
      </c>
      <c r="C56" s="6">
        <f>+1.5 %</f>
        <v>0.015</v>
      </c>
      <c r="D56" s="6">
        <f>+2.8 %</f>
        <v>0.028</v>
      </c>
      <c r="E56" s="6">
        <f t="shared" ref="E56:E57" si="1">+5.2 %</f>
        <v>0.052</v>
      </c>
    </row>
    <row r="57">
      <c r="A57" s="4">
        <v>42339.0</v>
      </c>
      <c r="B57" s="5" t="s">
        <v>81</v>
      </c>
      <c r="C57" s="6">
        <f>+2.3 %</f>
        <v>0.023</v>
      </c>
      <c r="D57" s="6">
        <f>+3.1 %</f>
        <v>0.031</v>
      </c>
      <c r="E57" s="6">
        <f t="shared" si="1"/>
        <v>0.052</v>
      </c>
    </row>
    <row r="58">
      <c r="A58" s="4">
        <v>42309.0</v>
      </c>
      <c r="B58" s="5" t="s">
        <v>44</v>
      </c>
      <c r="C58" s="7" t="s">
        <v>48</v>
      </c>
      <c r="D58" s="6">
        <f>+0.8 %</f>
        <v>0.008</v>
      </c>
      <c r="E58" s="6">
        <f>+3.2 %</f>
        <v>0.032</v>
      </c>
    </row>
    <row r="59">
      <c r="A59" s="4">
        <v>42278.0</v>
      </c>
      <c r="B59" s="5" t="s">
        <v>43</v>
      </c>
      <c r="C59" s="6">
        <f>+1.8 %</f>
        <v>0.018</v>
      </c>
      <c r="D59" s="6">
        <f>+1.5 %</f>
        <v>0.015</v>
      </c>
      <c r="E59" s="6">
        <f>+4.3 %</f>
        <v>0.043</v>
      </c>
    </row>
    <row r="60">
      <c r="A60" s="4">
        <v>42248.0</v>
      </c>
      <c r="B60" s="5" t="s">
        <v>44</v>
      </c>
      <c r="C60" s="5" t="s">
        <v>19</v>
      </c>
      <c r="D60" s="7" t="s">
        <v>23</v>
      </c>
      <c r="E60" s="6">
        <f>+2.2 %</f>
        <v>0.022</v>
      </c>
    </row>
    <row r="61">
      <c r="A61" s="4">
        <v>42217.0</v>
      </c>
      <c r="B61" s="5" t="s">
        <v>44</v>
      </c>
      <c r="C61" s="7" t="s">
        <v>18</v>
      </c>
      <c r="D61" s="7" t="s">
        <v>17</v>
      </c>
      <c r="E61" s="6">
        <f>+3.4 %</f>
        <v>0.034</v>
      </c>
    </row>
    <row r="62">
      <c r="A62" s="4">
        <v>42186.0</v>
      </c>
      <c r="B62" s="5" t="s">
        <v>44</v>
      </c>
      <c r="C62" s="5" t="s">
        <v>19</v>
      </c>
      <c r="D62" s="7" t="s">
        <v>15</v>
      </c>
      <c r="E62" s="6">
        <f t="shared" ref="E62:E64" si="2">+3.6 %</f>
        <v>0.036</v>
      </c>
    </row>
    <row r="63">
      <c r="A63" s="4">
        <v>42156.0</v>
      </c>
      <c r="B63" s="5" t="s">
        <v>44</v>
      </c>
      <c r="C63" s="7" t="s">
        <v>15</v>
      </c>
      <c r="D63" s="7" t="s">
        <v>15</v>
      </c>
      <c r="E63" s="6">
        <f t="shared" si="2"/>
        <v>0.036</v>
      </c>
    </row>
    <row r="64">
      <c r="A64" s="4">
        <v>42125.0</v>
      </c>
      <c r="B64" s="5" t="s">
        <v>43</v>
      </c>
      <c r="C64" s="5" t="s">
        <v>19</v>
      </c>
      <c r="D64" s="6">
        <f>+1.3 %</f>
        <v>0.013</v>
      </c>
      <c r="E64" s="6">
        <f t="shared" si="2"/>
        <v>0.036</v>
      </c>
    </row>
    <row r="65">
      <c r="A65" s="4">
        <v>42095.0</v>
      </c>
      <c r="B65" s="5" t="s">
        <v>43</v>
      </c>
      <c r="C65" s="5" t="s">
        <v>19</v>
      </c>
      <c r="D65" s="6">
        <f>+1.7 %</f>
        <v>0.017</v>
      </c>
      <c r="E65" s="6">
        <f>+1.6 %</f>
        <v>0.016</v>
      </c>
    </row>
    <row r="66">
      <c r="A66" s="4">
        <v>42064.0</v>
      </c>
      <c r="B66" s="5" t="s">
        <v>43</v>
      </c>
      <c r="C66" s="6">
        <f>+1.3 %</f>
        <v>0.013</v>
      </c>
      <c r="D66" s="6">
        <f>+3.3 %</f>
        <v>0.033</v>
      </c>
      <c r="E66" s="6">
        <f>+1.4 %</f>
        <v>0.014</v>
      </c>
    </row>
    <row r="67">
      <c r="A67" s="4">
        <v>42036.0</v>
      </c>
      <c r="B67" s="5" t="s">
        <v>44</v>
      </c>
      <c r="C67" s="6">
        <f>+0.4 %</f>
        <v>0.004</v>
      </c>
      <c r="D67" s="6">
        <f>+2.3 %</f>
        <v>0.023</v>
      </c>
      <c r="E67" s="7" t="s">
        <v>62</v>
      </c>
    </row>
    <row r="68">
      <c r="A68" s="4">
        <v>42005.0</v>
      </c>
      <c r="B68" s="5" t="s">
        <v>45</v>
      </c>
      <c r="C68" s="6">
        <f>+1.5 %</f>
        <v>0.015</v>
      </c>
      <c r="D68" s="6">
        <f>+1.9 %</f>
        <v>0.019</v>
      </c>
      <c r="E68" s="7" t="s">
        <v>47</v>
      </c>
    </row>
    <row r="69">
      <c r="A69" s="4">
        <v>41974.0</v>
      </c>
      <c r="B69" s="5" t="s">
        <v>46</v>
      </c>
      <c r="C69" s="6">
        <f>+0.4 %</f>
        <v>0.004</v>
      </c>
      <c r="D69" s="6">
        <f>+0.2 %</f>
        <v>0.002</v>
      </c>
      <c r="E69" s="6">
        <f>+1.2 %</f>
        <v>0.012</v>
      </c>
    </row>
    <row r="70">
      <c r="A70" s="4">
        <v>41944.0</v>
      </c>
      <c r="B70" s="5" t="s">
        <v>46</v>
      </c>
      <c r="C70" s="5" t="s">
        <v>19</v>
      </c>
      <c r="D70" s="6">
        <f>+1 %</f>
        <v>0.01</v>
      </c>
      <c r="E70" s="7" t="s">
        <v>51</v>
      </c>
    </row>
    <row r="71">
      <c r="A71" s="4">
        <v>41913.0</v>
      </c>
      <c r="B71" s="5" t="s">
        <v>46</v>
      </c>
      <c r="C71" s="7" t="s">
        <v>18</v>
      </c>
      <c r="D71" s="6">
        <f>+0.9 %</f>
        <v>0.009</v>
      </c>
      <c r="E71" s="7" t="s">
        <v>14</v>
      </c>
    </row>
    <row r="72">
      <c r="A72" s="4">
        <v>41883.0</v>
      </c>
      <c r="B72" s="5" t="s">
        <v>46</v>
      </c>
      <c r="C72" s="6">
        <f t="shared" ref="C72:D72" si="3">+1.1 %</f>
        <v>0.011</v>
      </c>
      <c r="D72" s="6">
        <f t="shared" si="3"/>
        <v>0.011</v>
      </c>
      <c r="E72" s="7" t="s">
        <v>151</v>
      </c>
    </row>
    <row r="73">
      <c r="A73" s="4">
        <v>41852.0</v>
      </c>
      <c r="B73" s="5" t="s">
        <v>49</v>
      </c>
      <c r="C73" s="5" t="s">
        <v>19</v>
      </c>
      <c r="D73" s="7" t="s">
        <v>48</v>
      </c>
      <c r="E73" s="7" t="s">
        <v>55</v>
      </c>
    </row>
    <row r="74">
      <c r="A74" s="4">
        <v>41821.0</v>
      </c>
      <c r="B74" s="5" t="s">
        <v>49</v>
      </c>
      <c r="C74" s="5" t="s">
        <v>19</v>
      </c>
      <c r="D74" s="7" t="s">
        <v>150</v>
      </c>
      <c r="E74" s="7" t="s">
        <v>89</v>
      </c>
    </row>
    <row r="75">
      <c r="A75" s="4">
        <v>41791.0</v>
      </c>
      <c r="B75" s="5" t="s">
        <v>49</v>
      </c>
      <c r="C75" s="7" t="s">
        <v>15</v>
      </c>
      <c r="D75" s="7" t="s">
        <v>104</v>
      </c>
      <c r="E75" s="7" t="s">
        <v>199</v>
      </c>
    </row>
    <row r="76">
      <c r="A76" s="4">
        <v>41760.0</v>
      </c>
      <c r="B76" s="5" t="s">
        <v>46</v>
      </c>
      <c r="C76" s="7" t="s">
        <v>14</v>
      </c>
      <c r="D76" s="7" t="s">
        <v>54</v>
      </c>
      <c r="E76" s="7" t="s">
        <v>101</v>
      </c>
    </row>
    <row r="77">
      <c r="A77" s="4">
        <v>41730.0</v>
      </c>
      <c r="B77" s="5" t="s">
        <v>45</v>
      </c>
      <c r="C77" s="7" t="s">
        <v>23</v>
      </c>
      <c r="D77" s="7" t="s">
        <v>47</v>
      </c>
      <c r="E77" s="7" t="s">
        <v>154</v>
      </c>
    </row>
    <row r="78">
      <c r="A78" s="4">
        <v>41699.0</v>
      </c>
      <c r="B78" s="5" t="s">
        <v>44</v>
      </c>
      <c r="C78" s="7" t="s">
        <v>62</v>
      </c>
      <c r="D78" s="6">
        <f>+3.1 %</f>
        <v>0.031</v>
      </c>
      <c r="E78" s="7" t="s">
        <v>97</v>
      </c>
    </row>
    <row r="79">
      <c r="A79" s="4">
        <v>41671.0</v>
      </c>
      <c r="B79" s="5" t="s">
        <v>44</v>
      </c>
      <c r="C79" s="6">
        <f>+0.6 %</f>
        <v>0.006</v>
      </c>
      <c r="D79" s="6">
        <f>+3 %</f>
        <v>0.03</v>
      </c>
      <c r="E79" s="7" t="s">
        <v>106</v>
      </c>
    </row>
    <row r="80">
      <c r="A80" s="4">
        <v>41640.0</v>
      </c>
      <c r="B80" s="5" t="s">
        <v>44</v>
      </c>
      <c r="C80" s="6">
        <f>+3.3 %</f>
        <v>0.033</v>
      </c>
      <c r="D80" s="6">
        <f>+0.5 %</f>
        <v>0.005</v>
      </c>
      <c r="E80" s="7" t="s">
        <v>233</v>
      </c>
    </row>
    <row r="81">
      <c r="A81" s="4">
        <v>41609.0</v>
      </c>
      <c r="B81" s="5" t="s">
        <v>49</v>
      </c>
      <c r="C81" s="7" t="s">
        <v>15</v>
      </c>
      <c r="D81" s="7" t="s">
        <v>111</v>
      </c>
      <c r="E81" s="7" t="s">
        <v>272</v>
      </c>
    </row>
    <row r="82">
      <c r="A82" s="4">
        <v>41579.0</v>
      </c>
      <c r="B82" s="5" t="s">
        <v>46</v>
      </c>
      <c r="C82" s="7" t="s">
        <v>84</v>
      </c>
      <c r="D82" s="7" t="s">
        <v>69</v>
      </c>
      <c r="E82" s="7" t="s">
        <v>273</v>
      </c>
    </row>
    <row r="83">
      <c r="A83" s="4">
        <v>41548.0</v>
      </c>
      <c r="B83" s="5" t="s">
        <v>45</v>
      </c>
      <c r="C83" s="7" t="s">
        <v>64</v>
      </c>
      <c r="D83" s="7" t="s">
        <v>64</v>
      </c>
      <c r="E83" s="7" t="s">
        <v>180</v>
      </c>
    </row>
    <row r="84">
      <c r="A84" s="4">
        <v>41518.0</v>
      </c>
      <c r="B84" s="5" t="s">
        <v>43</v>
      </c>
      <c r="C84" s="6">
        <f>+0.9 %</f>
        <v>0.009</v>
      </c>
      <c r="D84" s="7" t="s">
        <v>86</v>
      </c>
      <c r="E84" s="7" t="s">
        <v>63</v>
      </c>
    </row>
    <row r="85">
      <c r="A85" s="4">
        <v>41487.0</v>
      </c>
      <c r="B85" s="5" t="s">
        <v>44</v>
      </c>
      <c r="C85" s="7" t="s">
        <v>15</v>
      </c>
      <c r="D85" s="7" t="s">
        <v>88</v>
      </c>
      <c r="E85" s="7" t="s">
        <v>179</v>
      </c>
    </row>
    <row r="86">
      <c r="A86" s="4">
        <v>41456.0</v>
      </c>
      <c r="B86" s="5" t="s">
        <v>43</v>
      </c>
      <c r="C86" s="7" t="s">
        <v>17</v>
      </c>
      <c r="D86" s="7" t="s">
        <v>107</v>
      </c>
      <c r="E86" s="7" t="s">
        <v>233</v>
      </c>
    </row>
    <row r="87">
      <c r="A87" s="4">
        <v>41426.0</v>
      </c>
      <c r="B87" s="5" t="s">
        <v>81</v>
      </c>
      <c r="C87" s="7" t="s">
        <v>86</v>
      </c>
      <c r="D87" s="7" t="s">
        <v>83</v>
      </c>
      <c r="E87" s="7" t="s">
        <v>73</v>
      </c>
    </row>
    <row r="88">
      <c r="A88" s="4">
        <v>41395.0</v>
      </c>
      <c r="B88" s="5" t="s">
        <v>42</v>
      </c>
      <c r="C88" s="5" t="s">
        <v>19</v>
      </c>
      <c r="D88" s="7" t="s">
        <v>96</v>
      </c>
      <c r="E88" s="7" t="s">
        <v>103</v>
      </c>
    </row>
    <row r="89">
      <c r="A89" s="4">
        <v>41365.0</v>
      </c>
      <c r="B89" s="5" t="s">
        <v>42</v>
      </c>
      <c r="C89" s="7" t="s">
        <v>64</v>
      </c>
      <c r="D89" s="7" t="s">
        <v>55</v>
      </c>
      <c r="E89" s="7" t="s">
        <v>58</v>
      </c>
    </row>
    <row r="90">
      <c r="A90" s="4">
        <v>41334.0</v>
      </c>
      <c r="B90" s="5" t="s">
        <v>40</v>
      </c>
      <c r="C90" s="6">
        <f>+0.5 %</f>
        <v>0.005</v>
      </c>
      <c r="D90" s="7" t="s">
        <v>87</v>
      </c>
      <c r="E90" s="7" t="s">
        <v>102</v>
      </c>
    </row>
    <row r="91">
      <c r="A91" s="4">
        <v>41306.0</v>
      </c>
      <c r="B91" s="5" t="s">
        <v>41</v>
      </c>
      <c r="C91" s="7" t="s">
        <v>87</v>
      </c>
      <c r="D91" s="7" t="s">
        <v>55</v>
      </c>
      <c r="E91" s="7" t="s">
        <v>102</v>
      </c>
    </row>
    <row r="92">
      <c r="A92" s="4">
        <v>41275.0</v>
      </c>
      <c r="B92" s="5" t="s">
        <v>39</v>
      </c>
      <c r="C92" s="7" t="s">
        <v>47</v>
      </c>
      <c r="D92" s="7" t="s">
        <v>64</v>
      </c>
      <c r="E92" s="7" t="s">
        <v>106</v>
      </c>
    </row>
    <row r="93">
      <c r="A93" s="4">
        <v>41244.0</v>
      </c>
      <c r="B93" s="5" t="s">
        <v>38</v>
      </c>
      <c r="C93" s="7" t="s">
        <v>48</v>
      </c>
      <c r="D93" s="7" t="s">
        <v>14</v>
      </c>
      <c r="E93" s="7" t="s">
        <v>106</v>
      </c>
    </row>
    <row r="94">
      <c r="A94" s="4">
        <v>41214.0</v>
      </c>
      <c r="B94" s="5" t="s">
        <v>214</v>
      </c>
      <c r="C94" s="7" t="s">
        <v>47</v>
      </c>
      <c r="D94" s="6">
        <f>+0.2 %</f>
        <v>0.002</v>
      </c>
      <c r="E94" s="7" t="s">
        <v>53</v>
      </c>
    </row>
    <row r="95">
      <c r="A95" s="4">
        <v>41183.0</v>
      </c>
      <c r="B95" s="5" t="s">
        <v>214</v>
      </c>
      <c r="C95" s="7" t="s">
        <v>6</v>
      </c>
      <c r="D95" s="6">
        <f>+0.5 %</f>
        <v>0.005</v>
      </c>
      <c r="E95" s="7" t="s">
        <v>84</v>
      </c>
    </row>
    <row r="96">
      <c r="A96" s="4">
        <v>41153.0</v>
      </c>
      <c r="B96" s="5" t="s">
        <v>214</v>
      </c>
      <c r="C96" s="6">
        <f>+1.1 %</f>
        <v>0.011</v>
      </c>
      <c r="D96" s="7" t="s">
        <v>51</v>
      </c>
      <c r="E96" s="7" t="s">
        <v>67</v>
      </c>
    </row>
    <row r="97">
      <c r="A97" s="4">
        <v>41122.0</v>
      </c>
      <c r="B97" s="5" t="s">
        <v>38</v>
      </c>
      <c r="C97" s="7" t="s">
        <v>18</v>
      </c>
      <c r="D97" s="7" t="s">
        <v>7</v>
      </c>
      <c r="E97" s="7" t="s">
        <v>105</v>
      </c>
    </row>
    <row r="98">
      <c r="A98" s="4">
        <v>41091.0</v>
      </c>
      <c r="B98" s="5" t="s">
        <v>214</v>
      </c>
      <c r="C98" s="7" t="s">
        <v>48</v>
      </c>
      <c r="D98" s="7" t="s">
        <v>17</v>
      </c>
      <c r="E98" s="7" t="s">
        <v>110</v>
      </c>
    </row>
    <row r="99">
      <c r="A99" s="4">
        <v>41061.0</v>
      </c>
      <c r="B99" s="5" t="s">
        <v>214</v>
      </c>
      <c r="C99" s="6">
        <f>+0.6 %</f>
        <v>0.006</v>
      </c>
      <c r="D99" s="7" t="s">
        <v>113</v>
      </c>
      <c r="E99" s="7" t="s">
        <v>106</v>
      </c>
    </row>
    <row r="100">
      <c r="A100" s="4">
        <v>41030.0</v>
      </c>
      <c r="B100" s="5" t="s">
        <v>214</v>
      </c>
      <c r="C100" s="7" t="s">
        <v>15</v>
      </c>
      <c r="D100" s="7" t="s">
        <v>107</v>
      </c>
      <c r="E100" s="7" t="s">
        <v>233</v>
      </c>
    </row>
    <row r="101">
      <c r="A101" s="4">
        <v>41000.0</v>
      </c>
      <c r="B101" s="5" t="s">
        <v>37</v>
      </c>
      <c r="C101" s="7" t="s">
        <v>79</v>
      </c>
      <c r="D101" s="7" t="s">
        <v>113</v>
      </c>
      <c r="E101" s="7" t="s">
        <v>233</v>
      </c>
    </row>
    <row r="102">
      <c r="A102" s="4">
        <v>40969.0</v>
      </c>
      <c r="B102" s="5" t="s">
        <v>112</v>
      </c>
      <c r="C102" s="6">
        <f>+0.5 %</f>
        <v>0.005</v>
      </c>
      <c r="D102" s="7" t="s">
        <v>7</v>
      </c>
      <c r="E102" s="7" t="s">
        <v>56</v>
      </c>
    </row>
    <row r="103">
      <c r="A103" s="4">
        <v>40940.0</v>
      </c>
      <c r="B103" s="5" t="s">
        <v>112</v>
      </c>
      <c r="C103" s="7" t="s">
        <v>25</v>
      </c>
      <c r="D103" s="6">
        <f>+0.1 %</f>
        <v>0.001</v>
      </c>
      <c r="E103" s="5" t="s">
        <v>153</v>
      </c>
    </row>
    <row r="104">
      <c r="A104" s="4">
        <v>40909.0</v>
      </c>
      <c r="B104" s="5" t="s">
        <v>36</v>
      </c>
      <c r="C104" s="7" t="s">
        <v>6</v>
      </c>
      <c r="D104" s="6">
        <f>+1.3 %</f>
        <v>0.013</v>
      </c>
      <c r="E104" s="5" t="s">
        <v>153</v>
      </c>
    </row>
    <row r="105">
      <c r="A105" s="4">
        <v>40878.0</v>
      </c>
      <c r="B105" s="5" t="s">
        <v>36</v>
      </c>
      <c r="C105" s="6">
        <f>+1.2 %</f>
        <v>0.012</v>
      </c>
      <c r="D105" s="6">
        <f>+0.4 %</f>
        <v>0.004</v>
      </c>
      <c r="E105" s="5" t="s">
        <v>153</v>
      </c>
    </row>
    <row r="106">
      <c r="A106" s="4">
        <v>40848.0</v>
      </c>
      <c r="B106" s="5" t="s">
        <v>112</v>
      </c>
      <c r="C106" s="6">
        <f>+0.5 %</f>
        <v>0.005</v>
      </c>
      <c r="D106" s="7" t="s">
        <v>107</v>
      </c>
      <c r="E106" s="5" t="s">
        <v>153</v>
      </c>
    </row>
    <row r="107">
      <c r="A107" s="4">
        <v>40817.0</v>
      </c>
      <c r="B107" s="5" t="s">
        <v>37</v>
      </c>
      <c r="C107" s="7" t="s">
        <v>86</v>
      </c>
      <c r="D107" s="7" t="s">
        <v>151</v>
      </c>
      <c r="E107" s="5" t="s">
        <v>153</v>
      </c>
    </row>
    <row r="108">
      <c r="A108" s="4">
        <v>40787.0</v>
      </c>
      <c r="B108" s="5" t="s">
        <v>36</v>
      </c>
      <c r="C108" s="7" t="s">
        <v>16</v>
      </c>
      <c r="D108" s="7" t="s">
        <v>87</v>
      </c>
      <c r="E108" s="5" t="s">
        <v>153</v>
      </c>
    </row>
    <row r="109">
      <c r="A109" s="4">
        <v>40756.0</v>
      </c>
      <c r="B109" s="5" t="s">
        <v>35</v>
      </c>
      <c r="C109" s="7" t="s">
        <v>62</v>
      </c>
      <c r="D109" s="7" t="s">
        <v>95</v>
      </c>
      <c r="E109" s="5" t="s">
        <v>153</v>
      </c>
    </row>
    <row r="110">
      <c r="A110" s="4">
        <v>40725.0</v>
      </c>
      <c r="B110" s="5" t="s">
        <v>34</v>
      </c>
      <c r="C110" s="5" t="s">
        <v>19</v>
      </c>
      <c r="D110" s="7" t="s">
        <v>83</v>
      </c>
      <c r="E110" s="5" t="s">
        <v>153</v>
      </c>
    </row>
    <row r="111">
      <c r="A111" s="4">
        <v>40695.0</v>
      </c>
      <c r="B111" s="5" t="s">
        <v>34</v>
      </c>
      <c r="C111" s="7" t="s">
        <v>107</v>
      </c>
      <c r="D111" s="7" t="s">
        <v>69</v>
      </c>
      <c r="E111" s="5" t="s">
        <v>153</v>
      </c>
    </row>
    <row r="112">
      <c r="A112" s="4">
        <v>40664.0</v>
      </c>
      <c r="B112" s="5" t="s">
        <v>32</v>
      </c>
      <c r="C112" s="7" t="s">
        <v>62</v>
      </c>
      <c r="D112" s="5" t="s">
        <v>153</v>
      </c>
      <c r="E112" s="5" t="s">
        <v>153</v>
      </c>
    </row>
    <row r="113">
      <c r="A113" s="4">
        <v>40634.0</v>
      </c>
      <c r="B113" s="5" t="s">
        <v>31</v>
      </c>
      <c r="C113" s="6">
        <f>+0.3 %</f>
        <v>0.003</v>
      </c>
      <c r="D113" s="5" t="s">
        <v>153</v>
      </c>
      <c r="E113" s="5" t="s">
        <v>153</v>
      </c>
    </row>
    <row r="114">
      <c r="A114" s="4">
        <v>40603.0</v>
      </c>
      <c r="B114" s="5" t="s">
        <v>32</v>
      </c>
      <c r="C114" s="5" t="s">
        <v>153</v>
      </c>
      <c r="D114" s="5" t="s">
        <v>153</v>
      </c>
      <c r="E114" s="5" t="s">
        <v>153</v>
      </c>
    </row>
    <row r="115">
      <c r="A115" s="4">
        <v>40575.0</v>
      </c>
      <c r="B115" s="5" t="s">
        <v>153</v>
      </c>
      <c r="C115" s="5" t="s">
        <v>153</v>
      </c>
      <c r="D115" s="5" t="s">
        <v>153</v>
      </c>
      <c r="E115" s="5" t="s">
        <v>153</v>
      </c>
    </row>
    <row r="116">
      <c r="A116" s="4">
        <v>40544.0</v>
      </c>
      <c r="B116" s="5" t="s">
        <v>153</v>
      </c>
      <c r="C116" s="5" t="s">
        <v>153</v>
      </c>
      <c r="D116" s="5" t="s">
        <v>153</v>
      </c>
      <c r="E116" s="5" t="s">
        <v>153</v>
      </c>
    </row>
    <row r="117">
      <c r="A117" s="4">
        <v>40513.0</v>
      </c>
      <c r="B117" s="5" t="s">
        <v>153</v>
      </c>
      <c r="C117" s="5" t="s">
        <v>153</v>
      </c>
      <c r="D117" s="5" t="s">
        <v>153</v>
      </c>
      <c r="E117" s="5" t="s">
        <v>153</v>
      </c>
    </row>
    <row r="118">
      <c r="A118" s="4">
        <v>40483.0</v>
      </c>
      <c r="B118" s="5" t="s">
        <v>153</v>
      </c>
      <c r="C118" s="5" t="s">
        <v>153</v>
      </c>
      <c r="D118" s="5" t="s">
        <v>153</v>
      </c>
      <c r="E118" s="5" t="s">
        <v>153</v>
      </c>
    </row>
    <row r="119">
      <c r="A119" s="4">
        <v>40452.0</v>
      </c>
      <c r="B119" s="5" t="s">
        <v>153</v>
      </c>
      <c r="C119" s="5" t="s">
        <v>153</v>
      </c>
      <c r="D119" s="5" t="s">
        <v>153</v>
      </c>
      <c r="E119" s="5" t="s">
        <v>153</v>
      </c>
    </row>
    <row r="120">
      <c r="A120" s="4">
        <v>40422.0</v>
      </c>
      <c r="B120" s="5" t="s">
        <v>153</v>
      </c>
      <c r="C120" s="5" t="s">
        <v>153</v>
      </c>
      <c r="D120" s="5" t="s">
        <v>153</v>
      </c>
      <c r="E120" s="5" t="s">
        <v>153</v>
      </c>
    </row>
    <row r="121">
      <c r="A121" s="4">
        <v>40391.0</v>
      </c>
      <c r="B121" s="5" t="s">
        <v>153</v>
      </c>
      <c r="C121" s="5" t="s">
        <v>153</v>
      </c>
      <c r="D121" s="5" t="s">
        <v>153</v>
      </c>
      <c r="E121" s="5" t="s">
        <v>153</v>
      </c>
    </row>
    <row r="122">
      <c r="A122" s="4">
        <v>40360.0</v>
      </c>
      <c r="B122" s="5" t="s">
        <v>153</v>
      </c>
      <c r="C122" s="5" t="s">
        <v>153</v>
      </c>
      <c r="D122" s="5" t="s">
        <v>153</v>
      </c>
      <c r="E122" s="5" t="s">
        <v>153</v>
      </c>
    </row>
    <row r="123">
      <c r="A123" s="4">
        <v>40330.0</v>
      </c>
      <c r="B123" s="5" t="s">
        <v>153</v>
      </c>
      <c r="C123" s="5" t="s">
        <v>153</v>
      </c>
      <c r="D123" s="5" t="s">
        <v>153</v>
      </c>
      <c r="E123" s="5" t="s">
        <v>153</v>
      </c>
    </row>
    <row r="124">
      <c r="A124" s="4">
        <v>40299.0</v>
      </c>
      <c r="B124" s="5" t="s">
        <v>153</v>
      </c>
      <c r="C124" s="5" t="s">
        <v>153</v>
      </c>
      <c r="D124" s="5" t="s">
        <v>153</v>
      </c>
      <c r="E124" s="5" t="s">
        <v>153</v>
      </c>
    </row>
    <row r="125">
      <c r="A125" s="4">
        <v>40269.0</v>
      </c>
      <c r="B125" s="5" t="s">
        <v>153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2.0"/>
    <col customWidth="1" min="3" max="3" width="21.29"/>
    <col customWidth="1" min="4" max="4" width="22.43"/>
    <col customWidth="1" min="5" max="5" width="17.86"/>
  </cols>
  <sheetData>
    <row r="1">
      <c r="A1" s="1" t="s">
        <v>0</v>
      </c>
      <c r="B1" s="2" t="s">
        <v>157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158</v>
      </c>
      <c r="C2" s="7" t="s">
        <v>104</v>
      </c>
      <c r="D2" s="7" t="s">
        <v>92</v>
      </c>
      <c r="E2" s="7" t="s">
        <v>87</v>
      </c>
    </row>
    <row r="3">
      <c r="A3" s="4">
        <v>43983.0</v>
      </c>
      <c r="B3" s="5" t="s">
        <v>159</v>
      </c>
      <c r="C3" s="7" t="s">
        <v>111</v>
      </c>
      <c r="D3" s="7" t="s">
        <v>86</v>
      </c>
      <c r="E3" s="6">
        <f>+1.6 %</f>
        <v>0.016</v>
      </c>
    </row>
    <row r="4">
      <c r="A4" s="4">
        <v>43952.0</v>
      </c>
      <c r="B4" s="5" t="s">
        <v>160</v>
      </c>
      <c r="C4" s="6">
        <f>+1.3 %</f>
        <v>0.013</v>
      </c>
      <c r="D4" s="6">
        <f>+4.5 %</f>
        <v>0.045</v>
      </c>
      <c r="E4" s="6">
        <f>+6.4 %</f>
        <v>0.064</v>
      </c>
    </row>
    <row r="5">
      <c r="A5" s="4">
        <v>43922.0</v>
      </c>
      <c r="B5" s="5" t="s">
        <v>161</v>
      </c>
      <c r="C5" s="6">
        <f>+2.2 %</f>
        <v>0.022</v>
      </c>
      <c r="D5" s="6">
        <f>+4.2 %</f>
        <v>0.042</v>
      </c>
      <c r="E5" s="6">
        <f>+6.2 %</f>
        <v>0.062</v>
      </c>
    </row>
    <row r="6">
      <c r="A6" s="4">
        <v>43891.0</v>
      </c>
      <c r="B6" s="5" t="s">
        <v>162</v>
      </c>
      <c r="C6" s="6">
        <f>+0.9 %</f>
        <v>0.009</v>
      </c>
      <c r="D6" s="6">
        <f>+3.1 %</f>
        <v>0.031</v>
      </c>
      <c r="E6" s="6">
        <f>+4.4 %</f>
        <v>0.044</v>
      </c>
    </row>
    <row r="7">
      <c r="A7" s="4">
        <v>43862.0</v>
      </c>
      <c r="B7" s="5" t="s">
        <v>159</v>
      </c>
      <c r="C7" s="6">
        <f>+1 %</f>
        <v>0.01</v>
      </c>
      <c r="D7" s="6">
        <f>+2.3 %</f>
        <v>0.023</v>
      </c>
      <c r="E7" s="6">
        <f>+3.7 %</f>
        <v>0.037</v>
      </c>
    </row>
    <row r="8">
      <c r="A8" s="4">
        <v>43831.0</v>
      </c>
      <c r="B8" s="5" t="s">
        <v>163</v>
      </c>
      <c r="C8" s="6">
        <f>+1.2 %</f>
        <v>0.012</v>
      </c>
      <c r="D8" s="5" t="s">
        <v>19</v>
      </c>
      <c r="E8" s="6">
        <f>+2.2 %</f>
        <v>0.022</v>
      </c>
    </row>
    <row r="9">
      <c r="A9" s="4">
        <v>43800.0</v>
      </c>
      <c r="B9" s="5" t="s">
        <v>164</v>
      </c>
      <c r="C9" s="6">
        <f>+0.1 %</f>
        <v>0.001</v>
      </c>
      <c r="D9" s="7" t="s">
        <v>66</v>
      </c>
      <c r="E9" s="6">
        <f>+1.9 %</f>
        <v>0.019</v>
      </c>
    </row>
    <row r="10">
      <c r="A10" s="4">
        <v>43770.0</v>
      </c>
      <c r="B10" s="5" t="s">
        <v>164</v>
      </c>
      <c r="C10" s="7" t="s">
        <v>17</v>
      </c>
      <c r="D10" s="7" t="s">
        <v>66</v>
      </c>
      <c r="E10" s="6">
        <f>+0.7 %</f>
        <v>0.007</v>
      </c>
    </row>
    <row r="11">
      <c r="A11" s="4">
        <v>43739.0</v>
      </c>
      <c r="B11" s="5" t="s">
        <v>163</v>
      </c>
      <c r="C11" s="5" t="s">
        <v>19</v>
      </c>
      <c r="D11" s="6">
        <f>+0.1 %</f>
        <v>0.001</v>
      </c>
      <c r="E11" s="6">
        <f>+1.8 %</f>
        <v>0.018</v>
      </c>
    </row>
    <row r="12">
      <c r="A12" s="4">
        <v>43709.0</v>
      </c>
      <c r="B12" s="5" t="s">
        <v>163</v>
      </c>
      <c r="C12" s="5" t="s">
        <v>19</v>
      </c>
      <c r="D12" s="6">
        <f>+1 %</f>
        <v>0.01</v>
      </c>
      <c r="E12" s="6">
        <f>+2.5 %</f>
        <v>0.025</v>
      </c>
    </row>
    <row r="13">
      <c r="A13" s="4">
        <v>43678.0</v>
      </c>
      <c r="B13" s="5" t="s">
        <v>165</v>
      </c>
      <c r="C13" s="5" t="s">
        <v>19</v>
      </c>
      <c r="D13" s="6">
        <f>+0.8 %</f>
        <v>0.008</v>
      </c>
      <c r="E13" s="6">
        <f>+3.6 %</f>
        <v>0.036</v>
      </c>
    </row>
    <row r="14">
      <c r="A14" s="4">
        <v>43647.0</v>
      </c>
      <c r="B14" s="5" t="s">
        <v>165</v>
      </c>
      <c r="C14" s="6">
        <f>+1 %</f>
        <v>0.01</v>
      </c>
      <c r="D14" s="6">
        <f>+1.8 %</f>
        <v>0.018</v>
      </c>
      <c r="E14" s="6">
        <f>+3 %</f>
        <v>0.03</v>
      </c>
    </row>
    <row r="15">
      <c r="A15" s="4">
        <v>43617.0</v>
      </c>
      <c r="B15" s="5" t="s">
        <v>164</v>
      </c>
      <c r="C15" s="7" t="s">
        <v>18</v>
      </c>
      <c r="D15" s="6">
        <f t="shared" ref="D15:E15" si="1">+1.4 %</f>
        <v>0.014</v>
      </c>
      <c r="E15" s="6">
        <f t="shared" si="1"/>
        <v>0.014</v>
      </c>
    </row>
    <row r="16">
      <c r="A16" s="4">
        <v>43586.0</v>
      </c>
      <c r="B16" s="5" t="s">
        <v>164</v>
      </c>
      <c r="C16" s="6">
        <f>+1.1 %</f>
        <v>0.011</v>
      </c>
      <c r="D16" s="6">
        <f>+1.8 %</f>
        <v>0.018</v>
      </c>
      <c r="E16" s="7" t="s">
        <v>25</v>
      </c>
    </row>
    <row r="17">
      <c r="A17" s="4">
        <v>43556.0</v>
      </c>
      <c r="B17" s="5" t="s">
        <v>166</v>
      </c>
      <c r="C17" s="6">
        <f>+0.6 %</f>
        <v>0.006</v>
      </c>
      <c r="D17" s="6">
        <f>+0.3 %</f>
        <v>0.003</v>
      </c>
      <c r="E17" s="7" t="s">
        <v>78</v>
      </c>
    </row>
    <row r="18">
      <c r="A18" s="4">
        <v>43525.0</v>
      </c>
      <c r="B18" s="5" t="s">
        <v>166</v>
      </c>
      <c r="C18" s="6">
        <f>+0.2 %</f>
        <v>0.002</v>
      </c>
      <c r="D18" s="6">
        <f>+0.6 %</f>
        <v>0.006</v>
      </c>
      <c r="E18" s="7" t="s">
        <v>85</v>
      </c>
    </row>
    <row r="19">
      <c r="A19" s="4">
        <v>43497.0</v>
      </c>
      <c r="B19" s="5" t="s">
        <v>158</v>
      </c>
      <c r="C19" s="7" t="s">
        <v>6</v>
      </c>
      <c r="D19" s="7" t="s">
        <v>25</v>
      </c>
      <c r="E19" s="7" t="s">
        <v>87</v>
      </c>
    </row>
    <row r="20">
      <c r="A20" s="4">
        <v>43466.0</v>
      </c>
      <c r="B20" s="5" t="s">
        <v>166</v>
      </c>
      <c r="C20" s="6">
        <f>+0.8 %</f>
        <v>0.008</v>
      </c>
      <c r="D20" s="7" t="s">
        <v>6</v>
      </c>
      <c r="E20" s="7" t="s">
        <v>17</v>
      </c>
    </row>
    <row r="21">
      <c r="A21" s="4">
        <v>43435.0</v>
      </c>
      <c r="B21" s="5" t="s">
        <v>158</v>
      </c>
      <c r="C21" s="7" t="s">
        <v>66</v>
      </c>
      <c r="D21" s="7" t="s">
        <v>47</v>
      </c>
      <c r="E21" s="7" t="s">
        <v>150</v>
      </c>
    </row>
    <row r="22">
      <c r="A22" s="4">
        <v>43405.0</v>
      </c>
      <c r="B22" s="5" t="s">
        <v>166</v>
      </c>
      <c r="C22" s="7" t="s">
        <v>18</v>
      </c>
      <c r="D22" s="6">
        <f>+1.7 %</f>
        <v>0.017</v>
      </c>
      <c r="E22" s="7" t="s">
        <v>15</v>
      </c>
    </row>
    <row r="23">
      <c r="A23" s="4">
        <v>43374.0</v>
      </c>
      <c r="B23" s="5" t="s">
        <v>167</v>
      </c>
      <c r="C23" s="6">
        <f>+0.8 %</f>
        <v>0.008</v>
      </c>
      <c r="D23" s="6">
        <f>+1.3 %</f>
        <v>0.013</v>
      </c>
      <c r="E23" s="7" t="s">
        <v>16</v>
      </c>
    </row>
    <row r="24">
      <c r="A24" s="4">
        <v>43344.0</v>
      </c>
      <c r="B24" s="5" t="s">
        <v>158</v>
      </c>
      <c r="C24" s="6">
        <f>+1.1 %</f>
        <v>0.011</v>
      </c>
      <c r="D24" s="7" t="s">
        <v>51</v>
      </c>
      <c r="E24" s="7" t="s">
        <v>66</v>
      </c>
    </row>
    <row r="25">
      <c r="A25" s="4">
        <v>43313.0</v>
      </c>
      <c r="B25" s="5" t="s">
        <v>168</v>
      </c>
      <c r="C25" s="7" t="s">
        <v>7</v>
      </c>
      <c r="D25" s="7" t="s">
        <v>88</v>
      </c>
      <c r="E25" s="7" t="s">
        <v>6</v>
      </c>
    </row>
    <row r="26">
      <c r="A26" s="4">
        <v>43282.0</v>
      </c>
      <c r="B26" s="5" t="s">
        <v>158</v>
      </c>
      <c r="C26" s="7" t="s">
        <v>7</v>
      </c>
      <c r="D26" s="7" t="s">
        <v>69</v>
      </c>
      <c r="E26" s="7" t="s">
        <v>23</v>
      </c>
    </row>
    <row r="27">
      <c r="A27" s="4">
        <v>43252.0</v>
      </c>
      <c r="B27" s="5" t="s">
        <v>166</v>
      </c>
      <c r="C27" s="7" t="s">
        <v>113</v>
      </c>
      <c r="D27" s="7" t="s">
        <v>85</v>
      </c>
      <c r="E27" s="7" t="s">
        <v>7</v>
      </c>
    </row>
    <row r="28">
      <c r="A28" s="4">
        <v>43221.0</v>
      </c>
      <c r="B28" s="5" t="s">
        <v>165</v>
      </c>
      <c r="C28" s="5" t="s">
        <v>19</v>
      </c>
      <c r="D28" s="6">
        <f>+0.1 %</f>
        <v>0.001</v>
      </c>
      <c r="E28" s="6">
        <f>+1.7 %</f>
        <v>0.017</v>
      </c>
    </row>
    <row r="29">
      <c r="A29" s="4">
        <v>43191.0</v>
      </c>
      <c r="B29" s="5" t="s">
        <v>165</v>
      </c>
      <c r="C29" s="6">
        <f>+0.1 %</f>
        <v>0.001</v>
      </c>
      <c r="D29" s="6">
        <f>+0.8 %</f>
        <v>0.008</v>
      </c>
      <c r="E29" s="6">
        <f t="shared" ref="E29:E30" si="2">+1.1 %</f>
        <v>0.011</v>
      </c>
    </row>
    <row r="30">
      <c r="A30" s="4">
        <v>43160.0</v>
      </c>
      <c r="B30" s="5" t="s">
        <v>165</v>
      </c>
      <c r="C30" s="5" t="s">
        <v>19</v>
      </c>
      <c r="D30" s="5" t="s">
        <v>19</v>
      </c>
      <c r="E30" s="6">
        <f t="shared" si="2"/>
        <v>0.011</v>
      </c>
    </row>
    <row r="31">
      <c r="A31" s="4">
        <v>43132.0</v>
      </c>
      <c r="B31" s="5" t="s">
        <v>165</v>
      </c>
      <c r="C31" s="6">
        <f t="shared" ref="C31:D31" si="3">+0.8 %</f>
        <v>0.008</v>
      </c>
      <c r="D31" s="6">
        <f t="shared" si="3"/>
        <v>0.008</v>
      </c>
      <c r="E31" s="6">
        <f>+1.6 %</f>
        <v>0.016</v>
      </c>
    </row>
    <row r="32">
      <c r="A32" s="4">
        <v>43101.0</v>
      </c>
      <c r="B32" s="5" t="s">
        <v>164</v>
      </c>
      <c r="C32" s="7" t="s">
        <v>62</v>
      </c>
      <c r="D32" s="7" t="s">
        <v>15</v>
      </c>
      <c r="E32" s="6">
        <f>+1.7 %</f>
        <v>0.017</v>
      </c>
    </row>
    <row r="33">
      <c r="A33" s="4">
        <v>43070.0</v>
      </c>
      <c r="B33" s="5" t="s">
        <v>165</v>
      </c>
      <c r="C33" s="6">
        <f>+0.8 %</f>
        <v>0.008</v>
      </c>
      <c r="D33" s="6">
        <f>+1.3 %</f>
        <v>0.013</v>
      </c>
      <c r="E33" s="6">
        <f>+4.1 %</f>
        <v>0.041</v>
      </c>
    </row>
    <row r="34">
      <c r="A34" s="4">
        <v>43040.0</v>
      </c>
      <c r="B34" s="5" t="s">
        <v>164</v>
      </c>
      <c r="C34" s="7" t="s">
        <v>15</v>
      </c>
      <c r="D34" s="6">
        <f>+2.2 %</f>
        <v>0.022</v>
      </c>
      <c r="E34" s="6">
        <f>+5 %</f>
        <v>0.05</v>
      </c>
    </row>
    <row r="35">
      <c r="A35" s="4">
        <v>43009.0</v>
      </c>
      <c r="B35" s="5" t="s">
        <v>165</v>
      </c>
      <c r="C35" s="6">
        <f>+1.4 %</f>
        <v>0.014</v>
      </c>
      <c r="D35" s="6">
        <f>+2.7 %</f>
        <v>0.027</v>
      </c>
      <c r="E35" s="6">
        <f>+9.3 %</f>
        <v>0.093</v>
      </c>
    </row>
    <row r="36">
      <c r="A36" s="4">
        <v>42979.0</v>
      </c>
      <c r="B36" s="5" t="s">
        <v>167</v>
      </c>
      <c r="C36" s="6">
        <f>+1.8 %</f>
        <v>0.018</v>
      </c>
      <c r="D36" s="6">
        <f>+0.4 %</f>
        <v>0.004</v>
      </c>
      <c r="E36" s="6">
        <f>+12.4 %</f>
        <v>0.124</v>
      </c>
    </row>
    <row r="37">
      <c r="A37" s="4">
        <v>42948.0</v>
      </c>
      <c r="B37" s="5" t="s">
        <v>168</v>
      </c>
      <c r="C37" s="7" t="s">
        <v>47</v>
      </c>
      <c r="D37" s="7" t="s">
        <v>71</v>
      </c>
      <c r="E37" s="6">
        <f>+13.5 %</f>
        <v>0.135</v>
      </c>
    </row>
    <row r="38">
      <c r="A38" s="4">
        <v>42917.0</v>
      </c>
      <c r="B38" s="5" t="s">
        <v>158</v>
      </c>
      <c r="C38" s="7" t="s">
        <v>15</v>
      </c>
      <c r="D38" s="7" t="s">
        <v>96</v>
      </c>
      <c r="E38" s="6">
        <f>+15.3 %</f>
        <v>0.153</v>
      </c>
    </row>
    <row r="39">
      <c r="A39" s="4">
        <v>42887.0</v>
      </c>
      <c r="B39" s="5" t="s">
        <v>167</v>
      </c>
      <c r="C39" s="5" t="s">
        <v>19</v>
      </c>
      <c r="D39" s="7" t="s">
        <v>7</v>
      </c>
      <c r="E39" s="6">
        <f t="shared" ref="E39:E40" si="4">+17.1 %</f>
        <v>0.171</v>
      </c>
    </row>
    <row r="40">
      <c r="A40" s="4">
        <v>42856.0</v>
      </c>
      <c r="B40" s="5" t="s">
        <v>167</v>
      </c>
      <c r="C40" s="7" t="s">
        <v>7</v>
      </c>
      <c r="D40" s="7" t="s">
        <v>51</v>
      </c>
      <c r="E40" s="6">
        <f t="shared" si="4"/>
        <v>0.171</v>
      </c>
    </row>
    <row r="41">
      <c r="A41" s="4">
        <v>42826.0</v>
      </c>
      <c r="B41" s="5" t="s">
        <v>164</v>
      </c>
      <c r="C41" s="5" t="s">
        <v>19</v>
      </c>
      <c r="D41" s="6">
        <f>+1.4 %</f>
        <v>0.014</v>
      </c>
      <c r="E41" s="6">
        <f>+18.7 %</f>
        <v>0.187</v>
      </c>
    </row>
    <row r="42">
      <c r="A42" s="4">
        <v>42795.0</v>
      </c>
      <c r="B42" s="5" t="s">
        <v>164</v>
      </c>
      <c r="C42" s="6">
        <f>+0.5 %</f>
        <v>0.005</v>
      </c>
      <c r="D42" s="6">
        <f>+3 %</f>
        <v>0.03</v>
      </c>
      <c r="E42" s="6">
        <f>+19.4 %</f>
        <v>0.194</v>
      </c>
    </row>
    <row r="43">
      <c r="A43" s="4">
        <v>42767.0</v>
      </c>
      <c r="B43" s="5" t="s">
        <v>167</v>
      </c>
      <c r="C43" s="6">
        <f>+0.9 %</f>
        <v>0.009</v>
      </c>
      <c r="D43" s="6">
        <f>+4.2 %</f>
        <v>0.042</v>
      </c>
      <c r="E43" s="6">
        <f>+18.8 %</f>
        <v>0.188</v>
      </c>
    </row>
    <row r="44">
      <c r="A44" s="4">
        <v>42736.0</v>
      </c>
      <c r="B44" s="5" t="s">
        <v>158</v>
      </c>
      <c r="C44" s="6">
        <f t="shared" ref="C44:C45" si="5">+1.6 %</f>
        <v>0.016</v>
      </c>
      <c r="D44" s="6">
        <f>+6.6 %</f>
        <v>0.066</v>
      </c>
      <c r="E44" s="6">
        <f>+20.2 %</f>
        <v>0.202</v>
      </c>
    </row>
    <row r="45">
      <c r="A45" s="4">
        <v>42705.0</v>
      </c>
      <c r="B45" s="5" t="s">
        <v>169</v>
      </c>
      <c r="C45" s="6">
        <f t="shared" si="5"/>
        <v>0.016</v>
      </c>
      <c r="D45" s="6">
        <f>+9.3 %</f>
        <v>0.093</v>
      </c>
      <c r="E45" s="6">
        <f>+19.5 %</f>
        <v>0.195</v>
      </c>
    </row>
    <row r="46">
      <c r="A46" s="4">
        <v>42675.0</v>
      </c>
      <c r="B46" s="5" t="s">
        <v>119</v>
      </c>
      <c r="C46" s="6">
        <f>+3.3 %</f>
        <v>0.033</v>
      </c>
      <c r="D46" s="6">
        <f>+10.6 %</f>
        <v>0.106</v>
      </c>
      <c r="E46" s="6">
        <f>+20.3 %</f>
        <v>0.203</v>
      </c>
    </row>
    <row r="47">
      <c r="A47" s="4">
        <v>42644.0</v>
      </c>
      <c r="B47" s="5" t="s">
        <v>121</v>
      </c>
      <c r="C47" s="6">
        <f>+4.2 %</f>
        <v>0.042</v>
      </c>
      <c r="D47" s="6">
        <f>+8.3 %</f>
        <v>0.083</v>
      </c>
      <c r="E47" s="6">
        <f>+18.5 %</f>
        <v>0.185</v>
      </c>
    </row>
    <row r="48">
      <c r="A48" s="4">
        <v>42614.0</v>
      </c>
      <c r="B48" s="5" t="s">
        <v>126</v>
      </c>
      <c r="C48" s="6">
        <f>+2.8 %</f>
        <v>0.028</v>
      </c>
      <c r="D48" s="6">
        <f>+4.5 %</f>
        <v>0.045</v>
      </c>
      <c r="E48" s="6">
        <f>+17 %</f>
        <v>0.17</v>
      </c>
    </row>
    <row r="49">
      <c r="A49" s="4">
        <v>42583.0</v>
      </c>
      <c r="B49" s="5" t="s">
        <v>128</v>
      </c>
      <c r="C49" s="6">
        <f>+1.1 %</f>
        <v>0.011</v>
      </c>
      <c r="D49" s="6">
        <f>+1.7 %</f>
        <v>0.017</v>
      </c>
      <c r="E49" s="6">
        <f>+15.5 %</f>
        <v>0.155</v>
      </c>
    </row>
    <row r="50">
      <c r="A50" s="4">
        <v>42552.0</v>
      </c>
      <c r="B50" s="5" t="s">
        <v>129</v>
      </c>
      <c r="C50" s="6">
        <f>+0.6 %</f>
        <v>0.006</v>
      </c>
      <c r="D50" s="6">
        <f>+1.4 %</f>
        <v>0.014</v>
      </c>
      <c r="E50" s="6">
        <f>+14.3 %</f>
        <v>0.143</v>
      </c>
    </row>
    <row r="51">
      <c r="A51" s="4">
        <v>42522.0</v>
      </c>
      <c r="B51" s="5" t="s">
        <v>130</v>
      </c>
      <c r="C51" s="5" t="s">
        <v>19</v>
      </c>
      <c r="D51" s="6">
        <f>+1.5 %</f>
        <v>0.015</v>
      </c>
      <c r="E51" s="6">
        <f>+14.8 %</f>
        <v>0.148</v>
      </c>
    </row>
    <row r="52">
      <c r="A52" s="4">
        <v>42491.0</v>
      </c>
      <c r="B52" s="5" t="s">
        <v>130</v>
      </c>
      <c r="C52" s="6">
        <f>+0.8 %</f>
        <v>0.008</v>
      </c>
      <c r="D52" s="6">
        <f>+1.4 %</f>
        <v>0.014</v>
      </c>
      <c r="E52" s="6">
        <f>+14.9 %</f>
        <v>0.149</v>
      </c>
    </row>
    <row r="53">
      <c r="A53" s="4">
        <v>42461.0</v>
      </c>
      <c r="B53" s="5" t="s">
        <v>170</v>
      </c>
      <c r="C53" s="6">
        <f>+0.7 %</f>
        <v>0.007</v>
      </c>
      <c r="D53" s="6">
        <f>+2.8 %</f>
        <v>0.028</v>
      </c>
      <c r="E53" s="6">
        <f>+13.8 %</f>
        <v>0.138</v>
      </c>
    </row>
    <row r="54">
      <c r="A54" s="4">
        <v>42430.0</v>
      </c>
      <c r="B54" s="5" t="s">
        <v>171</v>
      </c>
      <c r="C54" s="5" t="s">
        <v>19</v>
      </c>
      <c r="D54" s="6">
        <f>+3.1 %</f>
        <v>0.031</v>
      </c>
      <c r="E54" s="6">
        <f>+14.4 %</f>
        <v>0.144</v>
      </c>
    </row>
    <row r="55">
      <c r="A55" s="4">
        <v>42401.0</v>
      </c>
      <c r="B55" s="5" t="s">
        <v>171</v>
      </c>
      <c r="C55" s="6">
        <f>+2.1 %</f>
        <v>0.021</v>
      </c>
      <c r="D55" s="6">
        <f>+5.4 %</f>
        <v>0.054</v>
      </c>
      <c r="E55" s="6">
        <f>+15 %</f>
        <v>0.15</v>
      </c>
    </row>
    <row r="56">
      <c r="A56" s="4">
        <v>42370.0</v>
      </c>
      <c r="B56" s="5" t="s">
        <v>172</v>
      </c>
      <c r="C56" s="6">
        <f>+1 %</f>
        <v>0.01</v>
      </c>
      <c r="D56" s="6">
        <f>+5 %</f>
        <v>0.05</v>
      </c>
      <c r="E56" s="6">
        <f t="shared" ref="E56:E58" si="6">+12.7 %</f>
        <v>0.127</v>
      </c>
    </row>
    <row r="57">
      <c r="A57" s="4">
        <v>42339.0</v>
      </c>
      <c r="B57" s="5" t="s">
        <v>173</v>
      </c>
      <c r="C57" s="6">
        <f>+2.3 %</f>
        <v>0.023</v>
      </c>
      <c r="D57" s="6">
        <f>+7 %</f>
        <v>0.07</v>
      </c>
      <c r="E57" s="6">
        <f t="shared" si="6"/>
        <v>0.127</v>
      </c>
    </row>
    <row r="58">
      <c r="A58" s="4">
        <v>42309.0</v>
      </c>
      <c r="B58" s="5" t="s">
        <v>133</v>
      </c>
      <c r="C58" s="6">
        <f>+1.7 %</f>
        <v>0.017</v>
      </c>
      <c r="D58" s="6">
        <f>+6.2 %</f>
        <v>0.062</v>
      </c>
      <c r="E58" s="6">
        <f t="shared" si="6"/>
        <v>0.127</v>
      </c>
    </row>
    <row r="59">
      <c r="A59" s="4">
        <v>42278.0</v>
      </c>
      <c r="B59" s="5" t="s">
        <v>134</v>
      </c>
      <c r="C59" s="6">
        <f>+2.9 %</f>
        <v>0.029</v>
      </c>
      <c r="D59" s="6">
        <f>+4.5 %</f>
        <v>0.045</v>
      </c>
      <c r="E59" s="6">
        <f>+11.3 %</f>
        <v>0.113</v>
      </c>
    </row>
    <row r="60">
      <c r="A60" s="4">
        <v>42248.0</v>
      </c>
      <c r="B60" s="5" t="s">
        <v>174</v>
      </c>
      <c r="C60" s="6">
        <f>+1.5 %</f>
        <v>0.015</v>
      </c>
      <c r="D60" s="6">
        <f>+2.6 %</f>
        <v>0.026</v>
      </c>
      <c r="E60" s="6">
        <f t="shared" ref="E60:E62" si="7">+10.7 %</f>
        <v>0.107</v>
      </c>
    </row>
    <row r="61">
      <c r="A61" s="4">
        <v>42217.0</v>
      </c>
      <c r="B61" s="5" t="s">
        <v>175</v>
      </c>
      <c r="C61" s="6">
        <f>+0.1 %</f>
        <v>0.001</v>
      </c>
      <c r="D61" s="6">
        <f>+1.2 %</f>
        <v>0.012</v>
      </c>
      <c r="E61" s="6">
        <f t="shared" si="7"/>
        <v>0.107</v>
      </c>
    </row>
    <row r="62">
      <c r="A62" s="4">
        <v>42186.0</v>
      </c>
      <c r="B62" s="5" t="s">
        <v>175</v>
      </c>
      <c r="C62" s="6">
        <f>+1 %</f>
        <v>0.01</v>
      </c>
      <c r="D62" s="6">
        <f>+0.9 %</f>
        <v>0.009</v>
      </c>
      <c r="E62" s="6">
        <f t="shared" si="7"/>
        <v>0.107</v>
      </c>
    </row>
    <row r="63">
      <c r="A63" s="4">
        <v>42156.0</v>
      </c>
      <c r="B63" s="5" t="s">
        <v>176</v>
      </c>
      <c r="C63" s="6">
        <f>+0.1 %</f>
        <v>0.001</v>
      </c>
      <c r="D63" s="6">
        <f>+1.1 %</f>
        <v>0.011</v>
      </c>
      <c r="E63" s="6">
        <f>+9.6 %</f>
        <v>0.096</v>
      </c>
    </row>
    <row r="64">
      <c r="A64" s="4">
        <v>42125.0</v>
      </c>
      <c r="B64" s="5" t="s">
        <v>176</v>
      </c>
      <c r="C64" s="7" t="s">
        <v>18</v>
      </c>
      <c r="D64" s="6">
        <f>+1.5 %</f>
        <v>0.015</v>
      </c>
      <c r="E64" s="6">
        <f>+10.6 %</f>
        <v>0.106</v>
      </c>
    </row>
    <row r="65">
      <c r="A65" s="4">
        <v>42095.0</v>
      </c>
      <c r="B65" s="5" t="s">
        <v>176</v>
      </c>
      <c r="C65" s="6">
        <f>+1.2 %</f>
        <v>0.012</v>
      </c>
      <c r="D65" s="6">
        <f>+1.8 %</f>
        <v>0.018</v>
      </c>
      <c r="E65" s="6">
        <f>+10.8 %</f>
        <v>0.108</v>
      </c>
    </row>
    <row r="66">
      <c r="A66" s="4">
        <v>42064.0</v>
      </c>
      <c r="B66" s="5" t="s">
        <v>177</v>
      </c>
      <c r="C66" s="6">
        <f>+0.5 %</f>
        <v>0.005</v>
      </c>
      <c r="D66" s="6">
        <f>+1.6 %</f>
        <v>0.016</v>
      </c>
      <c r="E66" s="6">
        <f>+9.5 %</f>
        <v>0.095</v>
      </c>
    </row>
    <row r="67">
      <c r="A67" s="4">
        <v>42036.0</v>
      </c>
      <c r="B67" s="5" t="s">
        <v>177</v>
      </c>
      <c r="C67" s="6">
        <f>+0.1 %</f>
        <v>0.001</v>
      </c>
      <c r="D67" s="6">
        <f>+3.3 %</f>
        <v>0.033</v>
      </c>
      <c r="E67" s="6">
        <f>+9 %</f>
        <v>0.09</v>
      </c>
    </row>
    <row r="68">
      <c r="A68" s="4">
        <v>42005.0</v>
      </c>
      <c r="B68" s="5" t="s">
        <v>177</v>
      </c>
      <c r="C68" s="6">
        <f>+1 %</f>
        <v>0.01</v>
      </c>
      <c r="D68" s="6">
        <f>+3.7 %</f>
        <v>0.037</v>
      </c>
      <c r="E68" s="6">
        <f>+9.9 %</f>
        <v>0.099</v>
      </c>
    </row>
    <row r="69">
      <c r="A69" s="4">
        <v>41974.0</v>
      </c>
      <c r="B69" s="5" t="s">
        <v>137</v>
      </c>
      <c r="C69" s="6">
        <f>+2.2 %</f>
        <v>0.022</v>
      </c>
      <c r="D69" s="6">
        <f>+5 %</f>
        <v>0.05</v>
      </c>
      <c r="E69" s="6">
        <f>+8.7 %</f>
        <v>0.087</v>
      </c>
    </row>
    <row r="70">
      <c r="A70" s="4">
        <v>41944.0</v>
      </c>
      <c r="B70" s="5" t="s">
        <v>139</v>
      </c>
      <c r="C70" s="6">
        <f>+0.5 %</f>
        <v>0.005</v>
      </c>
      <c r="D70" s="6">
        <f>+4.3 %</f>
        <v>0.043</v>
      </c>
      <c r="E70" s="6">
        <f>+6.3 %</f>
        <v>0.063</v>
      </c>
    </row>
    <row r="71">
      <c r="A71" s="4">
        <v>41913.0</v>
      </c>
      <c r="B71" s="5" t="s">
        <v>140</v>
      </c>
      <c r="C71" s="6">
        <f>+2.3 %</f>
        <v>0.023</v>
      </c>
      <c r="D71" s="6">
        <f>+3.9 %</f>
        <v>0.039</v>
      </c>
      <c r="E71" s="6">
        <f>+4.7 %</f>
        <v>0.047</v>
      </c>
    </row>
    <row r="72">
      <c r="A72" s="4">
        <v>41883.0</v>
      </c>
      <c r="B72" s="5" t="s">
        <v>5</v>
      </c>
      <c r="C72" s="6">
        <f t="shared" ref="C72:D72" si="8">+1.6 %</f>
        <v>0.016</v>
      </c>
      <c r="D72" s="6">
        <f t="shared" si="8"/>
        <v>0.016</v>
      </c>
      <c r="E72" s="6">
        <f>+2.7 %</f>
        <v>0.027</v>
      </c>
    </row>
    <row r="73">
      <c r="A73" s="4">
        <v>41852.0</v>
      </c>
      <c r="B73" s="5" t="s">
        <v>10</v>
      </c>
      <c r="C73" s="6">
        <f>+0.1 %</f>
        <v>0.001</v>
      </c>
      <c r="D73" s="6">
        <f>+1.1 %</f>
        <v>0.011</v>
      </c>
      <c r="E73" s="6">
        <f>+1.7 %</f>
        <v>0.017</v>
      </c>
    </row>
    <row r="74">
      <c r="A74" s="4">
        <v>41821.0</v>
      </c>
      <c r="B74" s="5" t="s">
        <v>10</v>
      </c>
      <c r="C74" s="5" t="s">
        <v>19</v>
      </c>
      <c r="D74" s="6">
        <f>+1 %</f>
        <v>0.01</v>
      </c>
      <c r="E74" s="6">
        <f>+2.1 %</f>
        <v>0.021</v>
      </c>
    </row>
    <row r="75">
      <c r="A75" s="4">
        <v>41791.0</v>
      </c>
      <c r="B75" s="5" t="s">
        <v>10</v>
      </c>
      <c r="C75" s="6">
        <f t="shared" ref="C75:D75" si="9">+1.1 %</f>
        <v>0.011</v>
      </c>
      <c r="D75" s="6">
        <f t="shared" si="9"/>
        <v>0.011</v>
      </c>
      <c r="E75" s="6">
        <f>+2 %</f>
        <v>0.02</v>
      </c>
    </row>
    <row r="76">
      <c r="A76" s="4">
        <v>41760.0</v>
      </c>
      <c r="B76" s="5" t="s">
        <v>11</v>
      </c>
      <c r="C76" s="5" t="s">
        <v>19</v>
      </c>
      <c r="D76" s="5" t="s">
        <v>19</v>
      </c>
      <c r="E76" s="6">
        <f>+0.6 %</f>
        <v>0.006</v>
      </c>
    </row>
    <row r="77">
      <c r="A77" s="4">
        <v>41730.0</v>
      </c>
      <c r="B77" s="5" t="s">
        <v>11</v>
      </c>
      <c r="C77" s="5" t="s">
        <v>19</v>
      </c>
      <c r="D77" s="6">
        <f>+0.9 %</f>
        <v>0.009</v>
      </c>
      <c r="E77" s="5" t="s">
        <v>19</v>
      </c>
    </row>
    <row r="78">
      <c r="A78" s="4">
        <v>41699.0</v>
      </c>
      <c r="B78" s="5" t="s">
        <v>11</v>
      </c>
      <c r="C78" s="5" t="s">
        <v>19</v>
      </c>
      <c r="D78" s="6">
        <f>+0.8 %</f>
        <v>0.008</v>
      </c>
      <c r="E78" s="7" t="s">
        <v>48</v>
      </c>
    </row>
    <row r="79">
      <c r="A79" s="4">
        <v>41671.0</v>
      </c>
      <c r="B79" s="5" t="s">
        <v>11</v>
      </c>
      <c r="C79" s="6">
        <f t="shared" ref="C79:D79" si="10">+0.8 %</f>
        <v>0.008</v>
      </c>
      <c r="D79" s="6">
        <f t="shared" si="10"/>
        <v>0.008</v>
      </c>
      <c r="E79" s="7" t="s">
        <v>71</v>
      </c>
    </row>
    <row r="80">
      <c r="A80" s="4">
        <v>41640.0</v>
      </c>
      <c r="B80" s="5" t="s">
        <v>12</v>
      </c>
      <c r="C80" s="7" t="s">
        <v>51</v>
      </c>
      <c r="D80" s="7" t="s">
        <v>66</v>
      </c>
      <c r="E80" s="7" t="s">
        <v>67</v>
      </c>
    </row>
    <row r="81">
      <c r="A81" s="4">
        <v>41609.0</v>
      </c>
      <c r="B81" s="5" t="s">
        <v>12</v>
      </c>
      <c r="C81" s="5" t="s">
        <v>19</v>
      </c>
      <c r="D81" s="7" t="s">
        <v>62</v>
      </c>
      <c r="E81" s="7" t="s">
        <v>151</v>
      </c>
    </row>
    <row r="82">
      <c r="A82" s="4">
        <v>41579.0</v>
      </c>
      <c r="B82" s="5" t="s">
        <v>12</v>
      </c>
      <c r="C82" s="7" t="s">
        <v>48</v>
      </c>
      <c r="D82" s="7" t="s">
        <v>18</v>
      </c>
      <c r="E82" s="7" t="s">
        <v>105</v>
      </c>
    </row>
    <row r="83">
      <c r="A83" s="4">
        <v>41548.0</v>
      </c>
      <c r="B83" s="5" t="s">
        <v>11</v>
      </c>
      <c r="C83" s="6">
        <f>+0.3 %</f>
        <v>0.003</v>
      </c>
      <c r="D83" s="6">
        <f>+1.3 %</f>
        <v>0.013</v>
      </c>
      <c r="E83" s="7" t="s">
        <v>106</v>
      </c>
    </row>
    <row r="84">
      <c r="A84" s="4">
        <v>41518.0</v>
      </c>
      <c r="B84" s="5" t="s">
        <v>11</v>
      </c>
      <c r="C84" s="6">
        <f>+0.6 %</f>
        <v>0.006</v>
      </c>
      <c r="D84" s="6">
        <f>+0.9 %</f>
        <v>0.009</v>
      </c>
      <c r="E84" s="7" t="s">
        <v>103</v>
      </c>
    </row>
    <row r="85">
      <c r="A85" s="4">
        <v>41487.0</v>
      </c>
      <c r="B85" s="5" t="s">
        <v>12</v>
      </c>
      <c r="C85" s="6">
        <f>+0.5 %</f>
        <v>0.005</v>
      </c>
      <c r="D85" s="6">
        <f>+0.1 %</f>
        <v>0.001</v>
      </c>
      <c r="E85" s="7" t="s">
        <v>97</v>
      </c>
    </row>
    <row r="86">
      <c r="A86" s="4">
        <v>41456.0</v>
      </c>
      <c r="B86" s="5" t="s">
        <v>12</v>
      </c>
      <c r="C86" s="7" t="s">
        <v>18</v>
      </c>
      <c r="D86" s="7" t="s">
        <v>48</v>
      </c>
      <c r="E86" s="7" t="s">
        <v>101</v>
      </c>
    </row>
    <row r="87">
      <c r="A87" s="4">
        <v>41426.0</v>
      </c>
      <c r="B87" s="5" t="s">
        <v>12</v>
      </c>
      <c r="C87" s="7" t="s">
        <v>18</v>
      </c>
      <c r="D87" s="7" t="s">
        <v>84</v>
      </c>
      <c r="E87" s="7" t="s">
        <v>101</v>
      </c>
    </row>
    <row r="88">
      <c r="A88" s="4">
        <v>41395.0</v>
      </c>
      <c r="B88" s="5" t="s">
        <v>12</v>
      </c>
      <c r="C88" s="7" t="s">
        <v>7</v>
      </c>
      <c r="D88" s="7" t="s">
        <v>64</v>
      </c>
      <c r="E88" s="7" t="s">
        <v>92</v>
      </c>
    </row>
    <row r="89">
      <c r="A89" s="4">
        <v>41365.0</v>
      </c>
      <c r="B89" s="5" t="s">
        <v>11</v>
      </c>
      <c r="C89" s="7" t="s">
        <v>48</v>
      </c>
      <c r="D89" s="7" t="s">
        <v>78</v>
      </c>
      <c r="E89" s="7" t="s">
        <v>97</v>
      </c>
    </row>
    <row r="90">
      <c r="A90" s="4">
        <v>41334.0</v>
      </c>
      <c r="B90" s="5" t="s">
        <v>10</v>
      </c>
      <c r="C90" s="7" t="s">
        <v>6</v>
      </c>
      <c r="D90" s="7" t="s">
        <v>64</v>
      </c>
      <c r="E90" s="7" t="s">
        <v>101</v>
      </c>
    </row>
    <row r="91">
      <c r="A91" s="4">
        <v>41306.0</v>
      </c>
      <c r="B91" s="5" t="s">
        <v>10</v>
      </c>
      <c r="C91" s="7" t="s">
        <v>23</v>
      </c>
      <c r="D91" s="7" t="s">
        <v>95</v>
      </c>
      <c r="E91" s="7" t="s">
        <v>75</v>
      </c>
    </row>
    <row r="92">
      <c r="A92" s="4">
        <v>41275.0</v>
      </c>
      <c r="B92" s="5" t="s">
        <v>9</v>
      </c>
      <c r="C92" s="7" t="s">
        <v>17</v>
      </c>
      <c r="D92" s="7" t="s">
        <v>72</v>
      </c>
      <c r="E92" s="7" t="s">
        <v>94</v>
      </c>
    </row>
    <row r="93">
      <c r="A93" s="4">
        <v>41244.0</v>
      </c>
      <c r="B93" s="5" t="s">
        <v>5</v>
      </c>
      <c r="C93" s="7" t="s">
        <v>16</v>
      </c>
      <c r="D93" s="7" t="s">
        <v>69</v>
      </c>
      <c r="E93" s="7" t="s">
        <v>56</v>
      </c>
    </row>
    <row r="94">
      <c r="A94" s="4">
        <v>41214.0</v>
      </c>
      <c r="B94" s="5" t="s">
        <v>140</v>
      </c>
      <c r="C94" s="7" t="s">
        <v>25</v>
      </c>
      <c r="D94" s="7" t="s">
        <v>17</v>
      </c>
      <c r="E94" s="7" t="s">
        <v>55</v>
      </c>
    </row>
    <row r="95">
      <c r="A95" s="4">
        <v>41183.0</v>
      </c>
      <c r="B95" s="5" t="s">
        <v>139</v>
      </c>
      <c r="C95" s="7" t="s">
        <v>7</v>
      </c>
      <c r="D95" s="7" t="s">
        <v>51</v>
      </c>
      <c r="E95" s="7" t="s">
        <v>147</v>
      </c>
    </row>
    <row r="96">
      <c r="A96" s="4">
        <v>41153.0</v>
      </c>
      <c r="B96" s="5" t="s">
        <v>138</v>
      </c>
      <c r="C96" s="6">
        <f>+0.1 %</f>
        <v>0.001</v>
      </c>
      <c r="D96" s="6">
        <f>+0.3 %</f>
        <v>0.003</v>
      </c>
      <c r="E96" s="7" t="s">
        <v>53</v>
      </c>
    </row>
    <row r="97">
      <c r="A97" s="4">
        <v>41122.0</v>
      </c>
      <c r="B97" s="5" t="s">
        <v>138</v>
      </c>
      <c r="C97" s="6">
        <f>+0.4 %</f>
        <v>0.004</v>
      </c>
      <c r="D97" s="7" t="s">
        <v>51</v>
      </c>
      <c r="E97" s="7" t="s">
        <v>150</v>
      </c>
    </row>
    <row r="98">
      <c r="A98" s="4">
        <v>41091.0</v>
      </c>
      <c r="B98" s="5" t="s">
        <v>139</v>
      </c>
      <c r="C98" s="7" t="s">
        <v>18</v>
      </c>
      <c r="D98" s="7" t="s">
        <v>15</v>
      </c>
      <c r="E98" s="7" t="s">
        <v>82</v>
      </c>
    </row>
    <row r="99">
      <c r="A99" s="4">
        <v>41061.0</v>
      </c>
      <c r="B99" s="5" t="s">
        <v>139</v>
      </c>
      <c r="C99" s="7" t="s">
        <v>23</v>
      </c>
      <c r="D99" s="7" t="s">
        <v>14</v>
      </c>
      <c r="E99" s="7" t="s">
        <v>56</v>
      </c>
    </row>
    <row r="100">
      <c r="A100" s="4">
        <v>41030.0</v>
      </c>
      <c r="B100" s="5" t="s">
        <v>138</v>
      </c>
      <c r="C100" s="7" t="s">
        <v>6</v>
      </c>
      <c r="D100" s="7" t="s">
        <v>53</v>
      </c>
      <c r="E100" s="7" t="s">
        <v>102</v>
      </c>
    </row>
    <row r="101">
      <c r="A101" s="4">
        <v>41000.0</v>
      </c>
      <c r="B101" s="5" t="s">
        <v>138</v>
      </c>
      <c r="C101" s="7" t="s">
        <v>17</v>
      </c>
      <c r="D101" s="7" t="s">
        <v>54</v>
      </c>
      <c r="E101" s="7" t="s">
        <v>145</v>
      </c>
    </row>
    <row r="102">
      <c r="A102" s="4">
        <v>40969.0</v>
      </c>
      <c r="B102" s="5" t="s">
        <v>137</v>
      </c>
      <c r="C102" s="7" t="s">
        <v>17</v>
      </c>
      <c r="D102" s="7" t="s">
        <v>66</v>
      </c>
      <c r="E102" s="7" t="s">
        <v>77</v>
      </c>
    </row>
    <row r="103">
      <c r="A103" s="4">
        <v>40940.0</v>
      </c>
      <c r="B103" s="5" t="s">
        <v>177</v>
      </c>
      <c r="C103" s="7" t="s">
        <v>7</v>
      </c>
      <c r="D103" s="6">
        <f>+0.1 %</f>
        <v>0.001</v>
      </c>
      <c r="E103" s="7" t="s">
        <v>103</v>
      </c>
    </row>
    <row r="104">
      <c r="A104" s="4">
        <v>40909.0</v>
      </c>
      <c r="B104" s="5" t="s">
        <v>136</v>
      </c>
      <c r="C104" s="6">
        <f>+0.7 %</f>
        <v>0.007</v>
      </c>
      <c r="D104" s="7" t="s">
        <v>23</v>
      </c>
      <c r="E104" s="7" t="s">
        <v>110</v>
      </c>
    </row>
    <row r="105">
      <c r="A105" s="4">
        <v>40878.0</v>
      </c>
      <c r="B105" s="5" t="s">
        <v>177</v>
      </c>
      <c r="C105" s="5" t="s">
        <v>19</v>
      </c>
      <c r="D105" s="5" t="s">
        <v>19</v>
      </c>
      <c r="E105" s="7" t="s">
        <v>145</v>
      </c>
    </row>
    <row r="106">
      <c r="A106" s="4">
        <v>40848.0</v>
      </c>
      <c r="B106" s="5" t="s">
        <v>177</v>
      </c>
      <c r="C106" s="7" t="s">
        <v>48</v>
      </c>
      <c r="D106" s="5" t="s">
        <v>19</v>
      </c>
      <c r="E106" s="7" t="s">
        <v>178</v>
      </c>
    </row>
    <row r="107">
      <c r="A107" s="4">
        <v>40817.0</v>
      </c>
      <c r="B107" s="5" t="s">
        <v>136</v>
      </c>
      <c r="C107" s="6">
        <f>+1 %</f>
        <v>0.01</v>
      </c>
      <c r="D107" s="7" t="s">
        <v>18</v>
      </c>
      <c r="E107" s="7" t="s">
        <v>179</v>
      </c>
    </row>
    <row r="108">
      <c r="A108" s="4">
        <v>40787.0</v>
      </c>
      <c r="B108" s="5" t="s">
        <v>177</v>
      </c>
      <c r="C108" s="5" t="s">
        <v>19</v>
      </c>
      <c r="D108" s="7" t="s">
        <v>67</v>
      </c>
      <c r="E108" s="7" t="s">
        <v>180</v>
      </c>
    </row>
    <row r="109">
      <c r="A109" s="4">
        <v>40756.0</v>
      </c>
      <c r="B109" s="5" t="s">
        <v>177</v>
      </c>
      <c r="C109" s="7" t="s">
        <v>17</v>
      </c>
      <c r="D109" s="7" t="s">
        <v>155</v>
      </c>
      <c r="E109" s="7" t="s">
        <v>68</v>
      </c>
    </row>
    <row r="110">
      <c r="A110" s="4">
        <v>40725.0</v>
      </c>
      <c r="B110" s="5" t="s">
        <v>136</v>
      </c>
      <c r="C110" s="7" t="s">
        <v>86</v>
      </c>
      <c r="D110" s="7" t="s">
        <v>55</v>
      </c>
      <c r="E110" s="7" t="s">
        <v>181</v>
      </c>
    </row>
    <row r="111">
      <c r="A111" s="4">
        <v>40695.0</v>
      </c>
      <c r="B111" s="5" t="s">
        <v>175</v>
      </c>
      <c r="C111" s="7" t="s">
        <v>16</v>
      </c>
      <c r="D111" s="7" t="s">
        <v>83</v>
      </c>
      <c r="E111" s="7" t="s">
        <v>61</v>
      </c>
    </row>
    <row r="112">
      <c r="A112" s="4">
        <v>40664.0</v>
      </c>
      <c r="B112" s="5" t="s">
        <v>174</v>
      </c>
      <c r="C112" s="7" t="s">
        <v>48</v>
      </c>
      <c r="D112" s="7" t="s">
        <v>84</v>
      </c>
      <c r="E112" s="7" t="s">
        <v>182</v>
      </c>
    </row>
    <row r="113">
      <c r="A113" s="4">
        <v>40634.0</v>
      </c>
      <c r="B113" s="5" t="s">
        <v>183</v>
      </c>
      <c r="C113" s="7" t="s">
        <v>25</v>
      </c>
      <c r="D113" s="7" t="s">
        <v>71</v>
      </c>
      <c r="E113" s="7" t="s">
        <v>184</v>
      </c>
    </row>
    <row r="114">
      <c r="A114" s="4">
        <v>40603.0</v>
      </c>
      <c r="B114" s="5" t="s">
        <v>185</v>
      </c>
      <c r="C114" s="7" t="s">
        <v>51</v>
      </c>
      <c r="D114" s="7" t="s">
        <v>96</v>
      </c>
      <c r="E114" s="7" t="s">
        <v>186</v>
      </c>
    </row>
    <row r="115">
      <c r="A115" s="4">
        <v>40575.0</v>
      </c>
      <c r="B115" s="5" t="s">
        <v>185</v>
      </c>
      <c r="C115" s="7" t="s">
        <v>25</v>
      </c>
      <c r="D115" s="7" t="s">
        <v>69</v>
      </c>
      <c r="E115" s="7" t="s">
        <v>70</v>
      </c>
    </row>
    <row r="116">
      <c r="A116" s="4">
        <v>40544.0</v>
      </c>
      <c r="B116" s="5" t="s">
        <v>134</v>
      </c>
      <c r="C116" s="7" t="s">
        <v>62</v>
      </c>
      <c r="D116" s="7" t="s">
        <v>95</v>
      </c>
      <c r="E116" s="7" t="s">
        <v>77</v>
      </c>
    </row>
    <row r="117">
      <c r="A117" s="4">
        <v>40513.0</v>
      </c>
      <c r="B117" s="5" t="s">
        <v>187</v>
      </c>
      <c r="C117" s="7" t="s">
        <v>96</v>
      </c>
      <c r="D117" s="7" t="s">
        <v>104</v>
      </c>
      <c r="E117" s="7" t="s">
        <v>110</v>
      </c>
    </row>
    <row r="118">
      <c r="A118" s="4">
        <v>40483.0</v>
      </c>
      <c r="B118" s="5" t="s">
        <v>133</v>
      </c>
      <c r="C118" s="7" t="s">
        <v>15</v>
      </c>
      <c r="D118" s="7" t="s">
        <v>47</v>
      </c>
      <c r="E118" s="7" t="s">
        <v>92</v>
      </c>
    </row>
    <row r="119">
      <c r="A119" s="4">
        <v>40452.0</v>
      </c>
      <c r="B119" s="5" t="s">
        <v>188</v>
      </c>
      <c r="C119" s="7" t="s">
        <v>25</v>
      </c>
      <c r="D119" s="7" t="s">
        <v>84</v>
      </c>
      <c r="E119" s="7" t="s">
        <v>151</v>
      </c>
    </row>
    <row r="120">
      <c r="A120" s="4">
        <v>40422.0</v>
      </c>
      <c r="B120" s="5" t="s">
        <v>132</v>
      </c>
      <c r="C120" s="6">
        <f>+1.2 %</f>
        <v>0.012</v>
      </c>
      <c r="D120" s="7" t="s">
        <v>17</v>
      </c>
      <c r="E120" s="7" t="s">
        <v>98</v>
      </c>
    </row>
    <row r="121">
      <c r="A121" s="4">
        <v>40391.0</v>
      </c>
      <c r="B121" s="5" t="s">
        <v>188</v>
      </c>
      <c r="C121" s="7" t="s">
        <v>113</v>
      </c>
      <c r="D121" s="7" t="s">
        <v>82</v>
      </c>
      <c r="E121" s="7" t="s">
        <v>90</v>
      </c>
    </row>
    <row r="122">
      <c r="A122" s="4">
        <v>40360.0</v>
      </c>
      <c r="B122" s="5" t="s">
        <v>172</v>
      </c>
      <c r="C122" s="5" t="s">
        <v>19</v>
      </c>
      <c r="D122" s="7" t="s">
        <v>64</v>
      </c>
      <c r="E122" s="7" t="s">
        <v>110</v>
      </c>
    </row>
    <row r="123">
      <c r="A123" s="4">
        <v>40330.0</v>
      </c>
      <c r="B123" s="5" t="s">
        <v>172</v>
      </c>
      <c r="C123" s="7" t="s">
        <v>85</v>
      </c>
      <c r="D123" s="7" t="s">
        <v>87</v>
      </c>
      <c r="E123" s="7" t="s">
        <v>189</v>
      </c>
    </row>
    <row r="124">
      <c r="A124" s="4">
        <v>40299.0</v>
      </c>
      <c r="B124" s="5" t="s">
        <v>171</v>
      </c>
      <c r="C124" s="6">
        <f>+0.2 %</f>
        <v>0.002</v>
      </c>
      <c r="D124" s="7" t="s">
        <v>7</v>
      </c>
      <c r="E124" s="7" t="s">
        <v>184</v>
      </c>
    </row>
    <row r="125">
      <c r="A125" s="4">
        <v>40269.0</v>
      </c>
      <c r="B125" s="5" t="s">
        <v>171</v>
      </c>
      <c r="C125" s="7" t="s">
        <v>47</v>
      </c>
      <c r="D125" s="5" t="s">
        <v>19</v>
      </c>
      <c r="E125" s="7" t="s">
        <v>114</v>
      </c>
    </row>
    <row r="126">
      <c r="A126" s="4">
        <v>40238.0</v>
      </c>
      <c r="B126" s="5" t="s">
        <v>171</v>
      </c>
      <c r="C126" s="7" t="s">
        <v>6</v>
      </c>
      <c r="D126" s="6">
        <f>+0.8 %</f>
        <v>0.008</v>
      </c>
      <c r="E126" s="7" t="s">
        <v>186</v>
      </c>
    </row>
    <row r="127">
      <c r="A127" s="4">
        <v>40210.0</v>
      </c>
      <c r="B127" s="5" t="s">
        <v>170</v>
      </c>
      <c r="C127" s="6">
        <f>+0.9 %</f>
        <v>0.009</v>
      </c>
      <c r="D127" s="7" t="s">
        <v>48</v>
      </c>
      <c r="E127" s="7" t="s">
        <v>99</v>
      </c>
    </row>
    <row r="128">
      <c r="A128" s="4">
        <v>40179.0</v>
      </c>
      <c r="B128" s="5" t="s">
        <v>171</v>
      </c>
      <c r="C128" s="6">
        <f>+0.3 %</f>
        <v>0.003</v>
      </c>
      <c r="D128" s="5" t="s">
        <v>19</v>
      </c>
      <c r="E128" s="7" t="s">
        <v>190</v>
      </c>
    </row>
    <row r="129">
      <c r="A129" s="4">
        <v>40148.0</v>
      </c>
      <c r="B129" s="5" t="s">
        <v>131</v>
      </c>
      <c r="C129" s="7" t="s">
        <v>79</v>
      </c>
      <c r="D129" s="7" t="s">
        <v>86</v>
      </c>
      <c r="E129" s="7" t="s">
        <v>191</v>
      </c>
    </row>
    <row r="130">
      <c r="A130" s="4">
        <v>40118.0</v>
      </c>
      <c r="B130" s="5" t="s">
        <v>130</v>
      </c>
      <c r="C130" s="6">
        <f>+1.9 %</f>
        <v>0.019</v>
      </c>
      <c r="D130" s="6">
        <f>+0.3 %</f>
        <v>0.003</v>
      </c>
      <c r="E130" s="7" t="s">
        <v>99</v>
      </c>
    </row>
    <row r="131">
      <c r="A131" s="4">
        <v>40087.0</v>
      </c>
      <c r="B131" s="5" t="s">
        <v>171</v>
      </c>
      <c r="C131" s="7" t="s">
        <v>48</v>
      </c>
      <c r="D131" s="7" t="s">
        <v>98</v>
      </c>
      <c r="E131" s="7" t="s">
        <v>77</v>
      </c>
    </row>
    <row r="132">
      <c r="A132" s="4">
        <v>40057.0</v>
      </c>
      <c r="B132" s="5" t="s">
        <v>170</v>
      </c>
      <c r="C132" s="7" t="s">
        <v>47</v>
      </c>
      <c r="D132" s="7" t="s">
        <v>67</v>
      </c>
      <c r="E132" s="7" t="s">
        <v>108</v>
      </c>
    </row>
    <row r="133">
      <c r="A133" s="4">
        <v>40026.0</v>
      </c>
      <c r="B133" s="5" t="s">
        <v>130</v>
      </c>
      <c r="C133" s="7" t="s">
        <v>107</v>
      </c>
      <c r="D133" s="7" t="s">
        <v>144</v>
      </c>
      <c r="E133" s="7" t="s">
        <v>192</v>
      </c>
    </row>
    <row r="134">
      <c r="A134" s="4">
        <v>39995.0</v>
      </c>
      <c r="B134" s="5" t="s">
        <v>193</v>
      </c>
      <c r="C134" s="6">
        <f>+0.4 %</f>
        <v>0.004</v>
      </c>
      <c r="D134" s="7" t="s">
        <v>109</v>
      </c>
      <c r="E134" s="7" t="s">
        <v>105</v>
      </c>
    </row>
    <row r="135">
      <c r="A135" s="4">
        <v>39965.0</v>
      </c>
      <c r="B135" s="5" t="s">
        <v>193</v>
      </c>
      <c r="C135" s="7" t="s">
        <v>148</v>
      </c>
      <c r="D135" s="7" t="s">
        <v>148</v>
      </c>
      <c r="E135" s="7" t="s">
        <v>103</v>
      </c>
    </row>
    <row r="136">
      <c r="A136" s="4">
        <v>39934.0</v>
      </c>
      <c r="B136" s="5" t="s">
        <v>123</v>
      </c>
      <c r="C136" s="5" t="s">
        <v>19</v>
      </c>
      <c r="D136" s="5" t="s">
        <v>19</v>
      </c>
      <c r="E136" s="5" t="s">
        <v>153</v>
      </c>
    </row>
    <row r="137">
      <c r="A137" s="4">
        <v>39904.0</v>
      </c>
      <c r="B137" s="5" t="s">
        <v>123</v>
      </c>
      <c r="C137" s="5" t="s">
        <v>19</v>
      </c>
      <c r="D137" s="7" t="s">
        <v>86</v>
      </c>
      <c r="E137" s="5" t="s">
        <v>153</v>
      </c>
    </row>
    <row r="138">
      <c r="A138" s="4">
        <v>39873.0</v>
      </c>
      <c r="B138" s="5" t="s">
        <v>123</v>
      </c>
      <c r="C138" s="5" t="s">
        <v>19</v>
      </c>
      <c r="D138" s="7" t="s">
        <v>107</v>
      </c>
      <c r="E138" s="5" t="s">
        <v>153</v>
      </c>
    </row>
    <row r="139">
      <c r="A139" s="4">
        <v>39845.0</v>
      </c>
      <c r="B139" s="5" t="s">
        <v>123</v>
      </c>
      <c r="C139" s="7" t="s">
        <v>86</v>
      </c>
      <c r="D139" s="7" t="s">
        <v>48</v>
      </c>
      <c r="E139" s="5" t="s">
        <v>153</v>
      </c>
    </row>
    <row r="140">
      <c r="A140" s="4">
        <v>39814.0</v>
      </c>
      <c r="B140" s="5" t="s">
        <v>121</v>
      </c>
      <c r="C140" s="7" t="s">
        <v>17</v>
      </c>
      <c r="D140" s="6">
        <f>+3 %</f>
        <v>0.03</v>
      </c>
      <c r="E140" s="5" t="s">
        <v>153</v>
      </c>
    </row>
    <row r="141">
      <c r="A141" s="4">
        <v>39783.0</v>
      </c>
      <c r="B141" s="5" t="s">
        <v>117</v>
      </c>
      <c r="C141" s="6">
        <f>+1.5 %</f>
        <v>0.015</v>
      </c>
      <c r="D141" s="6">
        <f>+6.1 %</f>
        <v>0.061</v>
      </c>
      <c r="E141" s="5" t="s">
        <v>153</v>
      </c>
    </row>
    <row r="142">
      <c r="A142" s="4">
        <v>39753.0</v>
      </c>
      <c r="B142" s="5" t="s">
        <v>121</v>
      </c>
      <c r="C142" s="6">
        <f>+2.7 %</f>
        <v>0.027</v>
      </c>
      <c r="D142" s="6">
        <f>+1.9 %</f>
        <v>0.019</v>
      </c>
      <c r="E142" s="5" t="s">
        <v>153</v>
      </c>
    </row>
    <row r="143">
      <c r="A143" s="4">
        <v>39722.0</v>
      </c>
      <c r="B143" s="5" t="s">
        <v>124</v>
      </c>
      <c r="C143" s="6">
        <f>+1.7 %</f>
        <v>0.017</v>
      </c>
      <c r="D143" s="7" t="s">
        <v>107</v>
      </c>
      <c r="E143" s="5" t="s">
        <v>153</v>
      </c>
    </row>
    <row r="144">
      <c r="A144" s="4">
        <v>39692.0</v>
      </c>
      <c r="B144" s="5" t="s">
        <v>127</v>
      </c>
      <c r="C144" s="7" t="s">
        <v>107</v>
      </c>
      <c r="D144" s="7" t="s">
        <v>155</v>
      </c>
      <c r="E144" s="5" t="s">
        <v>153</v>
      </c>
    </row>
    <row r="145">
      <c r="A145" s="4">
        <v>39661.0</v>
      </c>
      <c r="B145" s="5" t="s">
        <v>122</v>
      </c>
      <c r="C145" s="7" t="s">
        <v>78</v>
      </c>
      <c r="D145" s="5" t="s">
        <v>153</v>
      </c>
      <c r="E145" s="5" t="s">
        <v>153</v>
      </c>
    </row>
    <row r="146">
      <c r="A146" s="4">
        <v>39630.0</v>
      </c>
      <c r="B146" s="5" t="s">
        <v>116</v>
      </c>
      <c r="C146" s="5" t="s">
        <v>19</v>
      </c>
      <c r="D146" s="5" t="s">
        <v>153</v>
      </c>
      <c r="E146" s="5" t="s">
        <v>153</v>
      </c>
    </row>
    <row r="147">
      <c r="A147" s="4">
        <v>39600.0</v>
      </c>
      <c r="B147" s="5" t="s">
        <v>116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1.86"/>
    <col customWidth="1" min="3" max="3" width="20.71"/>
    <col customWidth="1" min="4" max="4" width="21.86"/>
    <col customWidth="1" min="5" max="5" width="17.43"/>
  </cols>
  <sheetData>
    <row r="1">
      <c r="A1" s="8" t="s">
        <v>0</v>
      </c>
      <c r="B1" s="2" t="s">
        <v>194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116</v>
      </c>
      <c r="C2" s="7" t="s">
        <v>86</v>
      </c>
      <c r="D2" s="6">
        <f>+0.1 %</f>
        <v>0.001</v>
      </c>
      <c r="E2" s="6">
        <f>+2.6 %</f>
        <v>0.026</v>
      </c>
    </row>
    <row r="3">
      <c r="A3" s="4">
        <v>43983.0</v>
      </c>
      <c r="B3" s="5" t="s">
        <v>120</v>
      </c>
      <c r="C3" s="7" t="s">
        <v>23</v>
      </c>
      <c r="D3" s="6">
        <f>+2 %</f>
        <v>0.02</v>
      </c>
      <c r="E3" s="6">
        <f>+3.5 %</f>
        <v>0.035</v>
      </c>
    </row>
    <row r="4">
      <c r="A4" s="4">
        <v>43952.0</v>
      </c>
      <c r="B4" s="5" t="s">
        <v>117</v>
      </c>
      <c r="C4" s="6">
        <f>+1.7 %</f>
        <v>0.017</v>
      </c>
      <c r="D4" s="6">
        <f>+2.7 %</f>
        <v>0.027</v>
      </c>
      <c r="E4" s="6">
        <f>+3.8 %</f>
        <v>0.038</v>
      </c>
    </row>
    <row r="5">
      <c r="A5" s="4">
        <v>43922.0</v>
      </c>
      <c r="B5" s="5" t="s">
        <v>116</v>
      </c>
      <c r="C5" s="6">
        <f>+0.6 %</f>
        <v>0.006</v>
      </c>
      <c r="D5" s="6">
        <f>+2.2 %</f>
        <v>0.022</v>
      </c>
      <c r="E5" s="6">
        <f>+3 %</f>
        <v>0.03</v>
      </c>
    </row>
    <row r="6">
      <c r="A6" s="4">
        <v>43891.0</v>
      </c>
      <c r="B6" s="5" t="s">
        <v>123</v>
      </c>
      <c r="C6" s="6">
        <f>+0.4 %</f>
        <v>0.004</v>
      </c>
      <c r="D6" s="6">
        <f>+1.8 %</f>
        <v>0.018</v>
      </c>
      <c r="E6" s="6">
        <f>+3.4 %</f>
        <v>0.034</v>
      </c>
    </row>
    <row r="7">
      <c r="A7" s="4">
        <v>43862.0</v>
      </c>
      <c r="B7" s="5" t="s">
        <v>123</v>
      </c>
      <c r="C7" s="6">
        <f>+1.2 %</f>
        <v>0.012</v>
      </c>
      <c r="D7" s="6">
        <f>+1.1 %</f>
        <v>0.011</v>
      </c>
      <c r="E7" s="6">
        <f>+3.3 %</f>
        <v>0.033</v>
      </c>
    </row>
    <row r="8">
      <c r="A8" s="4">
        <v>43831.0</v>
      </c>
      <c r="B8" s="5" t="s">
        <v>124</v>
      </c>
      <c r="C8" s="6">
        <f>+0.2 %</f>
        <v>0.002</v>
      </c>
      <c r="D8" s="7" t="s">
        <v>16</v>
      </c>
      <c r="E8" s="6">
        <f>+3.7 %</f>
        <v>0.037</v>
      </c>
    </row>
    <row r="9">
      <c r="A9" s="4">
        <v>43800.0</v>
      </c>
      <c r="B9" s="5" t="s">
        <v>125</v>
      </c>
      <c r="C9" s="7" t="s">
        <v>23</v>
      </c>
      <c r="D9" s="7" t="s">
        <v>113</v>
      </c>
      <c r="E9" s="6">
        <f>+3.6 %</f>
        <v>0.036</v>
      </c>
    </row>
    <row r="10">
      <c r="A10" s="4">
        <v>43770.0</v>
      </c>
      <c r="B10" s="5" t="s">
        <v>124</v>
      </c>
      <c r="C10" s="7" t="s">
        <v>96</v>
      </c>
      <c r="D10" s="7" t="s">
        <v>15</v>
      </c>
      <c r="E10" s="6">
        <f>+3.1 %</f>
        <v>0.031</v>
      </c>
    </row>
    <row r="11">
      <c r="A11" s="4">
        <v>43739.0</v>
      </c>
      <c r="B11" s="5" t="s">
        <v>123</v>
      </c>
      <c r="C11" s="7" t="s">
        <v>47</v>
      </c>
      <c r="D11" s="6">
        <f>+1.9 %</f>
        <v>0.019</v>
      </c>
      <c r="E11" s="6">
        <f>+3.7 %</f>
        <v>0.037</v>
      </c>
    </row>
    <row r="12">
      <c r="A12" s="4">
        <v>43709.0</v>
      </c>
      <c r="B12" s="5" t="s">
        <v>116</v>
      </c>
      <c r="C12" s="6">
        <f>+1.1 %</f>
        <v>0.011</v>
      </c>
      <c r="D12" s="6">
        <f>+2 %</f>
        <v>0.02</v>
      </c>
      <c r="E12" s="6">
        <f>+4.7 %</f>
        <v>0.047</v>
      </c>
    </row>
    <row r="13">
      <c r="A13" s="4">
        <v>43678.0</v>
      </c>
      <c r="B13" s="5" t="s">
        <v>122</v>
      </c>
      <c r="C13" s="6">
        <f>+1.3 %</f>
        <v>0.013</v>
      </c>
      <c r="D13" s="6">
        <f>+0.9 %</f>
        <v>0.009</v>
      </c>
      <c r="E13" s="6">
        <f>+3.9 %</f>
        <v>0.039</v>
      </c>
    </row>
    <row r="14">
      <c r="A14" s="4">
        <v>43647.0</v>
      </c>
      <c r="B14" s="5" t="s">
        <v>125</v>
      </c>
      <c r="C14" s="7" t="s">
        <v>6</v>
      </c>
      <c r="D14" s="6">
        <f>+0.5 %</f>
        <v>0.005</v>
      </c>
      <c r="E14" s="6">
        <f>+3.7 %</f>
        <v>0.037</v>
      </c>
    </row>
    <row r="15">
      <c r="A15" s="4">
        <v>43617.0</v>
      </c>
      <c r="B15" s="5" t="s">
        <v>124</v>
      </c>
      <c r="C15" s="5" t="s">
        <v>19</v>
      </c>
      <c r="D15" s="6">
        <f>+1.9 %</f>
        <v>0.019</v>
      </c>
      <c r="E15" s="6">
        <f>+5 %</f>
        <v>0.05</v>
      </c>
    </row>
    <row r="16">
      <c r="A16" s="4">
        <v>43586.0</v>
      </c>
      <c r="B16" s="5" t="s">
        <v>124</v>
      </c>
      <c r="C16" s="6">
        <f>+0.9 %</f>
        <v>0.009</v>
      </c>
      <c r="D16" s="6">
        <f>+2.2 %</f>
        <v>0.022</v>
      </c>
      <c r="E16" s="6">
        <f>+6.2 %</f>
        <v>0.062</v>
      </c>
    </row>
    <row r="17">
      <c r="A17" s="4">
        <v>43556.0</v>
      </c>
      <c r="B17" s="5" t="s">
        <v>125</v>
      </c>
      <c r="C17" s="6">
        <f>+1 %</f>
        <v>0.01</v>
      </c>
      <c r="D17" s="6">
        <f>+2.9 %</f>
        <v>0.029</v>
      </c>
      <c r="E17" s="6">
        <f>+5.9 %</f>
        <v>0.059</v>
      </c>
    </row>
    <row r="18">
      <c r="A18" s="4">
        <v>43525.0</v>
      </c>
      <c r="B18" s="5" t="s">
        <v>127</v>
      </c>
      <c r="C18" s="6">
        <f>+0.3 %</f>
        <v>0.003</v>
      </c>
      <c r="D18" s="6">
        <f>+2 %</f>
        <v>0.02</v>
      </c>
      <c r="E18" s="6">
        <f>+7.4 %</f>
        <v>0.074</v>
      </c>
    </row>
    <row r="19">
      <c r="A19" s="4">
        <v>43497.0</v>
      </c>
      <c r="B19" s="5" t="s">
        <v>127</v>
      </c>
      <c r="C19" s="6">
        <f>+1.6 %</f>
        <v>0.016</v>
      </c>
      <c r="D19" s="6">
        <f>+0.9 %</f>
        <v>0.009</v>
      </c>
      <c r="E19" s="6">
        <f>+8.3 %</f>
        <v>0.083</v>
      </c>
    </row>
    <row r="20">
      <c r="A20" s="4">
        <v>43466.0</v>
      </c>
      <c r="B20" s="5" t="s">
        <v>128</v>
      </c>
      <c r="C20" s="6">
        <f>+0.1 %</f>
        <v>0.001</v>
      </c>
      <c r="D20" s="7" t="s">
        <v>16</v>
      </c>
      <c r="E20" s="6">
        <f>+7.9 %</f>
        <v>0.079</v>
      </c>
    </row>
    <row r="21">
      <c r="A21" s="4">
        <v>43435.0</v>
      </c>
      <c r="B21" s="5" t="s">
        <v>128</v>
      </c>
      <c r="C21" s="7" t="s">
        <v>62</v>
      </c>
      <c r="D21" s="7" t="s">
        <v>86</v>
      </c>
      <c r="E21" s="6">
        <f>+9.6 %</f>
        <v>0.096</v>
      </c>
    </row>
    <row r="22">
      <c r="A22" s="4">
        <v>43405.0</v>
      </c>
      <c r="B22" s="5" t="s">
        <v>193</v>
      </c>
      <c r="C22" s="7" t="s">
        <v>15</v>
      </c>
      <c r="D22" s="7" t="s">
        <v>51</v>
      </c>
      <c r="E22" s="6">
        <f>+10.6 %</f>
        <v>0.106</v>
      </c>
    </row>
    <row r="23">
      <c r="A23" s="4">
        <v>43374.0</v>
      </c>
      <c r="B23" s="5" t="s">
        <v>127</v>
      </c>
      <c r="C23" s="6">
        <f t="shared" ref="C23:C24" si="1">+0.4 %</f>
        <v>0.004</v>
      </c>
      <c r="D23" s="6">
        <f>+2 %</f>
        <v>0.02</v>
      </c>
      <c r="E23" s="6">
        <f>+11.5 %</f>
        <v>0.115</v>
      </c>
    </row>
    <row r="24">
      <c r="A24" s="4">
        <v>43344.0</v>
      </c>
      <c r="B24" s="5" t="s">
        <v>195</v>
      </c>
      <c r="C24" s="6">
        <f t="shared" si="1"/>
        <v>0.004</v>
      </c>
      <c r="D24" s="6">
        <f>+2.3 %</f>
        <v>0.023</v>
      </c>
      <c r="E24" s="6">
        <f>+10.5 %</f>
        <v>0.105</v>
      </c>
    </row>
    <row r="25">
      <c r="A25" s="4">
        <v>43313.0</v>
      </c>
      <c r="B25" s="5" t="s">
        <v>195</v>
      </c>
      <c r="C25" s="6">
        <f>+1.1 %</f>
        <v>0.011</v>
      </c>
      <c r="D25" s="6">
        <f>+3 %</f>
        <v>0.03</v>
      </c>
      <c r="E25" s="6">
        <f>+11.4 %</f>
        <v>0.114</v>
      </c>
    </row>
    <row r="26">
      <c r="A26" s="4">
        <v>43282.0</v>
      </c>
      <c r="B26" s="5" t="s">
        <v>128</v>
      </c>
      <c r="C26" s="6">
        <f>+0.8 %</f>
        <v>0.008</v>
      </c>
      <c r="D26" s="6">
        <f>+2.6 %</f>
        <v>0.026</v>
      </c>
      <c r="E26" s="6">
        <f>+12.1 %</f>
        <v>0.121</v>
      </c>
    </row>
    <row r="27">
      <c r="A27" s="4">
        <v>43252.0</v>
      </c>
      <c r="B27" s="5" t="s">
        <v>129</v>
      </c>
      <c r="C27" s="6">
        <f>+1.1 %</f>
        <v>0.011</v>
      </c>
      <c r="D27" s="6">
        <f t="shared" ref="D27:D28" si="2">+4.3 %</f>
        <v>0.043</v>
      </c>
      <c r="E27" s="6">
        <f>+13.7 %</f>
        <v>0.137</v>
      </c>
    </row>
    <row r="28">
      <c r="A28" s="4">
        <v>43221.0</v>
      </c>
      <c r="B28" s="5" t="s">
        <v>170</v>
      </c>
      <c r="C28" s="6">
        <f>+0.6 %</f>
        <v>0.006</v>
      </c>
      <c r="D28" s="6">
        <f t="shared" si="2"/>
        <v>0.043</v>
      </c>
      <c r="E28" s="6">
        <f>+12.9 %</f>
        <v>0.129</v>
      </c>
    </row>
    <row r="29">
      <c r="A29" s="4">
        <v>43191.0</v>
      </c>
      <c r="B29" s="5" t="s">
        <v>171</v>
      </c>
      <c r="C29" s="6">
        <f>+2.5 %</f>
        <v>0.025</v>
      </c>
      <c r="D29" s="6">
        <f>+4.9 %</f>
        <v>0.049</v>
      </c>
      <c r="E29" s="6">
        <f>+13.2 %</f>
        <v>0.132</v>
      </c>
    </row>
    <row r="30">
      <c r="A30" s="4">
        <v>43160.0</v>
      </c>
      <c r="B30" s="5" t="s">
        <v>172</v>
      </c>
      <c r="C30" s="6">
        <f>+1.1 %</f>
        <v>0.011</v>
      </c>
      <c r="D30" s="6">
        <f>+4.1 %</f>
        <v>0.041</v>
      </c>
      <c r="E30" s="6">
        <f>+11.1 %</f>
        <v>0.111</v>
      </c>
    </row>
    <row r="31">
      <c r="A31" s="4">
        <v>43132.0</v>
      </c>
      <c r="B31" s="5" t="s">
        <v>173</v>
      </c>
      <c r="C31" s="6">
        <f>+1.2 %</f>
        <v>0.012</v>
      </c>
      <c r="D31" s="6">
        <f>+3 %</f>
        <v>0.03</v>
      </c>
      <c r="E31" s="6">
        <f>+10.7 %</f>
        <v>0.107</v>
      </c>
    </row>
    <row r="32">
      <c r="A32" s="4">
        <v>43101.0</v>
      </c>
      <c r="B32" s="5" t="s">
        <v>188</v>
      </c>
      <c r="C32" s="6">
        <f>+1.7 %</f>
        <v>0.017</v>
      </c>
      <c r="D32" s="6">
        <f>+1.6 %</f>
        <v>0.016</v>
      </c>
      <c r="E32" s="6">
        <f t="shared" ref="E32:E33" si="3">+10.6 %</f>
        <v>0.106</v>
      </c>
    </row>
    <row r="33">
      <c r="A33" s="4">
        <v>43070.0</v>
      </c>
      <c r="B33" s="5" t="s">
        <v>196</v>
      </c>
      <c r="C33" s="6">
        <f>+0.1 %</f>
        <v>0.001</v>
      </c>
      <c r="D33" s="7" t="s">
        <v>47</v>
      </c>
      <c r="E33" s="6">
        <f t="shared" si="3"/>
        <v>0.106</v>
      </c>
    </row>
    <row r="34">
      <c r="A34" s="4">
        <v>43040.0</v>
      </c>
      <c r="B34" s="5" t="s">
        <v>196</v>
      </c>
      <c r="C34" s="7" t="s">
        <v>51</v>
      </c>
      <c r="D34" s="6">
        <f>+0.7 %</f>
        <v>0.007</v>
      </c>
      <c r="E34" s="6">
        <f>+11.2 %</f>
        <v>0.112</v>
      </c>
    </row>
    <row r="35">
      <c r="A35" s="4">
        <v>43009.0</v>
      </c>
      <c r="B35" s="5" t="s">
        <v>196</v>
      </c>
      <c r="C35" s="7" t="s">
        <v>6</v>
      </c>
      <c r="D35" s="6">
        <f>+2.5 %</f>
        <v>0.025</v>
      </c>
      <c r="E35" s="6">
        <f>+11.9 %</f>
        <v>0.119</v>
      </c>
    </row>
    <row r="36">
      <c r="A36" s="4">
        <v>42979.0</v>
      </c>
      <c r="B36" s="5" t="s">
        <v>196</v>
      </c>
      <c r="C36" s="6">
        <f>+1.2 %</f>
        <v>0.012</v>
      </c>
      <c r="D36" s="6">
        <f>+5.3 %</f>
        <v>0.053</v>
      </c>
      <c r="E36" s="6">
        <f>+12.5 %</f>
        <v>0.125</v>
      </c>
    </row>
    <row r="37">
      <c r="A37" s="4">
        <v>42948.0</v>
      </c>
      <c r="B37" s="5" t="s">
        <v>187</v>
      </c>
      <c r="C37" s="6">
        <f>+1.7 %</f>
        <v>0.017</v>
      </c>
      <c r="D37" s="6">
        <f>+4.4 %</f>
        <v>0.044</v>
      </c>
      <c r="E37" s="6">
        <f>+11.8 %</f>
        <v>0.118</v>
      </c>
    </row>
    <row r="38">
      <c r="A38" s="4">
        <v>42917.0</v>
      </c>
      <c r="B38" s="5" t="s">
        <v>185</v>
      </c>
      <c r="C38" s="6">
        <f>+2.3 %</f>
        <v>0.023</v>
      </c>
      <c r="D38" s="6">
        <f>+3.6 %</f>
        <v>0.036</v>
      </c>
      <c r="E38" s="6">
        <f>+10.3 %</f>
        <v>0.103</v>
      </c>
    </row>
    <row r="39">
      <c r="A39" s="4">
        <v>42887.0</v>
      </c>
      <c r="B39" s="5" t="s">
        <v>135</v>
      </c>
      <c r="C39" s="6">
        <f>+0.4 %</f>
        <v>0.004</v>
      </c>
      <c r="D39" s="6">
        <f>+1.9 %</f>
        <v>0.019</v>
      </c>
      <c r="E39" s="6">
        <f>+10.2 %</f>
        <v>0.102</v>
      </c>
    </row>
    <row r="40">
      <c r="A40" s="4">
        <v>42856.0</v>
      </c>
      <c r="B40" s="5" t="s">
        <v>175</v>
      </c>
      <c r="C40" s="6">
        <f>+0.9 %</f>
        <v>0.009</v>
      </c>
      <c r="D40" s="6">
        <f>+2.3 %</f>
        <v>0.023</v>
      </c>
      <c r="E40" s="6">
        <f>+9.8 %</f>
        <v>0.098</v>
      </c>
    </row>
    <row r="41">
      <c r="A41" s="4">
        <v>42826.0</v>
      </c>
      <c r="B41" s="5" t="s">
        <v>176</v>
      </c>
      <c r="C41" s="6">
        <f>+0.6 %</f>
        <v>0.006</v>
      </c>
      <c r="D41" s="6">
        <f>+2.5 %</f>
        <v>0.025</v>
      </c>
      <c r="E41" s="6">
        <f>+11.2 %</f>
        <v>0.112</v>
      </c>
    </row>
    <row r="42">
      <c r="A42" s="4">
        <v>42795.0</v>
      </c>
      <c r="B42" s="5" t="s">
        <v>176</v>
      </c>
      <c r="C42" s="6">
        <f>+0.8 %</f>
        <v>0.008</v>
      </c>
      <c r="D42" s="6">
        <f>+3.6 %</f>
        <v>0.036</v>
      </c>
      <c r="E42" s="6">
        <f>+11.3 %</f>
        <v>0.113</v>
      </c>
    </row>
    <row r="43">
      <c r="A43" s="4">
        <v>42767.0</v>
      </c>
      <c r="B43" s="5" t="s">
        <v>136</v>
      </c>
      <c r="C43" s="6">
        <f>+1.2 %</f>
        <v>0.012</v>
      </c>
      <c r="D43" s="6">
        <f>+3.4 %</f>
        <v>0.034</v>
      </c>
      <c r="E43" s="6">
        <f t="shared" ref="E43:E44" si="4">+10.7 %</f>
        <v>0.107</v>
      </c>
    </row>
    <row r="44">
      <c r="A44" s="4">
        <v>42736.0</v>
      </c>
      <c r="B44" s="5" t="s">
        <v>137</v>
      </c>
      <c r="C44" s="6">
        <f>+1.6 %</f>
        <v>0.016</v>
      </c>
      <c r="D44" s="6">
        <f>+2.7 %</f>
        <v>0.027</v>
      </c>
      <c r="E44" s="6">
        <f t="shared" si="4"/>
        <v>0.107</v>
      </c>
    </row>
    <row r="45">
      <c r="A45" s="4">
        <v>42705.0</v>
      </c>
      <c r="B45" s="5" t="s">
        <v>138</v>
      </c>
      <c r="C45" s="6">
        <f>+0.6 %</f>
        <v>0.006</v>
      </c>
      <c r="D45" s="6">
        <f>+1.2 %</f>
        <v>0.012</v>
      </c>
      <c r="E45" s="6">
        <f>+9.6 %</f>
        <v>0.096</v>
      </c>
    </row>
    <row r="46">
      <c r="A46" s="4">
        <v>42675.0</v>
      </c>
      <c r="B46" s="5" t="s">
        <v>138</v>
      </c>
      <c r="C46" s="6">
        <f>+0.5 %</f>
        <v>0.005</v>
      </c>
      <c r="D46" s="6">
        <f>+1.3 %</f>
        <v>0.013</v>
      </c>
      <c r="E46" s="6">
        <f>+8.6 %</f>
        <v>0.086</v>
      </c>
    </row>
    <row r="47">
      <c r="A47" s="4">
        <v>42644.0</v>
      </c>
      <c r="B47" s="5" t="s">
        <v>139</v>
      </c>
      <c r="C47" s="6">
        <f>+0.1 %</f>
        <v>0.001</v>
      </c>
      <c r="D47" s="6">
        <f>+1.1 %</f>
        <v>0.011</v>
      </c>
      <c r="E47" s="6">
        <f>+8 %</f>
        <v>0.08</v>
      </c>
    </row>
    <row r="48">
      <c r="A48" s="4">
        <v>42614.0</v>
      </c>
      <c r="B48" s="5" t="s">
        <v>139</v>
      </c>
      <c r="C48" s="6">
        <f>+0.6 %</f>
        <v>0.006</v>
      </c>
      <c r="D48" s="6">
        <f>+3.1 %</f>
        <v>0.031</v>
      </c>
      <c r="E48" s="6">
        <f>+7.3 %</f>
        <v>0.073</v>
      </c>
    </row>
    <row r="49">
      <c r="A49" s="4">
        <v>42583.0</v>
      </c>
      <c r="B49" s="5" t="s">
        <v>140</v>
      </c>
      <c r="C49" s="6">
        <f>+0.3 %</f>
        <v>0.003</v>
      </c>
      <c r="D49" s="6">
        <f>+2.5 %</f>
        <v>0.025</v>
      </c>
      <c r="E49" s="6">
        <f>+8.3 %</f>
        <v>0.083</v>
      </c>
    </row>
    <row r="50">
      <c r="A50" s="4">
        <v>42552.0</v>
      </c>
      <c r="B50" s="5" t="s">
        <v>140</v>
      </c>
      <c r="C50" s="6">
        <f>+2.1 %</f>
        <v>0.021</v>
      </c>
      <c r="D50" s="6">
        <f>+4.4 %</f>
        <v>0.044</v>
      </c>
      <c r="E50" s="6">
        <f>+9.2 %</f>
        <v>0.092</v>
      </c>
    </row>
    <row r="51">
      <c r="A51" s="4">
        <v>42522.0</v>
      </c>
      <c r="B51" s="5" t="s">
        <v>9</v>
      </c>
      <c r="C51" s="5" t="s">
        <v>19</v>
      </c>
      <c r="D51" s="6">
        <f>+2.9 %</f>
        <v>0.029</v>
      </c>
      <c r="E51" s="6">
        <f>+7.9 %</f>
        <v>0.079</v>
      </c>
    </row>
    <row r="52">
      <c r="A52" s="4">
        <v>42491.0</v>
      </c>
      <c r="B52" s="5" t="s">
        <v>9</v>
      </c>
      <c r="C52" s="6">
        <f>+2.2 %</f>
        <v>0.022</v>
      </c>
      <c r="D52" s="6">
        <f>+3.2 %</f>
        <v>0.032</v>
      </c>
      <c r="E52" s="6">
        <f>+9.1 %</f>
        <v>0.091</v>
      </c>
    </row>
    <row r="53">
      <c r="A53" s="4">
        <v>42461.0</v>
      </c>
      <c r="B53" s="5" t="s">
        <v>11</v>
      </c>
      <c r="C53" s="6">
        <f>+0.6 %</f>
        <v>0.006</v>
      </c>
      <c r="D53" s="6">
        <f t="shared" ref="D53:D54" si="5">+2.1 %</f>
        <v>0.021</v>
      </c>
      <c r="E53" s="6">
        <f>+7.3 %</f>
        <v>0.073</v>
      </c>
    </row>
    <row r="54">
      <c r="A54" s="4">
        <v>42430.0</v>
      </c>
      <c r="B54" s="5" t="s">
        <v>12</v>
      </c>
      <c r="C54" s="6">
        <f>+0.3 %</f>
        <v>0.003</v>
      </c>
      <c r="D54" s="6">
        <f t="shared" si="5"/>
        <v>0.021</v>
      </c>
      <c r="E54" s="6">
        <f>+7.6 %</f>
        <v>0.076</v>
      </c>
    </row>
    <row r="55">
      <c r="A55" s="4">
        <v>42401.0</v>
      </c>
      <c r="B55" s="5" t="s">
        <v>12</v>
      </c>
      <c r="C55" s="6">
        <f>+1.2 %</f>
        <v>0.012</v>
      </c>
      <c r="D55" s="6">
        <f>+1.5 %</f>
        <v>0.015</v>
      </c>
      <c r="E55" s="6">
        <f>+7.3 %</f>
        <v>0.073</v>
      </c>
    </row>
    <row r="56">
      <c r="A56" s="4">
        <v>42370.0</v>
      </c>
      <c r="B56" s="5" t="s">
        <v>13</v>
      </c>
      <c r="C56" s="6">
        <f>+0.6 %</f>
        <v>0.006</v>
      </c>
      <c r="D56" s="6">
        <f>+0.3 %</f>
        <v>0.003</v>
      </c>
      <c r="E56" s="6">
        <f>+7.6 %</f>
        <v>0.076</v>
      </c>
    </row>
    <row r="57">
      <c r="A57" s="4">
        <v>42339.0</v>
      </c>
      <c r="B57" s="5" t="s">
        <v>20</v>
      </c>
      <c r="C57" s="7" t="s">
        <v>23</v>
      </c>
      <c r="D57" s="7" t="s">
        <v>15</v>
      </c>
      <c r="E57" s="6">
        <f>+7.2 %</f>
        <v>0.072</v>
      </c>
    </row>
    <row r="58">
      <c r="A58" s="4">
        <v>42309.0</v>
      </c>
      <c r="B58" s="5" t="s">
        <v>20</v>
      </c>
      <c r="C58" s="5" t="s">
        <v>19</v>
      </c>
      <c r="D58" s="6">
        <f>+1 %</f>
        <v>0.01</v>
      </c>
      <c r="E58" s="6">
        <f>+6.4 %</f>
        <v>0.064</v>
      </c>
    </row>
    <row r="59">
      <c r="A59" s="4">
        <v>42278.0</v>
      </c>
      <c r="B59" s="5" t="s">
        <v>20</v>
      </c>
      <c r="C59" s="7" t="s">
        <v>47</v>
      </c>
      <c r="D59" s="6">
        <f>+2.1 %</f>
        <v>0.021</v>
      </c>
      <c r="E59" s="6">
        <f>+5.6 %</f>
        <v>0.056</v>
      </c>
    </row>
    <row r="60">
      <c r="A60" s="4">
        <v>42248.0</v>
      </c>
      <c r="B60" s="5" t="s">
        <v>13</v>
      </c>
      <c r="C60" s="6">
        <f>+1.5 %</f>
        <v>0.015</v>
      </c>
      <c r="D60" s="6">
        <f>+3.6 %</f>
        <v>0.036</v>
      </c>
      <c r="E60" s="6">
        <f>+6 %</f>
        <v>0.06</v>
      </c>
    </row>
    <row r="61">
      <c r="A61" s="4">
        <v>42217.0</v>
      </c>
      <c r="B61" s="5" t="s">
        <v>149</v>
      </c>
      <c r="C61" s="6">
        <f>+1.1 %</f>
        <v>0.011</v>
      </c>
      <c r="D61" s="6">
        <f>+3.2 %</f>
        <v>0.032</v>
      </c>
      <c r="E61" s="6">
        <f>+5.9 %</f>
        <v>0.059</v>
      </c>
    </row>
    <row r="62">
      <c r="A62" s="4">
        <v>42186.0</v>
      </c>
      <c r="B62" s="5" t="s">
        <v>21</v>
      </c>
      <c r="C62" s="6">
        <f>+0.9 %</f>
        <v>0.009</v>
      </c>
      <c r="D62" s="6">
        <f t="shared" ref="D62:D63" si="6">+2.6 %</f>
        <v>0.026</v>
      </c>
      <c r="E62" s="6">
        <f>+5.6 %</f>
        <v>0.056</v>
      </c>
    </row>
    <row r="63">
      <c r="A63" s="4">
        <v>42156.0</v>
      </c>
      <c r="B63" s="5" t="s">
        <v>22</v>
      </c>
      <c r="C63" s="6">
        <f>+1.2 %</f>
        <v>0.012</v>
      </c>
      <c r="D63" s="6">
        <f t="shared" si="6"/>
        <v>0.026</v>
      </c>
      <c r="E63" s="6">
        <f>+4.8 %</f>
        <v>0.048</v>
      </c>
    </row>
    <row r="64">
      <c r="A64" s="4">
        <v>42125.0</v>
      </c>
      <c r="B64" s="5" t="s">
        <v>24</v>
      </c>
      <c r="C64" s="6">
        <f>+0.5 %</f>
        <v>0.005</v>
      </c>
      <c r="D64" s="6">
        <f>+1.4 %</f>
        <v>0.014</v>
      </c>
      <c r="E64" s="6">
        <f t="shared" ref="E64:E65" si="7">+3.6 %</f>
        <v>0.036</v>
      </c>
    </row>
    <row r="65">
      <c r="A65" s="4">
        <v>42095.0</v>
      </c>
      <c r="B65" s="5" t="s">
        <v>24</v>
      </c>
      <c r="C65" s="6">
        <f>+0.9 %</f>
        <v>0.009</v>
      </c>
      <c r="D65" s="6">
        <f>+2.4 %</f>
        <v>0.024</v>
      </c>
      <c r="E65" s="6">
        <f t="shared" si="7"/>
        <v>0.036</v>
      </c>
    </row>
    <row r="66">
      <c r="A66" s="4">
        <v>42064.0</v>
      </c>
      <c r="B66" s="5" t="s">
        <v>26</v>
      </c>
      <c r="C66" s="6">
        <f>+0.1 %</f>
        <v>0.001</v>
      </c>
      <c r="D66" s="6">
        <f>+1.7 %</f>
        <v>0.017</v>
      </c>
      <c r="E66" s="6">
        <f t="shared" ref="E66:E67" si="8">+2.9 %</f>
        <v>0.029</v>
      </c>
    </row>
    <row r="67">
      <c r="A67" s="4">
        <v>42036.0</v>
      </c>
      <c r="B67" s="5" t="s">
        <v>26</v>
      </c>
      <c r="C67" s="6">
        <f>+1.4 %</f>
        <v>0.014</v>
      </c>
      <c r="D67" s="6">
        <f>+0.6 %</f>
        <v>0.006</v>
      </c>
      <c r="E67" s="6">
        <f t="shared" si="8"/>
        <v>0.029</v>
      </c>
    </row>
    <row r="68">
      <c r="A68" s="4">
        <v>42005.0</v>
      </c>
      <c r="B68" s="5" t="s">
        <v>27</v>
      </c>
      <c r="C68" s="6">
        <f>+0.3 %</f>
        <v>0.003</v>
      </c>
      <c r="D68" s="7" t="s">
        <v>16</v>
      </c>
      <c r="E68" s="6">
        <f>+1.9 %</f>
        <v>0.019</v>
      </c>
    </row>
    <row r="69">
      <c r="A69" s="4">
        <v>41974.0</v>
      </c>
      <c r="B69" s="5" t="s">
        <v>27</v>
      </c>
      <c r="C69" s="7" t="s">
        <v>66</v>
      </c>
      <c r="D69" s="7" t="s">
        <v>14</v>
      </c>
      <c r="E69" s="6">
        <f>+2 %</f>
        <v>0.02</v>
      </c>
    </row>
    <row r="70">
      <c r="A70" s="4">
        <v>41944.0</v>
      </c>
      <c r="B70" s="5" t="s">
        <v>197</v>
      </c>
      <c r="C70" s="7" t="s">
        <v>62</v>
      </c>
      <c r="D70" s="6">
        <f>+0.5 %</f>
        <v>0.005</v>
      </c>
      <c r="E70" s="6">
        <f>+2.3 %</f>
        <v>0.023</v>
      </c>
    </row>
    <row r="71">
      <c r="A71" s="4">
        <v>41913.0</v>
      </c>
      <c r="B71" s="5" t="s">
        <v>26</v>
      </c>
      <c r="C71" s="7" t="s">
        <v>51</v>
      </c>
      <c r="D71" s="6">
        <f>+2.1 %</f>
        <v>0.021</v>
      </c>
      <c r="E71" s="6">
        <f>+3 %</f>
        <v>0.03</v>
      </c>
    </row>
    <row r="72">
      <c r="A72" s="4">
        <v>41883.0</v>
      </c>
      <c r="B72" s="5" t="s">
        <v>26</v>
      </c>
      <c r="C72" s="6">
        <f>+1.4 %</f>
        <v>0.014</v>
      </c>
      <c r="D72" s="6">
        <f>+2.4 %</f>
        <v>0.024</v>
      </c>
      <c r="E72" s="6">
        <f>+2.2 %</f>
        <v>0.022</v>
      </c>
    </row>
    <row r="73">
      <c r="A73" s="4">
        <v>41852.0</v>
      </c>
      <c r="B73" s="5" t="s">
        <v>27</v>
      </c>
      <c r="C73" s="6">
        <f>+0.8 %</f>
        <v>0.008</v>
      </c>
      <c r="D73" s="6">
        <f>+1 %</f>
        <v>0.01</v>
      </c>
      <c r="E73" s="6">
        <f t="shared" ref="E73:E74" si="9">+0.6 %</f>
        <v>0.006</v>
      </c>
    </row>
    <row r="74">
      <c r="A74" s="4">
        <v>41821.0</v>
      </c>
      <c r="B74" s="5" t="s">
        <v>27</v>
      </c>
      <c r="C74" s="6">
        <f>+0.2 %</f>
        <v>0.002</v>
      </c>
      <c r="D74" s="6">
        <f>+0.8 %</f>
        <v>0.008</v>
      </c>
      <c r="E74" s="6">
        <f t="shared" si="9"/>
        <v>0.006</v>
      </c>
    </row>
    <row r="75">
      <c r="A75" s="4">
        <v>41791.0</v>
      </c>
      <c r="B75" s="5" t="s">
        <v>27</v>
      </c>
      <c r="C75" s="6">
        <f>+0.1 %</f>
        <v>0.001</v>
      </c>
      <c r="D75" s="6">
        <f t="shared" ref="D75:D77" si="10">+0.7 %</f>
        <v>0.007</v>
      </c>
      <c r="E75" s="6">
        <f t="shared" ref="E75:E76" si="11">+0.9 %</f>
        <v>0.009</v>
      </c>
    </row>
    <row r="76">
      <c r="A76" s="4">
        <v>41760.0</v>
      </c>
      <c r="B76" s="5" t="s">
        <v>28</v>
      </c>
      <c r="C76" s="6">
        <f>+0.5 %</f>
        <v>0.005</v>
      </c>
      <c r="D76" s="6">
        <f t="shared" si="10"/>
        <v>0.007</v>
      </c>
      <c r="E76" s="6">
        <f t="shared" si="11"/>
        <v>0.009</v>
      </c>
    </row>
    <row r="77">
      <c r="A77" s="4">
        <v>41730.0</v>
      </c>
      <c r="B77" s="5" t="s">
        <v>28</v>
      </c>
      <c r="C77" s="6">
        <f t="shared" ref="C77:C78" si="12">+0.1 %</f>
        <v>0.001</v>
      </c>
      <c r="D77" s="6">
        <f t="shared" si="10"/>
        <v>0.007</v>
      </c>
      <c r="E77" s="7" t="s">
        <v>51</v>
      </c>
    </row>
    <row r="78">
      <c r="A78" s="4">
        <v>41699.0</v>
      </c>
      <c r="B78" s="5" t="s">
        <v>28</v>
      </c>
      <c r="C78" s="6">
        <f t="shared" si="12"/>
        <v>0.001</v>
      </c>
      <c r="D78" s="6">
        <f>+0.9 %</f>
        <v>0.009</v>
      </c>
      <c r="E78" s="7" t="s">
        <v>62</v>
      </c>
    </row>
    <row r="79">
      <c r="A79" s="4">
        <v>41671.0</v>
      </c>
      <c r="B79" s="5" t="s">
        <v>28</v>
      </c>
      <c r="C79" s="6">
        <f>+0.5 %</f>
        <v>0.005</v>
      </c>
      <c r="D79" s="5" t="s">
        <v>19</v>
      </c>
      <c r="E79" s="7" t="s">
        <v>66</v>
      </c>
    </row>
    <row r="80">
      <c r="A80" s="4">
        <v>41640.0</v>
      </c>
      <c r="B80" s="5" t="s">
        <v>141</v>
      </c>
      <c r="C80" s="6">
        <f>+0.3 %</f>
        <v>0.003</v>
      </c>
      <c r="D80" s="7" t="s">
        <v>7</v>
      </c>
      <c r="E80" s="7" t="s">
        <v>96</v>
      </c>
    </row>
    <row r="81">
      <c r="A81" s="4">
        <v>41609.0</v>
      </c>
      <c r="B81" s="5" t="s">
        <v>141</v>
      </c>
      <c r="C81" s="7" t="s">
        <v>62</v>
      </c>
      <c r="D81" s="7" t="s">
        <v>84</v>
      </c>
      <c r="E81" s="7" t="s">
        <v>54</v>
      </c>
    </row>
    <row r="82">
      <c r="A82" s="4">
        <v>41579.0</v>
      </c>
      <c r="B82" s="5" t="s">
        <v>28</v>
      </c>
      <c r="C82" s="7" t="s">
        <v>18</v>
      </c>
      <c r="D82" s="7" t="s">
        <v>66</v>
      </c>
      <c r="E82" s="7" t="s">
        <v>74</v>
      </c>
    </row>
    <row r="83">
      <c r="A83" s="4">
        <v>41548.0</v>
      </c>
      <c r="B83" s="5" t="s">
        <v>28</v>
      </c>
      <c r="C83" s="7" t="s">
        <v>62</v>
      </c>
      <c r="D83" s="7" t="s">
        <v>18</v>
      </c>
      <c r="E83" s="7" t="s">
        <v>198</v>
      </c>
    </row>
    <row r="84">
      <c r="A84" s="4">
        <v>41518.0</v>
      </c>
      <c r="B84" s="5" t="s">
        <v>27</v>
      </c>
      <c r="C84" s="7" t="s">
        <v>51</v>
      </c>
      <c r="D84" s="6">
        <f>+1.1 %</f>
        <v>0.011</v>
      </c>
      <c r="E84" s="7" t="s">
        <v>189</v>
      </c>
    </row>
    <row r="85">
      <c r="A85" s="4">
        <v>41487.0</v>
      </c>
      <c r="B85" s="5" t="s">
        <v>27</v>
      </c>
      <c r="C85" s="6">
        <f>+0.8 %</f>
        <v>0.008</v>
      </c>
      <c r="D85" s="6">
        <f>+1.3 %</f>
        <v>0.013</v>
      </c>
      <c r="E85" s="7" t="s">
        <v>199</v>
      </c>
    </row>
    <row r="86">
      <c r="A86" s="4">
        <v>41456.0</v>
      </c>
      <c r="B86" s="5" t="s">
        <v>28</v>
      </c>
      <c r="C86" s="6">
        <f>+0.5 %</f>
        <v>0.005</v>
      </c>
      <c r="D86" s="5" t="s">
        <v>19</v>
      </c>
      <c r="E86" s="7" t="s">
        <v>77</v>
      </c>
    </row>
    <row r="87">
      <c r="A87" s="4">
        <v>41426.0</v>
      </c>
      <c r="B87" s="5" t="s">
        <v>28</v>
      </c>
      <c r="C87" s="6">
        <f>+0.1 %</f>
        <v>0.001</v>
      </c>
      <c r="D87" s="7" t="s">
        <v>48</v>
      </c>
      <c r="E87" s="7" t="s">
        <v>75</v>
      </c>
    </row>
    <row r="88">
      <c r="A88" s="4">
        <v>41395.0</v>
      </c>
      <c r="B88" s="5" t="s">
        <v>28</v>
      </c>
      <c r="C88" s="7" t="s">
        <v>47</v>
      </c>
      <c r="D88" s="7" t="s">
        <v>86</v>
      </c>
      <c r="E88" s="7" t="s">
        <v>77</v>
      </c>
    </row>
    <row r="89">
      <c r="A89" s="4">
        <v>41365.0</v>
      </c>
      <c r="B89" s="5" t="s">
        <v>28</v>
      </c>
      <c r="C89" s="7" t="s">
        <v>47</v>
      </c>
      <c r="D89" s="7" t="s">
        <v>25</v>
      </c>
      <c r="E89" s="7" t="s">
        <v>77</v>
      </c>
    </row>
    <row r="90">
      <c r="A90" s="4">
        <v>41334.0</v>
      </c>
      <c r="B90" s="5" t="s">
        <v>27</v>
      </c>
      <c r="C90" s="7" t="s">
        <v>18</v>
      </c>
      <c r="D90" s="7" t="s">
        <v>71</v>
      </c>
      <c r="E90" s="7" t="s">
        <v>146</v>
      </c>
    </row>
    <row r="91">
      <c r="A91" s="4">
        <v>41306.0</v>
      </c>
      <c r="B91" s="5" t="s">
        <v>27</v>
      </c>
      <c r="C91" s="5" t="s">
        <v>19</v>
      </c>
      <c r="D91" s="7" t="s">
        <v>53</v>
      </c>
      <c r="E91" s="7" t="s">
        <v>146</v>
      </c>
    </row>
    <row r="92">
      <c r="A92" s="4">
        <v>41275.0</v>
      </c>
      <c r="B92" s="5" t="s">
        <v>27</v>
      </c>
      <c r="C92" s="7" t="s">
        <v>17</v>
      </c>
      <c r="D92" s="7" t="s">
        <v>147</v>
      </c>
      <c r="E92" s="7" t="s">
        <v>146</v>
      </c>
    </row>
    <row r="93">
      <c r="A93" s="4">
        <v>41244.0</v>
      </c>
      <c r="B93" s="5" t="s">
        <v>197</v>
      </c>
      <c r="C93" s="7" t="s">
        <v>16</v>
      </c>
      <c r="D93" s="7" t="s">
        <v>108</v>
      </c>
      <c r="E93" s="7" t="s">
        <v>101</v>
      </c>
    </row>
    <row r="94">
      <c r="A94" s="4">
        <v>41214.0</v>
      </c>
      <c r="B94" s="5" t="s">
        <v>24</v>
      </c>
      <c r="C94" s="7" t="s">
        <v>16</v>
      </c>
      <c r="D94" s="7" t="s">
        <v>83</v>
      </c>
      <c r="E94" s="7" t="s">
        <v>93</v>
      </c>
    </row>
    <row r="95">
      <c r="A95" s="4">
        <v>41183.0</v>
      </c>
      <c r="B95" s="5" t="s">
        <v>22</v>
      </c>
      <c r="C95" s="7" t="s">
        <v>66</v>
      </c>
      <c r="D95" s="7" t="s">
        <v>14</v>
      </c>
      <c r="E95" s="7" t="s">
        <v>93</v>
      </c>
    </row>
    <row r="96">
      <c r="A96" s="4">
        <v>41153.0</v>
      </c>
      <c r="B96" s="5" t="s">
        <v>21</v>
      </c>
      <c r="C96" s="7" t="s">
        <v>25</v>
      </c>
      <c r="D96" s="7" t="s">
        <v>25</v>
      </c>
      <c r="E96" s="7" t="s">
        <v>98</v>
      </c>
    </row>
    <row r="97">
      <c r="A97" s="4">
        <v>41122.0</v>
      </c>
      <c r="B97" s="5" t="s">
        <v>149</v>
      </c>
      <c r="C97" s="7" t="s">
        <v>51</v>
      </c>
      <c r="D97" s="6">
        <f>+0.3 %</f>
        <v>0.003</v>
      </c>
      <c r="E97" s="7" t="s">
        <v>151</v>
      </c>
    </row>
    <row r="98">
      <c r="A98" s="4">
        <v>41091.0</v>
      </c>
      <c r="B98" s="5" t="s">
        <v>149</v>
      </c>
      <c r="C98" s="6">
        <f>+0.2 %</f>
        <v>0.002</v>
      </c>
      <c r="D98" s="5" t="s">
        <v>19</v>
      </c>
      <c r="E98" s="7" t="s">
        <v>98</v>
      </c>
    </row>
    <row r="99">
      <c r="A99" s="4">
        <v>41061.0</v>
      </c>
      <c r="B99" s="5" t="s">
        <v>149</v>
      </c>
      <c r="C99" s="6">
        <f>+0.3 %</f>
        <v>0.003</v>
      </c>
      <c r="D99" s="7" t="s">
        <v>7</v>
      </c>
      <c r="E99" s="7" t="s">
        <v>72</v>
      </c>
    </row>
    <row r="100">
      <c r="A100" s="4">
        <v>41030.0</v>
      </c>
      <c r="B100" s="5" t="s">
        <v>149</v>
      </c>
      <c r="C100" s="7" t="s">
        <v>47</v>
      </c>
      <c r="D100" s="7" t="s">
        <v>66</v>
      </c>
      <c r="E100" s="7" t="s">
        <v>76</v>
      </c>
    </row>
    <row r="101">
      <c r="A101" s="4">
        <v>41000.0</v>
      </c>
      <c r="B101" s="5" t="s">
        <v>149</v>
      </c>
      <c r="C101" s="7" t="s">
        <v>6</v>
      </c>
      <c r="D101" s="7" t="s">
        <v>7</v>
      </c>
      <c r="E101" s="7" t="s">
        <v>54</v>
      </c>
    </row>
    <row r="102">
      <c r="A102" s="4">
        <v>40969.0</v>
      </c>
      <c r="B102" s="5" t="s">
        <v>20</v>
      </c>
      <c r="C102" s="7" t="s">
        <v>18</v>
      </c>
      <c r="D102" s="7" t="s">
        <v>15</v>
      </c>
      <c r="E102" s="7" t="s">
        <v>67</v>
      </c>
    </row>
    <row r="103">
      <c r="A103" s="4">
        <v>40940.0</v>
      </c>
      <c r="B103" s="5" t="s">
        <v>20</v>
      </c>
      <c r="C103" s="6">
        <f>+0.1 %</f>
        <v>0.001</v>
      </c>
      <c r="D103" s="7" t="s">
        <v>64</v>
      </c>
      <c r="E103" s="7" t="s">
        <v>113</v>
      </c>
    </row>
    <row r="104">
      <c r="A104" s="4">
        <v>40909.0</v>
      </c>
      <c r="B104" s="5" t="s">
        <v>20</v>
      </c>
      <c r="C104" s="7" t="s">
        <v>25</v>
      </c>
      <c r="D104" s="7" t="s">
        <v>76</v>
      </c>
      <c r="E104" s="7" t="s">
        <v>72</v>
      </c>
    </row>
    <row r="105">
      <c r="A105" s="4">
        <v>40878.0</v>
      </c>
      <c r="B105" s="5" t="s">
        <v>13</v>
      </c>
      <c r="C105" s="7" t="s">
        <v>86</v>
      </c>
      <c r="D105" s="7" t="s">
        <v>14</v>
      </c>
      <c r="E105" s="7" t="s">
        <v>87</v>
      </c>
    </row>
    <row r="106">
      <c r="A106" s="4">
        <v>40848.0</v>
      </c>
      <c r="B106" s="5" t="s">
        <v>12</v>
      </c>
      <c r="C106" s="7" t="s">
        <v>16</v>
      </c>
      <c r="D106" s="7" t="s">
        <v>48</v>
      </c>
      <c r="E106" s="7" t="s">
        <v>67</v>
      </c>
    </row>
    <row r="107">
      <c r="A107" s="4">
        <v>40817.0</v>
      </c>
      <c r="B107" s="5" t="s">
        <v>10</v>
      </c>
      <c r="C107" s="6">
        <f>+1 %</f>
        <v>0.01</v>
      </c>
      <c r="D107" s="6">
        <f>+0.1 %</f>
        <v>0.001</v>
      </c>
      <c r="E107" s="7" t="s">
        <v>6</v>
      </c>
    </row>
    <row r="108">
      <c r="A108" s="4">
        <v>40787.0</v>
      </c>
      <c r="B108" s="5" t="s">
        <v>11</v>
      </c>
      <c r="C108" s="7" t="s">
        <v>6</v>
      </c>
      <c r="D108" s="7" t="s">
        <v>18</v>
      </c>
      <c r="E108" s="7" t="s">
        <v>7</v>
      </c>
    </row>
    <row r="109">
      <c r="A109" s="4">
        <v>40756.0</v>
      </c>
      <c r="B109" s="5" t="s">
        <v>11</v>
      </c>
      <c r="C109" s="7" t="s">
        <v>47</v>
      </c>
      <c r="D109" s="6">
        <f>+0.4 %</f>
        <v>0.004</v>
      </c>
      <c r="E109" s="6">
        <f>+0.6 %</f>
        <v>0.006</v>
      </c>
    </row>
    <row r="110">
      <c r="A110" s="4">
        <v>40725.0</v>
      </c>
      <c r="B110" s="5" t="s">
        <v>10</v>
      </c>
      <c r="C110" s="6">
        <f>+0.7 %</f>
        <v>0.007</v>
      </c>
      <c r="D110" s="6">
        <f>+1 %</f>
        <v>0.01</v>
      </c>
      <c r="E110" s="6">
        <f>+1.9 %</f>
        <v>0.019</v>
      </c>
    </row>
    <row r="111">
      <c r="A111" s="4">
        <v>40695.0</v>
      </c>
      <c r="B111" s="5" t="s">
        <v>11</v>
      </c>
      <c r="C111" s="6">
        <f>+0.2 %</f>
        <v>0.002</v>
      </c>
      <c r="D111" s="6">
        <f>+0.4 %</f>
        <v>0.004</v>
      </c>
      <c r="E111" s="6">
        <f>+1.7 %</f>
        <v>0.017</v>
      </c>
    </row>
    <row r="112">
      <c r="A112" s="4">
        <v>40664.0</v>
      </c>
      <c r="B112" s="5" t="s">
        <v>11</v>
      </c>
      <c r="C112" s="6">
        <f t="shared" ref="C112:C113" si="13">+0.1 %</f>
        <v>0.001</v>
      </c>
      <c r="D112" s="6">
        <f>+0.2 %</f>
        <v>0.002</v>
      </c>
      <c r="E112" s="6">
        <f>+1.4 %</f>
        <v>0.014</v>
      </c>
    </row>
    <row r="113">
      <c r="A113" s="4">
        <v>40634.0</v>
      </c>
      <c r="B113" s="5" t="s">
        <v>11</v>
      </c>
      <c r="C113" s="6">
        <f t="shared" si="13"/>
        <v>0.001</v>
      </c>
      <c r="D113" s="7" t="s">
        <v>48</v>
      </c>
      <c r="E113" s="6">
        <f>+1 %</f>
        <v>0.01</v>
      </c>
    </row>
    <row r="114">
      <c r="A114" s="4">
        <v>40603.0</v>
      </c>
      <c r="B114" s="5" t="s">
        <v>11</v>
      </c>
      <c r="C114" s="5" t="s">
        <v>19</v>
      </c>
      <c r="D114" s="7" t="s">
        <v>25</v>
      </c>
      <c r="E114" s="6">
        <f>+0.6 %</f>
        <v>0.006</v>
      </c>
    </row>
    <row r="115">
      <c r="A115" s="4">
        <v>40575.0</v>
      </c>
      <c r="B115" s="5" t="s">
        <v>11</v>
      </c>
      <c r="C115" s="7" t="s">
        <v>66</v>
      </c>
      <c r="D115" s="7" t="s">
        <v>113</v>
      </c>
      <c r="E115" s="6">
        <f>+0.8 %</f>
        <v>0.008</v>
      </c>
    </row>
    <row r="116">
      <c r="A116" s="4">
        <v>40544.0</v>
      </c>
      <c r="B116" s="5" t="s">
        <v>10</v>
      </c>
      <c r="C116" s="6">
        <f>+0.4 %</f>
        <v>0.004</v>
      </c>
      <c r="D116" s="7" t="s">
        <v>47</v>
      </c>
      <c r="E116" s="6">
        <f>+1.6 %</f>
        <v>0.016</v>
      </c>
    </row>
    <row r="117">
      <c r="A117" s="4">
        <v>40513.0</v>
      </c>
      <c r="B117" s="5" t="s">
        <v>11</v>
      </c>
      <c r="C117" s="7" t="s">
        <v>96</v>
      </c>
      <c r="D117" s="7" t="s">
        <v>51</v>
      </c>
      <c r="E117" s="6">
        <f>+0.3 %</f>
        <v>0.003</v>
      </c>
    </row>
    <row r="118">
      <c r="A118" s="4">
        <v>40483.0</v>
      </c>
      <c r="B118" s="5" t="s">
        <v>9</v>
      </c>
      <c r="C118" s="6">
        <f>+0.6 %</f>
        <v>0.006</v>
      </c>
      <c r="D118" s="6">
        <f>+2.2 %</f>
        <v>0.022</v>
      </c>
      <c r="E118" s="6">
        <f>+1.2 %</f>
        <v>0.012</v>
      </c>
    </row>
    <row r="119">
      <c r="A119" s="4">
        <v>40452.0</v>
      </c>
      <c r="B119" s="5" t="s">
        <v>10</v>
      </c>
      <c r="C119" s="6">
        <f t="shared" ref="C119:C121" si="14">+0.8 %</f>
        <v>0.008</v>
      </c>
      <c r="D119" s="6">
        <f>+2.5 %</f>
        <v>0.025</v>
      </c>
      <c r="E119" s="6">
        <f>+1 %</f>
        <v>0.01</v>
      </c>
    </row>
    <row r="120">
      <c r="A120" s="4">
        <v>40422.0</v>
      </c>
      <c r="B120" s="5" t="s">
        <v>11</v>
      </c>
      <c r="C120" s="6">
        <f t="shared" si="14"/>
        <v>0.008</v>
      </c>
      <c r="D120" s="6">
        <f>+2.2 %</f>
        <v>0.022</v>
      </c>
      <c r="E120" s="6">
        <f>+1.3 %</f>
        <v>0.013</v>
      </c>
    </row>
    <row r="121">
      <c r="A121" s="4">
        <v>40391.0</v>
      </c>
      <c r="B121" s="5" t="s">
        <v>11</v>
      </c>
      <c r="C121" s="6">
        <f t="shared" si="14"/>
        <v>0.008</v>
      </c>
      <c r="D121" s="6">
        <f>+1.2 %</f>
        <v>0.012</v>
      </c>
      <c r="E121" s="6">
        <f>+0.7 %</f>
        <v>0.007</v>
      </c>
    </row>
    <row r="122">
      <c r="A122" s="4">
        <v>40360.0</v>
      </c>
      <c r="B122" s="5" t="s">
        <v>12</v>
      </c>
      <c r="C122" s="6">
        <f>+0.5 %</f>
        <v>0.005</v>
      </c>
      <c r="D122" s="6">
        <f>+0.1 %</f>
        <v>0.001</v>
      </c>
      <c r="E122" s="7" t="s">
        <v>6</v>
      </c>
    </row>
    <row r="123">
      <c r="A123" s="4">
        <v>40330.0</v>
      </c>
      <c r="B123" s="5" t="s">
        <v>13</v>
      </c>
      <c r="C123" s="7" t="s">
        <v>51</v>
      </c>
      <c r="D123" s="7" t="s">
        <v>25</v>
      </c>
      <c r="E123" s="6">
        <f>+0.1 %</f>
        <v>0.001</v>
      </c>
    </row>
    <row r="124">
      <c r="A124" s="4">
        <v>40299.0</v>
      </c>
      <c r="B124" s="5" t="s">
        <v>13</v>
      </c>
      <c r="C124" s="7" t="s">
        <v>18</v>
      </c>
      <c r="D124" s="7" t="s">
        <v>6</v>
      </c>
      <c r="E124" s="6">
        <f>+0.2 %</f>
        <v>0.002</v>
      </c>
    </row>
    <row r="125">
      <c r="A125" s="4">
        <v>40269.0</v>
      </c>
      <c r="B125" s="5" t="s">
        <v>12</v>
      </c>
      <c r="C125" s="7" t="s">
        <v>23</v>
      </c>
      <c r="D125" s="7" t="s">
        <v>47</v>
      </c>
      <c r="E125" s="7" t="s">
        <v>6</v>
      </c>
    </row>
    <row r="126">
      <c r="A126" s="4">
        <v>40238.0</v>
      </c>
      <c r="B126" s="5" t="s">
        <v>12</v>
      </c>
      <c r="C126" s="6">
        <f>+0.2 %</f>
        <v>0.002</v>
      </c>
      <c r="D126" s="7" t="s">
        <v>66</v>
      </c>
      <c r="E126" s="7" t="s">
        <v>6</v>
      </c>
    </row>
    <row r="127">
      <c r="A127" s="4">
        <v>40210.0</v>
      </c>
      <c r="B127" s="5" t="s">
        <v>12</v>
      </c>
      <c r="C127" s="7" t="s">
        <v>23</v>
      </c>
      <c r="D127" s="7" t="s">
        <v>84</v>
      </c>
      <c r="E127" s="5" t="s">
        <v>19</v>
      </c>
    </row>
    <row r="128">
      <c r="A128" s="4">
        <v>40179.0</v>
      </c>
      <c r="B128" s="5" t="s">
        <v>12</v>
      </c>
      <c r="C128" s="7" t="s">
        <v>15</v>
      </c>
      <c r="D128" s="7" t="s">
        <v>66</v>
      </c>
      <c r="E128" s="7" t="s">
        <v>23</v>
      </c>
    </row>
    <row r="129">
      <c r="A129" s="4">
        <v>40148.0</v>
      </c>
      <c r="B129" s="5" t="s">
        <v>11</v>
      </c>
      <c r="C129" s="7" t="s">
        <v>7</v>
      </c>
      <c r="D129" s="6">
        <f>+0.9 %</f>
        <v>0.009</v>
      </c>
      <c r="E129" s="7" t="s">
        <v>51</v>
      </c>
    </row>
    <row r="130">
      <c r="A130" s="4">
        <v>40118.0</v>
      </c>
      <c r="B130" s="5" t="s">
        <v>10</v>
      </c>
      <c r="C130" s="6">
        <f>+0.4 %</f>
        <v>0.004</v>
      </c>
      <c r="D130" s="6">
        <f>+1.7 %</f>
        <v>0.017</v>
      </c>
      <c r="E130" s="7" t="s">
        <v>86</v>
      </c>
    </row>
    <row r="131">
      <c r="A131" s="4">
        <v>40087.0</v>
      </c>
      <c r="B131" s="5" t="s">
        <v>11</v>
      </c>
      <c r="C131" s="6">
        <f>+1.1 %</f>
        <v>0.011</v>
      </c>
      <c r="D131" s="6">
        <f t="shared" ref="D131:D132" si="15">+1 %</f>
        <v>0.01</v>
      </c>
      <c r="E131" s="7" t="s">
        <v>84</v>
      </c>
    </row>
    <row r="132">
      <c r="A132" s="4">
        <v>40057.0</v>
      </c>
      <c r="B132" s="5" t="s">
        <v>12</v>
      </c>
      <c r="C132" s="6">
        <f>+0.2 %</f>
        <v>0.002</v>
      </c>
      <c r="D132" s="6">
        <f t="shared" si="15"/>
        <v>0.01</v>
      </c>
      <c r="E132" s="7" t="s">
        <v>113</v>
      </c>
    </row>
    <row r="133">
      <c r="A133" s="4">
        <v>40026.0</v>
      </c>
      <c r="B133" s="5" t="s">
        <v>12</v>
      </c>
      <c r="C133" s="7" t="s">
        <v>23</v>
      </c>
      <c r="D133" s="6">
        <f>+0.8 %</f>
        <v>0.008</v>
      </c>
      <c r="E133" s="7" t="s">
        <v>7</v>
      </c>
    </row>
    <row r="134">
      <c r="A134" s="4">
        <v>39995.0</v>
      </c>
      <c r="B134" s="5" t="s">
        <v>12</v>
      </c>
      <c r="C134" s="6">
        <f>+1.1 %</f>
        <v>0.011</v>
      </c>
      <c r="D134" s="6">
        <f>+0.2 %</f>
        <v>0.002</v>
      </c>
      <c r="E134" s="7" t="s">
        <v>87</v>
      </c>
    </row>
    <row r="135">
      <c r="A135" s="4">
        <v>39965.0</v>
      </c>
      <c r="B135" s="5" t="s">
        <v>13</v>
      </c>
      <c r="C135" s="5" t="s">
        <v>19</v>
      </c>
      <c r="D135" s="7" t="s">
        <v>17</v>
      </c>
      <c r="E135" s="7" t="s">
        <v>25</v>
      </c>
    </row>
    <row r="136">
      <c r="A136" s="4">
        <v>39934.0</v>
      </c>
      <c r="B136" s="5" t="s">
        <v>13</v>
      </c>
      <c r="C136" s="7" t="s">
        <v>15</v>
      </c>
      <c r="D136" s="7" t="s">
        <v>7</v>
      </c>
      <c r="E136" s="6">
        <f>+1.6 %</f>
        <v>0.016</v>
      </c>
    </row>
    <row r="137">
      <c r="A137" s="4">
        <v>39904.0</v>
      </c>
      <c r="B137" s="5" t="s">
        <v>12</v>
      </c>
      <c r="C137" s="7" t="s">
        <v>23</v>
      </c>
      <c r="D137" s="7" t="s">
        <v>6</v>
      </c>
      <c r="E137" s="6">
        <f>+0.2 %</f>
        <v>0.002</v>
      </c>
    </row>
    <row r="138">
      <c r="A138" s="4">
        <v>39873.0</v>
      </c>
      <c r="B138" s="5" t="s">
        <v>12</v>
      </c>
      <c r="C138" s="6">
        <f>+0.5 %</f>
        <v>0.005</v>
      </c>
      <c r="D138" s="7" t="s">
        <v>62</v>
      </c>
      <c r="E138" s="7" t="s">
        <v>54</v>
      </c>
    </row>
    <row r="139">
      <c r="A139" s="4">
        <v>39845.0</v>
      </c>
      <c r="B139" s="5" t="s">
        <v>12</v>
      </c>
      <c r="C139" s="7" t="s">
        <v>7</v>
      </c>
      <c r="D139" s="7" t="s">
        <v>104</v>
      </c>
      <c r="E139" s="7" t="s">
        <v>109</v>
      </c>
    </row>
    <row r="140">
      <c r="A140" s="4">
        <v>39814.0</v>
      </c>
      <c r="B140" s="5" t="s">
        <v>12</v>
      </c>
      <c r="C140" s="7" t="s">
        <v>25</v>
      </c>
      <c r="D140" s="7" t="s">
        <v>67</v>
      </c>
      <c r="E140" s="6">
        <f>+1.7 %</f>
        <v>0.017</v>
      </c>
    </row>
    <row r="141">
      <c r="A141" s="4">
        <v>39783.0</v>
      </c>
      <c r="B141" s="5" t="s">
        <v>11</v>
      </c>
      <c r="C141" s="7" t="s">
        <v>84</v>
      </c>
      <c r="D141" s="7" t="s">
        <v>86</v>
      </c>
      <c r="E141" s="6">
        <f>+5.5 %</f>
        <v>0.055</v>
      </c>
    </row>
    <row r="142">
      <c r="A142" s="4">
        <v>39753.0</v>
      </c>
      <c r="B142" s="5" t="s">
        <v>9</v>
      </c>
      <c r="C142" s="7" t="s">
        <v>51</v>
      </c>
      <c r="D142" s="6">
        <f>+2.4 %</f>
        <v>0.024</v>
      </c>
      <c r="E142" s="6">
        <f>+3.6 %</f>
        <v>0.036</v>
      </c>
    </row>
    <row r="143">
      <c r="A143" s="4">
        <v>39722.0</v>
      </c>
      <c r="B143" s="5" t="s">
        <v>9</v>
      </c>
      <c r="C143" s="6">
        <f>+0.6 %</f>
        <v>0.006</v>
      </c>
      <c r="D143" s="6">
        <f>+0.4 %</f>
        <v>0.004</v>
      </c>
      <c r="E143" s="6">
        <f>+3 %</f>
        <v>0.03</v>
      </c>
    </row>
    <row r="144">
      <c r="A144" s="4">
        <v>39692.0</v>
      </c>
      <c r="B144" s="5" t="s">
        <v>9</v>
      </c>
      <c r="C144" s="6">
        <f>+1.9 %</f>
        <v>0.019</v>
      </c>
      <c r="D144" s="6">
        <f>+2.7 %</f>
        <v>0.027</v>
      </c>
      <c r="E144" s="7" t="s">
        <v>87</v>
      </c>
    </row>
    <row r="145">
      <c r="A145" s="4">
        <v>39661.0</v>
      </c>
      <c r="B145" s="5" t="s">
        <v>11</v>
      </c>
      <c r="C145" s="7" t="s">
        <v>79</v>
      </c>
      <c r="D145" s="6">
        <f>+3 %</f>
        <v>0.03</v>
      </c>
      <c r="E145" s="7" t="s">
        <v>150</v>
      </c>
    </row>
    <row r="146">
      <c r="A146" s="4">
        <v>39630.0</v>
      </c>
      <c r="B146" s="5" t="s">
        <v>9</v>
      </c>
      <c r="C146" s="6">
        <f>+2.9 %</f>
        <v>0.029</v>
      </c>
      <c r="D146" s="6">
        <f>+2.8 %</f>
        <v>0.028</v>
      </c>
      <c r="E146" s="7" t="s">
        <v>66</v>
      </c>
    </row>
    <row r="147">
      <c r="A147" s="4">
        <v>39600.0</v>
      </c>
      <c r="B147" s="5" t="s">
        <v>12</v>
      </c>
      <c r="C147" s="6">
        <f>+2.2 %</f>
        <v>0.022</v>
      </c>
      <c r="D147" s="7" t="s">
        <v>72</v>
      </c>
      <c r="E147" s="7" t="s">
        <v>155</v>
      </c>
    </row>
    <row r="148">
      <c r="A148" s="4">
        <v>39569.0</v>
      </c>
      <c r="B148" s="5" t="s">
        <v>149</v>
      </c>
      <c r="C148" s="7" t="s">
        <v>85</v>
      </c>
      <c r="D148" s="7" t="s">
        <v>146</v>
      </c>
      <c r="E148" s="7" t="s">
        <v>200</v>
      </c>
    </row>
    <row r="149">
      <c r="A149" s="4">
        <v>39539.0</v>
      </c>
      <c r="B149" s="5" t="s">
        <v>12</v>
      </c>
      <c r="C149" s="7" t="s">
        <v>72</v>
      </c>
      <c r="D149" s="6">
        <f>+1.2 %</f>
        <v>0.012</v>
      </c>
      <c r="E149" s="7" t="s">
        <v>102</v>
      </c>
    </row>
    <row r="150">
      <c r="A150" s="4">
        <v>39508.0</v>
      </c>
      <c r="B150" s="5" t="s">
        <v>5</v>
      </c>
      <c r="C150" s="7" t="s">
        <v>66</v>
      </c>
      <c r="D150" s="6">
        <f>+8 %</f>
        <v>0.08</v>
      </c>
      <c r="E150" s="5" t="s">
        <v>153</v>
      </c>
    </row>
    <row r="151">
      <c r="A151" s="4">
        <v>39479.0</v>
      </c>
      <c r="B151" s="5" t="s">
        <v>8</v>
      </c>
      <c r="C151" s="6">
        <f>+6 %</f>
        <v>0.06</v>
      </c>
      <c r="D151" s="6">
        <f>+5.3 %</f>
        <v>0.053</v>
      </c>
      <c r="E151" s="5" t="s">
        <v>153</v>
      </c>
    </row>
    <row r="152">
      <c r="A152" s="4">
        <v>39448.0</v>
      </c>
      <c r="B152" s="5" t="s">
        <v>13</v>
      </c>
      <c r="C152" s="6">
        <f>+3 %</f>
        <v>0.03</v>
      </c>
      <c r="D152" s="7" t="s">
        <v>71</v>
      </c>
      <c r="E152" s="5" t="s">
        <v>153</v>
      </c>
    </row>
    <row r="153">
      <c r="A153" s="4">
        <v>39417.0</v>
      </c>
      <c r="B153" s="5" t="s">
        <v>22</v>
      </c>
      <c r="C153" s="7" t="s">
        <v>76</v>
      </c>
      <c r="D153" s="7" t="s">
        <v>63</v>
      </c>
      <c r="E153" s="5" t="s">
        <v>153</v>
      </c>
    </row>
    <row r="154">
      <c r="A154" s="4">
        <v>39387.0</v>
      </c>
      <c r="B154" s="5" t="s">
        <v>13</v>
      </c>
      <c r="C154" s="7" t="s">
        <v>25</v>
      </c>
      <c r="D154" s="7" t="s">
        <v>55</v>
      </c>
      <c r="E154" s="5" t="s">
        <v>153</v>
      </c>
    </row>
    <row r="155">
      <c r="A155" s="4">
        <v>39356.0</v>
      </c>
      <c r="B155" s="5" t="s">
        <v>12</v>
      </c>
      <c r="C155" s="7" t="s">
        <v>111</v>
      </c>
      <c r="D155" s="7" t="s">
        <v>76</v>
      </c>
      <c r="E155" s="5" t="s">
        <v>153</v>
      </c>
    </row>
    <row r="156">
      <c r="A156" s="4">
        <v>39326.0</v>
      </c>
      <c r="B156" s="5" t="s">
        <v>8</v>
      </c>
      <c r="C156" s="6">
        <f>+1.6 %</f>
        <v>0.016</v>
      </c>
      <c r="D156" s="6">
        <f>+0.9 %</f>
        <v>0.009</v>
      </c>
      <c r="E156" s="5" t="s">
        <v>153</v>
      </c>
    </row>
    <row r="157">
      <c r="A157" s="4">
        <v>39295.0</v>
      </c>
      <c r="B157" s="5" t="s">
        <v>5</v>
      </c>
      <c r="C157" s="7" t="s">
        <v>6</v>
      </c>
      <c r="D157" s="7" t="s">
        <v>103</v>
      </c>
      <c r="E157" s="5" t="s">
        <v>153</v>
      </c>
    </row>
    <row r="158">
      <c r="A158" s="4">
        <v>39264.0</v>
      </c>
      <c r="B158" s="5" t="s">
        <v>5</v>
      </c>
      <c r="C158" s="7" t="s">
        <v>18</v>
      </c>
      <c r="D158" s="7" t="s">
        <v>69</v>
      </c>
      <c r="E158" s="5" t="s">
        <v>153</v>
      </c>
    </row>
    <row r="159">
      <c r="A159" s="4">
        <v>39234.0</v>
      </c>
      <c r="B159" s="5" t="s">
        <v>5</v>
      </c>
      <c r="C159" s="7" t="s">
        <v>80</v>
      </c>
      <c r="D159" s="5" t="s">
        <v>153</v>
      </c>
      <c r="E159" s="5" t="s">
        <v>153</v>
      </c>
    </row>
    <row r="160">
      <c r="A160" s="4">
        <v>39203.0</v>
      </c>
      <c r="B160" s="5" t="s">
        <v>137</v>
      </c>
      <c r="C160" s="6">
        <f>+2.6 %</f>
        <v>0.026</v>
      </c>
      <c r="D160" s="5" t="s">
        <v>153</v>
      </c>
      <c r="E160" s="5" t="s">
        <v>153</v>
      </c>
    </row>
    <row r="161">
      <c r="A161" s="4">
        <v>39173.0</v>
      </c>
      <c r="B161" s="5" t="s">
        <v>139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1.86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201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166</v>
      </c>
      <c r="C2" s="7" t="s">
        <v>78</v>
      </c>
      <c r="D2" s="7" t="s">
        <v>15</v>
      </c>
      <c r="E2" s="6">
        <f>+1.5 %</f>
        <v>0.015</v>
      </c>
    </row>
    <row r="3">
      <c r="A3" s="4">
        <v>43983.0</v>
      </c>
      <c r="B3" s="5" t="s">
        <v>165</v>
      </c>
      <c r="C3" s="7" t="s">
        <v>66</v>
      </c>
      <c r="D3" s="6">
        <f>+1.4 %</f>
        <v>0.014</v>
      </c>
      <c r="E3" s="6">
        <f>+3 %</f>
        <v>0.03</v>
      </c>
    </row>
    <row r="4">
      <c r="A4" s="4">
        <v>43952.0</v>
      </c>
      <c r="B4" s="5" t="s">
        <v>159</v>
      </c>
      <c r="C4" s="6">
        <f>+1.9 %</f>
        <v>0.019</v>
      </c>
      <c r="D4" s="6">
        <f>+3 %</f>
        <v>0.03</v>
      </c>
      <c r="E4" s="6">
        <f>+4.3 %</f>
        <v>0.043</v>
      </c>
    </row>
    <row r="5">
      <c r="A5" s="4">
        <v>43922.0</v>
      </c>
      <c r="B5" s="5" t="s">
        <v>167</v>
      </c>
      <c r="C5" s="6">
        <f>+0.6 %</f>
        <v>0.006</v>
      </c>
      <c r="D5" s="6">
        <f>+1.8 %</f>
        <v>0.018</v>
      </c>
      <c r="E5" s="6">
        <f>+3.2 %</f>
        <v>0.032</v>
      </c>
    </row>
    <row r="6">
      <c r="A6" s="4">
        <v>43891.0</v>
      </c>
      <c r="B6" s="5" t="s">
        <v>166</v>
      </c>
      <c r="C6" s="6">
        <f>+0.4 %</f>
        <v>0.004</v>
      </c>
      <c r="D6" s="6">
        <f>+1.2 %</f>
        <v>0.012</v>
      </c>
      <c r="E6" s="6">
        <f>+3.6 %</f>
        <v>0.036</v>
      </c>
    </row>
    <row r="7">
      <c r="A7" s="4">
        <v>43862.0</v>
      </c>
      <c r="B7" s="5" t="s">
        <v>166</v>
      </c>
      <c r="C7" s="6">
        <f t="shared" ref="C7:D7" si="1">+0.8 %</f>
        <v>0.008</v>
      </c>
      <c r="D7" s="6">
        <f t="shared" si="1"/>
        <v>0.008</v>
      </c>
      <c r="E7" s="6">
        <f>+3.5 %</f>
        <v>0.035</v>
      </c>
    </row>
    <row r="8">
      <c r="A8" s="4">
        <v>43831.0</v>
      </c>
      <c r="B8" s="5" t="s">
        <v>168</v>
      </c>
      <c r="C8" s="5" t="s">
        <v>19</v>
      </c>
      <c r="D8" s="7" t="s">
        <v>96</v>
      </c>
      <c r="E8" s="6">
        <f t="shared" ref="E8:E9" si="2">+4.4 %</f>
        <v>0.044</v>
      </c>
    </row>
    <row r="9">
      <c r="A9" s="4">
        <v>43800.0</v>
      </c>
      <c r="B9" s="5" t="s">
        <v>168</v>
      </c>
      <c r="C9" s="5" t="s">
        <v>19</v>
      </c>
      <c r="D9" s="7" t="s">
        <v>84</v>
      </c>
      <c r="E9" s="6">
        <f t="shared" si="2"/>
        <v>0.044</v>
      </c>
    </row>
    <row r="10">
      <c r="A10" s="4">
        <v>43770.0</v>
      </c>
      <c r="B10" s="5" t="s">
        <v>168</v>
      </c>
      <c r="C10" s="7" t="s">
        <v>96</v>
      </c>
      <c r="D10" s="7" t="s">
        <v>47</v>
      </c>
      <c r="E10" s="6">
        <f>+3.3 %</f>
        <v>0.033</v>
      </c>
    </row>
    <row r="11">
      <c r="A11" s="4">
        <v>43739.0</v>
      </c>
      <c r="B11" s="5" t="s">
        <v>167</v>
      </c>
      <c r="C11" s="7" t="s">
        <v>18</v>
      </c>
      <c r="D11" s="6">
        <f t="shared" ref="D11:D12" si="3">+2.2 %</f>
        <v>0.022</v>
      </c>
      <c r="E11" s="6">
        <f>+4.4 %</f>
        <v>0.044</v>
      </c>
    </row>
    <row r="12">
      <c r="A12" s="4">
        <v>43709.0</v>
      </c>
      <c r="B12" s="5" t="s">
        <v>167</v>
      </c>
      <c r="C12" s="6">
        <f>+1.3 %</f>
        <v>0.013</v>
      </c>
      <c r="D12" s="6">
        <f t="shared" si="3"/>
        <v>0.022</v>
      </c>
      <c r="E12" s="6">
        <f>+5.3 %</f>
        <v>0.053</v>
      </c>
    </row>
    <row r="13">
      <c r="A13" s="4">
        <v>43678.0</v>
      </c>
      <c r="B13" s="5" t="s">
        <v>158</v>
      </c>
      <c r="C13" s="6">
        <f>+1.2 %</f>
        <v>0.012</v>
      </c>
      <c r="D13" s="6">
        <f>+1.1 %</f>
        <v>0.011</v>
      </c>
      <c r="E13" s="6">
        <f>+4.1 %</f>
        <v>0.041</v>
      </c>
    </row>
    <row r="14">
      <c r="A14" s="4">
        <v>43647.0</v>
      </c>
      <c r="B14" s="5" t="s">
        <v>169</v>
      </c>
      <c r="C14" s="7" t="s">
        <v>23</v>
      </c>
      <c r="D14" s="6">
        <f>+0.8 %</f>
        <v>0.008</v>
      </c>
      <c r="E14" s="6">
        <f>+3.6 %</f>
        <v>0.036</v>
      </c>
    </row>
    <row r="15">
      <c r="A15" s="4">
        <v>43617.0</v>
      </c>
      <c r="B15" s="5" t="s">
        <v>168</v>
      </c>
      <c r="C15" s="6">
        <f>+0.2 %</f>
        <v>0.002</v>
      </c>
      <c r="D15" s="6">
        <f>+2 %</f>
        <v>0.02</v>
      </c>
      <c r="E15" s="6">
        <f>+4.2 %</f>
        <v>0.042</v>
      </c>
    </row>
    <row r="16">
      <c r="A16" s="4">
        <v>43586.0</v>
      </c>
      <c r="B16" s="5" t="s">
        <v>168</v>
      </c>
      <c r="C16" s="6">
        <f>+0.8 %</f>
        <v>0.008</v>
      </c>
      <c r="D16" s="6">
        <f>+2.2 %</f>
        <v>0.022</v>
      </c>
      <c r="E16" s="6">
        <f>+5.1 %</f>
        <v>0.051</v>
      </c>
    </row>
    <row r="17">
      <c r="A17" s="4">
        <v>43556.0</v>
      </c>
      <c r="B17" s="5" t="s">
        <v>118</v>
      </c>
      <c r="C17" s="6">
        <f>+1 %</f>
        <v>0.01</v>
      </c>
      <c r="D17" s="6">
        <f>+2.9 %</f>
        <v>0.029</v>
      </c>
      <c r="E17" s="6">
        <f>+4.4 %</f>
        <v>0.044</v>
      </c>
    </row>
    <row r="18">
      <c r="A18" s="4">
        <v>43525.0</v>
      </c>
      <c r="B18" s="5" t="s">
        <v>202</v>
      </c>
      <c r="C18" s="6">
        <f>+0.3 %</f>
        <v>0.003</v>
      </c>
      <c r="D18" s="6">
        <f>+1.9 %</f>
        <v>0.019</v>
      </c>
      <c r="E18" s="6">
        <f>+5.8 %</f>
        <v>0.058</v>
      </c>
    </row>
    <row r="19">
      <c r="A19" s="4">
        <v>43497.0</v>
      </c>
      <c r="B19" s="5" t="s">
        <v>119</v>
      </c>
      <c r="C19" s="6">
        <f>+1.6 %</f>
        <v>0.016</v>
      </c>
      <c r="D19" s="6">
        <f>+0.6 %</f>
        <v>0.006</v>
      </c>
      <c r="E19" s="6">
        <f>+6.4 %</f>
        <v>0.064</v>
      </c>
    </row>
    <row r="20">
      <c r="A20" s="4">
        <v>43466.0</v>
      </c>
      <c r="B20" s="5" t="s">
        <v>203</v>
      </c>
      <c r="C20" s="5" t="s">
        <v>19</v>
      </c>
      <c r="D20" s="7" t="s">
        <v>16</v>
      </c>
      <c r="E20" s="6">
        <f>+5.6 %</f>
        <v>0.056</v>
      </c>
    </row>
    <row r="21">
      <c r="A21" s="4">
        <v>43435.0</v>
      </c>
      <c r="B21" s="5" t="s">
        <v>203</v>
      </c>
      <c r="C21" s="7" t="s">
        <v>48</v>
      </c>
      <c r="D21" s="7" t="s">
        <v>48</v>
      </c>
      <c r="E21" s="6">
        <f>+7.2 %</f>
        <v>0.072</v>
      </c>
    </row>
    <row r="22">
      <c r="A22" s="4">
        <v>43405.0</v>
      </c>
      <c r="B22" s="5" t="s">
        <v>204</v>
      </c>
      <c r="C22" s="7" t="s">
        <v>7</v>
      </c>
      <c r="D22" s="6">
        <f>+0.2 %</f>
        <v>0.002</v>
      </c>
      <c r="E22" s="6">
        <f>+7.8 %</f>
        <v>0.078</v>
      </c>
    </row>
    <row r="23">
      <c r="A23" s="4">
        <v>43374.0</v>
      </c>
      <c r="B23" s="5" t="s">
        <v>119</v>
      </c>
      <c r="C23" s="6">
        <f>+0.6 %</f>
        <v>0.006</v>
      </c>
      <c r="D23" s="6">
        <f>+1.4 %</f>
        <v>0.014</v>
      </c>
      <c r="E23" s="6">
        <f>+8.7 %</f>
        <v>0.087</v>
      </c>
    </row>
    <row r="24">
      <c r="A24" s="4">
        <v>43344.0</v>
      </c>
      <c r="B24" s="5" t="s">
        <v>204</v>
      </c>
      <c r="C24" s="6">
        <f>+0.1 %</f>
        <v>0.001</v>
      </c>
      <c r="D24" s="6">
        <f>+1.2 %</f>
        <v>0.012</v>
      </c>
      <c r="E24" s="6">
        <f>+8.2 %</f>
        <v>0.082</v>
      </c>
    </row>
    <row r="25">
      <c r="A25" s="4">
        <v>43313.0</v>
      </c>
      <c r="B25" s="5" t="s">
        <v>204</v>
      </c>
      <c r="C25" s="6">
        <f>+0.7 %</f>
        <v>0.007</v>
      </c>
      <c r="D25" s="6">
        <f>+2.1 %</f>
        <v>0.021</v>
      </c>
      <c r="E25" s="6">
        <f>+9.3 %</f>
        <v>0.093</v>
      </c>
    </row>
    <row r="26">
      <c r="A26" s="4">
        <v>43282.0</v>
      </c>
      <c r="B26" s="5" t="s">
        <v>203</v>
      </c>
      <c r="C26" s="6">
        <f>+0.4 %</f>
        <v>0.004</v>
      </c>
      <c r="D26" s="6">
        <f>+1.6 %</f>
        <v>0.016</v>
      </c>
      <c r="E26" s="6">
        <f>+10.2 %</f>
        <v>0.102</v>
      </c>
    </row>
    <row r="27">
      <c r="A27" s="4">
        <v>43252.0</v>
      </c>
      <c r="B27" s="5" t="s">
        <v>117</v>
      </c>
      <c r="C27" s="6">
        <f>+1 %</f>
        <v>0.01</v>
      </c>
      <c r="D27" s="6">
        <f>+3.6 %</f>
        <v>0.036</v>
      </c>
      <c r="E27" s="6">
        <f>+12.2 %</f>
        <v>0.122</v>
      </c>
    </row>
    <row r="28">
      <c r="A28" s="4">
        <v>43221.0</v>
      </c>
      <c r="B28" s="5" t="s">
        <v>120</v>
      </c>
      <c r="C28" s="6">
        <f>+0.2 %</f>
        <v>0.002</v>
      </c>
      <c r="D28" s="6">
        <f>+3.4 %</f>
        <v>0.034</v>
      </c>
      <c r="E28" s="6">
        <f>+11.1 %</f>
        <v>0.111</v>
      </c>
    </row>
    <row r="29">
      <c r="A29" s="4">
        <v>43191.0</v>
      </c>
      <c r="B29" s="5" t="s">
        <v>121</v>
      </c>
      <c r="C29" s="6">
        <f>+2.4 %</f>
        <v>0.024</v>
      </c>
      <c r="D29" s="6">
        <f>+4.1 %</f>
        <v>0.041</v>
      </c>
      <c r="E29" s="6">
        <f>+11.4 %</f>
        <v>0.114</v>
      </c>
    </row>
    <row r="30">
      <c r="A30" s="4">
        <v>43160.0</v>
      </c>
      <c r="B30" s="5" t="s">
        <v>122</v>
      </c>
      <c r="C30" s="6">
        <f>+0.8 %</f>
        <v>0.008</v>
      </c>
      <c r="D30" s="6">
        <f>+3.2 %</f>
        <v>0.032</v>
      </c>
      <c r="E30" s="6">
        <f>+8.6 %</f>
        <v>0.086</v>
      </c>
    </row>
    <row r="31">
      <c r="A31" s="4">
        <v>43132.0</v>
      </c>
      <c r="B31" s="5" t="s">
        <v>124</v>
      </c>
      <c r="C31" s="6">
        <f>+0.9 %</f>
        <v>0.009</v>
      </c>
      <c r="D31" s="6">
        <f>+1.9 %</f>
        <v>0.019</v>
      </c>
      <c r="E31" s="6">
        <f>+8.3 %</f>
        <v>0.083</v>
      </c>
    </row>
    <row r="32">
      <c r="A32" s="4">
        <v>43101.0</v>
      </c>
      <c r="B32" s="5" t="s">
        <v>126</v>
      </c>
      <c r="C32" s="6">
        <f>+1.5 %</f>
        <v>0.015</v>
      </c>
      <c r="D32" s="6">
        <f>+1.3 %</f>
        <v>0.013</v>
      </c>
      <c r="E32" s="6">
        <f>+8.4 %</f>
        <v>0.084</v>
      </c>
    </row>
    <row r="33">
      <c r="A33" s="4">
        <v>43070.0</v>
      </c>
      <c r="B33" s="5" t="s">
        <v>195</v>
      </c>
      <c r="C33" s="7" t="s">
        <v>6</v>
      </c>
      <c r="D33" s="5" t="s">
        <v>19</v>
      </c>
      <c r="E33" s="6">
        <f>+8.5 %</f>
        <v>0.085</v>
      </c>
    </row>
    <row r="34">
      <c r="A34" s="4">
        <v>43040.0</v>
      </c>
      <c r="B34" s="5" t="s">
        <v>127</v>
      </c>
      <c r="C34" s="6">
        <f t="shared" ref="C34:C35" si="4">+0.2 %</f>
        <v>0.002</v>
      </c>
      <c r="D34" s="6">
        <f>+1.6 %</f>
        <v>0.016</v>
      </c>
      <c r="E34" s="6">
        <f>+9.7 %</f>
        <v>0.097</v>
      </c>
    </row>
    <row r="35">
      <c r="A35" s="4">
        <v>43009.0</v>
      </c>
      <c r="B35" s="5" t="s">
        <v>127</v>
      </c>
      <c r="C35" s="6">
        <f t="shared" si="4"/>
        <v>0.002</v>
      </c>
      <c r="D35" s="6">
        <f>+2.8 %</f>
        <v>0.028</v>
      </c>
      <c r="E35" s="6">
        <f>+10.7 %</f>
        <v>0.107</v>
      </c>
    </row>
    <row r="36">
      <c r="A36" s="4">
        <v>42979.0</v>
      </c>
      <c r="B36" s="5" t="s">
        <v>195</v>
      </c>
      <c r="C36" s="6">
        <f>+1.2 %</f>
        <v>0.012</v>
      </c>
      <c r="D36" s="6">
        <f>+4.9 %</f>
        <v>0.049</v>
      </c>
      <c r="E36" s="6">
        <f>+11.1 %</f>
        <v>0.111</v>
      </c>
    </row>
    <row r="37">
      <c r="A37" s="4">
        <v>42948.0</v>
      </c>
      <c r="B37" s="5" t="s">
        <v>193</v>
      </c>
      <c r="C37" s="6">
        <f>+1.5 %</f>
        <v>0.015</v>
      </c>
      <c r="D37" s="6">
        <f>+3.8 %</f>
        <v>0.038</v>
      </c>
      <c r="E37" s="6">
        <f>+10.6 %</f>
        <v>0.106</v>
      </c>
    </row>
    <row r="38">
      <c r="A38" s="4">
        <v>42917.0</v>
      </c>
      <c r="B38" s="5" t="s">
        <v>129</v>
      </c>
      <c r="C38" s="6">
        <f>+2.2 %</f>
        <v>0.022</v>
      </c>
      <c r="D38" s="6">
        <f>+2.7 %</f>
        <v>0.027</v>
      </c>
      <c r="E38" s="6">
        <f>+8.7 %</f>
        <v>0.087</v>
      </c>
    </row>
    <row r="39">
      <c r="A39" s="4">
        <v>42887.0</v>
      </c>
      <c r="B39" s="5" t="s">
        <v>171</v>
      </c>
      <c r="C39" s="6">
        <f>+0.1 %</f>
        <v>0.001</v>
      </c>
      <c r="D39" s="6">
        <f>+0.3 %</f>
        <v>0.003</v>
      </c>
      <c r="E39" s="6">
        <f>+8.4 %</f>
        <v>0.084</v>
      </c>
    </row>
    <row r="40">
      <c r="A40" s="4">
        <v>42856.0</v>
      </c>
      <c r="B40" s="5" t="s">
        <v>131</v>
      </c>
      <c r="C40" s="6">
        <f>+0.4 %</f>
        <v>0.004</v>
      </c>
      <c r="D40" s="6">
        <f>+0.8 %</f>
        <v>0.008</v>
      </c>
      <c r="E40" s="6">
        <f>+7.8 %</f>
        <v>0.078</v>
      </c>
    </row>
    <row r="41">
      <c r="A41" s="4">
        <v>42826.0</v>
      </c>
      <c r="B41" s="5" t="s">
        <v>131</v>
      </c>
      <c r="C41" s="7" t="s">
        <v>18</v>
      </c>
      <c r="D41" s="6">
        <f>+1.3 %</f>
        <v>0.013</v>
      </c>
      <c r="E41" s="6">
        <f>+9.9 %</f>
        <v>0.099</v>
      </c>
    </row>
    <row r="42">
      <c r="A42" s="4">
        <v>42795.0</v>
      </c>
      <c r="B42" s="5" t="s">
        <v>131</v>
      </c>
      <c r="C42" s="6">
        <f>+0.6 %</f>
        <v>0.006</v>
      </c>
      <c r="D42" s="6">
        <f>+3.2 %</f>
        <v>0.032</v>
      </c>
      <c r="E42" s="6">
        <f>+10.5 %</f>
        <v>0.105</v>
      </c>
    </row>
    <row r="43">
      <c r="A43" s="4">
        <v>42767.0</v>
      </c>
      <c r="B43" s="5" t="s">
        <v>205</v>
      </c>
      <c r="C43" s="6">
        <f>+0.9 %</f>
        <v>0.009</v>
      </c>
      <c r="D43" s="6">
        <f>+3.3 %</f>
        <v>0.033</v>
      </c>
      <c r="E43" s="6">
        <f>+9.9 %</f>
        <v>0.099</v>
      </c>
    </row>
    <row r="44">
      <c r="A44" s="4">
        <v>42736.0</v>
      </c>
      <c r="B44" s="5" t="s">
        <v>172</v>
      </c>
      <c r="C44" s="6">
        <f>+1.6 %</f>
        <v>0.016</v>
      </c>
      <c r="D44" s="6">
        <f>+3.4 %</f>
        <v>0.034</v>
      </c>
      <c r="E44" s="6">
        <f>+10 %</f>
        <v>0.1</v>
      </c>
    </row>
    <row r="45">
      <c r="A45" s="4">
        <v>42705.0</v>
      </c>
      <c r="B45" s="5" t="s">
        <v>132</v>
      </c>
      <c r="C45" s="6">
        <f>+0.7 %</f>
        <v>0.007</v>
      </c>
      <c r="D45" s="6">
        <f t="shared" ref="D45:D46" si="5">+2.4 %</f>
        <v>0.024</v>
      </c>
      <c r="E45" s="6">
        <f>+9 %</f>
        <v>0.09</v>
      </c>
    </row>
    <row r="46">
      <c r="A46" s="4">
        <v>42675.0</v>
      </c>
      <c r="B46" s="5" t="s">
        <v>188</v>
      </c>
      <c r="C46" s="6">
        <f>+1.1 %</f>
        <v>0.011</v>
      </c>
      <c r="D46" s="6">
        <f t="shared" si="5"/>
        <v>0.024</v>
      </c>
      <c r="E46" s="6">
        <f>+8.6 %</f>
        <v>0.086</v>
      </c>
    </row>
    <row r="47">
      <c r="A47" s="4">
        <v>42644.0</v>
      </c>
      <c r="B47" s="5" t="s">
        <v>133</v>
      </c>
      <c r="C47" s="6">
        <f>+0.6 %</f>
        <v>0.006</v>
      </c>
      <c r="D47" s="6">
        <f>+1 %</f>
        <v>0.01</v>
      </c>
      <c r="E47" s="6">
        <f>+7.9 %</f>
        <v>0.079</v>
      </c>
    </row>
    <row r="48">
      <c r="A48" s="4">
        <v>42614.0</v>
      </c>
      <c r="B48" s="5" t="s">
        <v>196</v>
      </c>
      <c r="C48" s="6">
        <f>+0.7 %</f>
        <v>0.007</v>
      </c>
      <c r="D48" s="6">
        <f>+2.4 %</f>
        <v>0.024</v>
      </c>
      <c r="E48" s="6">
        <f>+6.9 %</f>
        <v>0.069</v>
      </c>
    </row>
    <row r="49">
      <c r="A49" s="4">
        <v>42583.0</v>
      </c>
      <c r="B49" s="5" t="s">
        <v>187</v>
      </c>
      <c r="C49" s="7" t="s">
        <v>23</v>
      </c>
      <c r="D49" s="6">
        <f>+1.2 %</f>
        <v>0.012</v>
      </c>
      <c r="E49" s="6">
        <f>+8.1 %</f>
        <v>0.081</v>
      </c>
    </row>
    <row r="50">
      <c r="A50" s="4">
        <v>42552.0</v>
      </c>
      <c r="B50" s="5" t="s">
        <v>187</v>
      </c>
      <c r="C50" s="6">
        <f>+2 %</f>
        <v>0.02</v>
      </c>
      <c r="D50" s="6">
        <f>+3.9 %</f>
        <v>0.039</v>
      </c>
      <c r="E50" s="6">
        <f>+9.2 %</f>
        <v>0.092</v>
      </c>
    </row>
    <row r="51">
      <c r="A51" s="4">
        <v>42522.0</v>
      </c>
      <c r="B51" s="5" t="s">
        <v>185</v>
      </c>
      <c r="C51" s="7" t="s">
        <v>47</v>
      </c>
      <c r="D51" s="6">
        <f>+2.3 %</f>
        <v>0.023</v>
      </c>
      <c r="E51" s="6">
        <f>+7.5 %</f>
        <v>0.075</v>
      </c>
    </row>
    <row r="52">
      <c r="A52" s="4">
        <v>42491.0</v>
      </c>
      <c r="B52" s="5" t="s">
        <v>185</v>
      </c>
      <c r="C52" s="6">
        <f>+2.4 %</f>
        <v>0.024</v>
      </c>
      <c r="D52" s="6">
        <f>+2.8 %</f>
        <v>0.028</v>
      </c>
      <c r="E52" s="6">
        <f>+9 %</f>
        <v>0.09</v>
      </c>
    </row>
    <row r="53">
      <c r="A53" s="4">
        <v>42461.0</v>
      </c>
      <c r="B53" s="5" t="s">
        <v>174</v>
      </c>
      <c r="C53" s="6">
        <f>+0.4 %</f>
        <v>0.004</v>
      </c>
      <c r="D53" s="6">
        <f>+1.4 %</f>
        <v>0.014</v>
      </c>
      <c r="E53" s="6">
        <f>+6.9 %</f>
        <v>0.069</v>
      </c>
    </row>
    <row r="54">
      <c r="A54" s="4">
        <v>42430.0</v>
      </c>
      <c r="B54" s="5" t="s">
        <v>135</v>
      </c>
      <c r="C54" s="5" t="s">
        <v>19</v>
      </c>
      <c r="D54" s="6">
        <f>+1.7 %</f>
        <v>0.017</v>
      </c>
      <c r="E54" s="6">
        <f>+7.3 %</f>
        <v>0.073</v>
      </c>
    </row>
    <row r="55">
      <c r="A55" s="4">
        <v>42401.0</v>
      </c>
      <c r="B55" s="5" t="s">
        <v>135</v>
      </c>
      <c r="C55" s="6">
        <f>+1 %</f>
        <v>0.01</v>
      </c>
      <c r="D55" s="6">
        <f>+2 %</f>
        <v>0.02</v>
      </c>
      <c r="E55" s="6">
        <f>+7 %</f>
        <v>0.07</v>
      </c>
    </row>
    <row r="56">
      <c r="A56" s="4">
        <v>42370.0</v>
      </c>
      <c r="B56" s="5" t="s">
        <v>175</v>
      </c>
      <c r="C56" s="6">
        <f>+0.7 %</f>
        <v>0.007</v>
      </c>
      <c r="D56" s="6">
        <f>+1.5 %</f>
        <v>0.015</v>
      </c>
      <c r="E56" s="6">
        <f>+7.6 %</f>
        <v>0.076</v>
      </c>
    </row>
    <row r="57">
      <c r="A57" s="4">
        <v>42339.0</v>
      </c>
      <c r="B57" s="5" t="s">
        <v>176</v>
      </c>
      <c r="C57" s="6">
        <f>+0.3 %</f>
        <v>0.003</v>
      </c>
      <c r="D57" s="6">
        <f>+0.4 %</f>
        <v>0.004</v>
      </c>
      <c r="E57" s="6">
        <f>+7.4 %</f>
        <v>0.074</v>
      </c>
    </row>
    <row r="58">
      <c r="A58" s="4">
        <v>42309.0</v>
      </c>
      <c r="B58" s="5" t="s">
        <v>176</v>
      </c>
      <c r="C58" s="6">
        <f>+0.5 %</f>
        <v>0.005</v>
      </c>
      <c r="D58" s="6">
        <f>+2 %</f>
        <v>0.02</v>
      </c>
      <c r="E58" s="6">
        <f>+6.5 %</f>
        <v>0.065</v>
      </c>
    </row>
    <row r="59">
      <c r="A59" s="4">
        <v>42278.0</v>
      </c>
      <c r="B59" s="5" t="s">
        <v>136</v>
      </c>
      <c r="C59" s="7" t="s">
        <v>6</v>
      </c>
      <c r="D59" s="6">
        <f>+2.2 %</f>
        <v>0.022</v>
      </c>
      <c r="E59" s="6">
        <f>+5.5 %</f>
        <v>0.055</v>
      </c>
    </row>
    <row r="60">
      <c r="A60" s="4">
        <v>42248.0</v>
      </c>
      <c r="B60" s="5" t="s">
        <v>136</v>
      </c>
      <c r="C60" s="6">
        <f>+1.8 %</f>
        <v>0.018</v>
      </c>
      <c r="D60" s="6">
        <f>+2.9 %</f>
        <v>0.029</v>
      </c>
      <c r="E60" s="6">
        <f>+5.9 %</f>
        <v>0.059</v>
      </c>
    </row>
    <row r="61">
      <c r="A61" s="4">
        <v>42217.0</v>
      </c>
      <c r="B61" s="5" t="s">
        <v>137</v>
      </c>
      <c r="C61" s="6">
        <f>+0.7 %</f>
        <v>0.007</v>
      </c>
      <c r="D61" s="6">
        <f>+2 %</f>
        <v>0.02</v>
      </c>
      <c r="E61" s="6">
        <f>+5.8 %</f>
        <v>0.058</v>
      </c>
    </row>
    <row r="62">
      <c r="A62" s="4">
        <v>42186.0</v>
      </c>
      <c r="B62" s="5" t="s">
        <v>206</v>
      </c>
      <c r="C62" s="6">
        <f>+0.4 %</f>
        <v>0.004</v>
      </c>
      <c r="D62" s="6">
        <f>+1.7 %</f>
        <v>0.017</v>
      </c>
      <c r="E62" s="6">
        <f>+5.9 %</f>
        <v>0.059</v>
      </c>
    </row>
    <row r="63">
      <c r="A63" s="4">
        <v>42156.0</v>
      </c>
      <c r="B63" s="5" t="s">
        <v>206</v>
      </c>
      <c r="C63" s="6">
        <f>+0.9 %</f>
        <v>0.009</v>
      </c>
      <c r="D63" s="6">
        <f>+2.1 %</f>
        <v>0.021</v>
      </c>
      <c r="E63" s="6">
        <f>+4.8 %</f>
        <v>0.048</v>
      </c>
    </row>
    <row r="64">
      <c r="A64" s="4">
        <v>42125.0</v>
      </c>
      <c r="B64" s="5" t="s">
        <v>138</v>
      </c>
      <c r="C64" s="6">
        <f>+0.4 %</f>
        <v>0.004</v>
      </c>
      <c r="D64" s="6">
        <f>+0.9 %</f>
        <v>0.009</v>
      </c>
      <c r="E64" s="6">
        <f>+3.6 %</f>
        <v>0.036</v>
      </c>
    </row>
    <row r="65">
      <c r="A65" s="4">
        <v>42095.0</v>
      </c>
      <c r="B65" s="5" t="s">
        <v>139</v>
      </c>
      <c r="C65" s="6">
        <f>+0.8 %</f>
        <v>0.008</v>
      </c>
      <c r="D65" s="6">
        <f>+2 %</f>
        <v>0.02</v>
      </c>
      <c r="E65" s="6">
        <f>+3.9 %</f>
        <v>0.039</v>
      </c>
    </row>
    <row r="66">
      <c r="A66" s="4">
        <v>42064.0</v>
      </c>
      <c r="B66" s="5" t="s">
        <v>139</v>
      </c>
      <c r="C66" s="7" t="s">
        <v>23</v>
      </c>
      <c r="D66" s="6">
        <f>+1.8 %</f>
        <v>0.018</v>
      </c>
      <c r="E66" s="6">
        <f>+3.1 %</f>
        <v>0.031</v>
      </c>
    </row>
    <row r="67">
      <c r="A67" s="4">
        <v>42036.0</v>
      </c>
      <c r="B67" s="5" t="s">
        <v>139</v>
      </c>
      <c r="C67" s="6">
        <f t="shared" ref="C67:D67" si="6">+1.5 %</f>
        <v>0.015</v>
      </c>
      <c r="D67" s="6">
        <f t="shared" si="6"/>
        <v>0.015</v>
      </c>
      <c r="E67" s="6">
        <f>+3.3 %</f>
        <v>0.033</v>
      </c>
    </row>
    <row r="68">
      <c r="A68" s="4">
        <v>42005.0</v>
      </c>
      <c r="B68" s="5" t="s">
        <v>8</v>
      </c>
      <c r="C68" s="6">
        <f>+0.6 %</f>
        <v>0.006</v>
      </c>
      <c r="D68" s="7" t="s">
        <v>47</v>
      </c>
      <c r="E68" s="6">
        <f>+2.4 %</f>
        <v>0.024</v>
      </c>
    </row>
    <row r="69">
      <c r="A69" s="4">
        <v>41974.0</v>
      </c>
      <c r="B69" s="5" t="s">
        <v>8</v>
      </c>
      <c r="C69" s="7" t="s">
        <v>7</v>
      </c>
      <c r="D69" s="7" t="s">
        <v>66</v>
      </c>
      <c r="E69" s="6">
        <f>+2.6 %</f>
        <v>0.026</v>
      </c>
    </row>
    <row r="70">
      <c r="A70" s="4">
        <v>41944.0</v>
      </c>
      <c r="B70" s="5" t="s">
        <v>8</v>
      </c>
      <c r="C70" s="7" t="s">
        <v>47</v>
      </c>
      <c r="D70" s="6">
        <f>+1.2 %</f>
        <v>0.012</v>
      </c>
      <c r="E70" s="6">
        <f>+2.2 %</f>
        <v>0.022</v>
      </c>
    </row>
    <row r="71">
      <c r="A71" s="4">
        <v>41913.0</v>
      </c>
      <c r="B71" s="5" t="s">
        <v>140</v>
      </c>
      <c r="C71" s="5" t="s">
        <v>19</v>
      </c>
      <c r="D71" s="6">
        <f>+2.6 %</f>
        <v>0.026</v>
      </c>
      <c r="E71" s="6">
        <f>+2.5 %</f>
        <v>0.025</v>
      </c>
    </row>
    <row r="72">
      <c r="A72" s="4">
        <v>41883.0</v>
      </c>
      <c r="B72" s="5" t="s">
        <v>140</v>
      </c>
      <c r="C72" s="6">
        <f>+1.8 %</f>
        <v>0.018</v>
      </c>
      <c r="D72" s="6">
        <f>+1.9 %</f>
        <v>0.019</v>
      </c>
      <c r="E72" s="6">
        <f>+1.2 %</f>
        <v>0.012</v>
      </c>
    </row>
    <row r="73">
      <c r="A73" s="4">
        <v>41852.0</v>
      </c>
      <c r="B73" s="5" t="s">
        <v>5</v>
      </c>
      <c r="C73" s="6">
        <f>+0.8 %</f>
        <v>0.008</v>
      </c>
      <c r="D73" s="7" t="s">
        <v>51</v>
      </c>
      <c r="E73" s="7" t="s">
        <v>7</v>
      </c>
    </row>
    <row r="74">
      <c r="A74" s="4">
        <v>41821.0</v>
      </c>
      <c r="B74" s="5" t="s">
        <v>9</v>
      </c>
      <c r="C74" s="7" t="s">
        <v>7</v>
      </c>
      <c r="D74" s="7" t="s">
        <v>18</v>
      </c>
      <c r="E74" s="7" t="s">
        <v>47</v>
      </c>
    </row>
    <row r="75">
      <c r="A75" s="4">
        <v>41791.0</v>
      </c>
      <c r="B75" s="5" t="s">
        <v>5</v>
      </c>
      <c r="C75" s="7" t="s">
        <v>18</v>
      </c>
      <c r="D75" s="6">
        <f t="shared" ref="D75:E75" si="7">+0.5 %</f>
        <v>0.005</v>
      </c>
      <c r="E75" s="6">
        <f t="shared" si="7"/>
        <v>0.005</v>
      </c>
    </row>
    <row r="76">
      <c r="A76" s="4">
        <v>41760.0</v>
      </c>
      <c r="B76" s="5" t="s">
        <v>5</v>
      </c>
      <c r="C76" s="6">
        <f>+0.7 %</f>
        <v>0.007</v>
      </c>
      <c r="D76" s="6">
        <f>+0.6 %</f>
        <v>0.006</v>
      </c>
      <c r="E76" s="6">
        <f>+0.8 %</f>
        <v>0.008</v>
      </c>
    </row>
    <row r="77">
      <c r="A77" s="4">
        <v>41730.0</v>
      </c>
      <c r="B77" s="5" t="s">
        <v>9</v>
      </c>
      <c r="C77" s="5" t="s">
        <v>19</v>
      </c>
      <c r="D77" s="6">
        <f>+0.5 %</f>
        <v>0.005</v>
      </c>
      <c r="E77" s="7" t="s">
        <v>25</v>
      </c>
    </row>
    <row r="78">
      <c r="A78" s="4">
        <v>41699.0</v>
      </c>
      <c r="B78" s="5" t="s">
        <v>9</v>
      </c>
      <c r="C78" s="7" t="s">
        <v>51</v>
      </c>
      <c r="D78" s="6">
        <f>+1.3 %</f>
        <v>0.013</v>
      </c>
      <c r="E78" s="7" t="s">
        <v>17</v>
      </c>
    </row>
    <row r="79">
      <c r="A79" s="4">
        <v>41671.0</v>
      </c>
      <c r="B79" s="5" t="s">
        <v>9</v>
      </c>
      <c r="C79" s="6">
        <f>+0.6 %</f>
        <v>0.006</v>
      </c>
      <c r="D79" s="6">
        <f>+0.5 %</f>
        <v>0.005</v>
      </c>
      <c r="E79" s="7" t="s">
        <v>17</v>
      </c>
    </row>
    <row r="80">
      <c r="A80" s="4">
        <v>41640.0</v>
      </c>
      <c r="B80" s="5" t="s">
        <v>9</v>
      </c>
      <c r="C80" s="6">
        <f>+0.8 %</f>
        <v>0.008</v>
      </c>
      <c r="D80" s="7" t="s">
        <v>23</v>
      </c>
      <c r="E80" s="7" t="s">
        <v>78</v>
      </c>
    </row>
    <row r="81">
      <c r="A81" s="4">
        <v>41609.0</v>
      </c>
      <c r="B81" s="5" t="s">
        <v>10</v>
      </c>
      <c r="C81" s="7" t="s">
        <v>15</v>
      </c>
      <c r="D81" s="7" t="s">
        <v>87</v>
      </c>
      <c r="E81" s="7" t="s">
        <v>72</v>
      </c>
    </row>
    <row r="82">
      <c r="A82" s="4">
        <v>41579.0</v>
      </c>
      <c r="B82" s="5" t="s">
        <v>9</v>
      </c>
      <c r="C82" s="7" t="s">
        <v>18</v>
      </c>
      <c r="D82" s="7" t="s">
        <v>16</v>
      </c>
      <c r="E82" s="7" t="s">
        <v>151</v>
      </c>
    </row>
    <row r="83">
      <c r="A83" s="4">
        <v>41548.0</v>
      </c>
      <c r="B83" s="5" t="s">
        <v>9</v>
      </c>
      <c r="C83" s="7" t="s">
        <v>17</v>
      </c>
      <c r="D83" s="7" t="s">
        <v>47</v>
      </c>
      <c r="E83" s="7" t="s">
        <v>89</v>
      </c>
    </row>
    <row r="84">
      <c r="A84" s="4">
        <v>41518.0</v>
      </c>
      <c r="B84" s="5" t="s">
        <v>5</v>
      </c>
      <c r="C84" s="7" t="s">
        <v>51</v>
      </c>
      <c r="D84" s="6">
        <f>+1.1 %</f>
        <v>0.011</v>
      </c>
      <c r="E84" s="7" t="s">
        <v>154</v>
      </c>
    </row>
    <row r="85">
      <c r="A85" s="4">
        <v>41487.0</v>
      </c>
      <c r="B85" s="5" t="s">
        <v>5</v>
      </c>
      <c r="C85" s="6">
        <f>+0.9 %</f>
        <v>0.009</v>
      </c>
      <c r="D85" s="6">
        <f>+1.3 %</f>
        <v>0.013</v>
      </c>
      <c r="E85" s="7" t="s">
        <v>89</v>
      </c>
    </row>
    <row r="86">
      <c r="A86" s="4">
        <v>41456.0</v>
      </c>
      <c r="B86" s="5" t="s">
        <v>9</v>
      </c>
      <c r="C86" s="6">
        <f>+0.4 %</f>
        <v>0.004</v>
      </c>
      <c r="D86" s="7" t="s">
        <v>6</v>
      </c>
      <c r="E86" s="7" t="s">
        <v>90</v>
      </c>
    </row>
    <row r="87">
      <c r="A87" s="4">
        <v>41426.0</v>
      </c>
      <c r="B87" s="5" t="s">
        <v>9</v>
      </c>
      <c r="C87" s="6">
        <f>+0.1 %</f>
        <v>0.001</v>
      </c>
      <c r="D87" s="7" t="s">
        <v>17</v>
      </c>
      <c r="E87" s="7" t="s">
        <v>93</v>
      </c>
    </row>
    <row r="88">
      <c r="A88" s="4">
        <v>41395.0</v>
      </c>
      <c r="B88" s="5" t="s">
        <v>9</v>
      </c>
      <c r="C88" s="7" t="s">
        <v>62</v>
      </c>
      <c r="D88" s="7" t="s">
        <v>86</v>
      </c>
      <c r="E88" s="7" t="s">
        <v>93</v>
      </c>
    </row>
    <row r="89">
      <c r="A89" s="4">
        <v>41365.0</v>
      </c>
      <c r="B89" s="5" t="s">
        <v>5</v>
      </c>
      <c r="C89" s="7" t="s">
        <v>47</v>
      </c>
      <c r="D89" s="7" t="s">
        <v>47</v>
      </c>
      <c r="E89" s="7" t="s">
        <v>90</v>
      </c>
    </row>
    <row r="90">
      <c r="A90" s="4">
        <v>41334.0</v>
      </c>
      <c r="B90" s="5" t="s">
        <v>5</v>
      </c>
      <c r="C90" s="5" t="s">
        <v>19</v>
      </c>
      <c r="D90" s="7" t="s">
        <v>48</v>
      </c>
      <c r="E90" s="7" t="s">
        <v>56</v>
      </c>
    </row>
    <row r="91">
      <c r="A91" s="4">
        <v>41306.0</v>
      </c>
      <c r="B91" s="5" t="s">
        <v>8</v>
      </c>
      <c r="C91" s="5" t="s">
        <v>19</v>
      </c>
      <c r="D91" s="7" t="s">
        <v>79</v>
      </c>
      <c r="E91" s="7" t="s">
        <v>93</v>
      </c>
    </row>
    <row r="92">
      <c r="A92" s="4">
        <v>41275.0</v>
      </c>
      <c r="B92" s="5" t="s">
        <v>8</v>
      </c>
      <c r="C92" s="7" t="s">
        <v>48</v>
      </c>
      <c r="D92" s="7" t="s">
        <v>88</v>
      </c>
      <c r="E92" s="7" t="s">
        <v>199</v>
      </c>
    </row>
    <row r="93">
      <c r="A93" s="4">
        <v>41244.0</v>
      </c>
      <c r="B93" s="5" t="s">
        <v>140</v>
      </c>
      <c r="C93" s="7" t="s">
        <v>66</v>
      </c>
      <c r="D93" s="7" t="s">
        <v>72</v>
      </c>
      <c r="E93" s="7" t="s">
        <v>90</v>
      </c>
    </row>
    <row r="94">
      <c r="A94" s="4">
        <v>41214.0</v>
      </c>
      <c r="B94" s="5" t="s">
        <v>139</v>
      </c>
      <c r="C94" s="7" t="s">
        <v>71</v>
      </c>
      <c r="D94" s="7" t="s">
        <v>53</v>
      </c>
      <c r="E94" s="7" t="s">
        <v>198</v>
      </c>
    </row>
    <row r="95">
      <c r="A95" s="4">
        <v>41183.0</v>
      </c>
      <c r="B95" s="5" t="s">
        <v>206</v>
      </c>
      <c r="C95" s="7" t="s">
        <v>48</v>
      </c>
      <c r="D95" s="7" t="s">
        <v>86</v>
      </c>
      <c r="E95" s="7" t="s">
        <v>189</v>
      </c>
    </row>
    <row r="96">
      <c r="A96" s="4">
        <v>41153.0</v>
      </c>
      <c r="B96" s="5" t="s">
        <v>137</v>
      </c>
      <c r="C96" s="7" t="s">
        <v>6</v>
      </c>
      <c r="D96" s="7" t="s">
        <v>6</v>
      </c>
      <c r="E96" s="7" t="s">
        <v>83</v>
      </c>
    </row>
    <row r="97">
      <c r="A97" s="4">
        <v>41122.0</v>
      </c>
      <c r="B97" s="5" t="s">
        <v>137</v>
      </c>
      <c r="C97" s="5" t="s">
        <v>19</v>
      </c>
      <c r="D97" s="5" t="s">
        <v>19</v>
      </c>
      <c r="E97" s="7" t="s">
        <v>95</v>
      </c>
    </row>
    <row r="98">
      <c r="A98" s="4">
        <v>41091.0</v>
      </c>
      <c r="B98" s="5" t="s">
        <v>137</v>
      </c>
      <c r="C98" s="5" t="s">
        <v>19</v>
      </c>
      <c r="D98" s="7" t="s">
        <v>6</v>
      </c>
      <c r="E98" s="7" t="s">
        <v>155</v>
      </c>
    </row>
    <row r="99">
      <c r="A99" s="4">
        <v>41061.0</v>
      </c>
      <c r="B99" s="5" t="s">
        <v>137</v>
      </c>
      <c r="C99" s="5" t="s">
        <v>19</v>
      </c>
      <c r="D99" s="7" t="s">
        <v>25</v>
      </c>
      <c r="E99" s="7" t="s">
        <v>55</v>
      </c>
    </row>
    <row r="100">
      <c r="A100" s="4">
        <v>41030.0</v>
      </c>
      <c r="B100" s="5" t="s">
        <v>137</v>
      </c>
      <c r="C100" s="7" t="s">
        <v>6</v>
      </c>
      <c r="D100" s="7" t="s">
        <v>86</v>
      </c>
      <c r="E100" s="7" t="s">
        <v>55</v>
      </c>
    </row>
    <row r="101">
      <c r="A101" s="4">
        <v>41000.0</v>
      </c>
      <c r="B101" s="5" t="s">
        <v>177</v>
      </c>
      <c r="C101" s="7" t="s">
        <v>23</v>
      </c>
      <c r="D101" s="7" t="s">
        <v>62</v>
      </c>
      <c r="E101" s="7" t="s">
        <v>72</v>
      </c>
    </row>
    <row r="102">
      <c r="A102" s="4">
        <v>40969.0</v>
      </c>
      <c r="B102" s="5" t="s">
        <v>177</v>
      </c>
      <c r="C102" s="7" t="s">
        <v>47</v>
      </c>
      <c r="D102" s="7" t="s">
        <v>66</v>
      </c>
      <c r="E102" s="7" t="s">
        <v>83</v>
      </c>
    </row>
    <row r="103">
      <c r="A103" s="4">
        <v>40940.0</v>
      </c>
      <c r="B103" s="5" t="s">
        <v>136</v>
      </c>
      <c r="C103" s="6">
        <f>+0.1 %</f>
        <v>0.001</v>
      </c>
      <c r="D103" s="7" t="s">
        <v>86</v>
      </c>
      <c r="E103" s="7" t="s">
        <v>151</v>
      </c>
    </row>
    <row r="104">
      <c r="A104" s="4">
        <v>40909.0</v>
      </c>
      <c r="B104" s="5" t="s">
        <v>136</v>
      </c>
      <c r="C104" s="7" t="s">
        <v>25</v>
      </c>
      <c r="D104" s="7" t="s">
        <v>54</v>
      </c>
      <c r="E104" s="7" t="s">
        <v>80</v>
      </c>
    </row>
    <row r="105">
      <c r="A105" s="4">
        <v>40878.0</v>
      </c>
      <c r="B105" s="5" t="s">
        <v>136</v>
      </c>
      <c r="C105" s="7" t="s">
        <v>25</v>
      </c>
      <c r="D105" s="7" t="s">
        <v>17</v>
      </c>
      <c r="E105" s="7" t="s">
        <v>108</v>
      </c>
    </row>
    <row r="106">
      <c r="A106" s="4">
        <v>40848.0</v>
      </c>
      <c r="B106" s="5" t="s">
        <v>176</v>
      </c>
      <c r="C106" s="7" t="s">
        <v>16</v>
      </c>
      <c r="D106" s="7" t="s">
        <v>25</v>
      </c>
      <c r="E106" s="7" t="s">
        <v>111</v>
      </c>
    </row>
    <row r="107">
      <c r="A107" s="4">
        <v>40817.0</v>
      </c>
      <c r="B107" s="5" t="s">
        <v>135</v>
      </c>
      <c r="C107" s="6">
        <f>+1.2 %</f>
        <v>0.012</v>
      </c>
      <c r="D107" s="6">
        <f>+0.1 %</f>
        <v>0.001</v>
      </c>
      <c r="E107" s="7" t="s">
        <v>85</v>
      </c>
    </row>
    <row r="108">
      <c r="A108" s="4">
        <v>40787.0</v>
      </c>
      <c r="B108" s="5" t="s">
        <v>175</v>
      </c>
      <c r="C108" s="7" t="s">
        <v>18</v>
      </c>
      <c r="D108" s="7" t="s">
        <v>48</v>
      </c>
      <c r="E108" s="7" t="s">
        <v>69</v>
      </c>
    </row>
    <row r="109">
      <c r="A109" s="4">
        <v>40756.0</v>
      </c>
      <c r="B109" s="5" t="s">
        <v>175</v>
      </c>
      <c r="C109" s="7" t="s">
        <v>15</v>
      </c>
      <c r="D109" s="7" t="s">
        <v>25</v>
      </c>
      <c r="E109" s="7" t="s">
        <v>14</v>
      </c>
    </row>
    <row r="110">
      <c r="A110" s="4">
        <v>40725.0</v>
      </c>
      <c r="B110" s="5" t="s">
        <v>135</v>
      </c>
      <c r="C110" s="6">
        <f t="shared" ref="C110:E110" si="8">+0.1 %</f>
        <v>0.001</v>
      </c>
      <c r="D110" s="6">
        <f t="shared" si="8"/>
        <v>0.001</v>
      </c>
      <c r="E110" s="6">
        <f t="shared" si="8"/>
        <v>0.001</v>
      </c>
    </row>
    <row r="111">
      <c r="A111" s="4">
        <v>40695.0</v>
      </c>
      <c r="B111" s="5" t="s">
        <v>135</v>
      </c>
      <c r="C111" s="6">
        <f>+0.1 %</f>
        <v>0.001</v>
      </c>
      <c r="D111" s="7" t="s">
        <v>51</v>
      </c>
      <c r="E111" s="7" t="s">
        <v>7</v>
      </c>
    </row>
    <row r="112">
      <c r="A112" s="4">
        <v>40664.0</v>
      </c>
      <c r="B112" s="5" t="s">
        <v>135</v>
      </c>
      <c r="C112" s="5" t="s">
        <v>19</v>
      </c>
      <c r="D112" s="7" t="s">
        <v>48</v>
      </c>
      <c r="E112" s="7" t="s">
        <v>17</v>
      </c>
    </row>
    <row r="113">
      <c r="A113" s="4">
        <v>40634.0</v>
      </c>
      <c r="B113" s="5" t="s">
        <v>135</v>
      </c>
      <c r="C113" s="7" t="s">
        <v>51</v>
      </c>
      <c r="D113" s="7" t="s">
        <v>87</v>
      </c>
      <c r="E113" s="7" t="s">
        <v>78</v>
      </c>
    </row>
    <row r="114">
      <c r="A114" s="4">
        <v>40603.0</v>
      </c>
      <c r="B114" s="5" t="s">
        <v>135</v>
      </c>
      <c r="C114" s="7" t="s">
        <v>15</v>
      </c>
      <c r="D114" s="7" t="s">
        <v>64</v>
      </c>
      <c r="E114" s="7" t="s">
        <v>113</v>
      </c>
    </row>
    <row r="115">
      <c r="A115" s="4">
        <v>40575.0</v>
      </c>
      <c r="B115" s="5" t="s">
        <v>174</v>
      </c>
      <c r="C115" s="7" t="s">
        <v>71</v>
      </c>
      <c r="D115" s="7" t="s">
        <v>87</v>
      </c>
      <c r="E115" s="7" t="s">
        <v>86</v>
      </c>
    </row>
    <row r="116">
      <c r="A116" s="4">
        <v>40544.0</v>
      </c>
      <c r="B116" s="5" t="s">
        <v>185</v>
      </c>
      <c r="C116" s="6">
        <f>+0.3 %</f>
        <v>0.003</v>
      </c>
      <c r="D116" s="5" t="s">
        <v>19</v>
      </c>
      <c r="E116" s="7" t="s">
        <v>47</v>
      </c>
    </row>
    <row r="117">
      <c r="A117" s="4">
        <v>40513.0</v>
      </c>
      <c r="B117" s="5" t="s">
        <v>185</v>
      </c>
      <c r="C117" s="7" t="s">
        <v>86</v>
      </c>
      <c r="D117" s="6">
        <f>+0.1 %</f>
        <v>0.001</v>
      </c>
      <c r="E117" s="7" t="s">
        <v>84</v>
      </c>
    </row>
    <row r="118">
      <c r="A118" s="4">
        <v>40483.0</v>
      </c>
      <c r="B118" s="5" t="s">
        <v>134</v>
      </c>
      <c r="C118" s="6">
        <f>+1 %</f>
        <v>0.01</v>
      </c>
      <c r="D118" s="6">
        <f>+2.3 %</f>
        <v>0.023</v>
      </c>
      <c r="E118" s="7" t="s">
        <v>23</v>
      </c>
    </row>
    <row r="119">
      <c r="A119" s="4">
        <v>40452.0</v>
      </c>
      <c r="B119" s="5" t="s">
        <v>185</v>
      </c>
      <c r="C119" s="6">
        <f>+0.4 %</f>
        <v>0.004</v>
      </c>
      <c r="D119" s="6">
        <f>+2.4 %</f>
        <v>0.024</v>
      </c>
      <c r="E119" s="7" t="s">
        <v>62</v>
      </c>
    </row>
    <row r="120">
      <c r="A120" s="4">
        <v>40422.0</v>
      </c>
      <c r="B120" s="5" t="s">
        <v>185</v>
      </c>
      <c r="C120" s="6">
        <f>+0.8 %</f>
        <v>0.008</v>
      </c>
      <c r="D120" s="6">
        <f>+1.4 %</f>
        <v>0.014</v>
      </c>
      <c r="E120" s="7" t="s">
        <v>96</v>
      </c>
    </row>
    <row r="121">
      <c r="A121" s="4">
        <v>40391.0</v>
      </c>
      <c r="B121" s="5" t="s">
        <v>174</v>
      </c>
      <c r="C121" s="6">
        <f>+1.1 %</f>
        <v>0.011</v>
      </c>
      <c r="D121" s="5" t="s">
        <v>19</v>
      </c>
      <c r="E121" s="7" t="s">
        <v>53</v>
      </c>
    </row>
    <row r="122">
      <c r="A122" s="4">
        <v>40360.0</v>
      </c>
      <c r="B122" s="5" t="s">
        <v>135</v>
      </c>
      <c r="C122" s="7" t="s">
        <v>47</v>
      </c>
      <c r="D122" s="7" t="s">
        <v>16</v>
      </c>
      <c r="E122" s="7" t="s">
        <v>147</v>
      </c>
    </row>
    <row r="123">
      <c r="A123" s="4">
        <v>40330.0</v>
      </c>
      <c r="B123" s="5" t="s">
        <v>174</v>
      </c>
      <c r="C123" s="7" t="s">
        <v>7</v>
      </c>
      <c r="D123" s="7" t="s">
        <v>84</v>
      </c>
      <c r="E123" s="7" t="s">
        <v>150</v>
      </c>
    </row>
    <row r="124">
      <c r="A124" s="4">
        <v>40299.0</v>
      </c>
      <c r="B124" s="5" t="s">
        <v>183</v>
      </c>
      <c r="C124" s="7" t="s">
        <v>47</v>
      </c>
      <c r="D124" s="7" t="s">
        <v>66</v>
      </c>
      <c r="E124" s="7" t="s">
        <v>54</v>
      </c>
    </row>
    <row r="125">
      <c r="A125" s="4">
        <v>40269.0</v>
      </c>
      <c r="B125" s="5" t="s">
        <v>183</v>
      </c>
      <c r="C125" s="7" t="s">
        <v>25</v>
      </c>
      <c r="D125" s="7" t="s">
        <v>17</v>
      </c>
      <c r="E125" s="7" t="s">
        <v>83</v>
      </c>
    </row>
    <row r="126">
      <c r="A126" s="4">
        <v>40238.0</v>
      </c>
      <c r="B126" s="5" t="s">
        <v>185</v>
      </c>
      <c r="C126" s="6">
        <f>+0.2 %</f>
        <v>0.002</v>
      </c>
      <c r="D126" s="7" t="s">
        <v>96</v>
      </c>
      <c r="E126" s="7" t="s">
        <v>79</v>
      </c>
    </row>
    <row r="127">
      <c r="A127" s="4">
        <v>40210.0</v>
      </c>
      <c r="B127" s="5" t="s">
        <v>185</v>
      </c>
      <c r="C127" s="7" t="s">
        <v>7</v>
      </c>
      <c r="D127" s="7" t="s">
        <v>96</v>
      </c>
      <c r="E127" s="7" t="s">
        <v>67</v>
      </c>
    </row>
    <row r="128">
      <c r="A128" s="4">
        <v>40179.0</v>
      </c>
      <c r="B128" s="5" t="s">
        <v>134</v>
      </c>
      <c r="C128" s="7" t="s">
        <v>48</v>
      </c>
      <c r="D128" s="7" t="s">
        <v>23</v>
      </c>
      <c r="E128" s="7" t="s">
        <v>72</v>
      </c>
    </row>
    <row r="129">
      <c r="A129" s="4">
        <v>40148.0</v>
      </c>
      <c r="B129" s="5" t="s">
        <v>187</v>
      </c>
      <c r="C129" s="6">
        <f>+0.2 %</f>
        <v>0.002</v>
      </c>
      <c r="D129" s="6">
        <f>+0.4 %</f>
        <v>0.004</v>
      </c>
      <c r="E129" s="7" t="s">
        <v>113</v>
      </c>
    </row>
    <row r="130">
      <c r="A130" s="4">
        <v>40118.0</v>
      </c>
      <c r="B130" s="5" t="s">
        <v>187</v>
      </c>
      <c r="C130" s="6">
        <f>+0.5 %</f>
        <v>0.005</v>
      </c>
      <c r="D130" s="7" t="s">
        <v>51</v>
      </c>
      <c r="E130" s="7" t="s">
        <v>98</v>
      </c>
    </row>
    <row r="131">
      <c r="A131" s="4">
        <v>40087.0</v>
      </c>
      <c r="B131" s="5" t="s">
        <v>134</v>
      </c>
      <c r="C131" s="7" t="s">
        <v>18</v>
      </c>
      <c r="D131" s="7" t="s">
        <v>17</v>
      </c>
      <c r="E131" s="7" t="s">
        <v>103</v>
      </c>
    </row>
    <row r="132">
      <c r="A132" s="4">
        <v>40057.0</v>
      </c>
      <c r="B132" s="5" t="s">
        <v>134</v>
      </c>
      <c r="C132" s="7" t="s">
        <v>6</v>
      </c>
      <c r="D132" s="6">
        <f>+0.1 %</f>
        <v>0.001</v>
      </c>
      <c r="E132" s="7" t="s">
        <v>58</v>
      </c>
    </row>
    <row r="133">
      <c r="A133" s="4">
        <v>40026.0</v>
      </c>
      <c r="B133" s="5" t="s">
        <v>187</v>
      </c>
      <c r="C133" s="7" t="s">
        <v>7</v>
      </c>
      <c r="D133" s="7" t="s">
        <v>6</v>
      </c>
      <c r="E133" s="7" t="s">
        <v>189</v>
      </c>
    </row>
    <row r="134">
      <c r="A134" s="4">
        <v>39995.0</v>
      </c>
      <c r="B134" s="5" t="s">
        <v>196</v>
      </c>
      <c r="C134" s="6">
        <f>+1.1 %</f>
        <v>0.011</v>
      </c>
      <c r="D134" s="7" t="s">
        <v>7</v>
      </c>
      <c r="E134" s="7" t="s">
        <v>146</v>
      </c>
    </row>
    <row r="135">
      <c r="A135" s="4">
        <v>39965.0</v>
      </c>
      <c r="B135" s="5" t="s">
        <v>134</v>
      </c>
      <c r="C135" s="7" t="s">
        <v>62</v>
      </c>
      <c r="D135" s="7" t="s">
        <v>66</v>
      </c>
      <c r="E135" s="7" t="s">
        <v>154</v>
      </c>
    </row>
    <row r="136">
      <c r="A136" s="4">
        <v>39934.0</v>
      </c>
      <c r="B136" s="5" t="s">
        <v>187</v>
      </c>
      <c r="C136" s="7" t="s">
        <v>62</v>
      </c>
      <c r="D136" s="7" t="s">
        <v>25</v>
      </c>
      <c r="E136" s="7" t="s">
        <v>23</v>
      </c>
    </row>
    <row r="137">
      <c r="A137" s="4">
        <v>39904.0</v>
      </c>
      <c r="B137" s="5" t="s">
        <v>196</v>
      </c>
      <c r="C137" s="6">
        <f>+0.5 %</f>
        <v>0.005</v>
      </c>
      <c r="D137" s="7" t="s">
        <v>71</v>
      </c>
      <c r="E137" s="7" t="s">
        <v>17</v>
      </c>
    </row>
    <row r="138">
      <c r="A138" s="4">
        <v>39873.0</v>
      </c>
      <c r="B138" s="5" t="s">
        <v>196</v>
      </c>
      <c r="C138" s="7" t="s">
        <v>6</v>
      </c>
      <c r="D138" s="7" t="s">
        <v>84</v>
      </c>
      <c r="E138" s="7" t="s">
        <v>144</v>
      </c>
    </row>
    <row r="139">
      <c r="A139" s="4">
        <v>39845.0</v>
      </c>
      <c r="B139" s="5" t="s">
        <v>196</v>
      </c>
      <c r="C139" s="7" t="s">
        <v>16</v>
      </c>
      <c r="D139" s="7" t="s">
        <v>69</v>
      </c>
      <c r="E139" s="7" t="s">
        <v>192</v>
      </c>
    </row>
    <row r="140">
      <c r="A140" s="4">
        <v>39814.0</v>
      </c>
      <c r="B140" s="5" t="s">
        <v>188</v>
      </c>
      <c r="C140" s="6">
        <f>+0.2 %</f>
        <v>0.002</v>
      </c>
      <c r="D140" s="7" t="s">
        <v>53</v>
      </c>
      <c r="E140" s="6">
        <f>+1.7 %</f>
        <v>0.017</v>
      </c>
    </row>
    <row r="141">
      <c r="A141" s="4">
        <v>39783.0</v>
      </c>
      <c r="B141" s="5" t="s">
        <v>188</v>
      </c>
      <c r="C141" s="7" t="s">
        <v>96</v>
      </c>
      <c r="D141" s="7" t="s">
        <v>74</v>
      </c>
      <c r="E141" s="6">
        <f>+4.4 %</f>
        <v>0.044</v>
      </c>
    </row>
    <row r="142">
      <c r="A142" s="4">
        <v>39753.0</v>
      </c>
      <c r="B142" s="5" t="s">
        <v>173</v>
      </c>
      <c r="C142" s="7" t="s">
        <v>86</v>
      </c>
      <c r="D142" s="7" t="s">
        <v>96</v>
      </c>
      <c r="E142" s="6">
        <f>+2.2 %</f>
        <v>0.022</v>
      </c>
    </row>
    <row r="143">
      <c r="A143" s="4">
        <v>39722.0</v>
      </c>
      <c r="B143" s="5" t="s">
        <v>205</v>
      </c>
      <c r="C143" s="7" t="s">
        <v>48</v>
      </c>
      <c r="D143" s="7" t="s">
        <v>85</v>
      </c>
      <c r="E143" s="6">
        <f>+2.8 %</f>
        <v>0.028</v>
      </c>
    </row>
    <row r="144">
      <c r="A144" s="4">
        <v>39692.0</v>
      </c>
      <c r="B144" s="5" t="s">
        <v>131</v>
      </c>
      <c r="C144" s="6">
        <f>+0.8 %</f>
        <v>0.008</v>
      </c>
      <c r="D144" s="6">
        <f>+2.1 %</f>
        <v>0.021</v>
      </c>
      <c r="E144" s="7" t="s">
        <v>189</v>
      </c>
    </row>
    <row r="145">
      <c r="A145" s="4">
        <v>39661.0</v>
      </c>
      <c r="B145" s="5" t="s">
        <v>205</v>
      </c>
      <c r="C145" s="7" t="s">
        <v>64</v>
      </c>
      <c r="D145" s="6">
        <f>+5 %</f>
        <v>0.05</v>
      </c>
      <c r="E145" s="7" t="s">
        <v>72</v>
      </c>
    </row>
    <row r="146">
      <c r="A146" s="4">
        <v>39630.0</v>
      </c>
      <c r="B146" s="5" t="s">
        <v>170</v>
      </c>
      <c r="C146" s="6">
        <f>+3.4 %</f>
        <v>0.034</v>
      </c>
      <c r="D146" s="6">
        <f>+5.3 %</f>
        <v>0.053</v>
      </c>
      <c r="E146" s="5" t="s">
        <v>153</v>
      </c>
    </row>
    <row r="147">
      <c r="A147" s="4">
        <v>39600.0</v>
      </c>
      <c r="B147" s="5" t="s">
        <v>173</v>
      </c>
      <c r="C147" s="6">
        <f>+3.7 %</f>
        <v>0.037</v>
      </c>
      <c r="D147" s="7" t="s">
        <v>72</v>
      </c>
      <c r="E147" s="5" t="s">
        <v>153</v>
      </c>
    </row>
    <row r="148">
      <c r="A148" s="4">
        <v>39569.0</v>
      </c>
      <c r="B148" s="5" t="s">
        <v>196</v>
      </c>
      <c r="C148" s="7" t="s">
        <v>78</v>
      </c>
      <c r="D148" s="7" t="s">
        <v>58</v>
      </c>
      <c r="E148" s="5" t="s">
        <v>153</v>
      </c>
    </row>
    <row r="149">
      <c r="A149" s="4">
        <v>39539.0</v>
      </c>
      <c r="B149" s="5" t="s">
        <v>188</v>
      </c>
      <c r="C149" s="7" t="s">
        <v>105</v>
      </c>
      <c r="D149" s="6">
        <f>+1.5 %</f>
        <v>0.015</v>
      </c>
      <c r="E149" s="5" t="s">
        <v>153</v>
      </c>
    </row>
    <row r="150">
      <c r="A150" s="4">
        <v>39508.0</v>
      </c>
      <c r="B150" s="5" t="s">
        <v>170</v>
      </c>
      <c r="C150" s="6">
        <f>+0.5 %</f>
        <v>0.005</v>
      </c>
      <c r="D150" s="6">
        <f>+10.2 %</f>
        <v>0.102</v>
      </c>
      <c r="E150" s="5" t="s">
        <v>153</v>
      </c>
    </row>
    <row r="151">
      <c r="A151" s="4">
        <v>39479.0</v>
      </c>
      <c r="B151" s="5" t="s">
        <v>170</v>
      </c>
      <c r="C151" s="6">
        <f>+6.6 %</f>
        <v>0.066</v>
      </c>
      <c r="D151" s="6">
        <f>+5.8 %</f>
        <v>0.058</v>
      </c>
      <c r="E151" s="5" t="s">
        <v>153</v>
      </c>
    </row>
    <row r="152">
      <c r="A152" s="4">
        <v>39448.0</v>
      </c>
      <c r="B152" s="5" t="s">
        <v>196</v>
      </c>
      <c r="C152" s="6">
        <f>+2.8 %</f>
        <v>0.028</v>
      </c>
      <c r="D152" s="7" t="s">
        <v>16</v>
      </c>
      <c r="E152" s="5" t="s">
        <v>153</v>
      </c>
    </row>
    <row r="153">
      <c r="A153" s="4">
        <v>39417.0</v>
      </c>
      <c r="B153" s="5" t="s">
        <v>185</v>
      </c>
      <c r="C153" s="7" t="s">
        <v>72</v>
      </c>
      <c r="D153" s="7" t="s">
        <v>207</v>
      </c>
      <c r="E153" s="5" t="s">
        <v>153</v>
      </c>
    </row>
    <row r="154">
      <c r="A154" s="4">
        <v>39387.0</v>
      </c>
      <c r="B154" s="5" t="s">
        <v>133</v>
      </c>
      <c r="C154" s="7" t="s">
        <v>62</v>
      </c>
      <c r="D154" s="7" t="s">
        <v>91</v>
      </c>
      <c r="E154" s="5" t="s">
        <v>153</v>
      </c>
    </row>
    <row r="155">
      <c r="A155" s="4">
        <v>39356.0</v>
      </c>
      <c r="B155" s="5" t="s">
        <v>188</v>
      </c>
      <c r="C155" s="7" t="s">
        <v>152</v>
      </c>
      <c r="D155" s="5" t="s">
        <v>153</v>
      </c>
      <c r="E155" s="5" t="s">
        <v>153</v>
      </c>
    </row>
    <row r="156">
      <c r="A156" s="4">
        <v>39326.0</v>
      </c>
      <c r="B156" s="5" t="s">
        <v>127</v>
      </c>
      <c r="C156" s="6">
        <f>+2.9 %</f>
        <v>0.029</v>
      </c>
      <c r="D156" s="5" t="s">
        <v>153</v>
      </c>
      <c r="E156" s="5" t="s">
        <v>153</v>
      </c>
    </row>
    <row r="157">
      <c r="A157" s="4">
        <v>39295.0</v>
      </c>
      <c r="B157" s="5" t="s">
        <v>129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2.0"/>
    <col customWidth="1" min="3" max="3" width="21.29"/>
    <col customWidth="1" min="4" max="4" width="22.43"/>
    <col customWidth="1" min="5" max="5" width="17.86"/>
  </cols>
  <sheetData>
    <row r="1">
      <c r="A1" s="1" t="s">
        <v>0</v>
      </c>
      <c r="B1" s="2" t="s">
        <v>208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119</v>
      </c>
      <c r="C2" s="7" t="s">
        <v>64</v>
      </c>
      <c r="D2" s="7" t="s">
        <v>69</v>
      </c>
      <c r="E2" s="6">
        <f>+1.2 %</f>
        <v>0.012</v>
      </c>
    </row>
    <row r="3">
      <c r="A3" s="4">
        <v>43983.0</v>
      </c>
      <c r="B3" s="5" t="s">
        <v>169</v>
      </c>
      <c r="C3" s="7" t="s">
        <v>67</v>
      </c>
      <c r="D3" s="5" t="s">
        <v>19</v>
      </c>
      <c r="E3" s="6">
        <f>+2.1 %</f>
        <v>0.021</v>
      </c>
    </row>
    <row r="4">
      <c r="A4" s="4">
        <v>43952.0</v>
      </c>
      <c r="B4" s="5" t="s">
        <v>167</v>
      </c>
      <c r="C4" s="6">
        <f>+1.7 %</f>
        <v>0.017</v>
      </c>
      <c r="D4" s="6">
        <f>+2.6 %</f>
        <v>0.026</v>
      </c>
      <c r="E4" s="6">
        <f>+4.5 %</f>
        <v>0.045</v>
      </c>
    </row>
    <row r="5">
      <c r="A5" s="4">
        <v>43922.0</v>
      </c>
      <c r="B5" s="5" t="s">
        <v>168</v>
      </c>
      <c r="C5" s="6">
        <f>+0.9 %</f>
        <v>0.009</v>
      </c>
      <c r="D5" s="6">
        <f>+2.9 %</f>
        <v>0.029</v>
      </c>
      <c r="E5" s="6">
        <f>+3.4 %</f>
        <v>0.034</v>
      </c>
    </row>
    <row r="6">
      <c r="A6" s="4">
        <v>43891.0</v>
      </c>
      <c r="B6" s="5" t="s">
        <v>169</v>
      </c>
      <c r="C6" s="5" t="s">
        <v>19</v>
      </c>
      <c r="D6" s="6">
        <f>+1.3 %</f>
        <v>0.013</v>
      </c>
      <c r="E6" s="6">
        <f>+4.1 %</f>
        <v>0.041</v>
      </c>
    </row>
    <row r="7">
      <c r="A7" s="4">
        <v>43862.0</v>
      </c>
      <c r="B7" s="5" t="s">
        <v>169</v>
      </c>
      <c r="C7" s="6">
        <f>+2 %</f>
        <v>0.02</v>
      </c>
      <c r="D7" s="6">
        <f>+0.8 %</f>
        <v>0.008</v>
      </c>
      <c r="E7" s="6">
        <f>+4.2 %</f>
        <v>0.042</v>
      </c>
    </row>
    <row r="8">
      <c r="A8" s="4">
        <v>43831.0</v>
      </c>
      <c r="B8" s="5" t="s">
        <v>119</v>
      </c>
      <c r="C8" s="7" t="s">
        <v>7</v>
      </c>
      <c r="D8" s="7" t="s">
        <v>84</v>
      </c>
      <c r="E8" s="6">
        <f>+2.1 %</f>
        <v>0.021</v>
      </c>
    </row>
    <row r="9">
      <c r="A9" s="4">
        <v>43800.0</v>
      </c>
      <c r="B9" s="5" t="s">
        <v>202</v>
      </c>
      <c r="C9" s="7" t="s">
        <v>47</v>
      </c>
      <c r="D9" s="6">
        <f>+0.5 %</f>
        <v>0.005</v>
      </c>
      <c r="E9" s="6">
        <f>+3.8 %</f>
        <v>0.038</v>
      </c>
    </row>
    <row r="10">
      <c r="A10" s="4">
        <v>43770.0</v>
      </c>
      <c r="B10" s="5" t="s">
        <v>118</v>
      </c>
      <c r="C10" s="7" t="s">
        <v>25</v>
      </c>
      <c r="D10" s="6">
        <f>+2.7 %</f>
        <v>0.027</v>
      </c>
      <c r="E10" s="6">
        <f>+5.8 %</f>
        <v>0.058</v>
      </c>
    </row>
    <row r="11">
      <c r="A11" s="4">
        <v>43739.0</v>
      </c>
      <c r="B11" s="5" t="s">
        <v>169</v>
      </c>
      <c r="C11" s="6">
        <f>+1.8 %</f>
        <v>0.018</v>
      </c>
      <c r="D11" s="6">
        <f>+3.1 %</f>
        <v>0.031</v>
      </c>
      <c r="E11" s="6">
        <f>+6.6 %</f>
        <v>0.066</v>
      </c>
    </row>
    <row r="12">
      <c r="A12" s="4">
        <v>43709.0</v>
      </c>
      <c r="B12" s="5" t="s">
        <v>119</v>
      </c>
      <c r="C12" s="6">
        <f>+1.7 %</f>
        <v>0.017</v>
      </c>
      <c r="D12" s="6">
        <f>+0.3 %</f>
        <v>0.003</v>
      </c>
      <c r="E12" s="6">
        <f>+5.6 %</f>
        <v>0.056</v>
      </c>
    </row>
    <row r="13">
      <c r="A13" s="4">
        <v>43678.0</v>
      </c>
      <c r="B13" s="5" t="s">
        <v>203</v>
      </c>
      <c r="C13" s="7" t="s">
        <v>23</v>
      </c>
      <c r="D13" s="7" t="s">
        <v>78</v>
      </c>
      <c r="E13" s="6">
        <f>+5.4 %</f>
        <v>0.054</v>
      </c>
    </row>
    <row r="14">
      <c r="A14" s="4">
        <v>43647.0</v>
      </c>
      <c r="B14" s="5" t="s">
        <v>203</v>
      </c>
      <c r="C14" s="7" t="s">
        <v>66</v>
      </c>
      <c r="D14" s="7" t="s">
        <v>62</v>
      </c>
      <c r="E14" s="6">
        <f>+6.6 %</f>
        <v>0.066</v>
      </c>
    </row>
    <row r="15">
      <c r="A15" s="4">
        <v>43617.0</v>
      </c>
      <c r="B15" s="5" t="s">
        <v>119</v>
      </c>
      <c r="C15" s="7" t="s">
        <v>23</v>
      </c>
      <c r="D15" s="6">
        <f>+1.9 %</f>
        <v>0.019</v>
      </c>
      <c r="E15" s="6">
        <f>+6.5 %</f>
        <v>0.065</v>
      </c>
    </row>
    <row r="16">
      <c r="A16" s="4">
        <v>43586.0</v>
      </c>
      <c r="B16" s="5" t="s">
        <v>119</v>
      </c>
      <c r="C16" s="6">
        <f>+0.6 %</f>
        <v>0.006</v>
      </c>
      <c r="D16" s="6">
        <f>+2.3 %</f>
        <v>0.023</v>
      </c>
      <c r="E16" s="6">
        <f>+8 %</f>
        <v>0.08</v>
      </c>
    </row>
    <row r="17">
      <c r="A17" s="4">
        <v>43556.0</v>
      </c>
      <c r="B17" s="5" t="s">
        <v>204</v>
      </c>
      <c r="C17" s="6">
        <f>+1.7 %</f>
        <v>0.017</v>
      </c>
      <c r="D17" s="6">
        <f>+1.6 %</f>
        <v>0.016</v>
      </c>
      <c r="E17" s="6">
        <f>+7.5 %</f>
        <v>0.075</v>
      </c>
    </row>
    <row r="18">
      <c r="A18" s="4">
        <v>43525.0</v>
      </c>
      <c r="B18" s="5" t="s">
        <v>117</v>
      </c>
      <c r="C18" s="6">
        <f>+0.1 %</f>
        <v>0.001</v>
      </c>
      <c r="D18" s="6">
        <f>+1 %</f>
        <v>0.01</v>
      </c>
      <c r="E18" s="6">
        <f t="shared" ref="E18:E19" si="1">+6.3 %</f>
        <v>0.063</v>
      </c>
    </row>
    <row r="19">
      <c r="A19" s="4">
        <v>43497.0</v>
      </c>
      <c r="B19" s="5" t="s">
        <v>117</v>
      </c>
      <c r="C19" s="7" t="s">
        <v>51</v>
      </c>
      <c r="D19" s="6">
        <f>+2.4 %</f>
        <v>0.024</v>
      </c>
      <c r="E19" s="6">
        <f t="shared" si="1"/>
        <v>0.063</v>
      </c>
    </row>
    <row r="20">
      <c r="A20" s="4">
        <v>43466.0</v>
      </c>
      <c r="B20" s="5" t="s">
        <v>117</v>
      </c>
      <c r="C20" s="6">
        <f>+1.1 %</f>
        <v>0.011</v>
      </c>
      <c r="D20" s="6">
        <f>+2.5 %</f>
        <v>0.025</v>
      </c>
      <c r="E20" s="6">
        <f>+8.8 %</f>
        <v>0.088</v>
      </c>
    </row>
    <row r="21">
      <c r="A21" s="4">
        <v>43435.0</v>
      </c>
      <c r="B21" s="5" t="s">
        <v>121</v>
      </c>
      <c r="C21" s="6">
        <f>+1.4 %</f>
        <v>0.014</v>
      </c>
      <c r="D21" s="6">
        <f t="shared" ref="D21:D22" si="2">+2.3 %</f>
        <v>0.023</v>
      </c>
      <c r="E21" s="6">
        <f>+9.2 %</f>
        <v>0.092</v>
      </c>
    </row>
    <row r="22">
      <c r="A22" s="4">
        <v>43405.0</v>
      </c>
      <c r="B22" s="5" t="s">
        <v>123</v>
      </c>
      <c r="C22" s="5" t="s">
        <v>19</v>
      </c>
      <c r="D22" s="6">
        <f t="shared" si="2"/>
        <v>0.023</v>
      </c>
      <c r="E22" s="6">
        <f>+6 %</f>
        <v>0.06</v>
      </c>
    </row>
    <row r="23">
      <c r="A23" s="4">
        <v>43374.0</v>
      </c>
      <c r="B23" s="5" t="s">
        <v>123</v>
      </c>
      <c r="C23" s="6">
        <f>+0.8 %</f>
        <v>0.008</v>
      </c>
      <c r="D23" s="6">
        <f>+3.2 %</f>
        <v>0.032</v>
      </c>
      <c r="E23" s="6">
        <f>+6.1 %</f>
        <v>0.061</v>
      </c>
    </row>
    <row r="24">
      <c r="A24" s="4">
        <v>43344.0</v>
      </c>
      <c r="B24" s="5" t="s">
        <v>122</v>
      </c>
      <c r="C24" s="6">
        <f>+1.5 %</f>
        <v>0.015</v>
      </c>
      <c r="D24" s="6">
        <f>+1.2 %</f>
        <v>0.012</v>
      </c>
      <c r="E24" s="6">
        <f>+6.6 %</f>
        <v>0.066</v>
      </c>
    </row>
    <row r="25">
      <c r="A25" s="4">
        <v>43313.0</v>
      </c>
      <c r="B25" s="5" t="s">
        <v>125</v>
      </c>
      <c r="C25" s="6">
        <f t="shared" ref="C25:D25" si="3">+0.8 %</f>
        <v>0.008</v>
      </c>
      <c r="D25" s="6">
        <f t="shared" si="3"/>
        <v>0.008</v>
      </c>
      <c r="E25" s="6">
        <f>+6.3 %</f>
        <v>0.063</v>
      </c>
    </row>
    <row r="26">
      <c r="A26" s="4">
        <v>43282.0</v>
      </c>
      <c r="B26" s="5" t="s">
        <v>127</v>
      </c>
      <c r="C26" s="7" t="s">
        <v>66</v>
      </c>
      <c r="D26" s="5" t="s">
        <v>19</v>
      </c>
      <c r="E26" s="6">
        <f>+6.1 %</f>
        <v>0.061</v>
      </c>
    </row>
    <row r="27">
      <c r="A27" s="4">
        <v>43252.0</v>
      </c>
      <c r="B27" s="5" t="s">
        <v>125</v>
      </c>
      <c r="C27" s="6">
        <f>+1.1 %</f>
        <v>0.011</v>
      </c>
      <c r="D27" s="6">
        <f>+1.7 %</f>
        <v>0.017</v>
      </c>
      <c r="E27" s="6">
        <f>+8.6 %</f>
        <v>0.086</v>
      </c>
    </row>
    <row r="28">
      <c r="A28" s="4">
        <v>43221.0</v>
      </c>
      <c r="B28" s="5" t="s">
        <v>127</v>
      </c>
      <c r="C28" s="6">
        <f>+0.1 %</f>
        <v>0.001</v>
      </c>
      <c r="D28" s="6">
        <f>+0.7 %</f>
        <v>0.007</v>
      </c>
      <c r="E28" s="6">
        <f>+5.3 %</f>
        <v>0.053</v>
      </c>
    </row>
    <row r="29">
      <c r="A29" s="4">
        <v>43191.0</v>
      </c>
      <c r="B29" s="5" t="s">
        <v>127</v>
      </c>
      <c r="C29" s="6">
        <f>+0.5 %</f>
        <v>0.005</v>
      </c>
      <c r="D29" s="6">
        <f>+2.9 %</f>
        <v>0.029</v>
      </c>
      <c r="E29" s="6">
        <f>+6 %</f>
        <v>0.06</v>
      </c>
    </row>
    <row r="30">
      <c r="A30" s="4">
        <v>43160.0</v>
      </c>
      <c r="B30" s="5" t="s">
        <v>127</v>
      </c>
      <c r="C30" s="6">
        <f>+0.1 %</f>
        <v>0.001</v>
      </c>
      <c r="D30" s="6">
        <f>+3.9 %</f>
        <v>0.039</v>
      </c>
      <c r="E30" s="6">
        <f>+8.6 %</f>
        <v>0.086</v>
      </c>
    </row>
    <row r="31">
      <c r="A31" s="4">
        <v>43132.0</v>
      </c>
      <c r="B31" s="5" t="s">
        <v>195</v>
      </c>
      <c r="C31" s="6">
        <f>+2.2 %</f>
        <v>0.022</v>
      </c>
      <c r="D31" s="6">
        <f>+2.1 %</f>
        <v>0.021</v>
      </c>
      <c r="E31" s="6">
        <f>+9.3 %</f>
        <v>0.093</v>
      </c>
    </row>
    <row r="32">
      <c r="A32" s="4">
        <v>43101.0</v>
      </c>
      <c r="B32" s="5" t="s">
        <v>129</v>
      </c>
      <c r="C32" s="6">
        <f>+1.5 %</f>
        <v>0.015</v>
      </c>
      <c r="D32" s="7" t="s">
        <v>51</v>
      </c>
      <c r="E32" s="6">
        <f>+9.4 %</f>
        <v>0.094</v>
      </c>
    </row>
    <row r="33">
      <c r="A33" s="4">
        <v>43070.0</v>
      </c>
      <c r="B33" s="5" t="s">
        <v>170</v>
      </c>
      <c r="C33" s="7" t="s">
        <v>16</v>
      </c>
      <c r="D33" s="7" t="s">
        <v>18</v>
      </c>
      <c r="E33" s="6">
        <f>+9 %</f>
        <v>0.09</v>
      </c>
    </row>
    <row r="34">
      <c r="A34" s="4">
        <v>43040.0</v>
      </c>
      <c r="B34" s="5" t="s">
        <v>129</v>
      </c>
      <c r="C34" s="6">
        <f>+0.1 %</f>
        <v>0.001</v>
      </c>
      <c r="D34" s="6">
        <f>+2.6 %</f>
        <v>0.026</v>
      </c>
      <c r="E34" s="6">
        <f>+11.7 %</f>
        <v>0.117</v>
      </c>
    </row>
    <row r="35">
      <c r="A35" s="4">
        <v>43009.0</v>
      </c>
      <c r="B35" s="5" t="s">
        <v>129</v>
      </c>
      <c r="C35" s="6">
        <f>+1.3 %</f>
        <v>0.013</v>
      </c>
      <c r="D35" s="6">
        <f>+3.2 %</f>
        <v>0.032</v>
      </c>
      <c r="E35" s="6">
        <f>+12.1 %</f>
        <v>0.121</v>
      </c>
    </row>
    <row r="36">
      <c r="A36" s="4">
        <v>42979.0</v>
      </c>
      <c r="B36" s="5" t="s">
        <v>130</v>
      </c>
      <c r="C36" s="6">
        <f>+1.2 %</f>
        <v>0.012</v>
      </c>
      <c r="D36" s="6">
        <f>+3.1 %</f>
        <v>0.031</v>
      </c>
      <c r="E36" s="6">
        <f>+13.3 %</f>
        <v>0.133</v>
      </c>
    </row>
    <row r="37">
      <c r="A37" s="4">
        <v>42948.0</v>
      </c>
      <c r="B37" s="5" t="s">
        <v>171</v>
      </c>
      <c r="C37" s="6">
        <f>+0.6 %</f>
        <v>0.006</v>
      </c>
      <c r="D37" s="7" t="s">
        <v>18</v>
      </c>
      <c r="E37" s="6">
        <f>+13.6 %</f>
        <v>0.136</v>
      </c>
    </row>
    <row r="38">
      <c r="A38" s="4">
        <v>42917.0</v>
      </c>
      <c r="B38" s="5" t="s">
        <v>131</v>
      </c>
      <c r="C38" s="6">
        <f>+1.3 %</f>
        <v>0.013</v>
      </c>
      <c r="D38" s="7" t="s">
        <v>51</v>
      </c>
      <c r="E38" s="6">
        <f>+14.2 %</f>
        <v>0.142</v>
      </c>
    </row>
    <row r="39">
      <c r="A39" s="4">
        <v>42887.0</v>
      </c>
      <c r="B39" s="5" t="s">
        <v>172</v>
      </c>
      <c r="C39" s="7" t="s">
        <v>64</v>
      </c>
      <c r="D39" s="6">
        <f>+1.6 %</f>
        <v>0.016</v>
      </c>
      <c r="E39" s="6">
        <f>+11.5 %</f>
        <v>0.115</v>
      </c>
    </row>
    <row r="40">
      <c r="A40" s="4">
        <v>42856.0</v>
      </c>
      <c r="B40" s="5" t="s">
        <v>171</v>
      </c>
      <c r="C40" s="6">
        <f>+0.7 %</f>
        <v>0.007</v>
      </c>
      <c r="D40" s="6">
        <f>+4.5 %</f>
        <v>0.045</v>
      </c>
      <c r="E40" s="6">
        <f>+13 %</f>
        <v>0.13</v>
      </c>
    </row>
    <row r="41">
      <c r="A41" s="4">
        <v>42826.0</v>
      </c>
      <c r="B41" s="5" t="s">
        <v>131</v>
      </c>
      <c r="C41" s="6">
        <f>+3 %</f>
        <v>0.03</v>
      </c>
      <c r="D41" s="6">
        <f>+6.2 %</f>
        <v>0.062</v>
      </c>
      <c r="E41" s="6">
        <f>+12.2 %</f>
        <v>0.122</v>
      </c>
    </row>
    <row r="42">
      <c r="A42" s="4">
        <v>42795.0</v>
      </c>
      <c r="B42" s="5" t="s">
        <v>132</v>
      </c>
      <c r="C42" s="6">
        <f>+0.8 %</f>
        <v>0.008</v>
      </c>
      <c r="D42" s="6">
        <f t="shared" ref="D42:D43" si="4">+4.3 %</f>
        <v>0.043</v>
      </c>
      <c r="E42" s="6">
        <f>+9.3 %</f>
        <v>0.093</v>
      </c>
    </row>
    <row r="43">
      <c r="A43" s="4">
        <v>42767.0</v>
      </c>
      <c r="B43" s="5" t="s">
        <v>188</v>
      </c>
      <c r="C43" s="6">
        <f>+2.4 %</f>
        <v>0.024</v>
      </c>
      <c r="D43" s="6">
        <f t="shared" si="4"/>
        <v>0.043</v>
      </c>
      <c r="E43" s="6">
        <f>+8.2 %</f>
        <v>0.082</v>
      </c>
    </row>
    <row r="44">
      <c r="A44" s="4">
        <v>42736.0</v>
      </c>
      <c r="B44" s="5" t="s">
        <v>187</v>
      </c>
      <c r="C44" s="6">
        <f>+1.1 %</f>
        <v>0.011</v>
      </c>
      <c r="D44" s="6">
        <f>+2.4 %</f>
        <v>0.024</v>
      </c>
      <c r="E44" s="6">
        <f>+5.7 %</f>
        <v>0.057</v>
      </c>
    </row>
    <row r="45">
      <c r="A45" s="4">
        <v>42705.0</v>
      </c>
      <c r="B45" s="5" t="s">
        <v>134</v>
      </c>
      <c r="C45" s="6">
        <f>+0.8 %</f>
        <v>0.008</v>
      </c>
      <c r="D45" s="6">
        <f>+3.8 %</f>
        <v>0.038</v>
      </c>
      <c r="E45" s="6">
        <f>+5.4 %</f>
        <v>0.054</v>
      </c>
    </row>
    <row r="46">
      <c r="A46" s="4">
        <v>42675.0</v>
      </c>
      <c r="B46" s="5" t="s">
        <v>185</v>
      </c>
      <c r="C46" s="6">
        <f>+0.4 %</f>
        <v>0.004</v>
      </c>
      <c r="D46" s="6">
        <f>+4.4 %</f>
        <v>0.044</v>
      </c>
      <c r="E46" s="6">
        <f>+5.9 %</f>
        <v>0.059</v>
      </c>
    </row>
    <row r="47">
      <c r="A47" s="4">
        <v>42644.0</v>
      </c>
      <c r="B47" s="5" t="s">
        <v>183</v>
      </c>
      <c r="C47" s="6">
        <f>+2.4 %</f>
        <v>0.024</v>
      </c>
      <c r="D47" s="6">
        <f>+5.1 %</f>
        <v>0.051</v>
      </c>
      <c r="E47" s="6">
        <f>+8.1 %</f>
        <v>0.081</v>
      </c>
    </row>
    <row r="48">
      <c r="A48" s="4">
        <v>42614.0</v>
      </c>
      <c r="B48" s="5" t="s">
        <v>175</v>
      </c>
      <c r="C48" s="6">
        <f>+1.5 %</f>
        <v>0.015</v>
      </c>
      <c r="D48" s="6">
        <f>+1.4 %</f>
        <v>0.014</v>
      </c>
      <c r="E48" s="6">
        <f>+6.7 %</f>
        <v>0.067</v>
      </c>
    </row>
    <row r="49">
      <c r="A49" s="4">
        <v>42583.0</v>
      </c>
      <c r="B49" s="5" t="s">
        <v>136</v>
      </c>
      <c r="C49" s="6">
        <f>+1.1 %</f>
        <v>0.011</v>
      </c>
      <c r="D49" s="7" t="s">
        <v>25</v>
      </c>
      <c r="E49" s="6">
        <f>+5.2 %</f>
        <v>0.052</v>
      </c>
    </row>
    <row r="50">
      <c r="A50" s="4">
        <v>42552.0</v>
      </c>
      <c r="B50" s="5" t="s">
        <v>177</v>
      </c>
      <c r="C50" s="7" t="s">
        <v>17</v>
      </c>
      <c r="D50" s="7" t="s">
        <v>84</v>
      </c>
      <c r="E50" s="6">
        <f>+4 %</f>
        <v>0.04</v>
      </c>
    </row>
    <row r="51">
      <c r="A51" s="4">
        <v>42522.0</v>
      </c>
      <c r="B51" s="5" t="s">
        <v>136</v>
      </c>
      <c r="C51" s="7" t="s">
        <v>7</v>
      </c>
      <c r="D51" s="7" t="s">
        <v>6</v>
      </c>
      <c r="E51" s="6">
        <f>+5.2 %</f>
        <v>0.052</v>
      </c>
    </row>
    <row r="52">
      <c r="A52" s="4">
        <v>42491.0</v>
      </c>
      <c r="B52" s="5" t="s">
        <v>176</v>
      </c>
      <c r="C52" s="5" t="s">
        <v>19</v>
      </c>
      <c r="D52" s="5" t="s">
        <v>19</v>
      </c>
      <c r="E52" s="6">
        <f t="shared" ref="E52:E53" si="5">+5.9 %</f>
        <v>0.059</v>
      </c>
    </row>
    <row r="53">
      <c r="A53" s="4">
        <v>42461.0</v>
      </c>
      <c r="B53" s="5" t="s">
        <v>176</v>
      </c>
      <c r="C53" s="6">
        <f>+0.3 %</f>
        <v>0.003</v>
      </c>
      <c r="D53" s="5" t="s">
        <v>19</v>
      </c>
      <c r="E53" s="6">
        <f t="shared" si="5"/>
        <v>0.059</v>
      </c>
    </row>
    <row r="54">
      <c r="A54" s="4">
        <v>42430.0</v>
      </c>
      <c r="B54" s="5" t="s">
        <v>176</v>
      </c>
      <c r="C54" s="7" t="s">
        <v>23</v>
      </c>
      <c r="D54" s="6">
        <f>+0.6 %</f>
        <v>0.006</v>
      </c>
      <c r="E54" s="6">
        <f>+6.5 %</f>
        <v>0.065</v>
      </c>
    </row>
    <row r="55">
      <c r="A55" s="4">
        <v>42401.0</v>
      </c>
      <c r="B55" s="5" t="s">
        <v>176</v>
      </c>
      <c r="C55" s="5" t="s">
        <v>19</v>
      </c>
      <c r="D55" s="6">
        <f>+2.1 %</f>
        <v>0.021</v>
      </c>
      <c r="E55" s="6">
        <f>+6.9 %</f>
        <v>0.069</v>
      </c>
    </row>
    <row r="56">
      <c r="A56" s="4">
        <v>42370.0</v>
      </c>
      <c r="B56" s="5" t="s">
        <v>176</v>
      </c>
      <c r="C56" s="6">
        <f>+0.8 %</f>
        <v>0.008</v>
      </c>
      <c r="D56" s="6">
        <f>+4.8 %</f>
        <v>0.048</v>
      </c>
      <c r="E56" s="6">
        <f>+8.1 %</f>
        <v>0.081</v>
      </c>
    </row>
    <row r="57">
      <c r="A57" s="4">
        <v>42339.0</v>
      </c>
      <c r="B57" s="5" t="s">
        <v>136</v>
      </c>
      <c r="C57" s="6">
        <f>+1.3 %</f>
        <v>0.013</v>
      </c>
      <c r="D57" s="6">
        <f>+5.1 %</f>
        <v>0.051</v>
      </c>
      <c r="E57" s="6">
        <f t="shared" ref="E57:E58" si="6">+7.7 %</f>
        <v>0.077</v>
      </c>
    </row>
    <row r="58">
      <c r="A58" s="4">
        <v>42309.0</v>
      </c>
      <c r="B58" s="5" t="s">
        <v>177</v>
      </c>
      <c r="C58" s="6">
        <f>+2.6 %</f>
        <v>0.026</v>
      </c>
      <c r="D58" s="6">
        <f>+3.7 %</f>
        <v>0.037</v>
      </c>
      <c r="E58" s="6">
        <f t="shared" si="6"/>
        <v>0.077</v>
      </c>
    </row>
    <row r="59">
      <c r="A59" s="4">
        <v>42278.0</v>
      </c>
      <c r="B59" s="5" t="s">
        <v>138</v>
      </c>
      <c r="C59" s="6">
        <f t="shared" ref="C59:D59" si="7">+1.1 %</f>
        <v>0.011</v>
      </c>
      <c r="D59" s="6">
        <f t="shared" si="7"/>
        <v>0.011</v>
      </c>
      <c r="E59" s="6">
        <f>+5.2 %</f>
        <v>0.052</v>
      </c>
    </row>
    <row r="60">
      <c r="A60" s="4">
        <v>42248.0</v>
      </c>
      <c r="B60" s="5" t="s">
        <v>140</v>
      </c>
      <c r="C60" s="5" t="s">
        <v>19</v>
      </c>
      <c r="D60" s="5" t="s">
        <v>19</v>
      </c>
      <c r="E60" s="6">
        <f>+4.3 %</f>
        <v>0.043</v>
      </c>
    </row>
    <row r="61">
      <c r="A61" s="4">
        <v>42217.0</v>
      </c>
      <c r="B61" s="5" t="s">
        <v>140</v>
      </c>
      <c r="C61" s="5" t="s">
        <v>19</v>
      </c>
      <c r="D61" s="5" t="s">
        <v>19</v>
      </c>
      <c r="E61" s="6">
        <f>+4.9 %</f>
        <v>0.049</v>
      </c>
    </row>
    <row r="62">
      <c r="A62" s="4">
        <v>42186.0</v>
      </c>
      <c r="B62" s="5" t="s">
        <v>140</v>
      </c>
      <c r="C62" s="5" t="s">
        <v>19</v>
      </c>
      <c r="D62" s="5" t="s">
        <v>19</v>
      </c>
      <c r="E62" s="6">
        <f>+5 %</f>
        <v>0.05</v>
      </c>
    </row>
    <row r="63">
      <c r="A63" s="4">
        <v>42156.0</v>
      </c>
      <c r="B63" s="5" t="s">
        <v>140</v>
      </c>
      <c r="C63" s="5" t="s">
        <v>19</v>
      </c>
      <c r="D63" s="6">
        <f>+0.8 %</f>
        <v>0.008</v>
      </c>
      <c r="E63" s="6">
        <f>+5.3 %</f>
        <v>0.053</v>
      </c>
    </row>
    <row r="64">
      <c r="A64" s="4">
        <v>42125.0</v>
      </c>
      <c r="B64" s="5" t="s">
        <v>140</v>
      </c>
      <c r="C64" s="5" t="s">
        <v>19</v>
      </c>
      <c r="D64" s="6">
        <f>+1 %</f>
        <v>0.01</v>
      </c>
      <c r="E64" s="6">
        <f>+3.9 %</f>
        <v>0.039</v>
      </c>
    </row>
    <row r="65">
      <c r="A65" s="4">
        <v>42095.0</v>
      </c>
      <c r="B65" s="5" t="s">
        <v>140</v>
      </c>
      <c r="C65" s="6">
        <f>+0.8 %</f>
        <v>0.008</v>
      </c>
      <c r="D65" s="6">
        <f>+2.1 %</f>
        <v>0.021</v>
      </c>
      <c r="E65" s="6">
        <f>+3.8 %</f>
        <v>0.038</v>
      </c>
    </row>
    <row r="66">
      <c r="A66" s="4">
        <v>42064.0</v>
      </c>
      <c r="B66" s="5" t="s">
        <v>8</v>
      </c>
      <c r="C66" s="6">
        <f>+0.2 %</f>
        <v>0.002</v>
      </c>
      <c r="D66" s="6">
        <f>+1.7 %</f>
        <v>0.017</v>
      </c>
      <c r="E66" s="6">
        <f>+4.1 %</f>
        <v>0.041</v>
      </c>
    </row>
    <row r="67">
      <c r="A67" s="4">
        <v>42036.0</v>
      </c>
      <c r="B67" s="5" t="s">
        <v>8</v>
      </c>
      <c r="C67" s="6">
        <f>+1.1 %</f>
        <v>0.011</v>
      </c>
      <c r="D67" s="6">
        <f>+2.9 %</f>
        <v>0.029</v>
      </c>
      <c r="E67" s="6">
        <f>+4.2 %</f>
        <v>0.042</v>
      </c>
    </row>
    <row r="68">
      <c r="A68" s="4">
        <v>42005.0</v>
      </c>
      <c r="B68" s="5" t="s">
        <v>5</v>
      </c>
      <c r="C68" s="6">
        <f>+0.5 %</f>
        <v>0.005</v>
      </c>
      <c r="D68" s="6">
        <f>+1.9 %</f>
        <v>0.019</v>
      </c>
      <c r="E68" s="6">
        <f>+3.8 %</f>
        <v>0.038</v>
      </c>
    </row>
    <row r="69">
      <c r="A69" s="4">
        <v>41974.0</v>
      </c>
      <c r="B69" s="5" t="s">
        <v>5</v>
      </c>
      <c r="C69" s="6">
        <f>+1.3 %</f>
        <v>0.013</v>
      </c>
      <c r="D69" s="6">
        <f>+1.7 %</f>
        <v>0.017</v>
      </c>
      <c r="E69" s="6">
        <f>+3.2 %</f>
        <v>0.032</v>
      </c>
    </row>
    <row r="70">
      <c r="A70" s="4">
        <v>41944.0</v>
      </c>
      <c r="B70" s="5" t="s">
        <v>10</v>
      </c>
      <c r="C70" s="6">
        <f>+0.2 %</f>
        <v>0.002</v>
      </c>
      <c r="D70" s="6">
        <f>+1 %</f>
        <v>0.01</v>
      </c>
      <c r="E70" s="6">
        <f>+0.6 %</f>
        <v>0.006</v>
      </c>
    </row>
    <row r="71">
      <c r="A71" s="4">
        <v>41913.0</v>
      </c>
      <c r="B71" s="5" t="s">
        <v>10</v>
      </c>
      <c r="C71" s="6">
        <f>+0.3 %</f>
        <v>0.003</v>
      </c>
      <c r="D71" s="6">
        <f t="shared" ref="D71:D72" si="8">+0.9 %</f>
        <v>0.009</v>
      </c>
      <c r="E71" s="6">
        <f>+0.8 %</f>
        <v>0.008</v>
      </c>
    </row>
    <row r="72">
      <c r="A72" s="4">
        <v>41883.0</v>
      </c>
      <c r="B72" s="5" t="s">
        <v>10</v>
      </c>
      <c r="C72" s="6">
        <f>+0.6 %</f>
        <v>0.006</v>
      </c>
      <c r="D72" s="6">
        <f t="shared" si="8"/>
        <v>0.009</v>
      </c>
      <c r="E72" s="6">
        <f>+0.6 %</f>
        <v>0.006</v>
      </c>
    </row>
    <row r="73">
      <c r="A73" s="4">
        <v>41852.0</v>
      </c>
      <c r="B73" s="5" t="s">
        <v>11</v>
      </c>
      <c r="C73" s="6">
        <f>+0.1 %</f>
        <v>0.001</v>
      </c>
      <c r="D73" s="7" t="s">
        <v>48</v>
      </c>
      <c r="E73" s="7" t="s">
        <v>48</v>
      </c>
    </row>
    <row r="74">
      <c r="A74" s="4">
        <v>41821.0</v>
      </c>
      <c r="B74" s="5" t="s">
        <v>11</v>
      </c>
      <c r="C74" s="6">
        <f>+0.3 %</f>
        <v>0.003</v>
      </c>
      <c r="D74" s="7" t="s">
        <v>66</v>
      </c>
      <c r="E74" s="7" t="s">
        <v>84</v>
      </c>
    </row>
    <row r="75">
      <c r="A75" s="4">
        <v>41791.0</v>
      </c>
      <c r="B75" s="5" t="s">
        <v>11</v>
      </c>
      <c r="C75" s="7" t="s">
        <v>86</v>
      </c>
      <c r="D75" s="7" t="s">
        <v>6</v>
      </c>
      <c r="E75" s="7" t="s">
        <v>85</v>
      </c>
    </row>
    <row r="76">
      <c r="A76" s="4">
        <v>41760.0</v>
      </c>
      <c r="B76" s="5" t="s">
        <v>10</v>
      </c>
      <c r="C76" s="5" t="s">
        <v>19</v>
      </c>
      <c r="D76" s="6">
        <f>+1.3 %</f>
        <v>0.013</v>
      </c>
      <c r="E76" s="7" t="s">
        <v>17</v>
      </c>
    </row>
    <row r="77">
      <c r="A77" s="4">
        <v>41730.0</v>
      </c>
      <c r="B77" s="5" t="s">
        <v>10</v>
      </c>
      <c r="C77" s="6">
        <f>+1 %</f>
        <v>0.01</v>
      </c>
      <c r="D77" s="6">
        <f>+2 %</f>
        <v>0.02</v>
      </c>
      <c r="E77" s="7" t="s">
        <v>84</v>
      </c>
    </row>
    <row r="78">
      <c r="A78" s="4">
        <v>41699.0</v>
      </c>
      <c r="B78" s="5" t="s">
        <v>11</v>
      </c>
      <c r="C78" s="6">
        <f>+0.3 %</f>
        <v>0.003</v>
      </c>
      <c r="D78" s="6">
        <f>+0.9 %</f>
        <v>0.009</v>
      </c>
      <c r="E78" s="7" t="s">
        <v>76</v>
      </c>
    </row>
    <row r="79">
      <c r="A79" s="4">
        <v>41671.0</v>
      </c>
      <c r="B79" s="5" t="s">
        <v>11</v>
      </c>
      <c r="C79" s="6">
        <f>+0.7 %</f>
        <v>0.007</v>
      </c>
      <c r="D79" s="7" t="s">
        <v>7</v>
      </c>
      <c r="E79" s="7" t="s">
        <v>74</v>
      </c>
    </row>
    <row r="80">
      <c r="A80" s="4">
        <v>41640.0</v>
      </c>
      <c r="B80" s="5" t="s">
        <v>12</v>
      </c>
      <c r="C80" s="7" t="s">
        <v>51</v>
      </c>
      <c r="D80" s="7" t="s">
        <v>48</v>
      </c>
      <c r="E80" s="7" t="s">
        <v>95</v>
      </c>
    </row>
    <row r="81">
      <c r="A81" s="4">
        <v>41609.0</v>
      </c>
      <c r="B81" s="5" t="s">
        <v>12</v>
      </c>
      <c r="C81" s="7" t="s">
        <v>86</v>
      </c>
      <c r="D81" s="7" t="s">
        <v>15</v>
      </c>
      <c r="E81" s="7" t="s">
        <v>107</v>
      </c>
    </row>
    <row r="82">
      <c r="A82" s="4">
        <v>41579.0</v>
      </c>
      <c r="B82" s="5" t="s">
        <v>11</v>
      </c>
      <c r="C82" s="6">
        <f>+0.4 %</f>
        <v>0.004</v>
      </c>
      <c r="D82" s="7" t="s">
        <v>7</v>
      </c>
      <c r="E82" s="7" t="s">
        <v>54</v>
      </c>
    </row>
    <row r="83">
      <c r="A83" s="4">
        <v>41548.0</v>
      </c>
      <c r="B83" s="5" t="s">
        <v>11</v>
      </c>
      <c r="C83" s="5" t="s">
        <v>19</v>
      </c>
      <c r="D83" s="7" t="s">
        <v>78</v>
      </c>
      <c r="E83" s="7" t="s">
        <v>147</v>
      </c>
    </row>
    <row r="84">
      <c r="A84" s="4">
        <v>41518.0</v>
      </c>
      <c r="B84" s="5" t="s">
        <v>11</v>
      </c>
      <c r="C84" s="7" t="s">
        <v>48</v>
      </c>
      <c r="D84" s="7" t="s">
        <v>84</v>
      </c>
      <c r="E84" s="7" t="s">
        <v>111</v>
      </c>
    </row>
    <row r="85">
      <c r="A85" s="4">
        <v>41487.0</v>
      </c>
      <c r="B85" s="5" t="s">
        <v>10</v>
      </c>
      <c r="C85" s="7" t="s">
        <v>25</v>
      </c>
      <c r="D85" s="7" t="s">
        <v>17</v>
      </c>
      <c r="E85" s="7" t="s">
        <v>88</v>
      </c>
    </row>
    <row r="86">
      <c r="A86" s="4">
        <v>41456.0</v>
      </c>
      <c r="B86" s="5" t="s">
        <v>9</v>
      </c>
      <c r="C86" s="7" t="s">
        <v>51</v>
      </c>
      <c r="D86" s="7" t="s">
        <v>48</v>
      </c>
      <c r="E86" s="7" t="s">
        <v>54</v>
      </c>
    </row>
    <row r="87">
      <c r="A87" s="4">
        <v>41426.0</v>
      </c>
      <c r="B87" s="5" t="s">
        <v>9</v>
      </c>
      <c r="C87" s="7" t="s">
        <v>6</v>
      </c>
      <c r="D87" s="7" t="s">
        <v>84</v>
      </c>
      <c r="E87" s="7" t="s">
        <v>55</v>
      </c>
    </row>
    <row r="88">
      <c r="A88" s="4">
        <v>41395.0</v>
      </c>
      <c r="B88" s="5" t="s">
        <v>5</v>
      </c>
      <c r="C88" s="7" t="s">
        <v>47</v>
      </c>
      <c r="D88" s="7" t="s">
        <v>86</v>
      </c>
      <c r="E88" s="7" t="s">
        <v>95</v>
      </c>
    </row>
    <row r="89">
      <c r="A89" s="4">
        <v>41365.0</v>
      </c>
      <c r="B89" s="5" t="s">
        <v>5</v>
      </c>
      <c r="C89" s="7" t="s">
        <v>15</v>
      </c>
      <c r="D89" s="6">
        <f>+0.5 %</f>
        <v>0.005</v>
      </c>
      <c r="E89" s="7" t="s">
        <v>72</v>
      </c>
    </row>
    <row r="90">
      <c r="A90" s="4">
        <v>41334.0</v>
      </c>
      <c r="B90" s="5" t="s">
        <v>8</v>
      </c>
      <c r="C90" s="6">
        <f>+0.1 %</f>
        <v>0.001</v>
      </c>
      <c r="D90" s="6">
        <f>+2.1 %</f>
        <v>0.021</v>
      </c>
      <c r="E90" s="7" t="s">
        <v>54</v>
      </c>
    </row>
    <row r="91">
      <c r="A91" s="4">
        <v>41306.0</v>
      </c>
      <c r="B91" s="5" t="s">
        <v>8</v>
      </c>
      <c r="C91" s="6">
        <f>+1.3 %</f>
        <v>0.013</v>
      </c>
      <c r="D91" s="6">
        <f>+0.2 %</f>
        <v>0.002</v>
      </c>
      <c r="E91" s="7" t="s">
        <v>88</v>
      </c>
    </row>
    <row r="92">
      <c r="A92" s="4">
        <v>41275.0</v>
      </c>
      <c r="B92" s="5" t="s">
        <v>5</v>
      </c>
      <c r="C92" s="6">
        <f>+0.6 %</f>
        <v>0.006</v>
      </c>
      <c r="D92" s="7" t="s">
        <v>85</v>
      </c>
      <c r="E92" s="7" t="s">
        <v>198</v>
      </c>
    </row>
    <row r="93">
      <c r="A93" s="4">
        <v>41244.0</v>
      </c>
      <c r="B93" s="5" t="s">
        <v>9</v>
      </c>
      <c r="C93" s="7" t="s">
        <v>84</v>
      </c>
      <c r="D93" s="7" t="s">
        <v>104</v>
      </c>
      <c r="E93" s="7" t="s">
        <v>209</v>
      </c>
    </row>
    <row r="94">
      <c r="A94" s="4">
        <v>41214.0</v>
      </c>
      <c r="B94" s="5" t="s">
        <v>8</v>
      </c>
      <c r="C94" s="7" t="s">
        <v>48</v>
      </c>
      <c r="D94" s="7" t="s">
        <v>48</v>
      </c>
      <c r="E94" s="7" t="s">
        <v>103</v>
      </c>
    </row>
    <row r="95">
      <c r="A95" s="4">
        <v>41183.0</v>
      </c>
      <c r="B95" s="5" t="s">
        <v>140</v>
      </c>
      <c r="C95" s="7" t="s">
        <v>23</v>
      </c>
      <c r="D95" s="7" t="s">
        <v>23</v>
      </c>
      <c r="E95" s="7" t="s">
        <v>95</v>
      </c>
    </row>
    <row r="96">
      <c r="A96" s="4">
        <v>41153.0</v>
      </c>
      <c r="B96" s="5" t="s">
        <v>140</v>
      </c>
      <c r="C96" s="6">
        <f>+0.3 %</f>
        <v>0.003</v>
      </c>
      <c r="D96" s="7" t="s">
        <v>66</v>
      </c>
      <c r="E96" s="7" t="s">
        <v>104</v>
      </c>
    </row>
    <row r="97">
      <c r="A97" s="4">
        <v>41122.0</v>
      </c>
      <c r="B97" s="5" t="s">
        <v>140</v>
      </c>
      <c r="C97" s="7" t="s">
        <v>23</v>
      </c>
      <c r="D97" s="7" t="s">
        <v>66</v>
      </c>
      <c r="E97" s="7" t="s">
        <v>147</v>
      </c>
    </row>
    <row r="98">
      <c r="A98" s="4">
        <v>41091.0</v>
      </c>
      <c r="B98" s="5" t="s">
        <v>140</v>
      </c>
      <c r="C98" s="7" t="s">
        <v>66</v>
      </c>
      <c r="D98" s="7" t="s">
        <v>96</v>
      </c>
      <c r="E98" s="7" t="s">
        <v>74</v>
      </c>
    </row>
    <row r="99">
      <c r="A99" s="4">
        <v>41061.0</v>
      </c>
      <c r="B99" s="5" t="s">
        <v>138</v>
      </c>
      <c r="C99" s="6">
        <f>+0.3 %</f>
        <v>0.003</v>
      </c>
      <c r="D99" s="7" t="s">
        <v>62</v>
      </c>
      <c r="E99" s="7" t="s">
        <v>83</v>
      </c>
    </row>
    <row r="100">
      <c r="A100" s="4">
        <v>41030.0</v>
      </c>
      <c r="B100" s="5" t="s">
        <v>139</v>
      </c>
      <c r="C100" s="7" t="s">
        <v>62</v>
      </c>
      <c r="D100" s="7" t="s">
        <v>96</v>
      </c>
      <c r="E100" s="7" t="s">
        <v>151</v>
      </c>
    </row>
    <row r="101">
      <c r="A101" s="4">
        <v>41000.0</v>
      </c>
      <c r="B101" s="5" t="s">
        <v>138</v>
      </c>
      <c r="C101" s="7" t="s">
        <v>6</v>
      </c>
      <c r="D101" s="7" t="s">
        <v>86</v>
      </c>
      <c r="E101" s="7" t="s">
        <v>16</v>
      </c>
    </row>
    <row r="102">
      <c r="A102" s="4">
        <v>40969.0</v>
      </c>
      <c r="B102" s="5" t="s">
        <v>206</v>
      </c>
      <c r="C102" s="7" t="s">
        <v>23</v>
      </c>
      <c r="D102" s="7" t="s">
        <v>76</v>
      </c>
      <c r="E102" s="6">
        <f>+0.8 %</f>
        <v>0.008</v>
      </c>
    </row>
    <row r="103">
      <c r="A103" s="4">
        <v>40940.0</v>
      </c>
      <c r="B103" s="5" t="s">
        <v>206</v>
      </c>
      <c r="C103" s="7" t="s">
        <v>7</v>
      </c>
      <c r="D103" s="7" t="s">
        <v>85</v>
      </c>
      <c r="E103" s="7" t="s">
        <v>48</v>
      </c>
    </row>
    <row r="104">
      <c r="A104" s="4">
        <v>40909.0</v>
      </c>
      <c r="B104" s="5" t="s">
        <v>137</v>
      </c>
      <c r="C104" s="7" t="s">
        <v>53</v>
      </c>
      <c r="D104" s="5" t="s">
        <v>19</v>
      </c>
      <c r="E104" s="7" t="s">
        <v>83</v>
      </c>
    </row>
    <row r="105">
      <c r="A105" s="4">
        <v>40878.0</v>
      </c>
      <c r="B105" s="5" t="s">
        <v>176</v>
      </c>
      <c r="C105" s="6">
        <f>+1.1 %</f>
        <v>0.011</v>
      </c>
      <c r="D105" s="6">
        <f>+2.5 %</f>
        <v>0.025</v>
      </c>
      <c r="E105" s="7" t="s">
        <v>79</v>
      </c>
    </row>
    <row r="106">
      <c r="A106" s="4">
        <v>40848.0</v>
      </c>
      <c r="B106" s="5" t="s">
        <v>136</v>
      </c>
      <c r="C106" s="6">
        <f>+1.6 %</f>
        <v>0.016</v>
      </c>
      <c r="D106" s="6">
        <f>+0.5 %</f>
        <v>0.005</v>
      </c>
      <c r="E106" s="7" t="s">
        <v>87</v>
      </c>
    </row>
    <row r="107">
      <c r="A107" s="4">
        <v>40817.0</v>
      </c>
      <c r="B107" s="5" t="s">
        <v>137</v>
      </c>
      <c r="C107" s="7" t="s">
        <v>23</v>
      </c>
      <c r="D107" s="7" t="s">
        <v>48</v>
      </c>
      <c r="E107" s="5" t="s">
        <v>19</v>
      </c>
    </row>
    <row r="108">
      <c r="A108" s="4">
        <v>40787.0</v>
      </c>
      <c r="B108" s="5" t="s">
        <v>137</v>
      </c>
      <c r="C108" s="7" t="s">
        <v>15</v>
      </c>
      <c r="D108" s="7" t="s">
        <v>71</v>
      </c>
      <c r="E108" s="6">
        <f>+0.8 %</f>
        <v>0.008</v>
      </c>
    </row>
    <row r="109">
      <c r="A109" s="4">
        <v>40756.0</v>
      </c>
      <c r="B109" s="5" t="s">
        <v>177</v>
      </c>
      <c r="C109" s="6">
        <f>+0.1 %</f>
        <v>0.001</v>
      </c>
      <c r="D109" s="7" t="s">
        <v>47</v>
      </c>
      <c r="E109" s="6">
        <f>+2.5 %</f>
        <v>0.025</v>
      </c>
    </row>
    <row r="110">
      <c r="A110" s="4">
        <v>40725.0</v>
      </c>
      <c r="B110" s="5" t="s">
        <v>177</v>
      </c>
      <c r="C110" s="7" t="s">
        <v>7</v>
      </c>
      <c r="D110" s="6">
        <f>+0.7 %</f>
        <v>0.007</v>
      </c>
      <c r="E110" s="6">
        <f>+1.2 %</f>
        <v>0.012</v>
      </c>
    </row>
    <row r="111">
      <c r="A111" s="4">
        <v>40695.0</v>
      </c>
      <c r="B111" s="5" t="s">
        <v>136</v>
      </c>
      <c r="C111" s="5" t="s">
        <v>19</v>
      </c>
      <c r="D111" s="6">
        <f>+3.4 %</f>
        <v>0.034</v>
      </c>
      <c r="E111" s="6">
        <f>+0.5 %</f>
        <v>0.005</v>
      </c>
    </row>
    <row r="112">
      <c r="A112" s="4">
        <v>40664.0</v>
      </c>
      <c r="B112" s="5" t="s">
        <v>136</v>
      </c>
      <c r="C112" s="6">
        <f t="shared" ref="C112:D112" si="9">+1.3 %</f>
        <v>0.013</v>
      </c>
      <c r="D112" s="6">
        <f t="shared" si="9"/>
        <v>0.013</v>
      </c>
      <c r="E112" s="6">
        <f>+0.9 %</f>
        <v>0.009</v>
      </c>
    </row>
    <row r="113">
      <c r="A113" s="4">
        <v>40634.0</v>
      </c>
      <c r="B113" s="5" t="s">
        <v>137</v>
      </c>
      <c r="C113" s="6">
        <f>+2 %</f>
        <v>0.02</v>
      </c>
      <c r="D113" s="7" t="s">
        <v>54</v>
      </c>
      <c r="E113" s="7" t="s">
        <v>86</v>
      </c>
    </row>
    <row r="114">
      <c r="A114" s="4">
        <v>40603.0</v>
      </c>
      <c r="B114" s="5" t="s">
        <v>138</v>
      </c>
      <c r="C114" s="7" t="s">
        <v>79</v>
      </c>
      <c r="D114" s="7" t="s">
        <v>92</v>
      </c>
      <c r="E114" s="7" t="s">
        <v>83</v>
      </c>
    </row>
    <row r="115">
      <c r="A115" s="4">
        <v>40575.0</v>
      </c>
      <c r="B115" s="5" t="s">
        <v>137</v>
      </c>
      <c r="C115" s="7" t="s">
        <v>69</v>
      </c>
      <c r="D115" s="7" t="s">
        <v>76</v>
      </c>
      <c r="E115" s="7" t="s">
        <v>76</v>
      </c>
    </row>
    <row r="116">
      <c r="A116" s="4">
        <v>40544.0</v>
      </c>
      <c r="B116" s="5" t="s">
        <v>175</v>
      </c>
      <c r="C116" s="7" t="s">
        <v>96</v>
      </c>
      <c r="D116" s="6">
        <f>+3.4 %</f>
        <v>0.034</v>
      </c>
      <c r="E116" s="7" t="s">
        <v>84</v>
      </c>
    </row>
    <row r="117">
      <c r="A117" s="4">
        <v>40513.0</v>
      </c>
      <c r="B117" s="5" t="s">
        <v>174</v>
      </c>
      <c r="C117" s="6">
        <f>+0.8 %</f>
        <v>0.008</v>
      </c>
      <c r="D117" s="6">
        <f t="shared" ref="D117:D118" si="10">+5.5 %</f>
        <v>0.055</v>
      </c>
      <c r="E117" s="6">
        <f>+2.6 %</f>
        <v>0.026</v>
      </c>
    </row>
    <row r="118">
      <c r="A118" s="4">
        <v>40483.0</v>
      </c>
      <c r="B118" s="5" t="s">
        <v>135</v>
      </c>
      <c r="C118" s="6">
        <f>+4.1 %</f>
        <v>0.041</v>
      </c>
      <c r="D118" s="6">
        <f t="shared" si="10"/>
        <v>0.055</v>
      </c>
      <c r="E118" s="6">
        <f>+1.2 %</f>
        <v>0.012</v>
      </c>
    </row>
    <row r="119">
      <c r="A119" s="4">
        <v>40452.0</v>
      </c>
      <c r="B119" s="5" t="s">
        <v>137</v>
      </c>
      <c r="C119" s="6">
        <f>+0.5 %</f>
        <v>0.005</v>
      </c>
      <c r="D119" s="6">
        <f>+0.1 %</f>
        <v>0.001</v>
      </c>
      <c r="E119" s="5" t="s">
        <v>153</v>
      </c>
    </row>
    <row r="120">
      <c r="A120" s="4">
        <v>40422.0</v>
      </c>
      <c r="B120" s="5" t="s">
        <v>206</v>
      </c>
      <c r="C120" s="6">
        <f>+0.9 %</f>
        <v>0.009</v>
      </c>
      <c r="D120" s="7" t="s">
        <v>16</v>
      </c>
      <c r="E120" s="5" t="s">
        <v>153</v>
      </c>
    </row>
    <row r="121">
      <c r="A121" s="4">
        <v>40391.0</v>
      </c>
      <c r="B121" s="5" t="s">
        <v>138</v>
      </c>
      <c r="C121" s="7" t="s">
        <v>17</v>
      </c>
      <c r="D121" s="7" t="s">
        <v>64</v>
      </c>
      <c r="E121" s="5" t="s">
        <v>153</v>
      </c>
    </row>
    <row r="122">
      <c r="A122" s="4">
        <v>40360.0</v>
      </c>
      <c r="B122" s="5" t="s">
        <v>137</v>
      </c>
      <c r="C122" s="7" t="s">
        <v>86</v>
      </c>
      <c r="D122" s="7" t="s">
        <v>78</v>
      </c>
      <c r="E122" s="5" t="s">
        <v>153</v>
      </c>
    </row>
    <row r="123">
      <c r="A123" s="4">
        <v>40330.0</v>
      </c>
      <c r="B123" s="5" t="s">
        <v>177</v>
      </c>
      <c r="C123" s="6">
        <f>+0.5 %</f>
        <v>0.005</v>
      </c>
      <c r="D123" s="7" t="s">
        <v>47</v>
      </c>
      <c r="E123" s="5" t="s">
        <v>153</v>
      </c>
    </row>
    <row r="124">
      <c r="A124" s="4">
        <v>40299.0</v>
      </c>
      <c r="B124" s="5" t="s">
        <v>177</v>
      </c>
      <c r="C124" s="7" t="s">
        <v>15</v>
      </c>
      <c r="D124" s="7" t="s">
        <v>83</v>
      </c>
      <c r="E124" s="5" t="s">
        <v>153</v>
      </c>
    </row>
    <row r="125">
      <c r="A125" s="4">
        <v>40269.0</v>
      </c>
      <c r="B125" s="5" t="s">
        <v>136</v>
      </c>
      <c r="C125" s="5" t="s">
        <v>19</v>
      </c>
      <c r="D125" s="7" t="s">
        <v>88</v>
      </c>
      <c r="E125" s="5" t="s">
        <v>153</v>
      </c>
    </row>
    <row r="126">
      <c r="A126" s="4">
        <v>40238.0</v>
      </c>
      <c r="B126" s="5" t="s">
        <v>136</v>
      </c>
      <c r="C126" s="7" t="s">
        <v>87</v>
      </c>
      <c r="D126" s="7" t="s">
        <v>7</v>
      </c>
      <c r="E126" s="5" t="s">
        <v>153</v>
      </c>
    </row>
    <row r="127">
      <c r="A127" s="4">
        <v>40210.0</v>
      </c>
      <c r="B127" s="5" t="s">
        <v>135</v>
      </c>
      <c r="C127" s="7" t="s">
        <v>66</v>
      </c>
      <c r="D127" s="6">
        <f>+1.1 %</f>
        <v>0.011</v>
      </c>
      <c r="E127" s="5" t="s">
        <v>153</v>
      </c>
    </row>
    <row r="128">
      <c r="A128" s="4">
        <v>40179.0</v>
      </c>
      <c r="B128" s="5" t="s">
        <v>174</v>
      </c>
      <c r="C128" s="6">
        <f>+2.9 %</f>
        <v>0.029</v>
      </c>
      <c r="D128" s="5" t="s">
        <v>153</v>
      </c>
      <c r="E128" s="5" t="s">
        <v>153</v>
      </c>
    </row>
    <row r="129">
      <c r="A129" s="4">
        <v>40148.0</v>
      </c>
      <c r="B129" s="5" t="s">
        <v>136</v>
      </c>
      <c r="C129" s="7" t="s">
        <v>7</v>
      </c>
      <c r="D129" s="5" t="s">
        <v>153</v>
      </c>
      <c r="E129" s="5" t="s">
        <v>153</v>
      </c>
    </row>
    <row r="130">
      <c r="A130" s="4">
        <v>40118.0</v>
      </c>
      <c r="B130" s="5" t="s">
        <v>176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2.0"/>
    <col customWidth="1" min="3" max="3" width="21.29"/>
    <col customWidth="1" min="4" max="4" width="22.43"/>
    <col customWidth="1" min="5" max="5" width="17.86"/>
  </cols>
  <sheetData>
    <row r="1">
      <c r="A1" s="1" t="s">
        <v>0</v>
      </c>
      <c r="B1" s="2" t="s">
        <v>210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137</v>
      </c>
      <c r="C2" s="6">
        <f>+1.8 %</f>
        <v>0.018</v>
      </c>
      <c r="D2" s="6">
        <f>+1.9 %</f>
        <v>0.019</v>
      </c>
      <c r="E2" s="7" t="s">
        <v>6</v>
      </c>
    </row>
    <row r="3">
      <c r="A3" s="4">
        <v>43983.0</v>
      </c>
      <c r="B3" s="5" t="s">
        <v>138</v>
      </c>
      <c r="C3" s="6">
        <f>+1.2 %</f>
        <v>0.012</v>
      </c>
      <c r="D3" s="7" t="s">
        <v>7</v>
      </c>
      <c r="E3" s="7" t="s">
        <v>14</v>
      </c>
    </row>
    <row r="4">
      <c r="A4" s="4">
        <v>43952.0</v>
      </c>
      <c r="B4" s="5" t="s">
        <v>140</v>
      </c>
      <c r="C4" s="7" t="s">
        <v>17</v>
      </c>
      <c r="D4" s="7" t="s">
        <v>98</v>
      </c>
      <c r="E4" s="7" t="s">
        <v>86</v>
      </c>
    </row>
    <row r="5">
      <c r="A5" s="4">
        <v>43922.0</v>
      </c>
      <c r="B5" s="5" t="s">
        <v>138</v>
      </c>
      <c r="C5" s="7" t="s">
        <v>7</v>
      </c>
      <c r="D5" s="7" t="s">
        <v>85</v>
      </c>
      <c r="E5" s="6">
        <f>+1.3 %</f>
        <v>0.013</v>
      </c>
    </row>
    <row r="6">
      <c r="A6" s="4">
        <v>43891.0</v>
      </c>
      <c r="B6" s="5" t="s">
        <v>206</v>
      </c>
      <c r="C6" s="7" t="s">
        <v>113</v>
      </c>
      <c r="D6" s="6">
        <f>+0.3 %</f>
        <v>0.003</v>
      </c>
      <c r="E6" s="6">
        <f>+0.9 %</f>
        <v>0.009</v>
      </c>
    </row>
    <row r="7">
      <c r="A7" s="4">
        <v>43862.0</v>
      </c>
      <c r="B7" s="5" t="s">
        <v>177</v>
      </c>
      <c r="C7" s="6">
        <f>+0.7 %</f>
        <v>0.007</v>
      </c>
      <c r="D7" s="6">
        <f>+1.7 %</f>
        <v>0.017</v>
      </c>
      <c r="E7" s="6">
        <f>+2.9 %</f>
        <v>0.029</v>
      </c>
    </row>
    <row r="8">
      <c r="A8" s="4">
        <v>43831.0</v>
      </c>
      <c r="B8" s="5" t="s">
        <v>137</v>
      </c>
      <c r="C8" s="6">
        <f>+1.9 %</f>
        <v>0.019</v>
      </c>
      <c r="D8" s="7" t="s">
        <v>15</v>
      </c>
      <c r="E8" s="6">
        <f>+2.5 %</f>
        <v>0.025</v>
      </c>
    </row>
    <row r="9">
      <c r="A9" s="4">
        <v>43800.0</v>
      </c>
      <c r="B9" s="5" t="s">
        <v>138</v>
      </c>
      <c r="C9" s="7" t="s">
        <v>15</v>
      </c>
      <c r="D9" s="7" t="s">
        <v>95</v>
      </c>
      <c r="E9" s="6">
        <f>+0.6 %</f>
        <v>0.006</v>
      </c>
    </row>
    <row r="10">
      <c r="A10" s="4">
        <v>43770.0</v>
      </c>
      <c r="B10" s="5" t="s">
        <v>206</v>
      </c>
      <c r="C10" s="7" t="s">
        <v>84</v>
      </c>
      <c r="D10" s="7" t="s">
        <v>6</v>
      </c>
      <c r="E10" s="6">
        <f>+3.5 %</f>
        <v>0.035</v>
      </c>
    </row>
    <row r="11">
      <c r="A11" s="4">
        <v>43739.0</v>
      </c>
      <c r="B11" s="5" t="s">
        <v>177</v>
      </c>
      <c r="C11" s="7" t="s">
        <v>47</v>
      </c>
      <c r="D11" s="6">
        <f>+0.9 %</f>
        <v>0.009</v>
      </c>
      <c r="E11" s="6">
        <f>+8 %</f>
        <v>0.08</v>
      </c>
    </row>
    <row r="12">
      <c r="A12" s="4">
        <v>43709.0</v>
      </c>
      <c r="B12" s="5" t="s">
        <v>136</v>
      </c>
      <c r="C12" s="6">
        <f>+1.9 %</f>
        <v>0.019</v>
      </c>
      <c r="D12" s="6">
        <f t="shared" ref="D12:D13" si="1">+1.6 %</f>
        <v>0.016</v>
      </c>
      <c r="E12" s="6">
        <f>+7.4 %</f>
        <v>0.074</v>
      </c>
    </row>
    <row r="13">
      <c r="A13" s="4">
        <v>43678.0</v>
      </c>
      <c r="B13" s="5" t="s">
        <v>137</v>
      </c>
      <c r="C13" s="7" t="s">
        <v>47</v>
      </c>
      <c r="D13" s="6">
        <f t="shared" si="1"/>
        <v>0.016</v>
      </c>
      <c r="E13" s="6">
        <f>+2.6 %</f>
        <v>0.026</v>
      </c>
    </row>
    <row r="14">
      <c r="A14" s="4">
        <v>43647.0</v>
      </c>
      <c r="B14" s="5" t="s">
        <v>137</v>
      </c>
      <c r="C14" s="6">
        <f>+0.2 %</f>
        <v>0.002</v>
      </c>
      <c r="D14" s="6">
        <f>+3.5 %</f>
        <v>0.035</v>
      </c>
      <c r="E14" s="6">
        <f>+0.9 %</f>
        <v>0.009</v>
      </c>
    </row>
    <row r="15">
      <c r="A15" s="4">
        <v>43617.0</v>
      </c>
      <c r="B15" s="5" t="s">
        <v>137</v>
      </c>
      <c r="C15" s="6">
        <f>+1.8 %</f>
        <v>0.018</v>
      </c>
      <c r="D15" s="6">
        <f>+2.3 %</f>
        <v>0.023</v>
      </c>
      <c r="E15" s="7" t="s">
        <v>64</v>
      </c>
    </row>
    <row r="16">
      <c r="A16" s="4">
        <v>43586.0</v>
      </c>
      <c r="B16" s="5" t="s">
        <v>138</v>
      </c>
      <c r="C16" s="6">
        <f>+1.4 %</f>
        <v>0.014</v>
      </c>
      <c r="D16" s="6">
        <f>+0.1 %</f>
        <v>0.001</v>
      </c>
      <c r="E16" s="7" t="s">
        <v>107</v>
      </c>
    </row>
    <row r="17">
      <c r="A17" s="4">
        <v>43556.0</v>
      </c>
      <c r="B17" s="5" t="s">
        <v>140</v>
      </c>
      <c r="C17" s="7" t="s">
        <v>48</v>
      </c>
      <c r="D17" s="7" t="s">
        <v>48</v>
      </c>
      <c r="E17" s="7" t="s">
        <v>48</v>
      </c>
    </row>
    <row r="18">
      <c r="A18" s="4">
        <v>43525.0</v>
      </c>
      <c r="B18" s="5" t="s">
        <v>139</v>
      </c>
      <c r="C18" s="7" t="s">
        <v>23</v>
      </c>
      <c r="D18" s="5" t="s">
        <v>19</v>
      </c>
      <c r="E18" s="6">
        <f>+1.2 %</f>
        <v>0.012</v>
      </c>
    </row>
    <row r="19">
      <c r="A19" s="4">
        <v>43497.0</v>
      </c>
      <c r="B19" s="5" t="s">
        <v>138</v>
      </c>
      <c r="C19" s="6">
        <f>+0.3 %</f>
        <v>0.003</v>
      </c>
      <c r="D19" s="6">
        <f>+2.3 %</f>
        <v>0.023</v>
      </c>
      <c r="E19" s="6">
        <f>+3.2 %</f>
        <v>0.032</v>
      </c>
    </row>
    <row r="20">
      <c r="A20" s="4">
        <v>43466.0</v>
      </c>
      <c r="B20" s="5" t="s">
        <v>139</v>
      </c>
      <c r="C20" s="5" t="s">
        <v>19</v>
      </c>
      <c r="D20" s="6">
        <f>+4.4 %</f>
        <v>0.044</v>
      </c>
      <c r="E20" s="6">
        <f>+3.7 %</f>
        <v>0.037</v>
      </c>
    </row>
    <row r="21">
      <c r="A21" s="4">
        <v>43435.0</v>
      </c>
      <c r="B21" s="5" t="s">
        <v>138</v>
      </c>
      <c r="C21" s="6">
        <f>+2 %</f>
        <v>0.02</v>
      </c>
      <c r="D21" s="6">
        <f>+3.4 %</f>
        <v>0.034</v>
      </c>
      <c r="E21" s="6">
        <f>+3.3 %</f>
        <v>0.033</v>
      </c>
    </row>
    <row r="22">
      <c r="A22" s="4">
        <v>43405.0</v>
      </c>
      <c r="B22" s="5" t="s">
        <v>8</v>
      </c>
      <c r="C22" s="6">
        <f>+2.4 %</f>
        <v>0.024</v>
      </c>
      <c r="D22" s="7" t="s">
        <v>86</v>
      </c>
      <c r="E22" s="6">
        <f>+2.1 %</f>
        <v>0.021</v>
      </c>
    </row>
    <row r="23">
      <c r="A23" s="4">
        <v>43374.0</v>
      </c>
      <c r="B23" s="5" t="s">
        <v>9</v>
      </c>
      <c r="C23" s="7" t="s">
        <v>48</v>
      </c>
      <c r="D23" s="7" t="s">
        <v>103</v>
      </c>
      <c r="E23" s="6">
        <f>+1.5 %</f>
        <v>0.015</v>
      </c>
    </row>
    <row r="24">
      <c r="A24" s="4">
        <v>43344.0</v>
      </c>
      <c r="B24" s="5" t="s">
        <v>5</v>
      </c>
      <c r="C24" s="7" t="s">
        <v>53</v>
      </c>
      <c r="D24" s="7" t="s">
        <v>59</v>
      </c>
      <c r="E24" s="6">
        <f>+2.2 %</f>
        <v>0.022</v>
      </c>
    </row>
    <row r="25">
      <c r="A25" s="4">
        <v>43313.0</v>
      </c>
      <c r="B25" s="5" t="s">
        <v>139</v>
      </c>
      <c r="C25" s="7" t="s">
        <v>79</v>
      </c>
      <c r="D25" s="7" t="s">
        <v>72</v>
      </c>
      <c r="E25" s="6">
        <f>+3.5 %</f>
        <v>0.035</v>
      </c>
    </row>
    <row r="26">
      <c r="A26" s="4">
        <v>43282.0</v>
      </c>
      <c r="B26" s="5" t="s">
        <v>206</v>
      </c>
      <c r="C26" s="7" t="s">
        <v>53</v>
      </c>
      <c r="D26" s="6">
        <f>+1.6 %</f>
        <v>0.016</v>
      </c>
      <c r="E26" s="6">
        <f>+6.6 %</f>
        <v>0.066</v>
      </c>
    </row>
    <row r="27">
      <c r="A27" s="4">
        <v>43252.0</v>
      </c>
      <c r="B27" s="5" t="s">
        <v>176</v>
      </c>
      <c r="C27" s="6">
        <f>+1.3 %</f>
        <v>0.013</v>
      </c>
      <c r="D27" s="6">
        <f>+5.7 %</f>
        <v>0.057</v>
      </c>
      <c r="E27" s="6">
        <f>+11.9 %</f>
        <v>0.119</v>
      </c>
    </row>
    <row r="28">
      <c r="A28" s="4">
        <v>43221.0</v>
      </c>
      <c r="B28" s="5" t="s">
        <v>177</v>
      </c>
      <c r="C28" s="6">
        <f>+3 %</f>
        <v>0.03</v>
      </c>
      <c r="D28" s="6">
        <f>+5.9 %</f>
        <v>0.059</v>
      </c>
      <c r="E28" s="6">
        <f>+9.2 %</f>
        <v>0.092</v>
      </c>
    </row>
    <row r="29">
      <c r="A29" s="4">
        <v>43191.0</v>
      </c>
      <c r="B29" s="5" t="s">
        <v>139</v>
      </c>
      <c r="C29" s="6">
        <f>+1.2 %</f>
        <v>0.012</v>
      </c>
      <c r="D29" s="6">
        <f>+3.6 %</f>
        <v>0.036</v>
      </c>
      <c r="E29" s="6">
        <f>+4.2 %</f>
        <v>0.042</v>
      </c>
    </row>
    <row r="30">
      <c r="A30" s="4">
        <v>43160.0</v>
      </c>
      <c r="B30" s="5" t="s">
        <v>140</v>
      </c>
      <c r="C30" s="6">
        <f>+1.6 %</f>
        <v>0.016</v>
      </c>
      <c r="D30" s="6">
        <f>+2 %</f>
        <v>0.02</v>
      </c>
      <c r="E30" s="6">
        <f>+5.5 %</f>
        <v>0.055</v>
      </c>
    </row>
    <row r="31">
      <c r="A31" s="4">
        <v>43132.0</v>
      </c>
      <c r="B31" s="5" t="s">
        <v>5</v>
      </c>
      <c r="C31" s="6">
        <f>+0.8 %</f>
        <v>0.008</v>
      </c>
      <c r="D31" s="6">
        <f>+1.2 %</f>
        <v>0.012</v>
      </c>
      <c r="E31" s="6">
        <f>+6.7 %</f>
        <v>0.067</v>
      </c>
    </row>
    <row r="32">
      <c r="A32" s="4">
        <v>43101.0</v>
      </c>
      <c r="B32" s="5" t="s">
        <v>9</v>
      </c>
      <c r="C32" s="7" t="s">
        <v>23</v>
      </c>
      <c r="D32" s="6">
        <f t="shared" ref="D32:D33" si="2">+2.3 %</f>
        <v>0.023</v>
      </c>
      <c r="E32" s="6">
        <f>+8.7 %</f>
        <v>0.087</v>
      </c>
    </row>
    <row r="33">
      <c r="A33" s="4">
        <v>43070.0</v>
      </c>
      <c r="B33" s="5" t="s">
        <v>5</v>
      </c>
      <c r="C33" s="6">
        <f>+0.8 %</f>
        <v>0.008</v>
      </c>
      <c r="D33" s="6">
        <f t="shared" si="2"/>
        <v>0.023</v>
      </c>
      <c r="E33" s="6">
        <f>+11.1 %</f>
        <v>0.111</v>
      </c>
    </row>
    <row r="34">
      <c r="A34" s="4">
        <v>43040.0</v>
      </c>
      <c r="B34" s="5" t="s">
        <v>9</v>
      </c>
      <c r="C34" s="6">
        <f>+1.8 %</f>
        <v>0.018</v>
      </c>
      <c r="D34" s="5" t="s">
        <v>19</v>
      </c>
      <c r="E34" s="6">
        <f>+8.4 %</f>
        <v>0.084</v>
      </c>
    </row>
    <row r="35">
      <c r="A35" s="4">
        <v>43009.0</v>
      </c>
      <c r="B35" s="5" t="s">
        <v>11</v>
      </c>
      <c r="C35" s="7" t="s">
        <v>23</v>
      </c>
      <c r="D35" s="7" t="s">
        <v>48</v>
      </c>
      <c r="E35" s="6">
        <f>+8.1 %</f>
        <v>0.081</v>
      </c>
    </row>
    <row r="36">
      <c r="A36" s="4">
        <v>42979.0</v>
      </c>
      <c r="B36" s="5" t="s">
        <v>11</v>
      </c>
      <c r="C36" s="7" t="s">
        <v>96</v>
      </c>
      <c r="D36" s="6">
        <f>+1.5 %</f>
        <v>0.015</v>
      </c>
      <c r="E36" s="6">
        <f>+11.4 %</f>
        <v>0.114</v>
      </c>
    </row>
    <row r="37">
      <c r="A37" s="4">
        <v>42948.0</v>
      </c>
      <c r="B37" s="5" t="s">
        <v>9</v>
      </c>
      <c r="C37" s="6">
        <f>+0.8 %</f>
        <v>0.008</v>
      </c>
      <c r="D37" s="6">
        <f>+1.9 %</f>
        <v>0.019</v>
      </c>
      <c r="E37" s="6">
        <f>+12.3 %</f>
        <v>0.123</v>
      </c>
    </row>
    <row r="38">
      <c r="A38" s="4">
        <v>42917.0</v>
      </c>
      <c r="B38" s="5" t="s">
        <v>10</v>
      </c>
      <c r="C38" s="6">
        <f>+2.2 %</f>
        <v>0.022</v>
      </c>
      <c r="D38" s="7" t="s">
        <v>25</v>
      </c>
      <c r="E38" s="6">
        <f>+10.1 %</f>
        <v>0.101</v>
      </c>
    </row>
    <row r="39">
      <c r="A39" s="4">
        <v>42887.0</v>
      </c>
      <c r="B39" s="5" t="s">
        <v>12</v>
      </c>
      <c r="C39" s="7" t="s">
        <v>66</v>
      </c>
      <c r="D39" s="7" t="s">
        <v>6</v>
      </c>
      <c r="E39" s="6">
        <f>+8.4 %</f>
        <v>0.084</v>
      </c>
    </row>
    <row r="40">
      <c r="A40" s="4">
        <v>42856.0</v>
      </c>
      <c r="B40" s="5" t="s">
        <v>11</v>
      </c>
      <c r="C40" s="7" t="s">
        <v>78</v>
      </c>
      <c r="D40" s="6">
        <f>+3.5 %</f>
        <v>0.035</v>
      </c>
      <c r="E40" s="6">
        <f>+13.7 %</f>
        <v>0.137</v>
      </c>
    </row>
    <row r="41">
      <c r="A41" s="4">
        <v>42826.0</v>
      </c>
      <c r="B41" s="5" t="s">
        <v>9</v>
      </c>
      <c r="C41" s="6">
        <f>+2.5 %</f>
        <v>0.025</v>
      </c>
      <c r="D41" s="6">
        <f>+8.1 %</f>
        <v>0.081</v>
      </c>
      <c r="E41" s="6">
        <f>+15.6 %</f>
        <v>0.156</v>
      </c>
    </row>
    <row r="42">
      <c r="A42" s="4">
        <v>42795.0</v>
      </c>
      <c r="B42" s="5" t="s">
        <v>12</v>
      </c>
      <c r="C42" s="6">
        <f t="shared" ref="C42:C43" si="3">+2.7 %</f>
        <v>0.027</v>
      </c>
      <c r="D42" s="6">
        <f>+7.4 %</f>
        <v>0.074</v>
      </c>
      <c r="E42" s="6">
        <f>+10.6 %</f>
        <v>0.106</v>
      </c>
    </row>
    <row r="43">
      <c r="A43" s="4">
        <v>42767.0</v>
      </c>
      <c r="B43" s="5" t="s">
        <v>149</v>
      </c>
      <c r="C43" s="6">
        <f t="shared" si="3"/>
        <v>0.027</v>
      </c>
      <c r="D43" s="6">
        <f>+2.9 %</f>
        <v>0.029</v>
      </c>
      <c r="E43" s="6">
        <f>+9 %</f>
        <v>0.09</v>
      </c>
    </row>
    <row r="44">
      <c r="A44" s="4">
        <v>42736.0</v>
      </c>
      <c r="B44" s="5" t="s">
        <v>24</v>
      </c>
      <c r="C44" s="6">
        <f>+1.9 %</f>
        <v>0.019</v>
      </c>
      <c r="D44" s="6">
        <f>+1.7 %</f>
        <v>0.017</v>
      </c>
      <c r="E44" s="6">
        <f>+4.3 %</f>
        <v>0.043</v>
      </c>
    </row>
    <row r="45">
      <c r="A45" s="4">
        <v>42705.0</v>
      </c>
      <c r="B45" s="5" t="s">
        <v>197</v>
      </c>
      <c r="C45" s="7" t="s">
        <v>16</v>
      </c>
      <c r="D45" s="6">
        <f>+2.6 %</f>
        <v>0.026</v>
      </c>
      <c r="E45" s="6">
        <f>+4.4 %</f>
        <v>0.044</v>
      </c>
    </row>
    <row r="46">
      <c r="A46" s="4">
        <v>42675.0</v>
      </c>
      <c r="B46" s="5" t="s">
        <v>24</v>
      </c>
      <c r="C46" s="6">
        <f>+1.5 %</f>
        <v>0.015</v>
      </c>
      <c r="D46" s="6">
        <f>+3.5 %</f>
        <v>0.035</v>
      </c>
      <c r="E46" s="6">
        <f>+5.9 %</f>
        <v>0.059</v>
      </c>
    </row>
    <row r="47">
      <c r="A47" s="4">
        <v>42644.0</v>
      </c>
      <c r="B47" s="5" t="s">
        <v>26</v>
      </c>
      <c r="C47" s="6">
        <f>+2.8 %</f>
        <v>0.028</v>
      </c>
      <c r="D47" s="6">
        <f>+0.9 %</f>
        <v>0.009</v>
      </c>
      <c r="E47" s="6">
        <f>+4.6 %</f>
        <v>0.046</v>
      </c>
    </row>
    <row r="48">
      <c r="A48" s="4">
        <v>42614.0</v>
      </c>
      <c r="B48" s="5" t="s">
        <v>28</v>
      </c>
      <c r="C48" s="7" t="s">
        <v>62</v>
      </c>
      <c r="D48" s="7" t="s">
        <v>86</v>
      </c>
      <c r="E48" s="6">
        <f>+3.9 %</f>
        <v>0.039</v>
      </c>
    </row>
    <row r="49">
      <c r="A49" s="4">
        <v>42583.0</v>
      </c>
      <c r="B49" s="5" t="s">
        <v>27</v>
      </c>
      <c r="C49" s="7" t="s">
        <v>66</v>
      </c>
      <c r="D49" s="6">
        <f>+3.2 %</f>
        <v>0.032</v>
      </c>
      <c r="E49" s="6">
        <f>+6.6 %</f>
        <v>0.066</v>
      </c>
    </row>
    <row r="50">
      <c r="A50" s="4">
        <v>42552.0</v>
      </c>
      <c r="B50" s="5" t="s">
        <v>197</v>
      </c>
      <c r="C50" s="6">
        <f>+0.5 %</f>
        <v>0.005</v>
      </c>
      <c r="D50" s="6">
        <f>+4.2 %</f>
        <v>0.042</v>
      </c>
      <c r="E50" s="6">
        <f>+6.8 %</f>
        <v>0.068</v>
      </c>
    </row>
    <row r="51">
      <c r="A51" s="4">
        <v>42522.0</v>
      </c>
      <c r="B51" s="5" t="s">
        <v>27</v>
      </c>
      <c r="C51" s="6">
        <f>+3.7 %</f>
        <v>0.037</v>
      </c>
      <c r="D51" s="6">
        <f>+1.7 %</f>
        <v>0.017</v>
      </c>
      <c r="E51" s="6">
        <f>+3.8 %</f>
        <v>0.038</v>
      </c>
    </row>
    <row r="52">
      <c r="A52" s="4">
        <v>42491.0</v>
      </c>
      <c r="B52" s="5" t="s">
        <v>29</v>
      </c>
      <c r="C52" s="7" t="s">
        <v>51</v>
      </c>
      <c r="D52" s="7" t="s">
        <v>62</v>
      </c>
      <c r="E52" s="7" t="s">
        <v>47</v>
      </c>
    </row>
    <row r="53">
      <c r="A53" s="4">
        <v>42461.0</v>
      </c>
      <c r="B53" s="5" t="s">
        <v>29</v>
      </c>
      <c r="C53" s="7" t="s">
        <v>14</v>
      </c>
      <c r="D53" s="7" t="s">
        <v>107</v>
      </c>
      <c r="E53" s="7" t="s">
        <v>25</v>
      </c>
    </row>
    <row r="54">
      <c r="A54" s="4">
        <v>42430.0</v>
      </c>
      <c r="B54" s="5" t="s">
        <v>28</v>
      </c>
      <c r="C54" s="6">
        <f>+1.2 %</f>
        <v>0.012</v>
      </c>
      <c r="D54" s="6">
        <f>+1.3 %</f>
        <v>0.013</v>
      </c>
      <c r="E54" s="6">
        <f>+0.8 %</f>
        <v>0.008</v>
      </c>
    </row>
    <row r="55">
      <c r="A55" s="4">
        <v>42401.0</v>
      </c>
      <c r="B55" s="5" t="s">
        <v>29</v>
      </c>
      <c r="C55" s="7" t="s">
        <v>84</v>
      </c>
      <c r="D55" s="7" t="s">
        <v>51</v>
      </c>
      <c r="E55" s="6">
        <f>+1.7 %</f>
        <v>0.017</v>
      </c>
    </row>
    <row r="56">
      <c r="A56" s="4">
        <v>42370.0</v>
      </c>
      <c r="B56" s="5" t="s">
        <v>28</v>
      </c>
      <c r="C56" s="6">
        <f t="shared" ref="C56:D56" si="4">+2 %</f>
        <v>0.02</v>
      </c>
      <c r="D56" s="6">
        <f t="shared" si="4"/>
        <v>0.02</v>
      </c>
      <c r="E56" s="6">
        <f>+3.6 %</f>
        <v>0.036</v>
      </c>
    </row>
    <row r="57">
      <c r="A57" s="4">
        <v>42339.0</v>
      </c>
      <c r="B57" s="5" t="s">
        <v>29</v>
      </c>
      <c r="C57" s="7" t="s">
        <v>18</v>
      </c>
      <c r="D57" s="6">
        <f>+2.1 %</f>
        <v>0.021</v>
      </c>
      <c r="E57" s="6">
        <f>+2.7 %</f>
        <v>0.027</v>
      </c>
    </row>
    <row r="58">
      <c r="A58" s="4">
        <v>42309.0</v>
      </c>
      <c r="B58" s="5" t="s">
        <v>29</v>
      </c>
      <c r="C58" s="6">
        <f>+0.2 %</f>
        <v>0.002</v>
      </c>
      <c r="D58" s="6">
        <f>+4.2 %</f>
        <v>0.042</v>
      </c>
      <c r="E58" s="6">
        <f>+2.6 %</f>
        <v>0.026</v>
      </c>
    </row>
    <row r="59">
      <c r="A59" s="4">
        <v>42278.0</v>
      </c>
      <c r="B59" s="5" t="s">
        <v>29</v>
      </c>
      <c r="C59" s="6">
        <f>+2.1 %</f>
        <v>0.021</v>
      </c>
      <c r="D59" s="6">
        <f>+3 %</f>
        <v>0.03</v>
      </c>
      <c r="E59" s="6">
        <f>+3.1 %</f>
        <v>0.031</v>
      </c>
    </row>
    <row r="60">
      <c r="A60" s="4">
        <v>42248.0</v>
      </c>
      <c r="B60" s="5" t="s">
        <v>30</v>
      </c>
      <c r="C60" s="6">
        <f>+1.8 %</f>
        <v>0.018</v>
      </c>
      <c r="D60" s="7" t="s">
        <v>71</v>
      </c>
      <c r="E60" s="6">
        <f>+0.5 %</f>
        <v>0.005</v>
      </c>
    </row>
    <row r="61">
      <c r="A61" s="4">
        <v>42217.0</v>
      </c>
      <c r="B61" s="5" t="s">
        <v>143</v>
      </c>
      <c r="C61" s="7" t="s">
        <v>15</v>
      </c>
      <c r="D61" s="7" t="s">
        <v>151</v>
      </c>
      <c r="E61" s="7" t="s">
        <v>54</v>
      </c>
    </row>
    <row r="62">
      <c r="A62" s="4">
        <v>42186.0</v>
      </c>
      <c r="B62" s="5" t="s">
        <v>143</v>
      </c>
      <c r="C62" s="7" t="s">
        <v>113</v>
      </c>
      <c r="D62" s="7" t="s">
        <v>104</v>
      </c>
      <c r="E62" s="6">
        <f>+1.6 %</f>
        <v>0.016</v>
      </c>
    </row>
    <row r="63">
      <c r="A63" s="4">
        <v>42156.0</v>
      </c>
      <c r="B63" s="5" t="s">
        <v>29</v>
      </c>
      <c r="C63" s="7" t="s">
        <v>7</v>
      </c>
      <c r="D63" s="7" t="s">
        <v>17</v>
      </c>
      <c r="E63" s="6">
        <f>+3.9 %</f>
        <v>0.039</v>
      </c>
    </row>
    <row r="64">
      <c r="A64" s="4">
        <v>42125.0</v>
      </c>
      <c r="B64" s="5" t="s">
        <v>29</v>
      </c>
      <c r="C64" s="7" t="s">
        <v>23</v>
      </c>
      <c r="D64" s="6">
        <f>+1.5 %</f>
        <v>0.015</v>
      </c>
      <c r="E64" s="7" t="s">
        <v>23</v>
      </c>
    </row>
    <row r="65">
      <c r="A65" s="4">
        <v>42095.0</v>
      </c>
      <c r="B65" s="5" t="s">
        <v>29</v>
      </c>
      <c r="C65" s="7" t="s">
        <v>6</v>
      </c>
      <c r="D65" s="6">
        <f>+1.8 %</f>
        <v>0.018</v>
      </c>
      <c r="E65" s="7" t="s">
        <v>6</v>
      </c>
    </row>
    <row r="66">
      <c r="A66" s="4">
        <v>42064.0</v>
      </c>
      <c r="B66" s="5" t="s">
        <v>141</v>
      </c>
      <c r="C66" s="6">
        <f>+2.2 %</f>
        <v>0.022</v>
      </c>
      <c r="D66" s="6">
        <f>+3.3 %</f>
        <v>0.033</v>
      </c>
      <c r="E66" s="6">
        <f>+0.1 %</f>
        <v>0.001</v>
      </c>
    </row>
    <row r="67">
      <c r="A67" s="4">
        <v>42036.0</v>
      </c>
      <c r="B67" s="5" t="s">
        <v>142</v>
      </c>
      <c r="C67" s="5" t="s">
        <v>19</v>
      </c>
      <c r="D67" s="6">
        <f>+0.8 %</f>
        <v>0.008</v>
      </c>
      <c r="E67" s="7" t="s">
        <v>71</v>
      </c>
    </row>
    <row r="68">
      <c r="A68" s="4">
        <v>42005.0</v>
      </c>
      <c r="B68" s="5" t="s">
        <v>142</v>
      </c>
      <c r="C68" s="6">
        <f>+1 %</f>
        <v>0.01</v>
      </c>
      <c r="D68" s="6">
        <f>+1.5 %</f>
        <v>0.015</v>
      </c>
      <c r="E68" s="6">
        <f>+0.8 %</f>
        <v>0.008</v>
      </c>
    </row>
    <row r="69">
      <c r="A69" s="4">
        <v>41974.0</v>
      </c>
      <c r="B69" s="5" t="s">
        <v>30</v>
      </c>
      <c r="C69" s="7" t="s">
        <v>23</v>
      </c>
      <c r="D69" s="7" t="s">
        <v>51</v>
      </c>
      <c r="E69" s="5" t="s">
        <v>19</v>
      </c>
    </row>
    <row r="70">
      <c r="A70" s="4">
        <v>41944.0</v>
      </c>
      <c r="B70" s="5" t="s">
        <v>30</v>
      </c>
      <c r="C70" s="6">
        <f>+0.7 %</f>
        <v>0.007</v>
      </c>
      <c r="D70" s="7" t="s">
        <v>96</v>
      </c>
      <c r="E70" s="7" t="s">
        <v>79</v>
      </c>
    </row>
    <row r="71">
      <c r="A71" s="4">
        <v>41913.0</v>
      </c>
      <c r="B71" s="5" t="s">
        <v>143</v>
      </c>
      <c r="C71" s="7" t="s">
        <v>47</v>
      </c>
      <c r="D71" s="6">
        <f>+1.5 %</f>
        <v>0.015</v>
      </c>
      <c r="E71" s="7" t="s">
        <v>83</v>
      </c>
    </row>
    <row r="72">
      <c r="A72" s="4">
        <v>41883.0</v>
      </c>
      <c r="B72" s="5" t="s">
        <v>30</v>
      </c>
      <c r="C72" s="7" t="s">
        <v>16</v>
      </c>
      <c r="D72" s="6">
        <f>+2 %</f>
        <v>0.02</v>
      </c>
      <c r="E72" s="7" t="s">
        <v>150</v>
      </c>
    </row>
    <row r="73">
      <c r="A73" s="4">
        <v>41852.0</v>
      </c>
      <c r="B73" s="5" t="s">
        <v>142</v>
      </c>
      <c r="C73" s="6">
        <f>+3.8 %</f>
        <v>0.038</v>
      </c>
      <c r="D73" s="7" t="s">
        <v>66</v>
      </c>
      <c r="E73" s="7" t="s">
        <v>66</v>
      </c>
    </row>
    <row r="74">
      <c r="A74" s="4">
        <v>41821.0</v>
      </c>
      <c r="B74" s="5" t="s">
        <v>31</v>
      </c>
      <c r="C74" s="7" t="s">
        <v>51</v>
      </c>
      <c r="D74" s="7" t="s">
        <v>80</v>
      </c>
      <c r="E74" s="7" t="s">
        <v>154</v>
      </c>
    </row>
    <row r="75">
      <c r="A75" s="4">
        <v>41791.0</v>
      </c>
      <c r="B75" s="5" t="s">
        <v>31</v>
      </c>
      <c r="C75" s="7" t="s">
        <v>109</v>
      </c>
      <c r="D75" s="7" t="s">
        <v>89</v>
      </c>
      <c r="E75" s="7" t="s">
        <v>111</v>
      </c>
    </row>
    <row r="76">
      <c r="A76" s="4">
        <v>41760.0</v>
      </c>
      <c r="B76" s="5" t="s">
        <v>29</v>
      </c>
      <c r="C76" s="7" t="s">
        <v>6</v>
      </c>
      <c r="D76" s="6">
        <f>+0.3 %</f>
        <v>0.003</v>
      </c>
      <c r="E76" s="7" t="s">
        <v>23</v>
      </c>
    </row>
    <row r="77">
      <c r="A77" s="4">
        <v>41730.0</v>
      </c>
      <c r="B77" s="5" t="s">
        <v>141</v>
      </c>
      <c r="C77" s="6">
        <f>+0.2 %</f>
        <v>0.002</v>
      </c>
      <c r="D77" s="6">
        <f>+3 %</f>
        <v>0.03</v>
      </c>
      <c r="E77" s="6">
        <f>+0.2 %</f>
        <v>0.002</v>
      </c>
    </row>
    <row r="78">
      <c r="A78" s="4">
        <v>41699.0</v>
      </c>
      <c r="B78" s="5" t="s">
        <v>141</v>
      </c>
      <c r="C78" s="6">
        <f>+0.6 %</f>
        <v>0.006</v>
      </c>
      <c r="D78" s="6">
        <f>+3.1 %</f>
        <v>0.031</v>
      </c>
      <c r="E78" s="7" t="s">
        <v>18</v>
      </c>
    </row>
    <row r="79">
      <c r="A79" s="4">
        <v>41671.0</v>
      </c>
      <c r="B79" s="5" t="s">
        <v>29</v>
      </c>
      <c r="C79" s="6">
        <f>+2.2 %</f>
        <v>0.022</v>
      </c>
      <c r="D79" s="6">
        <f>+0.2 %</f>
        <v>0.002</v>
      </c>
      <c r="E79" s="7" t="s">
        <v>107</v>
      </c>
    </row>
    <row r="80">
      <c r="A80" s="4">
        <v>41640.0</v>
      </c>
      <c r="B80" s="5" t="s">
        <v>30</v>
      </c>
      <c r="C80" s="6">
        <f>+0.3 %</f>
        <v>0.003</v>
      </c>
      <c r="D80" s="7" t="s">
        <v>67</v>
      </c>
      <c r="E80" s="7" t="s">
        <v>59</v>
      </c>
    </row>
    <row r="81">
      <c r="A81" s="4">
        <v>41609.0</v>
      </c>
      <c r="B81" s="5" t="s">
        <v>30</v>
      </c>
      <c r="C81" s="7" t="s">
        <v>113</v>
      </c>
      <c r="D81" s="7" t="s">
        <v>69</v>
      </c>
      <c r="E81" s="7" t="s">
        <v>102</v>
      </c>
    </row>
    <row r="82">
      <c r="A82" s="4">
        <v>41579.0</v>
      </c>
      <c r="B82" s="5" t="s">
        <v>29</v>
      </c>
      <c r="C82" s="7" t="s">
        <v>7</v>
      </c>
      <c r="D82" s="7" t="s">
        <v>47</v>
      </c>
      <c r="E82" s="7" t="s">
        <v>147</v>
      </c>
    </row>
    <row r="83">
      <c r="A83" s="4">
        <v>41548.0</v>
      </c>
      <c r="B83" s="5" t="s">
        <v>29</v>
      </c>
      <c r="C83" s="7" t="s">
        <v>51</v>
      </c>
      <c r="D83" s="6">
        <f>+0.3 %</f>
        <v>0.003</v>
      </c>
      <c r="E83" s="7" t="s">
        <v>198</v>
      </c>
    </row>
    <row r="84">
      <c r="A84" s="4">
        <v>41518.0</v>
      </c>
      <c r="B84" s="5" t="s">
        <v>141</v>
      </c>
      <c r="C84" s="6">
        <f t="shared" ref="C84:C85" si="5">+0.2 %</f>
        <v>0.002</v>
      </c>
      <c r="D84" s="5" t="s">
        <v>19</v>
      </c>
      <c r="E84" s="7" t="s">
        <v>80</v>
      </c>
    </row>
    <row r="85">
      <c r="A85" s="4">
        <v>41487.0</v>
      </c>
      <c r="B85" s="5" t="s">
        <v>29</v>
      </c>
      <c r="C85" s="6">
        <f t="shared" si="5"/>
        <v>0.002</v>
      </c>
      <c r="D85" s="7" t="s">
        <v>6</v>
      </c>
      <c r="E85" s="7" t="s">
        <v>155</v>
      </c>
    </row>
    <row r="86">
      <c r="A86" s="4">
        <v>41456.0</v>
      </c>
      <c r="B86" s="5" t="s">
        <v>29</v>
      </c>
      <c r="C86" s="7" t="s">
        <v>23</v>
      </c>
      <c r="D86" s="7" t="s">
        <v>6</v>
      </c>
      <c r="E86" s="7" t="s">
        <v>108</v>
      </c>
    </row>
    <row r="87">
      <c r="A87" s="4">
        <v>41426.0</v>
      </c>
      <c r="B87" s="5" t="s">
        <v>141</v>
      </c>
      <c r="C87" s="7" t="s">
        <v>18</v>
      </c>
      <c r="D87" s="7" t="s">
        <v>23</v>
      </c>
      <c r="E87" s="7" t="s">
        <v>80</v>
      </c>
    </row>
    <row r="88">
      <c r="A88" s="4">
        <v>41395.0</v>
      </c>
      <c r="B88" s="5" t="s">
        <v>141</v>
      </c>
      <c r="C88" s="6">
        <f>+0.1 %</f>
        <v>0.001</v>
      </c>
      <c r="D88" s="7" t="s">
        <v>84</v>
      </c>
      <c r="E88" s="7" t="s">
        <v>97</v>
      </c>
    </row>
    <row r="89">
      <c r="A89" s="4">
        <v>41365.0</v>
      </c>
      <c r="B89" s="5" t="s">
        <v>141</v>
      </c>
      <c r="C89" s="7" t="s">
        <v>18</v>
      </c>
      <c r="D89" s="7" t="s">
        <v>111</v>
      </c>
      <c r="E89" s="7" t="s">
        <v>99</v>
      </c>
    </row>
    <row r="90">
      <c r="A90" s="4">
        <v>41334.0</v>
      </c>
      <c r="B90" s="5" t="s">
        <v>141</v>
      </c>
      <c r="C90" s="7" t="s">
        <v>84</v>
      </c>
      <c r="D90" s="7" t="s">
        <v>76</v>
      </c>
      <c r="E90" s="7" t="s">
        <v>60</v>
      </c>
    </row>
    <row r="91">
      <c r="A91" s="4">
        <v>41306.0</v>
      </c>
      <c r="B91" s="5" t="s">
        <v>27</v>
      </c>
      <c r="C91" s="7" t="s">
        <v>150</v>
      </c>
      <c r="D91" s="7" t="s">
        <v>78</v>
      </c>
      <c r="E91" s="7" t="s">
        <v>89</v>
      </c>
    </row>
    <row r="92">
      <c r="A92" s="4">
        <v>41275.0</v>
      </c>
      <c r="B92" s="5" t="s">
        <v>26</v>
      </c>
      <c r="C92" s="6">
        <f>+1 %</f>
        <v>0.01</v>
      </c>
      <c r="D92" s="7" t="s">
        <v>6</v>
      </c>
      <c r="E92" s="6">
        <f>+0.1 %</f>
        <v>0.001</v>
      </c>
    </row>
    <row r="93">
      <c r="A93" s="4">
        <v>41244.0</v>
      </c>
      <c r="B93" s="5" t="s">
        <v>197</v>
      </c>
      <c r="C93" s="6">
        <f>+0.1 %</f>
        <v>0.001</v>
      </c>
      <c r="D93" s="7" t="s">
        <v>86</v>
      </c>
      <c r="E93" s="7" t="s">
        <v>6</v>
      </c>
    </row>
    <row r="94">
      <c r="A94" s="4">
        <v>41214.0</v>
      </c>
      <c r="B94" s="5" t="s">
        <v>197</v>
      </c>
      <c r="C94" s="7" t="s">
        <v>96</v>
      </c>
      <c r="D94" s="7" t="s">
        <v>18</v>
      </c>
      <c r="E94" s="7" t="s">
        <v>76</v>
      </c>
    </row>
    <row r="95">
      <c r="A95" s="4">
        <v>41183.0</v>
      </c>
      <c r="B95" s="5" t="s">
        <v>24</v>
      </c>
      <c r="C95" s="5" t="s">
        <v>19</v>
      </c>
      <c r="D95" s="6">
        <f>+1.3 %</f>
        <v>0.013</v>
      </c>
      <c r="E95" s="7" t="s">
        <v>89</v>
      </c>
    </row>
    <row r="96">
      <c r="A96" s="4">
        <v>41153.0</v>
      </c>
      <c r="B96" s="5" t="s">
        <v>24</v>
      </c>
      <c r="C96" s="6">
        <f>+1.3 %</f>
        <v>0.013</v>
      </c>
      <c r="D96" s="5" t="s">
        <v>19</v>
      </c>
      <c r="E96" s="7" t="s">
        <v>85</v>
      </c>
    </row>
    <row r="97">
      <c r="A97" s="4">
        <v>41122.0</v>
      </c>
      <c r="B97" s="5" t="s">
        <v>26</v>
      </c>
      <c r="C97" s="5" t="s">
        <v>19</v>
      </c>
      <c r="D97" s="7" t="s">
        <v>67</v>
      </c>
      <c r="E97" s="7" t="s">
        <v>88</v>
      </c>
    </row>
    <row r="98">
      <c r="A98" s="4">
        <v>41091.0</v>
      </c>
      <c r="B98" s="5" t="s">
        <v>26</v>
      </c>
      <c r="C98" s="7" t="s">
        <v>86</v>
      </c>
      <c r="D98" s="7" t="s">
        <v>74</v>
      </c>
      <c r="E98" s="7" t="s">
        <v>74</v>
      </c>
    </row>
    <row r="99">
      <c r="A99" s="4">
        <v>41061.0</v>
      </c>
      <c r="B99" s="5" t="s">
        <v>24</v>
      </c>
      <c r="C99" s="7" t="s">
        <v>86</v>
      </c>
      <c r="D99" s="7" t="s">
        <v>83</v>
      </c>
      <c r="E99" s="7" t="s">
        <v>56</v>
      </c>
    </row>
    <row r="100">
      <c r="A100" s="4">
        <v>41030.0</v>
      </c>
      <c r="B100" s="5" t="s">
        <v>22</v>
      </c>
      <c r="C100" s="7" t="s">
        <v>17</v>
      </c>
      <c r="D100" s="7" t="s">
        <v>23</v>
      </c>
      <c r="E100" s="7" t="s">
        <v>58</v>
      </c>
    </row>
    <row r="101">
      <c r="A101" s="4">
        <v>41000.0</v>
      </c>
      <c r="B101" s="5" t="s">
        <v>149</v>
      </c>
      <c r="C101" s="7" t="s">
        <v>25</v>
      </c>
      <c r="D101" s="6">
        <f>+3.2 %</f>
        <v>0.032</v>
      </c>
      <c r="E101" s="7" t="s">
        <v>145</v>
      </c>
    </row>
    <row r="102">
      <c r="A102" s="4">
        <v>40969.0</v>
      </c>
      <c r="B102" s="5" t="s">
        <v>149</v>
      </c>
      <c r="C102" s="6">
        <f>+1.7 %</f>
        <v>0.017</v>
      </c>
      <c r="D102" s="6">
        <f>+4.4 %</f>
        <v>0.044</v>
      </c>
      <c r="E102" s="7" t="s">
        <v>102</v>
      </c>
    </row>
    <row r="103">
      <c r="A103" s="4">
        <v>40940.0</v>
      </c>
      <c r="B103" s="5" t="s">
        <v>21</v>
      </c>
      <c r="C103" s="6">
        <f>+2.2 %</f>
        <v>0.022</v>
      </c>
      <c r="D103" s="7" t="s">
        <v>47</v>
      </c>
      <c r="E103" s="7" t="s">
        <v>184</v>
      </c>
    </row>
    <row r="104">
      <c r="A104" s="4">
        <v>40909.0</v>
      </c>
      <c r="B104" s="5" t="s">
        <v>26</v>
      </c>
      <c r="C104" s="6">
        <f>+0.4 %</f>
        <v>0.004</v>
      </c>
      <c r="D104" s="7" t="s">
        <v>105</v>
      </c>
      <c r="E104" s="7" t="s">
        <v>211</v>
      </c>
    </row>
    <row r="105">
      <c r="A105" s="4">
        <v>40878.0</v>
      </c>
      <c r="B105" s="5" t="s">
        <v>26</v>
      </c>
      <c r="C105" s="7" t="s">
        <v>104</v>
      </c>
      <c r="D105" s="7" t="s">
        <v>95</v>
      </c>
      <c r="E105" s="7" t="s">
        <v>212</v>
      </c>
    </row>
    <row r="106">
      <c r="A106" s="4">
        <v>40848.0</v>
      </c>
      <c r="B106" s="5" t="s">
        <v>21</v>
      </c>
      <c r="C106" s="7" t="s">
        <v>53</v>
      </c>
      <c r="D106" s="5" t="s">
        <v>19</v>
      </c>
      <c r="E106" s="7" t="s">
        <v>94</v>
      </c>
    </row>
    <row r="107">
      <c r="A107" s="4">
        <v>40817.0</v>
      </c>
      <c r="B107" s="5" t="s">
        <v>13</v>
      </c>
      <c r="C107" s="6">
        <f>+2.7 %</f>
        <v>0.027</v>
      </c>
      <c r="D107" s="6">
        <f>+2.3 %</f>
        <v>0.023</v>
      </c>
      <c r="E107" s="7" t="s">
        <v>86</v>
      </c>
    </row>
    <row r="108">
      <c r="A108" s="4">
        <v>40787.0</v>
      </c>
      <c r="B108" s="5" t="s">
        <v>21</v>
      </c>
      <c r="C108" s="5" t="s">
        <v>19</v>
      </c>
      <c r="D108" s="7" t="s">
        <v>83</v>
      </c>
      <c r="E108" s="7" t="s">
        <v>89</v>
      </c>
    </row>
    <row r="109">
      <c r="A109" s="4">
        <v>40756.0</v>
      </c>
      <c r="B109" s="5" t="s">
        <v>21</v>
      </c>
      <c r="C109" s="7" t="s">
        <v>6</v>
      </c>
      <c r="D109" s="7" t="s">
        <v>103</v>
      </c>
      <c r="E109" s="5" t="s">
        <v>153</v>
      </c>
    </row>
    <row r="110">
      <c r="A110" s="4">
        <v>40725.0</v>
      </c>
      <c r="B110" s="5" t="s">
        <v>149</v>
      </c>
      <c r="C110" s="7" t="s">
        <v>54</v>
      </c>
      <c r="D110" s="7" t="s">
        <v>145</v>
      </c>
      <c r="E110" s="5" t="s">
        <v>153</v>
      </c>
    </row>
    <row r="111">
      <c r="A111" s="4">
        <v>40695.0</v>
      </c>
      <c r="B111" s="5" t="s">
        <v>12</v>
      </c>
      <c r="C111" s="7" t="s">
        <v>87</v>
      </c>
      <c r="D111" s="7" t="s">
        <v>82</v>
      </c>
      <c r="E111" s="5" t="s">
        <v>153</v>
      </c>
    </row>
    <row r="112">
      <c r="A112" s="4">
        <v>40664.0</v>
      </c>
      <c r="B112" s="5" t="s">
        <v>10</v>
      </c>
      <c r="C112" s="7" t="s">
        <v>64</v>
      </c>
      <c r="D112" s="7" t="s">
        <v>64</v>
      </c>
      <c r="E112" s="5" t="s">
        <v>153</v>
      </c>
    </row>
    <row r="113">
      <c r="A113" s="4">
        <v>40634.0</v>
      </c>
      <c r="B113" s="5" t="s">
        <v>8</v>
      </c>
      <c r="C113" s="7" t="s">
        <v>51</v>
      </c>
      <c r="D113" s="7" t="s">
        <v>53</v>
      </c>
      <c r="E113" s="5" t="s">
        <v>153</v>
      </c>
    </row>
    <row r="114">
      <c r="A114" s="4">
        <v>40603.0</v>
      </c>
      <c r="B114" s="5" t="s">
        <v>8</v>
      </c>
      <c r="C114" s="5" t="s">
        <v>19</v>
      </c>
      <c r="D114" s="6">
        <f>+0.4 %</f>
        <v>0.004</v>
      </c>
      <c r="E114" s="5" t="s">
        <v>153</v>
      </c>
    </row>
    <row r="115">
      <c r="A115" s="4">
        <v>40575.0</v>
      </c>
      <c r="B115" s="5" t="s">
        <v>8</v>
      </c>
      <c r="C115" s="7" t="s">
        <v>67</v>
      </c>
      <c r="D115" s="6">
        <f>+0.3 %</f>
        <v>0.003</v>
      </c>
      <c r="E115" s="5" t="s">
        <v>153</v>
      </c>
    </row>
    <row r="116">
      <c r="A116" s="4">
        <v>40544.0</v>
      </c>
      <c r="B116" s="5" t="s">
        <v>138</v>
      </c>
      <c r="C116" s="6">
        <f>+3.1 %</f>
        <v>0.031</v>
      </c>
      <c r="D116" s="6">
        <f>+6.8 %</f>
        <v>0.068</v>
      </c>
      <c r="E116" s="5" t="s">
        <v>153</v>
      </c>
    </row>
    <row r="117">
      <c r="A117" s="4">
        <v>40513.0</v>
      </c>
      <c r="B117" s="5" t="s">
        <v>5</v>
      </c>
      <c r="C117" s="7" t="s">
        <v>51</v>
      </c>
      <c r="D117" s="6">
        <f>+2.6 %</f>
        <v>0.026</v>
      </c>
      <c r="E117" s="5" t="s">
        <v>153</v>
      </c>
    </row>
    <row r="118">
      <c r="A118" s="4">
        <v>40483.0</v>
      </c>
      <c r="B118" s="5" t="s">
        <v>5</v>
      </c>
      <c r="C118" s="6">
        <f>+3.7 %</f>
        <v>0.037</v>
      </c>
      <c r="D118" s="5" t="s">
        <v>153</v>
      </c>
      <c r="E118" s="5" t="s">
        <v>153</v>
      </c>
    </row>
    <row r="119">
      <c r="A119" s="4">
        <v>40452.0</v>
      </c>
      <c r="B119" s="5" t="s">
        <v>12</v>
      </c>
      <c r="C119" s="7" t="s">
        <v>15</v>
      </c>
      <c r="D119" s="5" t="s">
        <v>153</v>
      </c>
      <c r="E119" s="5" t="s">
        <v>153</v>
      </c>
    </row>
    <row r="120">
      <c r="A120" s="4">
        <v>40422.0</v>
      </c>
      <c r="B120" s="5" t="s">
        <v>11</v>
      </c>
      <c r="C120" s="5" t="s">
        <v>153</v>
      </c>
      <c r="D120" s="5" t="s">
        <v>153</v>
      </c>
      <c r="E120" s="5" t="s">
        <v>153</v>
      </c>
    </row>
    <row r="121">
      <c r="A121" s="4">
        <v>40391.0</v>
      </c>
      <c r="B121" s="5" t="s">
        <v>153</v>
      </c>
      <c r="C121" s="5" t="s">
        <v>153</v>
      </c>
      <c r="D121" s="5" t="s">
        <v>153</v>
      </c>
      <c r="E121" s="5" t="s">
        <v>153</v>
      </c>
    </row>
    <row r="122">
      <c r="A122" s="4">
        <v>40360.0</v>
      </c>
      <c r="B122" s="5" t="s">
        <v>153</v>
      </c>
      <c r="C122" s="5" t="s">
        <v>153</v>
      </c>
      <c r="D122" s="5" t="s">
        <v>153</v>
      </c>
      <c r="E122" s="5" t="s">
        <v>153</v>
      </c>
    </row>
    <row r="123">
      <c r="A123" s="4">
        <v>40330.0</v>
      </c>
      <c r="B123" s="5" t="s">
        <v>153</v>
      </c>
      <c r="C123" s="5" t="s">
        <v>153</v>
      </c>
      <c r="D123" s="5" t="s">
        <v>153</v>
      </c>
      <c r="E123" s="5" t="s">
        <v>153</v>
      </c>
    </row>
    <row r="124">
      <c r="A124" s="4">
        <v>40299.0</v>
      </c>
      <c r="B124" s="5" t="s">
        <v>153</v>
      </c>
      <c r="C124" s="5" t="s">
        <v>153</v>
      </c>
      <c r="D124" s="5" t="s">
        <v>153</v>
      </c>
      <c r="E124" s="5" t="s">
        <v>153</v>
      </c>
    </row>
    <row r="125">
      <c r="A125" s="4">
        <v>40269.0</v>
      </c>
      <c r="B125" s="5" t="s">
        <v>153</v>
      </c>
      <c r="C125" s="5" t="s">
        <v>153</v>
      </c>
      <c r="D125" s="5" t="s">
        <v>153</v>
      </c>
      <c r="E125" s="5" t="s">
        <v>153</v>
      </c>
    </row>
    <row r="126">
      <c r="A126" s="4">
        <v>40238.0</v>
      </c>
      <c r="B126" s="5" t="s">
        <v>153</v>
      </c>
      <c r="C126" s="5" t="s">
        <v>153</v>
      </c>
      <c r="D126" s="5" t="s">
        <v>153</v>
      </c>
      <c r="E126" s="5" t="s">
        <v>153</v>
      </c>
    </row>
    <row r="127">
      <c r="A127" s="4">
        <v>40210.0</v>
      </c>
      <c r="B127" s="5" t="s">
        <v>153</v>
      </c>
      <c r="C127" s="5" t="s">
        <v>153</v>
      </c>
      <c r="D127" s="5" t="s">
        <v>153</v>
      </c>
      <c r="E127" s="5" t="s">
        <v>153</v>
      </c>
    </row>
    <row r="128">
      <c r="A128" s="4">
        <v>40179.0</v>
      </c>
      <c r="B128" s="5" t="s">
        <v>153</v>
      </c>
      <c r="C128" s="5" t="s">
        <v>153</v>
      </c>
      <c r="D128" s="5" t="s">
        <v>153</v>
      </c>
      <c r="E128" s="5" t="s">
        <v>153</v>
      </c>
    </row>
    <row r="129">
      <c r="A129" s="4">
        <v>40148.0</v>
      </c>
      <c r="B129" s="5" t="s">
        <v>153</v>
      </c>
      <c r="C129" s="5" t="s">
        <v>153</v>
      </c>
      <c r="D129" s="5" t="s">
        <v>153</v>
      </c>
      <c r="E129" s="5" t="s">
        <v>153</v>
      </c>
    </row>
    <row r="130">
      <c r="A130" s="4">
        <v>40118.0</v>
      </c>
      <c r="B130" s="5" t="s">
        <v>153</v>
      </c>
      <c r="C130" s="5" t="s">
        <v>153</v>
      </c>
      <c r="D130" s="5" t="s">
        <v>153</v>
      </c>
      <c r="E130" s="5" t="s">
        <v>153</v>
      </c>
    </row>
    <row r="131">
      <c r="A131" s="4">
        <v>40087.0</v>
      </c>
      <c r="B131" s="5" t="s">
        <v>153</v>
      </c>
      <c r="C131" s="5" t="s">
        <v>153</v>
      </c>
      <c r="D131" s="5" t="s">
        <v>153</v>
      </c>
      <c r="E131" s="5" t="s">
        <v>153</v>
      </c>
    </row>
    <row r="132">
      <c r="A132" s="4">
        <v>40057.0</v>
      </c>
      <c r="B132" s="5" t="s">
        <v>153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213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174</v>
      </c>
      <c r="C2" s="7" t="s">
        <v>14</v>
      </c>
      <c r="D2" s="7" t="s">
        <v>6</v>
      </c>
      <c r="E2" s="6">
        <f>+4.6 %</f>
        <v>0.046</v>
      </c>
    </row>
    <row r="3">
      <c r="A3" s="4">
        <v>43983.0</v>
      </c>
      <c r="B3" s="5" t="s">
        <v>185</v>
      </c>
      <c r="C3" s="6">
        <f>+1.2 %</f>
        <v>0.012</v>
      </c>
      <c r="D3" s="6">
        <f>+1.6 %</f>
        <v>0.016</v>
      </c>
      <c r="E3" s="6">
        <f>+6.7 %</f>
        <v>0.067</v>
      </c>
    </row>
    <row r="4">
      <c r="A4" s="4">
        <v>43952.0</v>
      </c>
      <c r="B4" s="5" t="s">
        <v>183</v>
      </c>
      <c r="C4" s="6">
        <f>+0.3 %</f>
        <v>0.003</v>
      </c>
      <c r="D4" s="6">
        <f>+2.3 %</f>
        <v>0.023</v>
      </c>
      <c r="E4" s="6">
        <f>+7.6 %</f>
        <v>0.076</v>
      </c>
    </row>
    <row r="5">
      <c r="A5" s="4">
        <v>43922.0</v>
      </c>
      <c r="B5" s="5" t="s">
        <v>174</v>
      </c>
      <c r="C5" s="6">
        <f>+0.1 %</f>
        <v>0.001</v>
      </c>
      <c r="D5" s="6">
        <f>+4.1 %</f>
        <v>0.041</v>
      </c>
      <c r="E5" s="6">
        <f>+7.8 %</f>
        <v>0.078</v>
      </c>
    </row>
    <row r="6">
      <c r="A6" s="4">
        <v>43891.0</v>
      </c>
      <c r="B6" s="5" t="s">
        <v>174</v>
      </c>
      <c r="C6" s="6">
        <f>+1.8 %</f>
        <v>0.018</v>
      </c>
      <c r="D6" s="6">
        <f>+4.2 %</f>
        <v>0.042</v>
      </c>
      <c r="E6" s="6">
        <f>+8.3 %</f>
        <v>0.083</v>
      </c>
    </row>
    <row r="7">
      <c r="A7" s="4">
        <v>43862.0</v>
      </c>
      <c r="B7" s="5" t="s">
        <v>175</v>
      </c>
      <c r="C7" s="6">
        <f>+2.2 %</f>
        <v>0.022</v>
      </c>
      <c r="D7" s="6">
        <f>+3 %</f>
        <v>0.03</v>
      </c>
      <c r="E7" s="6">
        <f>+6.4 %</f>
        <v>0.064</v>
      </c>
    </row>
    <row r="8">
      <c r="A8" s="4">
        <v>43831.0</v>
      </c>
      <c r="B8" s="5" t="s">
        <v>177</v>
      </c>
      <c r="C8" s="6">
        <f>+0.2 %</f>
        <v>0.002</v>
      </c>
      <c r="D8" s="6">
        <f>+1.1 %</f>
        <v>0.011</v>
      </c>
      <c r="E8" s="6">
        <f>+5.2 %</f>
        <v>0.052</v>
      </c>
    </row>
    <row r="9">
      <c r="A9" s="4">
        <v>43800.0</v>
      </c>
      <c r="B9" s="5" t="s">
        <v>177</v>
      </c>
      <c r="C9" s="6">
        <f>+0.6 %</f>
        <v>0.006</v>
      </c>
      <c r="D9" s="7" t="s">
        <v>51</v>
      </c>
      <c r="E9" s="6">
        <f>+3.1 %</f>
        <v>0.031</v>
      </c>
    </row>
    <row r="10">
      <c r="A10" s="4">
        <v>43770.0</v>
      </c>
      <c r="B10" s="5" t="s">
        <v>137</v>
      </c>
      <c r="C10" s="6">
        <f>+0.3 %</f>
        <v>0.003</v>
      </c>
      <c r="D10" s="6">
        <f>+0.4 %</f>
        <v>0.004</v>
      </c>
      <c r="E10" s="6">
        <f>+4 %</f>
        <v>0.04</v>
      </c>
    </row>
    <row r="11">
      <c r="A11" s="4">
        <v>43739.0</v>
      </c>
      <c r="B11" s="5" t="s">
        <v>137</v>
      </c>
      <c r="C11" s="7" t="s">
        <v>48</v>
      </c>
      <c r="D11" s="7" t="s">
        <v>23</v>
      </c>
      <c r="E11" s="6">
        <f>+5 %</f>
        <v>0.05</v>
      </c>
    </row>
    <row r="12">
      <c r="A12" s="4">
        <v>43709.0</v>
      </c>
      <c r="B12" s="5" t="s">
        <v>177</v>
      </c>
      <c r="C12" s="6">
        <f>+1.2 %</f>
        <v>0.012</v>
      </c>
      <c r="D12" s="6">
        <f>+0.8 %</f>
        <v>0.008</v>
      </c>
      <c r="E12" s="6">
        <f>+7.5 %</f>
        <v>0.075</v>
      </c>
    </row>
    <row r="13">
      <c r="A13" s="4">
        <v>43678.0</v>
      </c>
      <c r="B13" s="5" t="s">
        <v>137</v>
      </c>
      <c r="C13" s="7" t="s">
        <v>6</v>
      </c>
      <c r="D13" s="6">
        <f>+1.7 %</f>
        <v>0.017</v>
      </c>
      <c r="E13" s="6">
        <f>+8.7 %</f>
        <v>0.087</v>
      </c>
    </row>
    <row r="14">
      <c r="A14" s="4">
        <v>43647.0</v>
      </c>
      <c r="B14" s="5" t="s">
        <v>137</v>
      </c>
      <c r="C14" s="5" t="s">
        <v>19</v>
      </c>
      <c r="D14" s="6">
        <f>+2.7 %</f>
        <v>0.027</v>
      </c>
      <c r="E14" s="6">
        <f>+7.5 %</f>
        <v>0.075</v>
      </c>
    </row>
    <row r="15">
      <c r="A15" s="4">
        <v>43617.0</v>
      </c>
      <c r="B15" s="5" t="s">
        <v>137</v>
      </c>
      <c r="C15" s="6">
        <f>+2.1 %</f>
        <v>0.021</v>
      </c>
      <c r="D15" s="6">
        <f>+3.2 %</f>
        <v>0.032</v>
      </c>
      <c r="E15" s="6">
        <f>+7.3 %</f>
        <v>0.073</v>
      </c>
    </row>
    <row r="16">
      <c r="A16" s="4">
        <v>43586.0</v>
      </c>
      <c r="B16" s="5" t="s">
        <v>138</v>
      </c>
      <c r="C16" s="6">
        <f t="shared" ref="C16:C17" si="1">+0.6 %</f>
        <v>0.006</v>
      </c>
      <c r="D16" s="6">
        <f>+1.2 %</f>
        <v>0.012</v>
      </c>
      <c r="E16" s="6">
        <f>+6.5 %</f>
        <v>0.065</v>
      </c>
    </row>
    <row r="17">
      <c r="A17" s="4">
        <v>43556.0</v>
      </c>
      <c r="B17" s="5" t="s">
        <v>139</v>
      </c>
      <c r="C17" s="6">
        <f t="shared" si="1"/>
        <v>0.006</v>
      </c>
      <c r="D17" s="6">
        <f>+1.6 %</f>
        <v>0.016</v>
      </c>
      <c r="E17" s="6">
        <f>+4.5 %</f>
        <v>0.045</v>
      </c>
    </row>
    <row r="18">
      <c r="A18" s="4">
        <v>43525.0</v>
      </c>
      <c r="B18" s="5" t="s">
        <v>140</v>
      </c>
      <c r="C18" s="5" t="s">
        <v>19</v>
      </c>
      <c r="D18" s="7" t="s">
        <v>62</v>
      </c>
      <c r="E18" s="6">
        <f>+4.9 %</f>
        <v>0.049</v>
      </c>
    </row>
    <row r="19">
      <c r="A19" s="4">
        <v>43497.0</v>
      </c>
      <c r="B19" s="5" t="s">
        <v>140</v>
      </c>
      <c r="C19" s="6">
        <f>+1 %</f>
        <v>0.01</v>
      </c>
      <c r="D19" s="6">
        <f>+0.7 %</f>
        <v>0.007</v>
      </c>
      <c r="E19" s="6">
        <f>+5.8 %</f>
        <v>0.058</v>
      </c>
    </row>
    <row r="20">
      <c r="A20" s="4">
        <v>43466.0</v>
      </c>
      <c r="B20" s="5" t="s">
        <v>8</v>
      </c>
      <c r="C20" s="7" t="s">
        <v>84</v>
      </c>
      <c r="D20" s="6">
        <f>+0.9 %</f>
        <v>0.009</v>
      </c>
      <c r="E20" s="6">
        <f>+6 %</f>
        <v>0.06</v>
      </c>
    </row>
    <row r="21">
      <c r="A21" s="4">
        <v>43435.0</v>
      </c>
      <c r="B21" s="5" t="s">
        <v>139</v>
      </c>
      <c r="C21" s="6">
        <f>+1.5 %</f>
        <v>0.015</v>
      </c>
      <c r="D21" s="6">
        <f>+4.2 %</f>
        <v>0.042</v>
      </c>
      <c r="E21" s="6">
        <f>+9.6 %</f>
        <v>0.096</v>
      </c>
    </row>
    <row r="22">
      <c r="A22" s="4">
        <v>43405.0</v>
      </c>
      <c r="B22" s="5" t="s">
        <v>140</v>
      </c>
      <c r="C22" s="6">
        <f>+1.2 %</f>
        <v>0.012</v>
      </c>
      <c r="D22" s="6">
        <f>+4.9 %</f>
        <v>0.049</v>
      </c>
      <c r="E22" s="6">
        <f>+11.2 %</f>
        <v>0.112</v>
      </c>
    </row>
    <row r="23">
      <c r="A23" s="4">
        <v>43374.0</v>
      </c>
      <c r="B23" s="5" t="s">
        <v>5</v>
      </c>
      <c r="C23" s="6">
        <f>+1.4 %</f>
        <v>0.014</v>
      </c>
      <c r="D23" s="6">
        <f>+2.1 %</f>
        <v>0.021</v>
      </c>
      <c r="E23" s="6">
        <f>+13.2 %</f>
        <v>0.132</v>
      </c>
    </row>
    <row r="24">
      <c r="A24" s="4">
        <v>43344.0</v>
      </c>
      <c r="B24" s="5" t="s">
        <v>9</v>
      </c>
      <c r="C24" s="6">
        <f>+2.2 %</f>
        <v>0.022</v>
      </c>
      <c r="D24" s="6">
        <f>+0.6 %</f>
        <v>0.006</v>
      </c>
      <c r="E24" s="6">
        <f>+11.7 %</f>
        <v>0.117</v>
      </c>
    </row>
    <row r="25">
      <c r="A25" s="4">
        <v>43313.0</v>
      </c>
      <c r="B25" s="5" t="s">
        <v>12</v>
      </c>
      <c r="C25" s="7" t="s">
        <v>96</v>
      </c>
      <c r="D25" s="7" t="s">
        <v>23</v>
      </c>
      <c r="E25" s="6">
        <f>+9.4 %</f>
        <v>0.094</v>
      </c>
    </row>
    <row r="26">
      <c r="A26" s="4">
        <v>43282.0</v>
      </c>
      <c r="B26" s="5" t="s">
        <v>10</v>
      </c>
      <c r="C26" s="7" t="s">
        <v>51</v>
      </c>
      <c r="D26" s="7" t="s">
        <v>51</v>
      </c>
      <c r="E26" s="6">
        <f>+10.9 %</f>
        <v>0.109</v>
      </c>
    </row>
    <row r="27">
      <c r="A27" s="4">
        <v>43252.0</v>
      </c>
      <c r="B27" s="5" t="s">
        <v>10</v>
      </c>
      <c r="C27" s="6">
        <f>+1.3 %</f>
        <v>0.013</v>
      </c>
      <c r="D27" s="6">
        <f>+0.9 %</f>
        <v>0.009</v>
      </c>
      <c r="E27" s="6">
        <f>+13.1 %</f>
        <v>0.131</v>
      </c>
    </row>
    <row r="28">
      <c r="A28" s="4">
        <v>43221.0</v>
      </c>
      <c r="B28" s="5" t="s">
        <v>11</v>
      </c>
      <c r="C28" s="7" t="s">
        <v>86</v>
      </c>
      <c r="D28" s="6">
        <f>+0.4 %</f>
        <v>0.004</v>
      </c>
      <c r="E28" s="6">
        <f>+11.3 %</f>
        <v>0.113</v>
      </c>
    </row>
    <row r="29">
      <c r="A29" s="4">
        <v>43191.0</v>
      </c>
      <c r="B29" s="5" t="s">
        <v>10</v>
      </c>
      <c r="C29" s="6">
        <f>+1 %</f>
        <v>0.01</v>
      </c>
      <c r="D29" s="6">
        <f>+3 %</f>
        <v>0.03</v>
      </c>
      <c r="E29" s="6">
        <f>+12.7 %</f>
        <v>0.127</v>
      </c>
    </row>
    <row r="30">
      <c r="A30" s="4">
        <v>43160.0</v>
      </c>
      <c r="B30" s="5" t="s">
        <v>11</v>
      </c>
      <c r="C30" s="6">
        <f>+0.8 %</f>
        <v>0.008</v>
      </c>
      <c r="D30" s="6">
        <f>+3.6 %</f>
        <v>0.036</v>
      </c>
      <c r="E30" s="6">
        <f>+12.8 %</f>
        <v>0.128</v>
      </c>
    </row>
    <row r="31">
      <c r="A31" s="4">
        <v>43132.0</v>
      </c>
      <c r="B31" s="5" t="s">
        <v>12</v>
      </c>
      <c r="C31" s="6">
        <f>+1.2 %</f>
        <v>0.012</v>
      </c>
      <c r="D31" s="6">
        <f>+5.9 %</f>
        <v>0.059</v>
      </c>
      <c r="E31" s="6">
        <f>+12.3 %</f>
        <v>0.123</v>
      </c>
    </row>
    <row r="32">
      <c r="A32" s="4">
        <v>43101.0</v>
      </c>
      <c r="B32" s="5" t="s">
        <v>13</v>
      </c>
      <c r="C32" s="6">
        <f>+1.6 %</f>
        <v>0.016</v>
      </c>
      <c r="D32" s="6">
        <f>+7.8 %</f>
        <v>0.078</v>
      </c>
      <c r="E32" s="6">
        <f>+11.2 %</f>
        <v>0.112</v>
      </c>
    </row>
    <row r="33">
      <c r="A33" s="4">
        <v>43070.0</v>
      </c>
      <c r="B33" s="5" t="s">
        <v>149</v>
      </c>
      <c r="C33" s="6">
        <f t="shared" ref="C33:C34" si="2">+3 %</f>
        <v>0.03</v>
      </c>
      <c r="D33" s="6">
        <f>+6.2 %</f>
        <v>0.062</v>
      </c>
      <c r="E33" s="6">
        <f>+10.8 %</f>
        <v>0.108</v>
      </c>
    </row>
    <row r="34">
      <c r="A34" s="4">
        <v>43040.0</v>
      </c>
      <c r="B34" s="5" t="s">
        <v>24</v>
      </c>
      <c r="C34" s="6">
        <f t="shared" si="2"/>
        <v>0.03</v>
      </c>
      <c r="D34" s="6">
        <f>+3.2 %</f>
        <v>0.032</v>
      </c>
      <c r="E34" s="6">
        <f>+9.6 %</f>
        <v>0.096</v>
      </c>
    </row>
    <row r="35">
      <c r="A35" s="4">
        <v>43009.0</v>
      </c>
      <c r="B35" s="5" t="s">
        <v>27</v>
      </c>
      <c r="C35" s="6">
        <f t="shared" ref="C35:C36" si="3">+0.1 %</f>
        <v>0.001</v>
      </c>
      <c r="D35" s="5" t="s">
        <v>19</v>
      </c>
      <c r="E35" s="6">
        <f>+7.9 %</f>
        <v>0.079</v>
      </c>
    </row>
    <row r="36">
      <c r="A36" s="4">
        <v>42979.0</v>
      </c>
      <c r="B36" s="5" t="s">
        <v>27</v>
      </c>
      <c r="C36" s="6">
        <f t="shared" si="3"/>
        <v>0.001</v>
      </c>
      <c r="D36" s="6">
        <f>+1.9 %</f>
        <v>0.019</v>
      </c>
      <c r="E36" s="6">
        <f>+8.5 %</f>
        <v>0.085</v>
      </c>
    </row>
    <row r="37">
      <c r="A37" s="4">
        <v>42948.0</v>
      </c>
      <c r="B37" s="5" t="s">
        <v>27</v>
      </c>
      <c r="C37" s="7" t="s">
        <v>18</v>
      </c>
      <c r="D37" s="6">
        <f t="shared" ref="D37:D38" si="4">+1.5 %</f>
        <v>0.015</v>
      </c>
      <c r="E37" s="6">
        <f>+8.3 %</f>
        <v>0.083</v>
      </c>
    </row>
    <row r="38">
      <c r="A38" s="4">
        <v>42917.0</v>
      </c>
      <c r="B38" s="5" t="s">
        <v>27</v>
      </c>
      <c r="C38" s="6">
        <f>+2 %</f>
        <v>0.02</v>
      </c>
      <c r="D38" s="6">
        <f t="shared" si="4"/>
        <v>0.015</v>
      </c>
      <c r="E38" s="6">
        <f>+8.7 %</f>
        <v>0.087</v>
      </c>
    </row>
    <row r="39">
      <c r="A39" s="4">
        <v>42887.0</v>
      </c>
      <c r="B39" s="5" t="s">
        <v>141</v>
      </c>
      <c r="C39" s="7" t="s">
        <v>23</v>
      </c>
      <c r="D39" s="6">
        <f>+0.6 %</f>
        <v>0.006</v>
      </c>
      <c r="E39" s="6">
        <f>+7.6 %</f>
        <v>0.076</v>
      </c>
    </row>
    <row r="40">
      <c r="A40" s="4">
        <v>42856.0</v>
      </c>
      <c r="B40" s="5" t="s">
        <v>141</v>
      </c>
      <c r="C40" s="7" t="s">
        <v>18</v>
      </c>
      <c r="D40" s="6">
        <f>+1.3 %</f>
        <v>0.013</v>
      </c>
      <c r="E40" s="6">
        <f>+8.3 %</f>
        <v>0.083</v>
      </c>
    </row>
    <row r="41">
      <c r="A41" s="4">
        <v>42826.0</v>
      </c>
      <c r="B41" s="5" t="s">
        <v>28</v>
      </c>
      <c r="C41" s="6">
        <f>+1.1 %</f>
        <v>0.011</v>
      </c>
      <c r="D41" s="6">
        <f>+1.7 %</f>
        <v>0.017</v>
      </c>
      <c r="E41" s="6">
        <f>+9.5 %</f>
        <v>0.095</v>
      </c>
    </row>
    <row r="42">
      <c r="A42" s="4">
        <v>42795.0</v>
      </c>
      <c r="B42" s="5" t="s">
        <v>141</v>
      </c>
      <c r="C42" s="6">
        <f>+0.4 %</f>
        <v>0.004</v>
      </c>
      <c r="D42" s="6">
        <f>+1.8 %</f>
        <v>0.018</v>
      </c>
      <c r="E42" s="6">
        <f>+9 %</f>
        <v>0.09</v>
      </c>
    </row>
    <row r="43">
      <c r="A43" s="4">
        <v>42767.0</v>
      </c>
      <c r="B43" s="5" t="s">
        <v>29</v>
      </c>
      <c r="C43" s="6">
        <f>+0.2 %</f>
        <v>0.002</v>
      </c>
      <c r="D43" s="6">
        <f>+3.4 %</f>
        <v>0.034</v>
      </c>
      <c r="E43" s="6">
        <f>+9.1 %</f>
        <v>0.091</v>
      </c>
    </row>
    <row r="44">
      <c r="A44" s="4">
        <v>42736.0</v>
      </c>
      <c r="B44" s="5" t="s">
        <v>29</v>
      </c>
      <c r="C44" s="6">
        <f>+1.2 %</f>
        <v>0.012</v>
      </c>
      <c r="D44" s="6">
        <f>+4.6 %</f>
        <v>0.046</v>
      </c>
      <c r="E44" s="6">
        <f>+9.3 %</f>
        <v>0.093</v>
      </c>
    </row>
    <row r="45">
      <c r="A45" s="4">
        <v>42705.0</v>
      </c>
      <c r="B45" s="5" t="s">
        <v>142</v>
      </c>
      <c r="C45" s="6">
        <f>+1.9 %</f>
        <v>0.019</v>
      </c>
      <c r="D45" s="6">
        <f>+3.9 %</f>
        <v>0.039</v>
      </c>
      <c r="E45" s="6">
        <f>+8.7 %</f>
        <v>0.087</v>
      </c>
    </row>
    <row r="46">
      <c r="A46" s="4">
        <v>42675.0</v>
      </c>
      <c r="B46" s="5" t="s">
        <v>143</v>
      </c>
      <c r="C46" s="6">
        <f>+1.4 %</f>
        <v>0.014</v>
      </c>
      <c r="D46" s="6">
        <f>+2 %</f>
        <v>0.02</v>
      </c>
      <c r="E46" s="6">
        <f>+6.4 %</f>
        <v>0.064</v>
      </c>
    </row>
    <row r="47">
      <c r="A47" s="4">
        <v>42644.0</v>
      </c>
      <c r="B47" s="5" t="s">
        <v>31</v>
      </c>
      <c r="C47" s="6">
        <f>+0.6 %</f>
        <v>0.006</v>
      </c>
      <c r="D47" s="6">
        <f>+0.7 %</f>
        <v>0.007</v>
      </c>
      <c r="E47" s="6">
        <f>+5.3 %</f>
        <v>0.053</v>
      </c>
    </row>
    <row r="48">
      <c r="A48" s="4">
        <v>42614.0</v>
      </c>
      <c r="B48" s="5" t="s">
        <v>32</v>
      </c>
      <c r="C48" s="5" t="s">
        <v>19</v>
      </c>
      <c r="D48" s="6">
        <f>+1.1 %</f>
        <v>0.011</v>
      </c>
      <c r="E48" s="6">
        <f>+4.4 %</f>
        <v>0.044</v>
      </c>
    </row>
    <row r="49">
      <c r="A49" s="4">
        <v>42583.0</v>
      </c>
      <c r="B49" s="5" t="s">
        <v>32</v>
      </c>
      <c r="C49" s="6">
        <f>+0.1 %</f>
        <v>0.001</v>
      </c>
      <c r="D49" s="6">
        <f>+1.4 %</f>
        <v>0.014</v>
      </c>
      <c r="E49" s="6">
        <f>+5.8 %</f>
        <v>0.058</v>
      </c>
    </row>
    <row r="50">
      <c r="A50" s="4">
        <v>42552.0</v>
      </c>
      <c r="B50" s="5" t="s">
        <v>32</v>
      </c>
      <c r="C50" s="6">
        <f>+1 %</f>
        <v>0.01</v>
      </c>
      <c r="D50" s="6">
        <f>+2.3 %</f>
        <v>0.023</v>
      </c>
      <c r="E50" s="6">
        <f>+6.1 %</f>
        <v>0.061</v>
      </c>
    </row>
    <row r="51">
      <c r="A51" s="4">
        <v>42522.0</v>
      </c>
      <c r="B51" s="5" t="s">
        <v>33</v>
      </c>
      <c r="C51" s="6">
        <f>+0.3 %</f>
        <v>0.003</v>
      </c>
      <c r="D51" s="6">
        <f>+1.9 %</f>
        <v>0.019</v>
      </c>
      <c r="E51" s="6">
        <f>+6.5 %</f>
        <v>0.065</v>
      </c>
    </row>
    <row r="52">
      <c r="A52" s="4">
        <v>42491.0</v>
      </c>
      <c r="B52" s="5" t="s">
        <v>33</v>
      </c>
      <c r="C52" s="6">
        <f>+1 %</f>
        <v>0.01</v>
      </c>
      <c r="D52" s="6">
        <f>+2 %</f>
        <v>0.02</v>
      </c>
      <c r="E52" s="6">
        <f>+6.1 %</f>
        <v>0.061</v>
      </c>
    </row>
    <row r="53">
      <c r="A53" s="4">
        <v>42461.0</v>
      </c>
      <c r="B53" s="5" t="s">
        <v>34</v>
      </c>
      <c r="C53" s="6">
        <f>+0.6 %</f>
        <v>0.006</v>
      </c>
      <c r="D53" s="6">
        <f>+1.4 %</f>
        <v>0.014</v>
      </c>
      <c r="E53" s="6">
        <f>+6.3 %</f>
        <v>0.063</v>
      </c>
    </row>
    <row r="54">
      <c r="A54" s="4">
        <v>42430.0</v>
      </c>
      <c r="B54" s="5" t="s">
        <v>35</v>
      </c>
      <c r="C54" s="6">
        <f t="shared" ref="C54:C55" si="5">+0.4 %</f>
        <v>0.004</v>
      </c>
      <c r="D54" s="6">
        <f>+1.5 %</f>
        <v>0.015</v>
      </c>
      <c r="E54" s="6">
        <f>+5.6 %</f>
        <v>0.056</v>
      </c>
    </row>
    <row r="55">
      <c r="A55" s="4">
        <v>42401.0</v>
      </c>
      <c r="B55" s="5" t="s">
        <v>35</v>
      </c>
      <c r="C55" s="6">
        <f t="shared" si="5"/>
        <v>0.004</v>
      </c>
      <c r="D55" s="6">
        <f t="shared" ref="D55:D56" si="6">+0.8 %</f>
        <v>0.008</v>
      </c>
      <c r="E55" s="6">
        <f>+4.8 %</f>
        <v>0.048</v>
      </c>
    </row>
    <row r="56">
      <c r="A56" s="4">
        <v>42370.0</v>
      </c>
      <c r="B56" s="5" t="s">
        <v>35</v>
      </c>
      <c r="C56" s="6">
        <f>+0.6 %</f>
        <v>0.006</v>
      </c>
      <c r="D56" s="6">
        <f t="shared" si="6"/>
        <v>0.008</v>
      </c>
      <c r="E56" s="6">
        <f>+4.3 %</f>
        <v>0.043</v>
      </c>
    </row>
    <row r="57">
      <c r="A57" s="4">
        <v>42339.0</v>
      </c>
      <c r="B57" s="5" t="s">
        <v>36</v>
      </c>
      <c r="C57" s="7" t="s">
        <v>18</v>
      </c>
      <c r="D57" s="7" t="s">
        <v>51</v>
      </c>
      <c r="E57" s="6">
        <f>+4.4 %</f>
        <v>0.044</v>
      </c>
    </row>
    <row r="58">
      <c r="A58" s="4">
        <v>42309.0</v>
      </c>
      <c r="B58" s="5" t="s">
        <v>36</v>
      </c>
      <c r="C58" s="6">
        <f>+0.4 %</f>
        <v>0.004</v>
      </c>
      <c r="D58" s="6">
        <f t="shared" ref="D58:D59" si="7">+1.4 %</f>
        <v>0.014</v>
      </c>
      <c r="E58" s="6">
        <f>+5.9 %</f>
        <v>0.059</v>
      </c>
    </row>
    <row r="59">
      <c r="A59" s="4">
        <v>42278.0</v>
      </c>
      <c r="B59" s="5" t="s">
        <v>36</v>
      </c>
      <c r="C59" s="7" t="s">
        <v>23</v>
      </c>
      <c r="D59" s="6">
        <f t="shared" si="7"/>
        <v>0.014</v>
      </c>
      <c r="E59" s="6">
        <f>+5 %</f>
        <v>0.05</v>
      </c>
    </row>
    <row r="60">
      <c r="A60" s="4">
        <v>42248.0</v>
      </c>
      <c r="B60" s="5" t="s">
        <v>36</v>
      </c>
      <c r="C60" s="6">
        <f>+1.3 %</f>
        <v>0.013</v>
      </c>
      <c r="D60" s="6">
        <f>+3 %</f>
        <v>0.03</v>
      </c>
      <c r="E60" s="6">
        <f>+5.9 %</f>
        <v>0.059</v>
      </c>
    </row>
    <row r="61">
      <c r="A61" s="4">
        <v>42217.0</v>
      </c>
      <c r="B61" s="5" t="s">
        <v>112</v>
      </c>
      <c r="C61" s="6">
        <f>+0.4 %</f>
        <v>0.004</v>
      </c>
      <c r="D61" s="6">
        <f>+1.7 %</f>
        <v>0.017</v>
      </c>
      <c r="E61" s="6">
        <f>+5.2 %</f>
        <v>0.052</v>
      </c>
    </row>
    <row r="62">
      <c r="A62" s="4">
        <v>42186.0</v>
      </c>
      <c r="B62" s="5" t="s">
        <v>112</v>
      </c>
      <c r="C62" s="6">
        <f>+1.3 %</f>
        <v>0.013</v>
      </c>
      <c r="D62" s="6">
        <f>+2.5 %</f>
        <v>0.025</v>
      </c>
      <c r="E62" s="6">
        <f>+4.1 %</f>
        <v>0.041</v>
      </c>
    </row>
    <row r="63">
      <c r="A63" s="4">
        <v>42156.0</v>
      </c>
      <c r="B63" s="5" t="s">
        <v>37</v>
      </c>
      <c r="C63" s="5" t="s">
        <v>19</v>
      </c>
      <c r="D63" s="6">
        <f>+1.1 %</f>
        <v>0.011</v>
      </c>
      <c r="E63" s="6">
        <f>+2 %</f>
        <v>0.02</v>
      </c>
    </row>
    <row r="64">
      <c r="A64" s="4">
        <v>42125.0</v>
      </c>
      <c r="B64" s="5" t="s">
        <v>37</v>
      </c>
      <c r="C64" s="6">
        <f>+1.2 %</f>
        <v>0.012</v>
      </c>
      <c r="D64" s="6">
        <f>+0.8 %</f>
        <v>0.008</v>
      </c>
      <c r="E64" s="6">
        <f>+2.2 %</f>
        <v>0.022</v>
      </c>
    </row>
    <row r="65">
      <c r="A65" s="4">
        <v>42095.0</v>
      </c>
      <c r="B65" s="5" t="s">
        <v>214</v>
      </c>
      <c r="C65" s="7" t="s">
        <v>51</v>
      </c>
      <c r="D65" s="7" t="s">
        <v>47</v>
      </c>
      <c r="E65" s="6">
        <f>+1.8 %</f>
        <v>0.018</v>
      </c>
    </row>
    <row r="66">
      <c r="A66" s="4">
        <v>42064.0</v>
      </c>
      <c r="B66" s="5" t="s">
        <v>214</v>
      </c>
      <c r="C66" s="7" t="s">
        <v>23</v>
      </c>
      <c r="D66" s="6">
        <f>+0.4 %</f>
        <v>0.004</v>
      </c>
      <c r="E66" s="6">
        <f>+0.8 %</f>
        <v>0.008</v>
      </c>
    </row>
    <row r="67">
      <c r="A67" s="4">
        <v>42036.0</v>
      </c>
      <c r="B67" s="5" t="s">
        <v>214</v>
      </c>
      <c r="C67" s="5" t="s">
        <v>19</v>
      </c>
      <c r="D67" s="6">
        <f>+1.9 %</f>
        <v>0.019</v>
      </c>
      <c r="E67" s="6">
        <f>+0.6 %</f>
        <v>0.006</v>
      </c>
    </row>
    <row r="68">
      <c r="A68" s="4">
        <v>42005.0</v>
      </c>
      <c r="B68" s="5" t="s">
        <v>214</v>
      </c>
      <c r="C68" s="6">
        <f>+0.7 %</f>
        <v>0.007</v>
      </c>
      <c r="D68" s="6">
        <f>+1.5 %</f>
        <v>0.015</v>
      </c>
      <c r="E68" s="6">
        <f>+0.1 %</f>
        <v>0.001</v>
      </c>
    </row>
    <row r="69">
      <c r="A69" s="4">
        <v>41974.0</v>
      </c>
      <c r="B69" s="5" t="s">
        <v>38</v>
      </c>
      <c r="C69" s="6">
        <f>+1.2 %</f>
        <v>0.012</v>
      </c>
      <c r="D69" s="6">
        <f>+1.3 %</f>
        <v>0.013</v>
      </c>
      <c r="E69" s="7" t="s">
        <v>78</v>
      </c>
    </row>
    <row r="70">
      <c r="A70" s="4">
        <v>41944.0</v>
      </c>
      <c r="B70" s="5" t="s">
        <v>39</v>
      </c>
      <c r="C70" s="7" t="s">
        <v>47</v>
      </c>
      <c r="D70" s="6">
        <f>+0.6 %</f>
        <v>0.006</v>
      </c>
      <c r="E70" s="7" t="s">
        <v>98</v>
      </c>
    </row>
    <row r="71">
      <c r="A71" s="4">
        <v>41913.0</v>
      </c>
      <c r="B71" s="5" t="s">
        <v>38</v>
      </c>
      <c r="C71" s="6">
        <f t="shared" ref="C71:D71" si="8">+0.5 %</f>
        <v>0.005</v>
      </c>
      <c r="D71" s="6">
        <f t="shared" si="8"/>
        <v>0.005</v>
      </c>
      <c r="E71" s="7" t="s">
        <v>148</v>
      </c>
    </row>
    <row r="72">
      <c r="A72" s="4">
        <v>41883.0</v>
      </c>
      <c r="B72" s="5" t="s">
        <v>39</v>
      </c>
      <c r="C72" s="6">
        <f>+0.6 %</f>
        <v>0.006</v>
      </c>
      <c r="D72" s="7" t="s">
        <v>62</v>
      </c>
      <c r="E72" s="7" t="s">
        <v>111</v>
      </c>
    </row>
    <row r="73">
      <c r="A73" s="4">
        <v>41852.0</v>
      </c>
      <c r="B73" s="5" t="s">
        <v>39</v>
      </c>
      <c r="C73" s="7" t="s">
        <v>7</v>
      </c>
      <c r="D73" s="7" t="s">
        <v>17</v>
      </c>
      <c r="E73" s="7" t="s">
        <v>80</v>
      </c>
    </row>
    <row r="74">
      <c r="A74" s="4">
        <v>41821.0</v>
      </c>
      <c r="B74" s="5" t="s">
        <v>39</v>
      </c>
      <c r="C74" s="7" t="s">
        <v>25</v>
      </c>
      <c r="D74" s="6">
        <f>+0.2 %</f>
        <v>0.002</v>
      </c>
      <c r="E74" s="7" t="s">
        <v>111</v>
      </c>
    </row>
    <row r="75">
      <c r="A75" s="4">
        <v>41791.0</v>
      </c>
      <c r="B75" s="5" t="s">
        <v>38</v>
      </c>
      <c r="C75" s="6">
        <f>+0.2 %</f>
        <v>0.002</v>
      </c>
      <c r="D75" s="7" t="s">
        <v>51</v>
      </c>
      <c r="E75" s="7" t="s">
        <v>89</v>
      </c>
    </row>
    <row r="76">
      <c r="A76" s="4">
        <v>41760.0</v>
      </c>
      <c r="B76" s="5" t="s">
        <v>38</v>
      </c>
      <c r="C76" s="6">
        <f>+0.8 %</f>
        <v>0.008</v>
      </c>
      <c r="D76" s="7" t="s">
        <v>62</v>
      </c>
      <c r="E76" s="7" t="s">
        <v>198</v>
      </c>
    </row>
    <row r="77">
      <c r="A77" s="4">
        <v>41730.0</v>
      </c>
      <c r="B77" s="5" t="s">
        <v>39</v>
      </c>
      <c r="C77" s="7" t="s">
        <v>66</v>
      </c>
      <c r="D77" s="7" t="s">
        <v>64</v>
      </c>
      <c r="E77" s="7" t="s">
        <v>58</v>
      </c>
    </row>
    <row r="78">
      <c r="A78" s="4">
        <v>41699.0</v>
      </c>
      <c r="B78" s="5" t="s">
        <v>38</v>
      </c>
      <c r="C78" s="7" t="s">
        <v>6</v>
      </c>
      <c r="D78" s="7" t="s">
        <v>79</v>
      </c>
      <c r="E78" s="7" t="s">
        <v>90</v>
      </c>
    </row>
    <row r="79">
      <c r="A79" s="4">
        <v>41671.0</v>
      </c>
      <c r="B79" s="5" t="s">
        <v>38</v>
      </c>
      <c r="C79" s="7" t="s">
        <v>47</v>
      </c>
      <c r="D79" s="7" t="s">
        <v>53</v>
      </c>
      <c r="E79" s="7" t="s">
        <v>77</v>
      </c>
    </row>
    <row r="80">
      <c r="A80" s="4">
        <v>41640.0</v>
      </c>
      <c r="B80" s="5" t="s">
        <v>214</v>
      </c>
      <c r="C80" s="7" t="s">
        <v>66</v>
      </c>
      <c r="D80" s="7" t="s">
        <v>151</v>
      </c>
      <c r="E80" s="7" t="s">
        <v>58</v>
      </c>
    </row>
    <row r="81">
      <c r="A81" s="4">
        <v>41609.0</v>
      </c>
      <c r="B81" s="5" t="s">
        <v>37</v>
      </c>
      <c r="C81" s="7" t="s">
        <v>66</v>
      </c>
      <c r="D81" s="7" t="s">
        <v>84</v>
      </c>
      <c r="E81" s="7" t="s">
        <v>56</v>
      </c>
    </row>
    <row r="82">
      <c r="A82" s="4">
        <v>41579.0</v>
      </c>
      <c r="B82" s="5" t="s">
        <v>112</v>
      </c>
      <c r="C82" s="7" t="s">
        <v>96</v>
      </c>
      <c r="D82" s="7" t="s">
        <v>47</v>
      </c>
      <c r="E82" s="7" t="s">
        <v>103</v>
      </c>
    </row>
    <row r="83">
      <c r="A83" s="4">
        <v>41548.0</v>
      </c>
      <c r="B83" s="5" t="s">
        <v>36</v>
      </c>
      <c r="C83" s="6">
        <f>+0.8 %</f>
        <v>0.008</v>
      </c>
      <c r="D83" s="6">
        <f>+0.9 %</f>
        <v>0.009</v>
      </c>
      <c r="E83" s="7" t="s">
        <v>154</v>
      </c>
    </row>
    <row r="84">
      <c r="A84" s="4">
        <v>41518.0</v>
      </c>
      <c r="B84" s="5" t="s">
        <v>112</v>
      </c>
      <c r="C84" s="6">
        <f>+0.3 %</f>
        <v>0.003</v>
      </c>
      <c r="D84" s="7" t="s">
        <v>62</v>
      </c>
      <c r="E84" s="7" t="s">
        <v>198</v>
      </c>
    </row>
    <row r="85">
      <c r="A85" s="4">
        <v>41487.0</v>
      </c>
      <c r="B85" s="5" t="s">
        <v>112</v>
      </c>
      <c r="C85" s="7" t="s">
        <v>18</v>
      </c>
      <c r="D85" s="7" t="s">
        <v>86</v>
      </c>
      <c r="E85" s="7" t="s">
        <v>93</v>
      </c>
    </row>
    <row r="86">
      <c r="A86" s="4">
        <v>41456.0</v>
      </c>
      <c r="B86" s="5" t="s">
        <v>112</v>
      </c>
      <c r="C86" s="7" t="s">
        <v>15</v>
      </c>
      <c r="D86" s="7" t="s">
        <v>78</v>
      </c>
      <c r="E86" s="7" t="s">
        <v>146</v>
      </c>
    </row>
    <row r="87">
      <c r="A87" s="4">
        <v>41426.0</v>
      </c>
      <c r="B87" s="5" t="s">
        <v>36</v>
      </c>
      <c r="C87" s="7" t="s">
        <v>18</v>
      </c>
      <c r="D87" s="7" t="s">
        <v>48</v>
      </c>
      <c r="E87" s="7" t="s">
        <v>100</v>
      </c>
    </row>
    <row r="88">
      <c r="A88" s="4">
        <v>41395.0</v>
      </c>
      <c r="B88" s="5" t="s">
        <v>36</v>
      </c>
      <c r="C88" s="7" t="s">
        <v>7</v>
      </c>
      <c r="D88" s="7" t="s">
        <v>87</v>
      </c>
      <c r="E88" s="7" t="s">
        <v>60</v>
      </c>
    </row>
    <row r="89">
      <c r="A89" s="4">
        <v>41365.0</v>
      </c>
      <c r="B89" s="5" t="s">
        <v>35</v>
      </c>
      <c r="C89" s="7" t="s">
        <v>18</v>
      </c>
      <c r="D89" s="7" t="s">
        <v>79</v>
      </c>
      <c r="E89" s="7" t="s">
        <v>73</v>
      </c>
    </row>
    <row r="90">
      <c r="A90" s="4">
        <v>41334.0</v>
      </c>
      <c r="B90" s="5" t="s">
        <v>35</v>
      </c>
      <c r="C90" s="7" t="s">
        <v>16</v>
      </c>
      <c r="D90" s="7" t="s">
        <v>14</v>
      </c>
      <c r="E90" s="7" t="s">
        <v>144</v>
      </c>
    </row>
    <row r="91">
      <c r="A91" s="4">
        <v>41306.0</v>
      </c>
      <c r="B91" s="5" t="s">
        <v>33</v>
      </c>
      <c r="C91" s="7" t="s">
        <v>23</v>
      </c>
      <c r="D91" s="7" t="s">
        <v>16</v>
      </c>
      <c r="E91" s="7" t="s">
        <v>186</v>
      </c>
    </row>
    <row r="92">
      <c r="A92" s="4">
        <v>41275.0</v>
      </c>
      <c r="B92" s="5" t="s">
        <v>33</v>
      </c>
      <c r="C92" s="5" t="s">
        <v>19</v>
      </c>
      <c r="D92" s="7" t="s">
        <v>16</v>
      </c>
      <c r="E92" s="7" t="s">
        <v>73</v>
      </c>
    </row>
    <row r="93">
      <c r="A93" s="4">
        <v>41244.0</v>
      </c>
      <c r="B93" s="5" t="s">
        <v>33</v>
      </c>
      <c r="C93" s="7" t="s">
        <v>86</v>
      </c>
      <c r="D93" s="7" t="s">
        <v>16</v>
      </c>
      <c r="E93" s="7" t="s">
        <v>77</v>
      </c>
    </row>
    <row r="94">
      <c r="A94" s="4">
        <v>41214.0</v>
      </c>
      <c r="B94" s="5" t="s">
        <v>32</v>
      </c>
      <c r="C94" s="7" t="s">
        <v>23</v>
      </c>
      <c r="D94" s="7" t="s">
        <v>62</v>
      </c>
      <c r="E94" s="7" t="s">
        <v>82</v>
      </c>
    </row>
    <row r="95">
      <c r="A95" s="4">
        <v>41183.0</v>
      </c>
      <c r="B95" s="5" t="s">
        <v>32</v>
      </c>
      <c r="C95" s="5" t="s">
        <v>19</v>
      </c>
      <c r="D95" s="7" t="s">
        <v>96</v>
      </c>
      <c r="E95" s="7" t="s">
        <v>89</v>
      </c>
    </row>
    <row r="96">
      <c r="A96" s="4">
        <v>41153.0</v>
      </c>
      <c r="B96" s="5" t="s">
        <v>32</v>
      </c>
      <c r="C96" s="7" t="s">
        <v>7</v>
      </c>
      <c r="D96" s="7" t="s">
        <v>88</v>
      </c>
      <c r="E96" s="7" t="s">
        <v>103</v>
      </c>
    </row>
    <row r="97">
      <c r="A97" s="4">
        <v>41122.0</v>
      </c>
      <c r="B97" s="5" t="s">
        <v>31</v>
      </c>
      <c r="C97" s="7" t="s">
        <v>48</v>
      </c>
      <c r="D97" s="7" t="s">
        <v>88</v>
      </c>
      <c r="E97" s="7" t="s">
        <v>106</v>
      </c>
    </row>
    <row r="98">
      <c r="A98" s="4">
        <v>41091.0</v>
      </c>
      <c r="B98" s="5" t="s">
        <v>143</v>
      </c>
      <c r="C98" s="7" t="s">
        <v>64</v>
      </c>
      <c r="D98" s="7" t="s">
        <v>67</v>
      </c>
      <c r="E98" s="7" t="s">
        <v>106</v>
      </c>
    </row>
    <row r="99">
      <c r="A99" s="4">
        <v>41061.0</v>
      </c>
      <c r="B99" s="5" t="s">
        <v>142</v>
      </c>
      <c r="C99" s="7" t="s">
        <v>47</v>
      </c>
      <c r="D99" s="7" t="s">
        <v>51</v>
      </c>
      <c r="E99" s="7" t="s">
        <v>95</v>
      </c>
    </row>
    <row r="100">
      <c r="A100" s="4">
        <v>41030.0</v>
      </c>
      <c r="B100" s="5" t="s">
        <v>142</v>
      </c>
      <c r="C100" s="7" t="s">
        <v>18</v>
      </c>
      <c r="D100" s="7" t="s">
        <v>113</v>
      </c>
      <c r="E100" s="7" t="s">
        <v>147</v>
      </c>
    </row>
    <row r="101">
      <c r="A101" s="4">
        <v>41000.0</v>
      </c>
      <c r="B101" s="5" t="s">
        <v>142</v>
      </c>
      <c r="C101" s="6">
        <f>+0.6 %</f>
        <v>0.006</v>
      </c>
      <c r="D101" s="7" t="s">
        <v>79</v>
      </c>
      <c r="E101" s="7" t="s">
        <v>147</v>
      </c>
    </row>
    <row r="102">
      <c r="A102" s="4">
        <v>40969.0</v>
      </c>
      <c r="B102" s="5" t="s">
        <v>142</v>
      </c>
      <c r="C102" s="7" t="s">
        <v>53</v>
      </c>
      <c r="D102" s="7" t="s">
        <v>14</v>
      </c>
      <c r="E102" s="7" t="s">
        <v>72</v>
      </c>
    </row>
    <row r="103">
      <c r="A103" s="4">
        <v>40940.0</v>
      </c>
      <c r="B103" s="5" t="s">
        <v>141</v>
      </c>
      <c r="C103" s="5" t="s">
        <v>19</v>
      </c>
      <c r="D103" s="6">
        <f>+2.1 %</f>
        <v>0.021</v>
      </c>
      <c r="E103" s="7" t="s">
        <v>78</v>
      </c>
    </row>
    <row r="104">
      <c r="A104" s="4">
        <v>40909.0</v>
      </c>
      <c r="B104" s="5" t="s">
        <v>141</v>
      </c>
      <c r="C104" s="6">
        <f>+0.9 %</f>
        <v>0.009</v>
      </c>
      <c r="D104" s="6">
        <f>+1.4 %</f>
        <v>0.014</v>
      </c>
      <c r="E104" s="7" t="s">
        <v>154</v>
      </c>
    </row>
    <row r="105">
      <c r="A105" s="4">
        <v>40878.0</v>
      </c>
      <c r="B105" s="5" t="s">
        <v>141</v>
      </c>
      <c r="C105" s="6">
        <f>+1.2 %</f>
        <v>0.012</v>
      </c>
      <c r="D105" s="7" t="s">
        <v>23</v>
      </c>
      <c r="E105" s="7" t="s">
        <v>107</v>
      </c>
    </row>
    <row r="106">
      <c r="A106" s="4">
        <v>40848.0</v>
      </c>
      <c r="B106" s="5" t="s">
        <v>142</v>
      </c>
      <c r="C106" s="7" t="s">
        <v>25</v>
      </c>
      <c r="D106" s="7" t="s">
        <v>71</v>
      </c>
      <c r="E106" s="7" t="s">
        <v>151</v>
      </c>
    </row>
    <row r="107">
      <c r="A107" s="4">
        <v>40817.0</v>
      </c>
      <c r="B107" s="5" t="s">
        <v>29</v>
      </c>
      <c r="C107" s="7" t="s">
        <v>15</v>
      </c>
      <c r="D107" s="7" t="s">
        <v>16</v>
      </c>
      <c r="E107" s="7" t="s">
        <v>54</v>
      </c>
    </row>
    <row r="108">
      <c r="A108" s="4">
        <v>40787.0</v>
      </c>
      <c r="B108" s="5" t="s">
        <v>141</v>
      </c>
      <c r="C108" s="6">
        <f>+0.2 %</f>
        <v>0.002</v>
      </c>
      <c r="D108" s="7" t="s">
        <v>48</v>
      </c>
      <c r="E108" s="7" t="s">
        <v>85</v>
      </c>
    </row>
    <row r="109">
      <c r="A109" s="4">
        <v>40756.0</v>
      </c>
      <c r="B109" s="5" t="s">
        <v>141</v>
      </c>
      <c r="C109" s="7" t="s">
        <v>15</v>
      </c>
      <c r="D109" s="7" t="s">
        <v>53</v>
      </c>
      <c r="E109" s="7" t="s">
        <v>113</v>
      </c>
    </row>
    <row r="110">
      <c r="A110" s="4">
        <v>40725.0</v>
      </c>
      <c r="B110" s="5" t="s">
        <v>28</v>
      </c>
      <c r="C110" s="7" t="s">
        <v>18</v>
      </c>
      <c r="D110" s="7" t="s">
        <v>64</v>
      </c>
      <c r="E110" s="7" t="s">
        <v>53</v>
      </c>
    </row>
    <row r="111">
      <c r="A111" s="4">
        <v>40695.0</v>
      </c>
      <c r="B111" s="5" t="s">
        <v>28</v>
      </c>
      <c r="C111" s="7" t="s">
        <v>16</v>
      </c>
      <c r="D111" s="7" t="s">
        <v>6</v>
      </c>
      <c r="E111" s="7" t="s">
        <v>17</v>
      </c>
    </row>
    <row r="112">
      <c r="A112" s="4">
        <v>40664.0</v>
      </c>
      <c r="B112" s="5" t="s">
        <v>27</v>
      </c>
      <c r="C112" s="7" t="s">
        <v>51</v>
      </c>
      <c r="D112" s="6">
        <f t="shared" ref="D112:E112" si="9">+0.4 %</f>
        <v>0.004</v>
      </c>
      <c r="E112" s="6">
        <f t="shared" si="9"/>
        <v>0.004</v>
      </c>
    </row>
    <row r="113">
      <c r="A113" s="4">
        <v>40634.0</v>
      </c>
      <c r="B113" s="5" t="s">
        <v>197</v>
      </c>
      <c r="C113" s="6">
        <f>+1.4 %</f>
        <v>0.014</v>
      </c>
      <c r="D113" s="7" t="s">
        <v>113</v>
      </c>
      <c r="E113" s="7" t="s">
        <v>107</v>
      </c>
    </row>
    <row r="114">
      <c r="A114" s="4">
        <v>40603.0</v>
      </c>
      <c r="B114" s="5" t="s">
        <v>28</v>
      </c>
      <c r="C114" s="7" t="s">
        <v>62</v>
      </c>
      <c r="D114" s="7" t="s">
        <v>62</v>
      </c>
      <c r="E114" s="7" t="s">
        <v>186</v>
      </c>
    </row>
    <row r="115">
      <c r="A115" s="4">
        <v>40575.0</v>
      </c>
      <c r="B115" s="5" t="s">
        <v>27</v>
      </c>
      <c r="C115" s="7" t="s">
        <v>69</v>
      </c>
      <c r="D115" s="5" t="s">
        <v>19</v>
      </c>
      <c r="E115" s="7" t="s">
        <v>84</v>
      </c>
    </row>
    <row r="116">
      <c r="A116" s="4">
        <v>40544.0</v>
      </c>
      <c r="B116" s="5" t="s">
        <v>24</v>
      </c>
      <c r="C116" s="6">
        <f t="shared" ref="C116:D116" si="10">+2.9 %</f>
        <v>0.029</v>
      </c>
      <c r="D116" s="6">
        <f t="shared" si="10"/>
        <v>0.029</v>
      </c>
      <c r="E116" s="6">
        <f>+1.6 %</f>
        <v>0.016</v>
      </c>
    </row>
    <row r="117">
      <c r="A117" s="4">
        <v>40513.0</v>
      </c>
      <c r="B117" s="5" t="s">
        <v>27</v>
      </c>
      <c r="C117" s="5" t="s">
        <v>19</v>
      </c>
      <c r="D117" s="5" t="s">
        <v>19</v>
      </c>
      <c r="E117" s="5" t="s">
        <v>19</v>
      </c>
    </row>
    <row r="118">
      <c r="A118" s="4">
        <v>40483.0</v>
      </c>
      <c r="B118" s="5" t="s">
        <v>27</v>
      </c>
      <c r="C118" s="5" t="s">
        <v>19</v>
      </c>
      <c r="D118" s="5" t="s">
        <v>19</v>
      </c>
      <c r="E118" s="5" t="s">
        <v>19</v>
      </c>
    </row>
    <row r="119">
      <c r="A119" s="4">
        <v>40452.0</v>
      </c>
      <c r="B119" s="5" t="s">
        <v>27</v>
      </c>
      <c r="C119" s="5" t="s">
        <v>19</v>
      </c>
      <c r="D119" s="7" t="s">
        <v>17</v>
      </c>
      <c r="E119" s="6">
        <f>+0.9 %</f>
        <v>0.009</v>
      </c>
    </row>
    <row r="120">
      <c r="A120" s="4">
        <v>40422.0</v>
      </c>
      <c r="B120" s="5" t="s">
        <v>27</v>
      </c>
      <c r="C120" s="5" t="s">
        <v>19</v>
      </c>
      <c r="D120" s="5" t="s">
        <v>19</v>
      </c>
      <c r="E120" s="6">
        <f>+4.6 %</f>
        <v>0.046</v>
      </c>
    </row>
    <row r="121">
      <c r="A121" s="4">
        <v>40391.0</v>
      </c>
      <c r="B121" s="5" t="s">
        <v>27</v>
      </c>
      <c r="C121" s="7" t="s">
        <v>17</v>
      </c>
      <c r="D121" s="5" t="s">
        <v>19</v>
      </c>
      <c r="E121" s="5" t="s">
        <v>153</v>
      </c>
    </row>
    <row r="122">
      <c r="A122" s="4">
        <v>40360.0</v>
      </c>
      <c r="B122" s="5" t="s">
        <v>197</v>
      </c>
      <c r="C122" s="6">
        <f>+1.3 %</f>
        <v>0.013</v>
      </c>
      <c r="D122" s="7" t="s">
        <v>84</v>
      </c>
      <c r="E122" s="5" t="s">
        <v>153</v>
      </c>
    </row>
    <row r="123">
      <c r="A123" s="4">
        <v>40330.0</v>
      </c>
      <c r="B123" s="5" t="s">
        <v>27</v>
      </c>
      <c r="C123" s="5" t="s">
        <v>19</v>
      </c>
      <c r="D123" s="7" t="s">
        <v>75</v>
      </c>
      <c r="E123" s="5" t="s">
        <v>153</v>
      </c>
    </row>
    <row r="124">
      <c r="A124" s="4">
        <v>40299.0</v>
      </c>
      <c r="B124" s="5" t="s">
        <v>27</v>
      </c>
      <c r="C124" s="7" t="s">
        <v>54</v>
      </c>
      <c r="D124" s="7" t="s">
        <v>84</v>
      </c>
      <c r="E124" s="5" t="s">
        <v>153</v>
      </c>
    </row>
    <row r="125">
      <c r="A125" s="4">
        <v>40269.0</v>
      </c>
      <c r="B125" s="5" t="s">
        <v>24</v>
      </c>
      <c r="C125" s="7" t="s">
        <v>147</v>
      </c>
      <c r="D125" s="6">
        <f>+1.7 %</f>
        <v>0.017</v>
      </c>
      <c r="E125" s="5" t="s">
        <v>153</v>
      </c>
    </row>
    <row r="126">
      <c r="A126" s="4">
        <v>40238.0</v>
      </c>
      <c r="B126" s="5" t="s">
        <v>13</v>
      </c>
      <c r="C126" s="6">
        <f>+5.8 %</f>
        <v>0.058</v>
      </c>
      <c r="D126" s="6">
        <f>+7.7 %</f>
        <v>0.077</v>
      </c>
      <c r="E126" s="5" t="s">
        <v>153</v>
      </c>
    </row>
    <row r="127">
      <c r="A127" s="4">
        <v>40210.0</v>
      </c>
      <c r="B127" s="5" t="s">
        <v>26</v>
      </c>
      <c r="C127" s="6">
        <f>+0.4 %</f>
        <v>0.004</v>
      </c>
      <c r="D127" s="6">
        <f>+1.8 %</f>
        <v>0.018</v>
      </c>
      <c r="E127" s="5" t="s">
        <v>153</v>
      </c>
    </row>
    <row r="128">
      <c r="A128" s="4">
        <v>40179.0</v>
      </c>
      <c r="B128" s="5" t="s">
        <v>197</v>
      </c>
      <c r="C128" s="6">
        <f>+1.4 %</f>
        <v>0.014</v>
      </c>
      <c r="D128" s="6">
        <f>+2.2 %</f>
        <v>0.022</v>
      </c>
      <c r="E128" s="5" t="s">
        <v>153</v>
      </c>
    </row>
    <row r="129">
      <c r="A129" s="4">
        <v>40148.0</v>
      </c>
      <c r="B129" s="5" t="s">
        <v>27</v>
      </c>
      <c r="C129" s="5" t="s">
        <v>19</v>
      </c>
      <c r="D129" s="6">
        <f>+4.6 %</f>
        <v>0.046</v>
      </c>
      <c r="E129" s="5" t="s">
        <v>153</v>
      </c>
    </row>
    <row r="130">
      <c r="A130" s="4">
        <v>40118.0</v>
      </c>
      <c r="B130" s="5" t="s">
        <v>27</v>
      </c>
      <c r="C130" s="6">
        <f>+0.9 %</f>
        <v>0.009</v>
      </c>
      <c r="D130" s="5" t="s">
        <v>153</v>
      </c>
      <c r="E130" s="5" t="s">
        <v>153</v>
      </c>
    </row>
    <row r="131">
      <c r="A131" s="4">
        <v>40087.0</v>
      </c>
      <c r="B131" s="5" t="s">
        <v>28</v>
      </c>
      <c r="C131" s="6">
        <f>+3.7 %</f>
        <v>0.037</v>
      </c>
      <c r="D131" s="5" t="s">
        <v>153</v>
      </c>
      <c r="E131" s="5" t="s">
        <v>153</v>
      </c>
    </row>
    <row r="132">
      <c r="A132" s="4">
        <v>40057.0</v>
      </c>
      <c r="B132" s="5" t="s">
        <v>142</v>
      </c>
      <c r="C132" s="5" t="s">
        <v>153</v>
      </c>
      <c r="D132" s="5" t="s">
        <v>153</v>
      </c>
      <c r="E132" s="5" t="s">
        <v>153</v>
      </c>
    </row>
    <row r="133">
      <c r="A133" s="4">
        <v>40026.0</v>
      </c>
      <c r="B133" s="5" t="s">
        <v>153</v>
      </c>
      <c r="C133" s="5" t="s">
        <v>153</v>
      </c>
      <c r="D133" s="5" t="s">
        <v>153</v>
      </c>
      <c r="E133" s="5" t="s">
        <v>153</v>
      </c>
    </row>
    <row r="134">
      <c r="A134" s="4">
        <v>39995.0</v>
      </c>
      <c r="B134" s="5" t="s">
        <v>153</v>
      </c>
      <c r="C134" s="5" t="s">
        <v>153</v>
      </c>
      <c r="D134" s="5" t="s">
        <v>153</v>
      </c>
      <c r="E134" s="5" t="s">
        <v>153</v>
      </c>
    </row>
    <row r="135">
      <c r="A135" s="4">
        <v>39965.0</v>
      </c>
      <c r="B135" s="5" t="s">
        <v>153</v>
      </c>
      <c r="C135" s="5" t="s">
        <v>153</v>
      </c>
      <c r="D135" s="5" t="s">
        <v>153</v>
      </c>
      <c r="E135" s="5" t="s">
        <v>153</v>
      </c>
    </row>
    <row r="136">
      <c r="A136" s="4">
        <v>39934.0</v>
      </c>
      <c r="B136" s="5" t="s">
        <v>153</v>
      </c>
      <c r="C136" s="5" t="s">
        <v>153</v>
      </c>
      <c r="D136" s="5" t="s">
        <v>153</v>
      </c>
      <c r="E136" s="5" t="s">
        <v>153</v>
      </c>
    </row>
    <row r="137">
      <c r="A137" s="4">
        <v>39904.0</v>
      </c>
      <c r="B137" s="5" t="s">
        <v>153</v>
      </c>
      <c r="C137" s="5" t="s">
        <v>153</v>
      </c>
      <c r="D137" s="5" t="s">
        <v>153</v>
      </c>
      <c r="E137" s="5" t="s">
        <v>153</v>
      </c>
    </row>
    <row r="138">
      <c r="A138" s="4">
        <v>39873.0</v>
      </c>
      <c r="B138" s="5" t="s">
        <v>153</v>
      </c>
      <c r="C138" s="5" t="s">
        <v>153</v>
      </c>
      <c r="D138" s="5" t="s">
        <v>153</v>
      </c>
      <c r="E138" s="5" t="s">
        <v>153</v>
      </c>
    </row>
    <row r="139">
      <c r="A139" s="4">
        <v>39845.0</v>
      </c>
      <c r="B139" s="5" t="s">
        <v>153</v>
      </c>
      <c r="C139" s="5" t="s">
        <v>153</v>
      </c>
      <c r="D139" s="5" t="s">
        <v>153</v>
      </c>
      <c r="E139" s="5" t="s">
        <v>153</v>
      </c>
    </row>
    <row r="140">
      <c r="A140" s="4">
        <v>39814.0</v>
      </c>
      <c r="B140" s="5" t="s">
        <v>153</v>
      </c>
      <c r="C140" s="5" t="s">
        <v>153</v>
      </c>
      <c r="D140" s="5" t="s">
        <v>153</v>
      </c>
      <c r="E140" s="5" t="s">
        <v>153</v>
      </c>
    </row>
    <row r="141">
      <c r="A141" s="4">
        <v>39783.0</v>
      </c>
      <c r="B141" s="5" t="s">
        <v>153</v>
      </c>
      <c r="C141" s="5" t="s">
        <v>153</v>
      </c>
      <c r="D141" s="5" t="s">
        <v>153</v>
      </c>
      <c r="E141" s="5" t="s">
        <v>153</v>
      </c>
    </row>
    <row r="142">
      <c r="A142" s="4">
        <v>39753.0</v>
      </c>
      <c r="B142" s="5" t="s">
        <v>153</v>
      </c>
      <c r="C142" s="5" t="s">
        <v>153</v>
      </c>
      <c r="D142" s="5" t="s">
        <v>153</v>
      </c>
      <c r="E142" s="5" t="s">
        <v>153</v>
      </c>
    </row>
    <row r="143">
      <c r="A143" s="4">
        <v>39722.0</v>
      </c>
      <c r="B143" s="5" t="s">
        <v>153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215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216</v>
      </c>
      <c r="C2" s="7" t="s">
        <v>76</v>
      </c>
      <c r="D2" s="7" t="s">
        <v>192</v>
      </c>
      <c r="E2" s="7" t="s">
        <v>87</v>
      </c>
    </row>
    <row r="3">
      <c r="A3" s="4">
        <v>43983.0</v>
      </c>
      <c r="B3" s="5" t="s">
        <v>217</v>
      </c>
      <c r="C3" s="7" t="s">
        <v>76</v>
      </c>
      <c r="D3" s="7" t="s">
        <v>67</v>
      </c>
      <c r="E3" s="6">
        <f>+1.2 %</f>
        <v>0.012</v>
      </c>
    </row>
    <row r="4">
      <c r="A4" s="4">
        <v>43952.0</v>
      </c>
      <c r="B4" s="5" t="s">
        <v>218</v>
      </c>
      <c r="C4" s="6">
        <f>+1 %</f>
        <v>0.01</v>
      </c>
      <c r="D4" s="7" t="s">
        <v>51</v>
      </c>
      <c r="E4" s="6">
        <f>+5 %</f>
        <v>0.05</v>
      </c>
    </row>
    <row r="5">
      <c r="A5" s="4">
        <v>43922.0</v>
      </c>
      <c r="B5" s="5" t="s">
        <v>219</v>
      </c>
      <c r="C5" s="5" t="s">
        <v>19</v>
      </c>
      <c r="D5" s="6">
        <f>+1 %</f>
        <v>0.01</v>
      </c>
      <c r="E5" s="6">
        <f t="shared" ref="E5:E6" si="1">+3.9 %</f>
        <v>0.039</v>
      </c>
    </row>
    <row r="6">
      <c r="A6" s="4">
        <v>43891.0</v>
      </c>
      <c r="B6" s="5" t="s">
        <v>219</v>
      </c>
      <c r="C6" s="7" t="s">
        <v>66</v>
      </c>
      <c r="D6" s="6">
        <f>+2.3 %</f>
        <v>0.023</v>
      </c>
      <c r="E6" s="6">
        <f t="shared" si="1"/>
        <v>0.039</v>
      </c>
    </row>
    <row r="7">
      <c r="A7" s="4">
        <v>43862.0</v>
      </c>
      <c r="B7" s="5" t="s">
        <v>218</v>
      </c>
      <c r="C7" s="6">
        <f>+2.1 %</f>
        <v>0.021</v>
      </c>
      <c r="D7" s="6">
        <f>+2.7 %</f>
        <v>0.027</v>
      </c>
      <c r="E7" s="6">
        <f>+4.8 %</f>
        <v>0.048</v>
      </c>
    </row>
    <row r="8">
      <c r="A8" s="4">
        <v>43831.0</v>
      </c>
      <c r="B8" s="5" t="s">
        <v>220</v>
      </c>
      <c r="C8" s="6">
        <f>+1.3 %</f>
        <v>0.013</v>
      </c>
      <c r="D8" s="6">
        <f>+0.6 %</f>
        <v>0.006</v>
      </c>
      <c r="E8" s="6">
        <f>+3.4 %</f>
        <v>0.034</v>
      </c>
    </row>
    <row r="9">
      <c r="A9" s="4">
        <v>43800.0</v>
      </c>
      <c r="B9" s="5" t="s">
        <v>217</v>
      </c>
      <c r="C9" s="7" t="s">
        <v>25</v>
      </c>
      <c r="D9" s="6">
        <f>+0.4 %</f>
        <v>0.004</v>
      </c>
      <c r="E9" s="6">
        <f>+2.3 %</f>
        <v>0.023</v>
      </c>
    </row>
    <row r="10">
      <c r="A10" s="4">
        <v>43770.0</v>
      </c>
      <c r="B10" s="5" t="s">
        <v>221</v>
      </c>
      <c r="C10" s="5" t="s">
        <v>19</v>
      </c>
      <c r="D10" s="6">
        <f t="shared" ref="D10:E10" si="2">+2.3 %</f>
        <v>0.023</v>
      </c>
      <c r="E10" s="6">
        <f t="shared" si="2"/>
        <v>0.023</v>
      </c>
    </row>
    <row r="11">
      <c r="A11" s="4">
        <v>43739.0</v>
      </c>
      <c r="B11" s="5" t="s">
        <v>221</v>
      </c>
      <c r="C11" s="6">
        <f>+1.1 %</f>
        <v>0.011</v>
      </c>
      <c r="D11" s="6">
        <f>+2.4 %</f>
        <v>0.024</v>
      </c>
      <c r="E11" s="6">
        <f>+1.8 %</f>
        <v>0.018</v>
      </c>
    </row>
    <row r="12">
      <c r="A12" s="4">
        <v>43709.0</v>
      </c>
      <c r="B12" s="5" t="s">
        <v>217</v>
      </c>
      <c r="C12" s="6">
        <f t="shared" ref="C12:D12" si="3">+1.2 %</f>
        <v>0.012</v>
      </c>
      <c r="D12" s="6">
        <f t="shared" si="3"/>
        <v>0.012</v>
      </c>
      <c r="E12" s="6">
        <f>+1.3 %</f>
        <v>0.013</v>
      </c>
    </row>
    <row r="13">
      <c r="A13" s="4">
        <v>43678.0</v>
      </c>
      <c r="B13" s="5" t="s">
        <v>222</v>
      </c>
      <c r="C13" s="5" t="s">
        <v>19</v>
      </c>
      <c r="D13" s="5" t="s">
        <v>19</v>
      </c>
      <c r="E13" s="6">
        <f>+0.3 %</f>
        <v>0.003</v>
      </c>
    </row>
    <row r="14">
      <c r="A14" s="4">
        <v>43647.0</v>
      </c>
      <c r="B14" s="5" t="s">
        <v>223</v>
      </c>
      <c r="C14" s="5" t="s">
        <v>19</v>
      </c>
      <c r="D14" s="5" t="s">
        <v>19</v>
      </c>
      <c r="E14" s="6">
        <f t="shared" ref="E14:E15" si="4">+0.7 %</f>
        <v>0.007</v>
      </c>
    </row>
    <row r="15">
      <c r="A15" s="4">
        <v>43617.0</v>
      </c>
      <c r="B15" s="5" t="s">
        <v>223</v>
      </c>
      <c r="C15" s="5" t="s">
        <v>19</v>
      </c>
      <c r="D15" s="5" t="s">
        <v>19</v>
      </c>
      <c r="E15" s="6">
        <f t="shared" si="4"/>
        <v>0.007</v>
      </c>
    </row>
    <row r="16">
      <c r="A16" s="4">
        <v>43586.0</v>
      </c>
      <c r="B16" s="5" t="s">
        <v>222</v>
      </c>
      <c r="C16" s="5" t="s">
        <v>19</v>
      </c>
      <c r="D16" s="7" t="s">
        <v>18</v>
      </c>
      <c r="E16" s="7" t="s">
        <v>23</v>
      </c>
    </row>
    <row r="17">
      <c r="A17" s="4">
        <v>43556.0</v>
      </c>
      <c r="B17" s="5" t="s">
        <v>222</v>
      </c>
      <c r="C17" s="5" t="s">
        <v>19</v>
      </c>
      <c r="D17" s="6">
        <f>+0.5 %</f>
        <v>0.005</v>
      </c>
      <c r="E17" s="7" t="s">
        <v>96</v>
      </c>
    </row>
    <row r="18">
      <c r="A18" s="4">
        <v>43525.0</v>
      </c>
      <c r="B18" s="5" t="s">
        <v>223</v>
      </c>
      <c r="C18" s="7" t="s">
        <v>23</v>
      </c>
      <c r="D18" s="6">
        <f>+0.7 %</f>
        <v>0.007</v>
      </c>
      <c r="E18" s="7" t="s">
        <v>7</v>
      </c>
    </row>
    <row r="19">
      <c r="A19" s="4">
        <v>43497.0</v>
      </c>
      <c r="B19" s="5" t="s">
        <v>222</v>
      </c>
      <c r="C19" s="6">
        <f>+0.7 %</f>
        <v>0.007</v>
      </c>
      <c r="D19" s="6">
        <f>+0.3 %</f>
        <v>0.003</v>
      </c>
      <c r="E19" s="6">
        <f>+0.9 %</f>
        <v>0.009</v>
      </c>
    </row>
    <row r="20">
      <c r="A20" s="4">
        <v>43466.0</v>
      </c>
      <c r="B20" s="5" t="s">
        <v>223</v>
      </c>
      <c r="C20" s="6">
        <f>+0.3 %</f>
        <v>0.003</v>
      </c>
      <c r="D20" s="7" t="s">
        <v>48</v>
      </c>
      <c r="E20" s="6">
        <f>+1.4 %</f>
        <v>0.014</v>
      </c>
    </row>
    <row r="21">
      <c r="A21" s="4">
        <v>43435.0</v>
      </c>
      <c r="B21" s="5" t="s">
        <v>224</v>
      </c>
      <c r="C21" s="7" t="s">
        <v>25</v>
      </c>
      <c r="D21" s="7" t="s">
        <v>25</v>
      </c>
      <c r="E21" s="6">
        <f>+2.6 %</f>
        <v>0.026</v>
      </c>
    </row>
    <row r="22">
      <c r="A22" s="4">
        <v>43405.0</v>
      </c>
      <c r="B22" s="5" t="s">
        <v>222</v>
      </c>
      <c r="C22" s="7" t="s">
        <v>7</v>
      </c>
      <c r="D22" s="6">
        <f>+0.3 %</f>
        <v>0.003</v>
      </c>
      <c r="E22" s="6">
        <f>+3.9 %</f>
        <v>0.039</v>
      </c>
    </row>
    <row r="23">
      <c r="A23" s="4">
        <v>43374.0</v>
      </c>
      <c r="B23" s="5" t="s">
        <v>225</v>
      </c>
      <c r="C23" s="6">
        <f>+0.6 %</f>
        <v>0.006</v>
      </c>
      <c r="D23" s="6">
        <f>+1.3 %</f>
        <v>0.013</v>
      </c>
      <c r="E23" s="6">
        <f>+6.1 %</f>
        <v>0.061</v>
      </c>
    </row>
    <row r="24">
      <c r="A24" s="4">
        <v>43344.0</v>
      </c>
      <c r="B24" s="5" t="s">
        <v>223</v>
      </c>
      <c r="C24" s="6">
        <f>+0.2 %</f>
        <v>0.002</v>
      </c>
      <c r="D24" s="6">
        <f>+0.7 %</f>
        <v>0.007</v>
      </c>
      <c r="E24" s="6">
        <f>+5.4 %</f>
        <v>0.054</v>
      </c>
    </row>
    <row r="25">
      <c r="A25" s="4">
        <v>43313.0</v>
      </c>
      <c r="B25" s="5" t="s">
        <v>223</v>
      </c>
      <c r="C25" s="6">
        <f>+0.4 %</f>
        <v>0.004</v>
      </c>
      <c r="D25" s="7" t="s">
        <v>7</v>
      </c>
      <c r="E25" s="6">
        <f>+6.2 %</f>
        <v>0.062</v>
      </c>
    </row>
    <row r="26">
      <c r="A26" s="4">
        <v>43282.0</v>
      </c>
      <c r="B26" s="5" t="s">
        <v>224</v>
      </c>
      <c r="C26" s="5" t="s">
        <v>19</v>
      </c>
      <c r="D26" s="7" t="s">
        <v>85</v>
      </c>
      <c r="E26" s="6">
        <f>+4.7 %</f>
        <v>0.047</v>
      </c>
    </row>
    <row r="27">
      <c r="A27" s="4">
        <v>43252.0</v>
      </c>
      <c r="B27" s="5" t="s">
        <v>224</v>
      </c>
      <c r="C27" s="7" t="s">
        <v>48</v>
      </c>
      <c r="D27" s="7" t="s">
        <v>86</v>
      </c>
      <c r="E27" s="6">
        <f>+5.9 %</f>
        <v>0.059</v>
      </c>
    </row>
    <row r="28">
      <c r="A28" s="4">
        <v>43221.0</v>
      </c>
      <c r="B28" s="5" t="s">
        <v>222</v>
      </c>
      <c r="C28" s="7" t="s">
        <v>17</v>
      </c>
      <c r="D28" s="6">
        <f>+1 %</f>
        <v>0.01</v>
      </c>
      <c r="E28" s="6">
        <f>+7.2 %</f>
        <v>0.072</v>
      </c>
    </row>
    <row r="29">
      <c r="A29" s="4">
        <v>43191.0</v>
      </c>
      <c r="B29" s="5" t="s">
        <v>217</v>
      </c>
      <c r="C29" s="6">
        <f>+1 %</f>
        <v>0.01</v>
      </c>
      <c r="D29" s="6">
        <f>+3.4 %</f>
        <v>0.034</v>
      </c>
      <c r="E29" s="6">
        <f>+7.1 %</f>
        <v>0.071</v>
      </c>
    </row>
    <row r="30">
      <c r="A30" s="4">
        <v>43160.0</v>
      </c>
      <c r="B30" s="5" t="s">
        <v>225</v>
      </c>
      <c r="C30" s="6">
        <f t="shared" ref="C30:C31" si="5">+1.2 %</f>
        <v>0.012</v>
      </c>
      <c r="D30" s="6">
        <f>+3.9 %</f>
        <v>0.039</v>
      </c>
      <c r="E30" s="6">
        <f>+6.1 %</f>
        <v>0.061</v>
      </c>
    </row>
    <row r="31">
      <c r="A31" s="4">
        <v>43132.0</v>
      </c>
      <c r="B31" s="5" t="s">
        <v>224</v>
      </c>
      <c r="C31" s="6">
        <f t="shared" si="5"/>
        <v>0.012</v>
      </c>
      <c r="D31" s="6">
        <f>+3.2 %</f>
        <v>0.032</v>
      </c>
      <c r="E31" s="6">
        <f>+5.1 %</f>
        <v>0.051</v>
      </c>
    </row>
    <row r="32">
      <c r="A32" s="4">
        <v>43101.0</v>
      </c>
      <c r="B32" s="5" t="s">
        <v>226</v>
      </c>
      <c r="C32" s="6">
        <f>+1.4 %</f>
        <v>0.014</v>
      </c>
      <c r="D32" s="6">
        <f>+3.6 %</f>
        <v>0.036</v>
      </c>
      <c r="E32" s="6">
        <f>+5.7 %</f>
        <v>0.057</v>
      </c>
    </row>
    <row r="33">
      <c r="A33" s="4">
        <v>43070.0</v>
      </c>
      <c r="B33" s="5" t="s">
        <v>227</v>
      </c>
      <c r="C33" s="6">
        <f>+0.5 %</f>
        <v>0.005</v>
      </c>
      <c r="D33" s="6">
        <f>+2.1 %</f>
        <v>0.021</v>
      </c>
      <c r="E33" s="6">
        <f>+7.2 %</f>
        <v>0.072</v>
      </c>
    </row>
    <row r="34">
      <c r="A34" s="4">
        <v>43040.0</v>
      </c>
      <c r="B34" s="5" t="s">
        <v>228</v>
      </c>
      <c r="C34" s="6">
        <f>+1.6 %</f>
        <v>0.016</v>
      </c>
      <c r="D34" s="6">
        <f>+2.5 %</f>
        <v>0.025</v>
      </c>
      <c r="E34" s="6">
        <f>+9.2 %</f>
        <v>0.092</v>
      </c>
    </row>
    <row r="35">
      <c r="A35" s="4">
        <v>43009.0</v>
      </c>
      <c r="B35" s="5" t="s">
        <v>229</v>
      </c>
      <c r="C35" s="5" t="s">
        <v>19</v>
      </c>
      <c r="D35" s="5" t="s">
        <v>19</v>
      </c>
      <c r="E35" s="6">
        <f>+9.3 %</f>
        <v>0.093</v>
      </c>
    </row>
    <row r="36">
      <c r="A36" s="4">
        <v>42979.0</v>
      </c>
      <c r="B36" s="5" t="s">
        <v>229</v>
      </c>
      <c r="C36" s="6">
        <f>+1 %</f>
        <v>0.01</v>
      </c>
      <c r="D36" s="6">
        <f>+1.1 %</f>
        <v>0.011</v>
      </c>
      <c r="E36" s="6">
        <f>+11.1 %</f>
        <v>0.111</v>
      </c>
    </row>
    <row r="37">
      <c r="A37" s="4">
        <v>42948.0</v>
      </c>
      <c r="B37" s="5" t="s">
        <v>230</v>
      </c>
      <c r="C37" s="7" t="s">
        <v>48</v>
      </c>
      <c r="D37" s="6">
        <f>+0.3 %</f>
        <v>0.003</v>
      </c>
      <c r="E37" s="6">
        <f>+12 %</f>
        <v>0.12</v>
      </c>
    </row>
    <row r="38">
      <c r="A38" s="4">
        <v>42917.0</v>
      </c>
      <c r="B38" s="5" t="s">
        <v>229</v>
      </c>
      <c r="C38" s="6">
        <f>+1.1 %</f>
        <v>0.011</v>
      </c>
      <c r="D38" s="5" t="s">
        <v>19</v>
      </c>
      <c r="E38" s="6">
        <f>+12.9 %</f>
        <v>0.129</v>
      </c>
    </row>
    <row r="39">
      <c r="A39" s="4">
        <v>42887.0</v>
      </c>
      <c r="B39" s="5" t="s">
        <v>230</v>
      </c>
      <c r="C39" s="6">
        <f>+0.2 %</f>
        <v>0.002</v>
      </c>
      <c r="D39" s="7" t="s">
        <v>66</v>
      </c>
      <c r="E39" s="6">
        <f>+11.3 %</f>
        <v>0.113</v>
      </c>
    </row>
    <row r="40">
      <c r="A40" s="4">
        <v>42856.0</v>
      </c>
      <c r="B40" s="5" t="s">
        <v>230</v>
      </c>
      <c r="C40" s="7" t="s">
        <v>86</v>
      </c>
      <c r="D40" s="7" t="s">
        <v>48</v>
      </c>
      <c r="E40" s="6">
        <f>+9.9 %</f>
        <v>0.099</v>
      </c>
    </row>
    <row r="41">
      <c r="A41" s="4">
        <v>42826.0</v>
      </c>
      <c r="B41" s="5" t="s">
        <v>229</v>
      </c>
      <c r="C41" s="5" t="s">
        <v>19</v>
      </c>
      <c r="D41" s="6">
        <f>+2.1 %</f>
        <v>0.021</v>
      </c>
      <c r="E41" s="6">
        <f>+12.9 %</f>
        <v>0.129</v>
      </c>
    </row>
    <row r="42">
      <c r="A42" s="4">
        <v>42795.0</v>
      </c>
      <c r="B42" s="5" t="s">
        <v>229</v>
      </c>
      <c r="C42" s="6">
        <f>+0.3 %</f>
        <v>0.003</v>
      </c>
      <c r="D42" s="6">
        <f>+5 %</f>
        <v>0.05</v>
      </c>
      <c r="E42" s="6">
        <f>+14 %</f>
        <v>0.14</v>
      </c>
    </row>
    <row r="43">
      <c r="A43" s="4">
        <v>42767.0</v>
      </c>
      <c r="B43" s="5" t="s">
        <v>161</v>
      </c>
      <c r="C43" s="6">
        <f>+1.8 %</f>
        <v>0.018</v>
      </c>
      <c r="D43" s="6">
        <f>+7.2 %</f>
        <v>0.072</v>
      </c>
      <c r="E43" s="6">
        <f>+14.6 %</f>
        <v>0.146</v>
      </c>
    </row>
    <row r="44">
      <c r="A44" s="4">
        <v>42736.0</v>
      </c>
      <c r="B44" s="5" t="s">
        <v>231</v>
      </c>
      <c r="C44" s="6">
        <f>+2.9 %</f>
        <v>0.029</v>
      </c>
      <c r="D44" s="6">
        <f>+7.1 %</f>
        <v>0.071</v>
      </c>
      <c r="E44" s="6">
        <f>+14.3 %</f>
        <v>0.143</v>
      </c>
    </row>
    <row r="45">
      <c r="A45" s="4">
        <v>42705.0</v>
      </c>
      <c r="B45" s="5" t="s">
        <v>163</v>
      </c>
      <c r="C45" s="6">
        <f>+2.4 %</f>
        <v>0.024</v>
      </c>
      <c r="D45" s="6">
        <f>+5.9 %</f>
        <v>0.059</v>
      </c>
      <c r="E45" s="6">
        <f>+14 %</f>
        <v>0.14</v>
      </c>
    </row>
    <row r="46">
      <c r="A46" s="4">
        <v>42675.0</v>
      </c>
      <c r="B46" s="5" t="s">
        <v>166</v>
      </c>
      <c r="C46" s="6">
        <f>+1.7 %</f>
        <v>0.017</v>
      </c>
      <c r="D46" s="6">
        <f>+5.2 %</f>
        <v>0.052</v>
      </c>
      <c r="E46" s="6">
        <f>+12.2 %</f>
        <v>0.122</v>
      </c>
    </row>
    <row r="47">
      <c r="A47" s="4">
        <v>42644.0</v>
      </c>
      <c r="B47" s="5" t="s">
        <v>169</v>
      </c>
      <c r="C47" s="6">
        <f>+1.6 %</f>
        <v>0.016</v>
      </c>
      <c r="D47" s="6">
        <f>+3.2 %</f>
        <v>0.032</v>
      </c>
      <c r="E47" s="6">
        <f>+12 %</f>
        <v>0.12</v>
      </c>
    </row>
    <row r="48">
      <c r="A48" s="4">
        <v>42614.0</v>
      </c>
      <c r="B48" s="5" t="s">
        <v>119</v>
      </c>
      <c r="C48" s="6">
        <f>+1.7 %</f>
        <v>0.017</v>
      </c>
      <c r="D48" s="6">
        <f>+1.2 %</f>
        <v>0.012</v>
      </c>
      <c r="E48" s="6">
        <f>+11.1 %</f>
        <v>0.111</v>
      </c>
    </row>
    <row r="49">
      <c r="A49" s="4">
        <v>42583.0</v>
      </c>
      <c r="B49" s="5" t="s">
        <v>203</v>
      </c>
      <c r="C49" s="7" t="s">
        <v>18</v>
      </c>
      <c r="D49" s="7" t="s">
        <v>96</v>
      </c>
      <c r="E49" s="6">
        <f>+10.5 %</f>
        <v>0.105</v>
      </c>
    </row>
    <row r="50">
      <c r="A50" s="4">
        <v>42552.0</v>
      </c>
      <c r="B50" s="5" t="s">
        <v>203</v>
      </c>
      <c r="C50" s="7" t="s">
        <v>23</v>
      </c>
      <c r="D50" s="5" t="s">
        <v>19</v>
      </c>
      <c r="E50" s="6">
        <f>+11.6 %</f>
        <v>0.116</v>
      </c>
    </row>
    <row r="51">
      <c r="A51" s="4">
        <v>42522.0</v>
      </c>
      <c r="B51" s="5" t="s">
        <v>203</v>
      </c>
      <c r="C51" s="7" t="s">
        <v>66</v>
      </c>
      <c r="D51" s="6">
        <f>+1.3 %</f>
        <v>0.013</v>
      </c>
      <c r="E51" s="6">
        <f>+11.9 %</f>
        <v>0.119</v>
      </c>
    </row>
    <row r="52">
      <c r="A52" s="4">
        <v>42491.0</v>
      </c>
      <c r="B52" s="5" t="s">
        <v>119</v>
      </c>
      <c r="C52" s="6">
        <f>+1.4 %</f>
        <v>0.014</v>
      </c>
      <c r="D52" s="6">
        <f>+3.2 %</f>
        <v>0.032</v>
      </c>
      <c r="E52" s="6">
        <f>+13.1 %</f>
        <v>0.131</v>
      </c>
    </row>
    <row r="53">
      <c r="A53" s="4">
        <v>42461.0</v>
      </c>
      <c r="B53" s="5" t="s">
        <v>203</v>
      </c>
      <c r="C53" s="6">
        <f>+1 %</f>
        <v>0.01</v>
      </c>
      <c r="D53" s="6">
        <f>+3.4 %</f>
        <v>0.034</v>
      </c>
      <c r="E53" s="6">
        <f>+11.6 %</f>
        <v>0.116</v>
      </c>
    </row>
    <row r="54">
      <c r="A54" s="4">
        <v>42430.0</v>
      </c>
      <c r="B54" s="5" t="s">
        <v>117</v>
      </c>
      <c r="C54" s="6">
        <f>+0.8 %</f>
        <v>0.008</v>
      </c>
      <c r="D54" s="6">
        <f>+5.1 %</f>
        <v>0.051</v>
      </c>
      <c r="E54" s="6">
        <f>+11 %</f>
        <v>0.11</v>
      </c>
    </row>
    <row r="55">
      <c r="A55" s="4">
        <v>42401.0</v>
      </c>
      <c r="B55" s="5" t="s">
        <v>121</v>
      </c>
      <c r="C55" s="6">
        <f>+1.5 %</f>
        <v>0.015</v>
      </c>
      <c r="D55" s="6">
        <f t="shared" ref="D55:D56" si="6">+5 %</f>
        <v>0.05</v>
      </c>
      <c r="E55" s="6">
        <f>+10.2 %</f>
        <v>0.102</v>
      </c>
    </row>
    <row r="56">
      <c r="A56" s="4">
        <v>42370.0</v>
      </c>
      <c r="B56" s="5" t="s">
        <v>123</v>
      </c>
      <c r="C56" s="6">
        <f>+2.7 %</f>
        <v>0.027</v>
      </c>
      <c r="D56" s="6">
        <f t="shared" si="6"/>
        <v>0.05</v>
      </c>
      <c r="E56" s="6">
        <f>+8.3 %</f>
        <v>0.083</v>
      </c>
    </row>
    <row r="57">
      <c r="A57" s="4">
        <v>42339.0</v>
      </c>
      <c r="B57" s="5" t="s">
        <v>126</v>
      </c>
      <c r="C57" s="6">
        <f>+0.8 %</f>
        <v>0.008</v>
      </c>
      <c r="D57" s="6">
        <f>+3.1 %</f>
        <v>0.031</v>
      </c>
      <c r="E57" s="6">
        <f>+6.3 %</f>
        <v>0.063</v>
      </c>
    </row>
    <row r="58">
      <c r="A58" s="4">
        <v>42309.0</v>
      </c>
      <c r="B58" s="5" t="s">
        <v>127</v>
      </c>
      <c r="C58" s="6">
        <f>+1.5 %</f>
        <v>0.015</v>
      </c>
      <c r="D58" s="6">
        <f>+3.6 %</f>
        <v>0.036</v>
      </c>
      <c r="E58" s="6">
        <f>+5.4 %</f>
        <v>0.054</v>
      </c>
    </row>
    <row r="59">
      <c r="A59" s="4">
        <v>42278.0</v>
      </c>
      <c r="B59" s="5" t="s">
        <v>193</v>
      </c>
      <c r="C59" s="6">
        <f>+0.8 %</f>
        <v>0.008</v>
      </c>
      <c r="D59" s="6">
        <f>+2.9 %</f>
        <v>0.029</v>
      </c>
      <c r="E59" s="6">
        <f>+3.9 %</f>
        <v>0.039</v>
      </c>
    </row>
    <row r="60">
      <c r="A60" s="4">
        <v>42248.0</v>
      </c>
      <c r="B60" s="5" t="s">
        <v>128</v>
      </c>
      <c r="C60" s="6">
        <f>+1.2 %</f>
        <v>0.012</v>
      </c>
      <c r="D60" s="6">
        <f>+2 %</f>
        <v>0.02</v>
      </c>
      <c r="E60" s="6">
        <f>+3.8 %</f>
        <v>0.038</v>
      </c>
    </row>
    <row r="61">
      <c r="A61" s="4">
        <v>42217.0</v>
      </c>
      <c r="B61" s="5" t="s">
        <v>130</v>
      </c>
      <c r="C61" s="6">
        <f t="shared" ref="C61:D61" si="7">+0.8 %</f>
        <v>0.008</v>
      </c>
      <c r="D61" s="6">
        <f t="shared" si="7"/>
        <v>0.008</v>
      </c>
      <c r="E61" s="6">
        <f>+3.5 %</f>
        <v>0.035</v>
      </c>
    </row>
    <row r="62">
      <c r="A62" s="4">
        <v>42186.0</v>
      </c>
      <c r="B62" s="5" t="s">
        <v>170</v>
      </c>
      <c r="C62" s="5" t="s">
        <v>19</v>
      </c>
      <c r="D62" s="5" t="s">
        <v>19</v>
      </c>
      <c r="E62" s="6">
        <f>+3.2 %</f>
        <v>0.032</v>
      </c>
    </row>
    <row r="63">
      <c r="A63" s="4">
        <v>42156.0</v>
      </c>
      <c r="B63" s="5" t="s">
        <v>170</v>
      </c>
      <c r="C63" s="5" t="s">
        <v>19</v>
      </c>
      <c r="D63" s="6">
        <f>+0.4 %</f>
        <v>0.004</v>
      </c>
      <c r="E63" s="6">
        <f>+3.6 %</f>
        <v>0.036</v>
      </c>
    </row>
    <row r="64">
      <c r="A64" s="4">
        <v>42125.0</v>
      </c>
      <c r="B64" s="5" t="s">
        <v>170</v>
      </c>
      <c r="C64" s="5" t="s">
        <v>19</v>
      </c>
      <c r="D64" s="6">
        <f>+0.6 %</f>
        <v>0.006</v>
      </c>
      <c r="E64" s="6">
        <f>+3.7 %</f>
        <v>0.037</v>
      </c>
    </row>
    <row r="65">
      <c r="A65" s="4">
        <v>42095.0</v>
      </c>
      <c r="B65" s="5" t="s">
        <v>170</v>
      </c>
      <c r="C65" s="6">
        <f>+0.4 %</f>
        <v>0.004</v>
      </c>
      <c r="D65" s="6">
        <f>+0.3 %</f>
        <v>0.003</v>
      </c>
      <c r="E65" s="6">
        <f>+4.2 %</f>
        <v>0.042</v>
      </c>
    </row>
    <row r="66">
      <c r="A66" s="4">
        <v>42064.0</v>
      </c>
      <c r="B66" s="5" t="s">
        <v>171</v>
      </c>
      <c r="C66" s="6">
        <f>+0.2 %</f>
        <v>0.002</v>
      </c>
      <c r="D66" s="6">
        <f>+0.6 %</f>
        <v>0.006</v>
      </c>
      <c r="E66" s="6">
        <f>+3.8 %</f>
        <v>0.038</v>
      </c>
    </row>
    <row r="67">
      <c r="A67" s="4">
        <v>42036.0</v>
      </c>
      <c r="B67" s="5" t="s">
        <v>171</v>
      </c>
      <c r="C67" s="7" t="s">
        <v>18</v>
      </c>
      <c r="D67" s="6">
        <f>+0.5 %</f>
        <v>0.005</v>
      </c>
      <c r="E67" s="6">
        <f>+3.6 %</f>
        <v>0.036</v>
      </c>
    </row>
    <row r="68">
      <c r="A68" s="4">
        <v>42005.0</v>
      </c>
      <c r="B68" s="5" t="s">
        <v>171</v>
      </c>
      <c r="C68" s="6">
        <f t="shared" ref="C68:D68" si="8">+0.7 %</f>
        <v>0.007</v>
      </c>
      <c r="D68" s="6">
        <f t="shared" si="8"/>
        <v>0.007</v>
      </c>
      <c r="E68" s="6">
        <f>+4.4 %</f>
        <v>0.044</v>
      </c>
    </row>
    <row r="69">
      <c r="A69" s="4">
        <v>41974.0</v>
      </c>
      <c r="B69" s="5" t="s">
        <v>131</v>
      </c>
      <c r="C69" s="5" t="s">
        <v>19</v>
      </c>
      <c r="D69" s="6">
        <f>+0.7 %</f>
        <v>0.007</v>
      </c>
      <c r="E69" s="6">
        <f>+4.2 %</f>
        <v>0.042</v>
      </c>
    </row>
    <row r="70">
      <c r="A70" s="4">
        <v>41944.0</v>
      </c>
      <c r="B70" s="5" t="s">
        <v>131</v>
      </c>
      <c r="C70" s="5" t="s">
        <v>19</v>
      </c>
      <c r="D70" s="6">
        <f>+1.7 %</f>
        <v>0.017</v>
      </c>
      <c r="E70" s="6">
        <f t="shared" ref="E70:E71" si="9">+3.1 %</f>
        <v>0.031</v>
      </c>
    </row>
    <row r="71">
      <c r="A71" s="4">
        <v>41913.0</v>
      </c>
      <c r="B71" s="5" t="s">
        <v>171</v>
      </c>
      <c r="C71" s="6">
        <f>+0.7 %</f>
        <v>0.007</v>
      </c>
      <c r="D71" s="6">
        <f>+2.2 %</f>
        <v>0.022</v>
      </c>
      <c r="E71" s="6">
        <f t="shared" si="9"/>
        <v>0.031</v>
      </c>
    </row>
    <row r="72">
      <c r="A72" s="4">
        <v>41883.0</v>
      </c>
      <c r="B72" s="5" t="s">
        <v>131</v>
      </c>
      <c r="C72" s="6">
        <f>+0.9 %</f>
        <v>0.009</v>
      </c>
      <c r="D72" s="6">
        <f>+1.8 %</f>
        <v>0.018</v>
      </c>
      <c r="E72" s="6">
        <f>+2.4 %</f>
        <v>0.024</v>
      </c>
    </row>
    <row r="73">
      <c r="A73" s="4">
        <v>41852.0</v>
      </c>
      <c r="B73" s="5" t="s">
        <v>172</v>
      </c>
      <c r="C73" s="6">
        <f>+0.5 %</f>
        <v>0.005</v>
      </c>
      <c r="D73" s="6">
        <f t="shared" ref="D73:D74" si="10">+1 %</f>
        <v>0.01</v>
      </c>
      <c r="E73" s="6">
        <f>+1.4 %</f>
        <v>0.014</v>
      </c>
    </row>
    <row r="74">
      <c r="A74" s="4">
        <v>41821.0</v>
      </c>
      <c r="B74" s="5" t="s">
        <v>172</v>
      </c>
      <c r="C74" s="6">
        <f>+0.4 %</f>
        <v>0.004</v>
      </c>
      <c r="D74" s="6">
        <f t="shared" si="10"/>
        <v>0.01</v>
      </c>
      <c r="E74" s="6">
        <f>+1 %</f>
        <v>0.01</v>
      </c>
    </row>
    <row r="75">
      <c r="A75" s="4">
        <v>41791.0</v>
      </c>
      <c r="B75" s="5" t="s">
        <v>173</v>
      </c>
      <c r="C75" s="6">
        <f>+0.1 %</f>
        <v>0.001</v>
      </c>
      <c r="D75" s="6">
        <f t="shared" ref="D75:E75" si="11">+0.6 %</f>
        <v>0.006</v>
      </c>
      <c r="E75" s="6">
        <f t="shared" si="11"/>
        <v>0.006</v>
      </c>
    </row>
    <row r="76">
      <c r="A76" s="4">
        <v>41760.0</v>
      </c>
      <c r="B76" s="5" t="s">
        <v>173</v>
      </c>
      <c r="C76" s="6">
        <f t="shared" ref="C76:D76" si="12">+0.4 %</f>
        <v>0.004</v>
      </c>
      <c r="D76" s="6">
        <f t="shared" si="12"/>
        <v>0.004</v>
      </c>
      <c r="E76" s="7" t="s">
        <v>7</v>
      </c>
    </row>
    <row r="77">
      <c r="A77" s="4">
        <v>41730.0</v>
      </c>
      <c r="B77" s="5" t="s">
        <v>132</v>
      </c>
      <c r="C77" s="5" t="s">
        <v>19</v>
      </c>
      <c r="D77" s="6">
        <f>+0.6 %</f>
        <v>0.006</v>
      </c>
      <c r="E77" s="7" t="s">
        <v>84</v>
      </c>
    </row>
    <row r="78">
      <c r="A78" s="4">
        <v>41699.0</v>
      </c>
      <c r="B78" s="5" t="s">
        <v>132</v>
      </c>
      <c r="C78" s="5" t="s">
        <v>19</v>
      </c>
      <c r="D78" s="6">
        <f>+1 %</f>
        <v>0.01</v>
      </c>
      <c r="E78" s="7" t="s">
        <v>79</v>
      </c>
    </row>
    <row r="79">
      <c r="A79" s="4">
        <v>41671.0</v>
      </c>
      <c r="B79" s="5" t="s">
        <v>132</v>
      </c>
      <c r="C79" s="6">
        <f>+0.6 %</f>
        <v>0.006</v>
      </c>
      <c r="D79" s="5" t="s">
        <v>19</v>
      </c>
      <c r="E79" s="7" t="s">
        <v>85</v>
      </c>
    </row>
    <row r="80">
      <c r="A80" s="4">
        <v>41640.0</v>
      </c>
      <c r="B80" s="5" t="s">
        <v>132</v>
      </c>
      <c r="C80" s="6">
        <f>+0.5 %</f>
        <v>0.005</v>
      </c>
      <c r="D80" s="7" t="s">
        <v>7</v>
      </c>
      <c r="E80" s="7" t="s">
        <v>150</v>
      </c>
    </row>
    <row r="81">
      <c r="A81" s="4">
        <v>41609.0</v>
      </c>
      <c r="B81" s="5" t="s">
        <v>188</v>
      </c>
      <c r="C81" s="7" t="s">
        <v>48</v>
      </c>
      <c r="D81" s="7" t="s">
        <v>48</v>
      </c>
      <c r="E81" s="7" t="s">
        <v>98</v>
      </c>
    </row>
    <row r="82">
      <c r="A82" s="4">
        <v>41579.0</v>
      </c>
      <c r="B82" s="5" t="s">
        <v>132</v>
      </c>
      <c r="C82" s="5" t="s">
        <v>19</v>
      </c>
      <c r="D82" s="5" t="s">
        <v>19</v>
      </c>
      <c r="E82" s="7" t="s">
        <v>98</v>
      </c>
    </row>
    <row r="83">
      <c r="A83" s="4">
        <v>41548.0</v>
      </c>
      <c r="B83" s="5" t="s">
        <v>132</v>
      </c>
      <c r="C83" s="5" t="s">
        <v>19</v>
      </c>
      <c r="D83" s="5" t="s">
        <v>19</v>
      </c>
      <c r="E83" s="7" t="s">
        <v>89</v>
      </c>
    </row>
    <row r="84">
      <c r="A84" s="4">
        <v>41518.0</v>
      </c>
      <c r="B84" s="5" t="s">
        <v>132</v>
      </c>
      <c r="C84" s="5" t="s">
        <v>19</v>
      </c>
      <c r="D84" s="5" t="s">
        <v>19</v>
      </c>
      <c r="E84" s="7" t="s">
        <v>148</v>
      </c>
    </row>
    <row r="85">
      <c r="A85" s="4">
        <v>41487.0</v>
      </c>
      <c r="B85" s="5" t="s">
        <v>132</v>
      </c>
      <c r="C85" s="5" t="s">
        <v>19</v>
      </c>
      <c r="D85" s="7" t="s">
        <v>48</v>
      </c>
      <c r="E85" s="7" t="s">
        <v>80</v>
      </c>
    </row>
    <row r="86">
      <c r="A86" s="4">
        <v>41456.0</v>
      </c>
      <c r="B86" s="5" t="s">
        <v>132</v>
      </c>
      <c r="C86" s="5" t="s">
        <v>19</v>
      </c>
      <c r="D86" s="7" t="s">
        <v>78</v>
      </c>
      <c r="E86" s="7" t="s">
        <v>105</v>
      </c>
    </row>
    <row r="87">
      <c r="A87" s="4">
        <v>41426.0</v>
      </c>
      <c r="B87" s="5" t="s">
        <v>132</v>
      </c>
      <c r="C87" s="7" t="s">
        <v>48</v>
      </c>
      <c r="D87" s="7" t="s">
        <v>64</v>
      </c>
      <c r="E87" s="7" t="s">
        <v>199</v>
      </c>
    </row>
    <row r="88">
      <c r="A88" s="4">
        <v>41395.0</v>
      </c>
      <c r="B88" s="5" t="s">
        <v>172</v>
      </c>
      <c r="C88" s="7" t="s">
        <v>62</v>
      </c>
      <c r="D88" s="7" t="s">
        <v>17</v>
      </c>
      <c r="E88" s="7" t="s">
        <v>103</v>
      </c>
    </row>
    <row r="89">
      <c r="A89" s="4">
        <v>41365.0</v>
      </c>
      <c r="B89" s="5" t="s">
        <v>205</v>
      </c>
      <c r="C89" s="7" t="s">
        <v>23</v>
      </c>
      <c r="D89" s="7" t="s">
        <v>47</v>
      </c>
      <c r="E89" s="7" t="s">
        <v>192</v>
      </c>
    </row>
    <row r="90">
      <c r="A90" s="4">
        <v>41334.0</v>
      </c>
      <c r="B90" s="5" t="s">
        <v>205</v>
      </c>
      <c r="C90" s="7" t="s">
        <v>51</v>
      </c>
      <c r="D90" s="7" t="s">
        <v>48</v>
      </c>
      <c r="E90" s="7" t="s">
        <v>146</v>
      </c>
    </row>
    <row r="91">
      <c r="A91" s="4">
        <v>41306.0</v>
      </c>
      <c r="B91" s="5" t="s">
        <v>205</v>
      </c>
      <c r="C91" s="7" t="s">
        <v>51</v>
      </c>
      <c r="D91" s="7" t="s">
        <v>14</v>
      </c>
      <c r="E91" s="7" t="s">
        <v>59</v>
      </c>
    </row>
    <row r="92">
      <c r="A92" s="4">
        <v>41275.0</v>
      </c>
      <c r="B92" s="5" t="s">
        <v>205</v>
      </c>
      <c r="C92" s="7" t="s">
        <v>62</v>
      </c>
      <c r="D92" s="7" t="s">
        <v>67</v>
      </c>
      <c r="E92" s="7" t="s">
        <v>65</v>
      </c>
    </row>
    <row r="93">
      <c r="A93" s="4">
        <v>41244.0</v>
      </c>
      <c r="B93" s="5" t="s">
        <v>171</v>
      </c>
      <c r="C93" s="7" t="s">
        <v>48</v>
      </c>
      <c r="D93" s="7" t="s">
        <v>79</v>
      </c>
      <c r="E93" s="7" t="s">
        <v>114</v>
      </c>
    </row>
    <row r="94">
      <c r="A94" s="4">
        <v>41214.0</v>
      </c>
      <c r="B94" s="5" t="s">
        <v>170</v>
      </c>
      <c r="C94" s="7" t="s">
        <v>62</v>
      </c>
      <c r="D94" s="7" t="s">
        <v>17</v>
      </c>
      <c r="E94" s="7" t="s">
        <v>94</v>
      </c>
    </row>
    <row r="95">
      <c r="A95" s="4">
        <v>41183.0</v>
      </c>
      <c r="B95" s="5" t="s">
        <v>130</v>
      </c>
      <c r="C95" s="7" t="s">
        <v>23</v>
      </c>
      <c r="D95" s="7" t="s">
        <v>7</v>
      </c>
      <c r="E95" s="7" t="s">
        <v>199</v>
      </c>
    </row>
    <row r="96">
      <c r="A96" s="4">
        <v>41153.0</v>
      </c>
      <c r="B96" s="5" t="s">
        <v>130</v>
      </c>
      <c r="C96" s="7" t="s">
        <v>51</v>
      </c>
      <c r="D96" s="7" t="s">
        <v>15</v>
      </c>
      <c r="E96" s="7" t="s">
        <v>110</v>
      </c>
    </row>
    <row r="97">
      <c r="A97" s="4">
        <v>41122.0</v>
      </c>
      <c r="B97" s="5" t="s">
        <v>129</v>
      </c>
      <c r="C97" s="7" t="s">
        <v>18</v>
      </c>
      <c r="D97" s="7" t="s">
        <v>16</v>
      </c>
      <c r="E97" s="7" t="s">
        <v>101</v>
      </c>
    </row>
    <row r="98">
      <c r="A98" s="4">
        <v>41091.0</v>
      </c>
      <c r="B98" s="5" t="s">
        <v>129</v>
      </c>
      <c r="C98" s="7" t="s">
        <v>7</v>
      </c>
      <c r="D98" s="7" t="s">
        <v>107</v>
      </c>
      <c r="E98" s="7" t="s">
        <v>192</v>
      </c>
    </row>
    <row r="99">
      <c r="A99" s="4">
        <v>41061.0</v>
      </c>
      <c r="B99" s="5" t="s">
        <v>128</v>
      </c>
      <c r="C99" s="7" t="s">
        <v>62</v>
      </c>
      <c r="D99" s="7" t="s">
        <v>69</v>
      </c>
      <c r="E99" s="7" t="s">
        <v>90</v>
      </c>
    </row>
    <row r="100">
      <c r="A100" s="4">
        <v>41030.0</v>
      </c>
      <c r="B100" s="5" t="s">
        <v>193</v>
      </c>
      <c r="C100" s="7" t="s">
        <v>66</v>
      </c>
      <c r="D100" s="7" t="s">
        <v>69</v>
      </c>
      <c r="E100" s="7" t="s">
        <v>89</v>
      </c>
    </row>
    <row r="101">
      <c r="A101" s="4">
        <v>41000.0</v>
      </c>
      <c r="B101" s="5" t="s">
        <v>195</v>
      </c>
      <c r="C101" s="7" t="s">
        <v>48</v>
      </c>
      <c r="D101" s="7" t="s">
        <v>151</v>
      </c>
      <c r="E101" s="7" t="s">
        <v>151</v>
      </c>
    </row>
    <row r="102">
      <c r="A102" s="4">
        <v>40969.0</v>
      </c>
      <c r="B102" s="5" t="s">
        <v>126</v>
      </c>
      <c r="C102" s="7" t="s">
        <v>62</v>
      </c>
      <c r="D102" s="7" t="s">
        <v>150</v>
      </c>
      <c r="E102" s="7" t="s">
        <v>89</v>
      </c>
    </row>
    <row r="103">
      <c r="A103" s="4">
        <v>40940.0</v>
      </c>
      <c r="B103" s="5" t="s">
        <v>125</v>
      </c>
      <c r="C103" s="7" t="s">
        <v>64</v>
      </c>
      <c r="D103" s="7" t="s">
        <v>64</v>
      </c>
      <c r="E103" s="7" t="s">
        <v>109</v>
      </c>
    </row>
    <row r="104">
      <c r="A104" s="4">
        <v>40909.0</v>
      </c>
      <c r="B104" s="5" t="s">
        <v>123</v>
      </c>
      <c r="C104" s="5" t="s">
        <v>19</v>
      </c>
      <c r="D104" s="6">
        <f>+0.8 %</f>
        <v>0.008</v>
      </c>
      <c r="E104" s="7" t="s">
        <v>76</v>
      </c>
    </row>
    <row r="105">
      <c r="A105" s="4">
        <v>40878.0</v>
      </c>
      <c r="B105" s="5" t="s">
        <v>123</v>
      </c>
      <c r="C105" s="5" t="s">
        <v>19</v>
      </c>
      <c r="D105" s="6">
        <f>+0.7 %</f>
        <v>0.007</v>
      </c>
      <c r="E105" s="7" t="s">
        <v>53</v>
      </c>
    </row>
    <row r="106">
      <c r="A106" s="4">
        <v>40848.0</v>
      </c>
      <c r="B106" s="5" t="s">
        <v>123</v>
      </c>
      <c r="C106" s="6">
        <f>+0.8 %</f>
        <v>0.008</v>
      </c>
      <c r="D106" s="5" t="s">
        <v>19</v>
      </c>
      <c r="E106" s="7" t="s">
        <v>53</v>
      </c>
    </row>
    <row r="107">
      <c r="A107" s="4">
        <v>40817.0</v>
      </c>
      <c r="B107" s="5" t="s">
        <v>122</v>
      </c>
      <c r="C107" s="7" t="s">
        <v>51</v>
      </c>
      <c r="D107" s="7" t="s">
        <v>25</v>
      </c>
      <c r="E107" s="7" t="s">
        <v>88</v>
      </c>
    </row>
    <row r="108">
      <c r="A108" s="4">
        <v>40787.0</v>
      </c>
      <c r="B108" s="5" t="s">
        <v>122</v>
      </c>
      <c r="C108" s="7" t="s">
        <v>25</v>
      </c>
      <c r="D108" s="7" t="s">
        <v>25</v>
      </c>
      <c r="E108" s="7" t="s">
        <v>14</v>
      </c>
    </row>
    <row r="109">
      <c r="A109" s="4">
        <v>40756.0</v>
      </c>
      <c r="B109" s="5" t="s">
        <v>123</v>
      </c>
      <c r="C109" s="5" t="s">
        <v>19</v>
      </c>
      <c r="D109" s="5" t="s">
        <v>19</v>
      </c>
      <c r="E109" s="7" t="s">
        <v>78</v>
      </c>
    </row>
    <row r="110">
      <c r="A110" s="4">
        <v>40725.0</v>
      </c>
      <c r="B110" s="5" t="s">
        <v>123</v>
      </c>
      <c r="C110" s="5" t="s">
        <v>19</v>
      </c>
      <c r="D110" s="5" t="s">
        <v>19</v>
      </c>
      <c r="E110" s="7" t="s">
        <v>96</v>
      </c>
    </row>
    <row r="111">
      <c r="A111" s="4">
        <v>40695.0</v>
      </c>
      <c r="B111" s="5" t="s">
        <v>123</v>
      </c>
      <c r="C111" s="5" t="s">
        <v>19</v>
      </c>
      <c r="D111" s="7" t="s">
        <v>64</v>
      </c>
      <c r="E111" s="7" t="s">
        <v>88</v>
      </c>
    </row>
    <row r="112">
      <c r="A112" s="4">
        <v>40664.0</v>
      </c>
      <c r="B112" s="5" t="s">
        <v>123</v>
      </c>
      <c r="C112" s="5" t="s">
        <v>19</v>
      </c>
      <c r="D112" s="7" t="s">
        <v>67</v>
      </c>
      <c r="E112" s="7" t="s">
        <v>88</v>
      </c>
    </row>
    <row r="113">
      <c r="A113" s="4">
        <v>40634.0</v>
      </c>
      <c r="B113" s="5" t="s">
        <v>123</v>
      </c>
      <c r="C113" s="7" t="s">
        <v>64</v>
      </c>
      <c r="D113" s="7" t="s">
        <v>76</v>
      </c>
      <c r="E113" s="7" t="s">
        <v>95</v>
      </c>
    </row>
    <row r="114">
      <c r="A114" s="4">
        <v>40603.0</v>
      </c>
      <c r="B114" s="5" t="s">
        <v>120</v>
      </c>
      <c r="C114" s="7" t="s">
        <v>7</v>
      </c>
      <c r="D114" s="7" t="s">
        <v>7</v>
      </c>
      <c r="E114" s="7" t="s">
        <v>67</v>
      </c>
    </row>
    <row r="115">
      <c r="A115" s="4">
        <v>40575.0</v>
      </c>
      <c r="B115" s="5" t="s">
        <v>117</v>
      </c>
      <c r="C115" s="7" t="s">
        <v>15</v>
      </c>
      <c r="D115" s="7" t="s">
        <v>51</v>
      </c>
      <c r="E115" s="7" t="s">
        <v>151</v>
      </c>
    </row>
    <row r="116">
      <c r="A116" s="4">
        <v>40544.0</v>
      </c>
      <c r="B116" s="5" t="s">
        <v>204</v>
      </c>
      <c r="C116" s="6">
        <f>+1 %</f>
        <v>0.01</v>
      </c>
      <c r="D116" s="6">
        <f>+0.9 %</f>
        <v>0.009</v>
      </c>
      <c r="E116" s="7" t="s">
        <v>147</v>
      </c>
    </row>
    <row r="117">
      <c r="A117" s="4">
        <v>40513.0</v>
      </c>
      <c r="B117" s="5" t="s">
        <v>117</v>
      </c>
      <c r="C117" s="7" t="s">
        <v>51</v>
      </c>
      <c r="D117" s="6">
        <f>+1.5 %</f>
        <v>0.015</v>
      </c>
      <c r="E117" s="7" t="s">
        <v>69</v>
      </c>
    </row>
    <row r="118">
      <c r="A118" s="4">
        <v>40483.0</v>
      </c>
      <c r="B118" s="5" t="s">
        <v>117</v>
      </c>
      <c r="C118" s="5" t="s">
        <v>19</v>
      </c>
      <c r="D118" s="6">
        <f>+1.1 %</f>
        <v>0.011</v>
      </c>
      <c r="E118" s="7" t="s">
        <v>72</v>
      </c>
    </row>
    <row r="119">
      <c r="A119" s="4">
        <v>40452.0</v>
      </c>
      <c r="B119" s="5" t="s">
        <v>117</v>
      </c>
      <c r="C119" s="6">
        <f>+1.6 %</f>
        <v>0.016</v>
      </c>
      <c r="D119" s="6">
        <f>+1.3 %</f>
        <v>0.013</v>
      </c>
      <c r="E119" s="7" t="s">
        <v>88</v>
      </c>
    </row>
    <row r="120">
      <c r="A120" s="4">
        <v>40422.0</v>
      </c>
      <c r="B120" s="5" t="s">
        <v>121</v>
      </c>
      <c r="C120" s="7" t="s">
        <v>47</v>
      </c>
      <c r="D120" s="7" t="s">
        <v>85</v>
      </c>
      <c r="E120" s="7" t="s">
        <v>80</v>
      </c>
    </row>
    <row r="121">
      <c r="A121" s="4">
        <v>40391.0</v>
      </c>
      <c r="B121" s="5" t="s">
        <v>120</v>
      </c>
      <c r="C121" s="6">
        <f>+0.2 %</f>
        <v>0.002</v>
      </c>
      <c r="D121" s="7" t="s">
        <v>84</v>
      </c>
      <c r="E121" s="7" t="s">
        <v>87</v>
      </c>
    </row>
    <row r="122">
      <c r="A122" s="4">
        <v>40360.0</v>
      </c>
      <c r="B122" s="5" t="s">
        <v>121</v>
      </c>
      <c r="C122" s="7" t="s">
        <v>64</v>
      </c>
      <c r="D122" s="7" t="s">
        <v>84</v>
      </c>
      <c r="E122" s="7" t="s">
        <v>55</v>
      </c>
    </row>
    <row r="123">
      <c r="A123" s="4">
        <v>40330.0</v>
      </c>
      <c r="B123" s="5" t="s">
        <v>203</v>
      </c>
      <c r="C123" s="5" t="s">
        <v>19</v>
      </c>
      <c r="D123" s="7" t="s">
        <v>17</v>
      </c>
      <c r="E123" s="7" t="s">
        <v>95</v>
      </c>
    </row>
    <row r="124">
      <c r="A124" s="4">
        <v>40299.0</v>
      </c>
      <c r="B124" s="5" t="s">
        <v>203</v>
      </c>
      <c r="C124" s="6">
        <f>+0.2 %</f>
        <v>0.002</v>
      </c>
      <c r="D124" s="7" t="s">
        <v>54</v>
      </c>
      <c r="E124" s="7" t="s">
        <v>54</v>
      </c>
    </row>
    <row r="125">
      <c r="A125" s="4">
        <v>40269.0</v>
      </c>
      <c r="B125" s="5" t="s">
        <v>203</v>
      </c>
      <c r="C125" s="7" t="s">
        <v>71</v>
      </c>
      <c r="D125" s="7" t="s">
        <v>109</v>
      </c>
      <c r="E125" s="7" t="s">
        <v>232</v>
      </c>
    </row>
    <row r="126">
      <c r="A126" s="4">
        <v>40238.0</v>
      </c>
      <c r="B126" s="5" t="s">
        <v>119</v>
      </c>
      <c r="C126" s="7" t="s">
        <v>84</v>
      </c>
      <c r="D126" s="7" t="s">
        <v>48</v>
      </c>
      <c r="E126" s="7" t="s">
        <v>212</v>
      </c>
    </row>
    <row r="127">
      <c r="A127" s="4">
        <v>40210.0</v>
      </c>
      <c r="B127" s="5" t="s">
        <v>169</v>
      </c>
      <c r="C127" s="7" t="s">
        <v>96</v>
      </c>
      <c r="D127" s="6">
        <f>+0.1 %</f>
        <v>0.001</v>
      </c>
      <c r="E127" s="7" t="s">
        <v>211</v>
      </c>
    </row>
    <row r="128">
      <c r="A128" s="4">
        <v>40179.0</v>
      </c>
      <c r="B128" s="5" t="s">
        <v>166</v>
      </c>
      <c r="C128" s="6">
        <f>+2.4 %</f>
        <v>0.024</v>
      </c>
      <c r="D128" s="6">
        <f>+1.8 %</f>
        <v>0.018</v>
      </c>
      <c r="E128" s="7" t="s">
        <v>233</v>
      </c>
    </row>
    <row r="129">
      <c r="A129" s="4">
        <v>40148.0</v>
      </c>
      <c r="B129" s="5" t="s">
        <v>118</v>
      </c>
      <c r="C129" s="7" t="s">
        <v>25</v>
      </c>
      <c r="D129" s="7" t="s">
        <v>62</v>
      </c>
      <c r="E129" s="7" t="s">
        <v>234</v>
      </c>
    </row>
    <row r="130">
      <c r="A130" s="4">
        <v>40118.0</v>
      </c>
      <c r="B130" s="5" t="s">
        <v>169</v>
      </c>
      <c r="C130" s="6">
        <f>+0.1 %</f>
        <v>0.001</v>
      </c>
      <c r="D130" s="6">
        <f>+2.3 %</f>
        <v>0.023</v>
      </c>
      <c r="E130" s="7" t="s">
        <v>156</v>
      </c>
    </row>
    <row r="131">
      <c r="A131" s="4">
        <v>40087.0</v>
      </c>
      <c r="B131" s="5" t="s">
        <v>169</v>
      </c>
      <c r="C131" s="7" t="s">
        <v>23</v>
      </c>
      <c r="D131" s="6">
        <f>+0.8 %</f>
        <v>0.008</v>
      </c>
      <c r="E131" s="7" t="s">
        <v>232</v>
      </c>
    </row>
    <row r="132">
      <c r="A132" s="4">
        <v>40057.0</v>
      </c>
      <c r="B132" s="5" t="s">
        <v>169</v>
      </c>
      <c r="C132" s="6">
        <f>+2.4 %</f>
        <v>0.024</v>
      </c>
      <c r="D132" s="7" t="s">
        <v>18</v>
      </c>
      <c r="E132" s="5" t="s">
        <v>153</v>
      </c>
    </row>
    <row r="133">
      <c r="A133" s="4">
        <v>40026.0</v>
      </c>
      <c r="B133" s="5" t="s">
        <v>204</v>
      </c>
      <c r="C133" s="7" t="s">
        <v>86</v>
      </c>
      <c r="D133" s="7" t="s">
        <v>113</v>
      </c>
      <c r="E133" s="5" t="s">
        <v>153</v>
      </c>
    </row>
    <row r="134">
      <c r="A134" s="4">
        <v>39995.0</v>
      </c>
      <c r="B134" s="5" t="s">
        <v>202</v>
      </c>
      <c r="C134" s="7" t="s">
        <v>86</v>
      </c>
      <c r="D134" s="7" t="s">
        <v>190</v>
      </c>
      <c r="E134" s="5" t="s">
        <v>153</v>
      </c>
    </row>
    <row r="135">
      <c r="A135" s="4">
        <v>39965.0</v>
      </c>
      <c r="B135" s="5" t="s">
        <v>169</v>
      </c>
      <c r="C135" s="6">
        <f>+0.2 %</f>
        <v>0.002</v>
      </c>
      <c r="D135" s="7" t="s">
        <v>209</v>
      </c>
      <c r="E135" s="5" t="s">
        <v>153</v>
      </c>
    </row>
    <row r="136">
      <c r="A136" s="4">
        <v>39934.0</v>
      </c>
      <c r="B136" s="5" t="s">
        <v>169</v>
      </c>
      <c r="C136" s="7" t="s">
        <v>178</v>
      </c>
      <c r="D136" s="7" t="s">
        <v>211</v>
      </c>
      <c r="E136" s="5" t="s">
        <v>153</v>
      </c>
    </row>
    <row r="137">
      <c r="A137" s="4">
        <v>39904.0</v>
      </c>
      <c r="B137" s="5" t="s">
        <v>229</v>
      </c>
      <c r="C137" s="5" t="s">
        <v>19</v>
      </c>
      <c r="D137" s="7" t="s">
        <v>25</v>
      </c>
      <c r="E137" s="5" t="s">
        <v>153</v>
      </c>
    </row>
    <row r="138">
      <c r="A138" s="4">
        <v>39873.0</v>
      </c>
      <c r="B138" s="5" t="s">
        <v>229</v>
      </c>
      <c r="C138" s="7" t="s">
        <v>108</v>
      </c>
      <c r="D138" s="7" t="s">
        <v>144</v>
      </c>
      <c r="E138" s="5" t="s">
        <v>153</v>
      </c>
    </row>
    <row r="139">
      <c r="A139" s="4">
        <v>39845.0</v>
      </c>
      <c r="B139" s="5" t="s">
        <v>224</v>
      </c>
      <c r="C139" s="6">
        <f>+3.7 %</f>
        <v>0.037</v>
      </c>
      <c r="D139" s="6">
        <f>+3.3 %</f>
        <v>0.033</v>
      </c>
      <c r="E139" s="5" t="s">
        <v>153</v>
      </c>
    </row>
    <row r="140">
      <c r="A140" s="4">
        <v>39814.0</v>
      </c>
      <c r="B140" s="5" t="s">
        <v>160</v>
      </c>
      <c r="C140" s="7" t="s">
        <v>101</v>
      </c>
      <c r="D140" s="7" t="s">
        <v>85</v>
      </c>
      <c r="E140" s="5" t="s">
        <v>153</v>
      </c>
    </row>
    <row r="141">
      <c r="A141" s="4">
        <v>39783.0</v>
      </c>
      <c r="B141" s="5" t="s">
        <v>235</v>
      </c>
      <c r="C141" s="6">
        <f>+6.2 %</f>
        <v>0.062</v>
      </c>
      <c r="D141" s="5" t="s">
        <v>153</v>
      </c>
      <c r="E141" s="5" t="s">
        <v>153</v>
      </c>
    </row>
    <row r="142">
      <c r="A142" s="4">
        <v>39753.0</v>
      </c>
      <c r="B142" s="5" t="s">
        <v>236</v>
      </c>
      <c r="C142" s="7" t="s">
        <v>84</v>
      </c>
      <c r="D142" s="5" t="s">
        <v>153</v>
      </c>
      <c r="E142" s="5" t="s">
        <v>153</v>
      </c>
    </row>
    <row r="143">
      <c r="A143" s="4">
        <v>39722.0</v>
      </c>
      <c r="B143" s="5" t="s">
        <v>216</v>
      </c>
      <c r="C143" s="5" t="s">
        <v>153</v>
      </c>
      <c r="D143" s="5" t="s">
        <v>153</v>
      </c>
      <c r="E143" s="5" t="s">
        <v>153</v>
      </c>
    </row>
    <row r="144">
      <c r="A144" s="4">
        <v>39692.0</v>
      </c>
      <c r="B144" s="5" t="s">
        <v>153</v>
      </c>
      <c r="C144" s="5" t="s">
        <v>153</v>
      </c>
      <c r="D144" s="5" t="s">
        <v>153</v>
      </c>
      <c r="E144" s="5" t="s">
        <v>153</v>
      </c>
    </row>
    <row r="145">
      <c r="A145" s="4">
        <v>39661.0</v>
      </c>
      <c r="B145" s="5" t="s">
        <v>153</v>
      </c>
      <c r="C145" s="5" t="s">
        <v>153</v>
      </c>
      <c r="D145" s="5" t="s">
        <v>153</v>
      </c>
      <c r="E145" s="5" t="s">
        <v>153</v>
      </c>
    </row>
    <row r="146">
      <c r="A146" s="4">
        <v>39630.0</v>
      </c>
      <c r="B146" s="5" t="s">
        <v>153</v>
      </c>
      <c r="C146" s="5" t="s">
        <v>153</v>
      </c>
      <c r="D146" s="5" t="s">
        <v>153</v>
      </c>
      <c r="E146" s="5" t="s">
        <v>153</v>
      </c>
    </row>
    <row r="147">
      <c r="A147" s="4">
        <v>39600.0</v>
      </c>
      <c r="B147" s="5" t="s">
        <v>153</v>
      </c>
      <c r="C147" s="5" t="s">
        <v>153</v>
      </c>
      <c r="D147" s="5" t="s">
        <v>153</v>
      </c>
      <c r="E147" s="5" t="s">
        <v>153</v>
      </c>
    </row>
    <row r="148">
      <c r="A148" s="4">
        <v>39569.0</v>
      </c>
      <c r="B148" s="5" t="s">
        <v>153</v>
      </c>
      <c r="C148" s="5" t="s">
        <v>153</v>
      </c>
      <c r="D148" s="5" t="s">
        <v>153</v>
      </c>
      <c r="E148" s="5" t="s">
        <v>153</v>
      </c>
    </row>
    <row r="149">
      <c r="A149" s="4">
        <v>39539.0</v>
      </c>
      <c r="B149" s="5" t="s">
        <v>153</v>
      </c>
      <c r="C149" s="5" t="s">
        <v>153</v>
      </c>
      <c r="D149" s="5" t="s">
        <v>153</v>
      </c>
      <c r="E149" s="5" t="s">
        <v>153</v>
      </c>
    </row>
    <row r="150">
      <c r="A150" s="4">
        <v>39508.0</v>
      </c>
      <c r="B150" s="5" t="s">
        <v>153</v>
      </c>
      <c r="C150" s="5" t="s">
        <v>153</v>
      </c>
      <c r="D150" s="5" t="s">
        <v>153</v>
      </c>
      <c r="E150" s="5" t="s">
        <v>153</v>
      </c>
    </row>
    <row r="151">
      <c r="A151" s="4">
        <v>39479.0</v>
      </c>
      <c r="B151" s="5" t="s">
        <v>153</v>
      </c>
      <c r="C151" s="5" t="s">
        <v>153</v>
      </c>
      <c r="D151" s="5" t="s">
        <v>153</v>
      </c>
      <c r="E151" s="5" t="s">
        <v>153</v>
      </c>
    </row>
    <row r="152">
      <c r="A152" s="4">
        <v>39448.0</v>
      </c>
      <c r="B152" s="5" t="s">
        <v>153</v>
      </c>
      <c r="C152" s="5" t="s">
        <v>153</v>
      </c>
      <c r="D152" s="5" t="s">
        <v>153</v>
      </c>
      <c r="E152" s="5" t="s">
        <v>153</v>
      </c>
    </row>
    <row r="153">
      <c r="A153" s="4">
        <v>39417.0</v>
      </c>
      <c r="B153" s="5" t="s">
        <v>153</v>
      </c>
      <c r="C153" s="5" t="s">
        <v>153</v>
      </c>
      <c r="D153" s="5" t="s">
        <v>153</v>
      </c>
      <c r="E153" s="5" t="s">
        <v>153</v>
      </c>
    </row>
    <row r="154">
      <c r="A154" s="4">
        <v>39387.0</v>
      </c>
      <c r="B154" s="5" t="s">
        <v>153</v>
      </c>
      <c r="C154" s="5" t="s">
        <v>153</v>
      </c>
      <c r="D154" s="5" t="s">
        <v>153</v>
      </c>
      <c r="E154" s="5" t="s">
        <v>153</v>
      </c>
    </row>
    <row r="155">
      <c r="A155" s="4">
        <v>39356.0</v>
      </c>
      <c r="B155" s="5" t="s">
        <v>153</v>
      </c>
      <c r="C155" s="5" t="s">
        <v>153</v>
      </c>
      <c r="D155" s="5" t="s">
        <v>153</v>
      </c>
      <c r="E155" s="5" t="s">
        <v>153</v>
      </c>
    </row>
    <row r="156">
      <c r="A156" s="4">
        <v>39326.0</v>
      </c>
      <c r="B156" s="5" t="s">
        <v>153</v>
      </c>
      <c r="C156" s="5" t="s">
        <v>153</v>
      </c>
      <c r="D156" s="5" t="s">
        <v>153</v>
      </c>
      <c r="E156" s="5" t="s">
        <v>153</v>
      </c>
    </row>
    <row r="157">
      <c r="A157" s="4">
        <v>39295.0</v>
      </c>
      <c r="B157" s="5" t="s">
        <v>153</v>
      </c>
      <c r="C157" s="5" t="s">
        <v>153</v>
      </c>
      <c r="D157" s="5" t="s">
        <v>153</v>
      </c>
      <c r="E157" s="5" t="s">
        <v>153</v>
      </c>
    </row>
    <row r="158">
      <c r="A158" s="4">
        <v>39264.0</v>
      </c>
      <c r="B158" s="5" t="s">
        <v>153</v>
      </c>
      <c r="C158" s="5" t="s">
        <v>153</v>
      </c>
      <c r="D158" s="5" t="s">
        <v>153</v>
      </c>
      <c r="E158" s="5" t="s">
        <v>153</v>
      </c>
    </row>
    <row r="159">
      <c r="A159" s="4">
        <v>39234.0</v>
      </c>
      <c r="B159" s="5" t="s">
        <v>153</v>
      </c>
      <c r="C159" s="5" t="s">
        <v>153</v>
      </c>
      <c r="D159" s="5" t="s">
        <v>153</v>
      </c>
      <c r="E159" s="5" t="s">
        <v>153</v>
      </c>
    </row>
    <row r="160">
      <c r="A160" s="4">
        <v>39203.0</v>
      </c>
      <c r="B160" s="5" t="s">
        <v>153</v>
      </c>
      <c r="C160" s="5" t="s">
        <v>153</v>
      </c>
      <c r="D160" s="5" t="s">
        <v>153</v>
      </c>
      <c r="E160" s="5" t="s">
        <v>153</v>
      </c>
    </row>
    <row r="161">
      <c r="A161" s="4">
        <v>39173.0</v>
      </c>
      <c r="B161" s="5" t="s">
        <v>153</v>
      </c>
      <c r="C161" s="5" t="s">
        <v>153</v>
      </c>
      <c r="D161" s="5" t="s">
        <v>153</v>
      </c>
      <c r="E161" s="5" t="s">
        <v>153</v>
      </c>
    </row>
    <row r="162">
      <c r="A162" s="4">
        <v>39142.0</v>
      </c>
      <c r="B162" s="5" t="s">
        <v>153</v>
      </c>
      <c r="C162" s="5" t="s">
        <v>153</v>
      </c>
      <c r="D162" s="5" t="s">
        <v>153</v>
      </c>
      <c r="E162" s="5" t="s">
        <v>153</v>
      </c>
    </row>
    <row r="163">
      <c r="A163" s="4">
        <v>39114.0</v>
      </c>
      <c r="B163" s="5" t="s">
        <v>153</v>
      </c>
      <c r="C163" s="5" t="s">
        <v>153</v>
      </c>
      <c r="D163" s="5" t="s">
        <v>153</v>
      </c>
      <c r="E163" s="5" t="s">
        <v>153</v>
      </c>
    </row>
    <row r="164">
      <c r="A164" s="4">
        <v>39083.0</v>
      </c>
      <c r="B164" s="5" t="s">
        <v>153</v>
      </c>
      <c r="C164" s="5" t="s">
        <v>153</v>
      </c>
      <c r="D164" s="5" t="s">
        <v>153</v>
      </c>
      <c r="E164" s="5" t="s">
        <v>153</v>
      </c>
    </row>
  </sheetData>
  <drawing r:id="rId1"/>
</worksheet>
</file>