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_ESPAÑA" sheetId="1" r:id="rId4"/>
    <sheet state="visible" name="VENTA_BARNA_PROV" sheetId="2" r:id="rId5"/>
    <sheet state="visible" name="VENTA_BARCELONA" sheetId="3" r:id="rId6"/>
    <sheet state="visible" name="VENTA_CAM" sheetId="4" r:id="rId7"/>
    <sheet state="visible" name="VENTA_MADRID" sheetId="5" r:id="rId8"/>
    <sheet state="visible" name="venta_arganzuela" sheetId="6" r:id="rId9"/>
    <sheet state="visible" name="venta_barajas" sheetId="7" r:id="rId10"/>
    <sheet state="visible" name="venta_carabanchel" sheetId="8" r:id="rId11"/>
    <sheet state="visible" name="venta_centro" sheetId="9" r:id="rId12"/>
    <sheet state="visible" name="venta_chamartin" sheetId="10" r:id="rId13"/>
    <sheet state="visible" name="venta_chamberi" sheetId="11" r:id="rId14"/>
    <sheet state="visible" name="venta_ciudad_lineal" sheetId="12" r:id="rId15"/>
    <sheet state="visible" name="venta_fuencarral" sheetId="13" r:id="rId16"/>
    <sheet state="visible" name="venta_hortaleza" sheetId="14" r:id="rId17"/>
    <sheet state="visible" name="venta_latina" sheetId="15" r:id="rId18"/>
    <sheet state="visible" name="venta_moncloa" sheetId="16" r:id="rId19"/>
    <sheet state="visible" name="venta_moratalaz" sheetId="17" r:id="rId20"/>
    <sheet state="visible" name="venta_puente_vallecas" sheetId="18" r:id="rId21"/>
    <sheet state="visible" name="venta_retiro" sheetId="19" r:id="rId22"/>
    <sheet state="visible" name="venta_salamanca" sheetId="20" r:id="rId23"/>
    <sheet state="visible" name="venta_san_blas" sheetId="21" r:id="rId24"/>
    <sheet state="visible" name="venta_tetuan" sheetId="22" r:id="rId25"/>
    <sheet state="visible" name="venta_usera" sheetId="23" r:id="rId26"/>
    <sheet state="visible" name="venta_vicalvaro" sheetId="24" r:id="rId27"/>
    <sheet state="visible" name="venta_villa_vallecas" sheetId="25" r:id="rId28"/>
    <sheet state="visible" name="venta_villaverde" sheetId="26" r:id="rId29"/>
  </sheets>
  <definedNames/>
  <calcPr/>
</workbook>
</file>

<file path=xl/sharedStrings.xml><?xml version="1.0" encoding="utf-8"?>
<sst xmlns="http://schemas.openxmlformats.org/spreadsheetml/2006/main" count="11841" uniqueCount="2544">
  <si>
    <t>Mes</t>
  </si>
  <si>
    <t>ESPAÑA</t>
  </si>
  <si>
    <t>Variación mensual</t>
  </si>
  <si>
    <t>Variación trimestral</t>
  </si>
  <si>
    <t>Variación anual</t>
  </si>
  <si>
    <t>1.677 €/m2</t>
  </si>
  <si>
    <t>-4,3 %</t>
  </si>
  <si>
    <t>-3,5 %</t>
  </si>
  <si>
    <t>1.650 €/m2</t>
  </si>
  <si>
    <t>-4,6 %</t>
  </si>
  <si>
    <t>-6,1 %</t>
  </si>
  <si>
    <t>-4,8 %</t>
  </si>
  <si>
    <t>1.730 €/m2</t>
  </si>
  <si>
    <t>-1,3 %</t>
  </si>
  <si>
    <t>1.753 €/m2</t>
  </si>
  <si>
    <t>-0,3 %</t>
  </si>
  <si>
    <t>1.758 €/m2</t>
  </si>
  <si>
    <t>1.752 €/m2</t>
  </si>
  <si>
    <t>-0,5 %</t>
  </si>
  <si>
    <t>1.763 €/m2</t>
  </si>
  <si>
    <t>1.761 €/m2</t>
  </si>
  <si>
    <t>1.741 €/m2</t>
  </si>
  <si>
    <t>1.735 €/m2</t>
  </si>
  <si>
    <t>-0,8 %</t>
  </si>
  <si>
    <t>1.749 €/m2</t>
  </si>
  <si>
    <t>1.738 €/m2</t>
  </si>
  <si>
    <t>1.733 €/m2</t>
  </si>
  <si>
    <t>1.712 €/m2</t>
  </si>
  <si>
    <t>1.709 €/m2</t>
  </si>
  <si>
    <t>1.703 €/m2</t>
  </si>
  <si>
    <t>1.694 €/m2</t>
  </si>
  <si>
    <t>1.686 €/m2</t>
  </si>
  <si>
    <t>1.685 €/m2</t>
  </si>
  <si>
    <t>1.684 €/m2</t>
  </si>
  <si>
    <t>1.666 €/m2</t>
  </si>
  <si>
    <t>0,0 %</t>
  </si>
  <si>
    <t>1.661 €/m2</t>
  </si>
  <si>
    <t>1.635 €/m2</t>
  </si>
  <si>
    <t>1.619 €/m2</t>
  </si>
  <si>
    <t>1.612 €/m2</t>
  </si>
  <si>
    <t>1.607 €/m2</t>
  </si>
  <si>
    <t>1.590 €/m2</t>
  </si>
  <si>
    <t>1.570 €/m2</t>
  </si>
  <si>
    <t>1.557 €/m2</t>
  </si>
  <si>
    <t>1.555 €/m2</t>
  </si>
  <si>
    <t>1.544 €/m2</t>
  </si>
  <si>
    <t>1.534 €/m2</t>
  </si>
  <si>
    <t>-1,1 %</t>
  </si>
  <si>
    <t>-0,6 %</t>
  </si>
  <si>
    <t>1.551 €/m2</t>
  </si>
  <si>
    <t>1.564 €/m2</t>
  </si>
  <si>
    <t>1.543 €/m2</t>
  </si>
  <si>
    <t>1.535 €/m2</t>
  </si>
  <si>
    <t>-0,1 %</t>
  </si>
  <si>
    <t>1.537 €/m2</t>
  </si>
  <si>
    <t>1.530 €/m2</t>
  </si>
  <si>
    <t>1.522 €/m2</t>
  </si>
  <si>
    <t>-0,2 %</t>
  </si>
  <si>
    <t>1.524 €/m2</t>
  </si>
  <si>
    <t>1.521 €/m2</t>
  </si>
  <si>
    <t>-0,4 %</t>
  </si>
  <si>
    <t>1.506 €/m2</t>
  </si>
  <si>
    <t>1.496 €/m2</t>
  </si>
  <si>
    <t>-1,9 %</t>
  </si>
  <si>
    <t>1.497 €/m2</t>
  </si>
  <si>
    <t>-1,0 %</t>
  </si>
  <si>
    <t>-1,2 %</t>
  </si>
  <si>
    <t>-1,7 %</t>
  </si>
  <si>
    <t>1.512 €/m2</t>
  </si>
  <si>
    <t>1.509 €/m2</t>
  </si>
  <si>
    <t>-2,3 %</t>
  </si>
  <si>
    <t>1.515 €/m2</t>
  </si>
  <si>
    <t>-2,1 %</t>
  </si>
  <si>
    <t>1.516 €/m2</t>
  </si>
  <si>
    <t>-0,7 %</t>
  </si>
  <si>
    <t>-1,5 %</t>
  </si>
  <si>
    <t>1.527 €/m2</t>
  </si>
  <si>
    <t>1.526 €/m2</t>
  </si>
  <si>
    <t>-1,4 %</t>
  </si>
  <si>
    <t>1.528 €/m2</t>
  </si>
  <si>
    <t>-2,2 %</t>
  </si>
  <si>
    <t>1.525 €/m2</t>
  </si>
  <si>
    <t>-1,6 %</t>
  </si>
  <si>
    <t>1.547 €/m2</t>
  </si>
  <si>
    <t>1.552 €/m2</t>
  </si>
  <si>
    <t>-0,9 %</t>
  </si>
  <si>
    <t>1.548 €/m2</t>
  </si>
  <si>
    <t>1.549 €/m2</t>
  </si>
  <si>
    <t>-3,3 %</t>
  </si>
  <si>
    <t>1.554 €/m2</t>
  </si>
  <si>
    <t>-3,0 %</t>
  </si>
  <si>
    <t>1.563 €/m2</t>
  </si>
  <si>
    <t>-2,7 %</t>
  </si>
  <si>
    <t>1.559 €/m2</t>
  </si>
  <si>
    <t>1.546 €/m2</t>
  </si>
  <si>
    <t>-4,1 %</t>
  </si>
  <si>
    <t>-4,9 %</t>
  </si>
  <si>
    <t>1.550 €/m2</t>
  </si>
  <si>
    <t>1.562 €/m2</t>
  </si>
  <si>
    <t>-5,0 %</t>
  </si>
  <si>
    <t>-5,2 %</t>
  </si>
  <si>
    <t>1.567 €/m2</t>
  </si>
  <si>
    <t>-5,5 %</t>
  </si>
  <si>
    <t>-6,4 %</t>
  </si>
  <si>
    <t>1.574 €/m2</t>
  </si>
  <si>
    <t>-1,8 %</t>
  </si>
  <si>
    <t>-2,0 %</t>
  </si>
  <si>
    <t>1.602 €/m2</t>
  </si>
  <si>
    <t>-4,7 %</t>
  </si>
  <si>
    <t>1.603 €/m2</t>
  </si>
  <si>
    <t>1.606 €/m2</t>
  </si>
  <si>
    <t>-6,2 %</t>
  </si>
  <si>
    <t>1.608 €/m2</t>
  </si>
  <si>
    <t>-7,3 %</t>
  </si>
  <si>
    <t>1.611 €/m2</t>
  </si>
  <si>
    <t>-7,5 %</t>
  </si>
  <si>
    <t>1.623 €/m2</t>
  </si>
  <si>
    <t>-6,7 %</t>
  </si>
  <si>
    <t>1.630 €/m2</t>
  </si>
  <si>
    <t>-7,9 %</t>
  </si>
  <si>
    <t>1.644 €/m2</t>
  </si>
  <si>
    <t>-8,7 %</t>
  </si>
  <si>
    <t>1.648 €/m2</t>
  </si>
  <si>
    <t>-9,2 %</t>
  </si>
  <si>
    <t>1.658 €/m2</t>
  </si>
  <si>
    <t>-9,3 %</t>
  </si>
  <si>
    <t>1.663 €/m2</t>
  </si>
  <si>
    <t>-10,0 %</t>
  </si>
  <si>
    <t>1.676 €/m2</t>
  </si>
  <si>
    <t>-9,8 %</t>
  </si>
  <si>
    <t>1.682 €/m2</t>
  </si>
  <si>
    <t>-10,4 %</t>
  </si>
  <si>
    <t>1.687 €/m2</t>
  </si>
  <si>
    <t>-3,2 %</t>
  </si>
  <si>
    <t>-11,3 %</t>
  </si>
  <si>
    <t>-10,5 %</t>
  </si>
  <si>
    <t>1.734 €/m2</t>
  </si>
  <si>
    <t>1.742 €/m2</t>
  </si>
  <si>
    <t>-10,2 %</t>
  </si>
  <si>
    <t>1.740 €/m2</t>
  </si>
  <si>
    <t>-4,2 %</t>
  </si>
  <si>
    <t>1.771 €/m2</t>
  </si>
  <si>
    <t>-3,1 %</t>
  </si>
  <si>
    <t>-9,9 %</t>
  </si>
  <si>
    <t>1.800 €/m2</t>
  </si>
  <si>
    <t>-2,5 %</t>
  </si>
  <si>
    <t>-8,9 %</t>
  </si>
  <si>
    <t>1.816 €/m2</t>
  </si>
  <si>
    <t>-8,4 %</t>
  </si>
  <si>
    <t>1.828 €/m2</t>
  </si>
  <si>
    <t>-2,6 %</t>
  </si>
  <si>
    <t>1.846 €/m2</t>
  </si>
  <si>
    <t>-2,9 %</t>
  </si>
  <si>
    <t>-6,9 %</t>
  </si>
  <si>
    <t>1.858 €/m2</t>
  </si>
  <si>
    <t>1.877 €/m2</t>
  </si>
  <si>
    <t>-4,4 %</t>
  </si>
  <si>
    <t>1.902 €/m2</t>
  </si>
  <si>
    <t>1.913 €/m2</t>
  </si>
  <si>
    <t>1.935 €/m2</t>
  </si>
  <si>
    <t>1.940 €/m2</t>
  </si>
  <si>
    <t>1.942 €/m2</t>
  </si>
  <si>
    <t>1.965 €/m2</t>
  </si>
  <si>
    <t>1.976 €/m2</t>
  </si>
  <si>
    <t>1.982 €/m2</t>
  </si>
  <si>
    <t>1.984 €/m2</t>
  </si>
  <si>
    <t>1.983 €/m2</t>
  </si>
  <si>
    <t>1.963 €/m2</t>
  </si>
  <si>
    <t>1.960 €/m2</t>
  </si>
  <si>
    <t>1.943 €/m2</t>
  </si>
  <si>
    <t>1.927 €/m2</t>
  </si>
  <si>
    <t>1.924 €/m2</t>
  </si>
  <si>
    <t>1.931 €/m2</t>
  </si>
  <si>
    <t>1.910 €/m2</t>
  </si>
  <si>
    <t>1.909 €/m2</t>
  </si>
  <si>
    <t>1.898 €/m2</t>
  </si>
  <si>
    <t>1.888 €/m2</t>
  </si>
  <si>
    <t>1.871 €/m2</t>
  </si>
  <si>
    <t>1.873 €/m2</t>
  </si>
  <si>
    <t>1.879 €/m2</t>
  </si>
  <si>
    <t>1.878 €/m2</t>
  </si>
  <si>
    <t>1.883 €/m2</t>
  </si>
  <si>
    <t>-3,6 %</t>
  </si>
  <si>
    <t>1.897 €/m2</t>
  </si>
  <si>
    <t>1.901 €/m2</t>
  </si>
  <si>
    <t>-5,3 %</t>
  </si>
  <si>
    <t>1.921 €/m2</t>
  </si>
  <si>
    <t>1.918 €/m2</t>
  </si>
  <si>
    <t>-4,5 %</t>
  </si>
  <si>
    <t>1.938 €/m2</t>
  </si>
  <si>
    <t>1.946 €/m2</t>
  </si>
  <si>
    <t>-3,8 %</t>
  </si>
  <si>
    <t>1.953 €/m2</t>
  </si>
  <si>
    <t>1.979 €/m2</t>
  </si>
  <si>
    <t>2.008 €/m2</t>
  </si>
  <si>
    <t>2.013 €/m2</t>
  </si>
  <si>
    <t>2.023 €/m2</t>
  </si>
  <si>
    <t>2.019 €/m2</t>
  </si>
  <si>
    <t>2.009 €/m2</t>
  </si>
  <si>
    <t>2.011 €/m2</t>
  </si>
  <si>
    <t>2.046 €/m2</t>
  </si>
  <si>
    <t>2.039 €/m2</t>
  </si>
  <si>
    <t>2.022 €/m2</t>
  </si>
  <si>
    <t>2.026 €/m2</t>
  </si>
  <si>
    <t>2.045 €/m2</t>
  </si>
  <si>
    <t>2.053 €/m2</t>
  </si>
  <si>
    <t>2.044 €/m2</t>
  </si>
  <si>
    <t>2.015 €/m2</t>
  </si>
  <si>
    <t>1.980 €/m2</t>
  </si>
  <si>
    <t>BCN_PROV</t>
  </si>
  <si>
    <t>2.595 €/m2</t>
  </si>
  <si>
    <t>2.567 €/m2</t>
  </si>
  <si>
    <t>-3,4 %</t>
  </si>
  <si>
    <t>2.656 €/m2</t>
  </si>
  <si>
    <t>2.692 €/m2</t>
  </si>
  <si>
    <t>2.687 €/m2</t>
  </si>
  <si>
    <t>2.678 €/m2</t>
  </si>
  <si>
    <t>2.696 €/m2</t>
  </si>
  <si>
    <t>2.693 €/m2</t>
  </si>
  <si>
    <t>2.684 €/m2</t>
  </si>
  <si>
    <t>2.671 €/m2</t>
  </si>
  <si>
    <t>2.682 €/m2</t>
  </si>
  <si>
    <t>2.700 €/m2</t>
  </si>
  <si>
    <t>2.698 €/m2</t>
  </si>
  <si>
    <t>2.670 €/m2</t>
  </si>
  <si>
    <t>2.653 €/m2</t>
  </si>
  <si>
    <t>2.641 €/m2</t>
  </si>
  <si>
    <t>2.637 €/m2</t>
  </si>
  <si>
    <t>2.620 €/m2</t>
  </si>
  <si>
    <t>2.609 €/m2</t>
  </si>
  <si>
    <t>2.592 €/m2</t>
  </si>
  <si>
    <t>2.562 €/m2</t>
  </si>
  <si>
    <t>2.547 €/m2</t>
  </si>
  <si>
    <t>2.550 €/m2</t>
  </si>
  <si>
    <t>2.526 €/m2</t>
  </si>
  <si>
    <t>2.506 €/m2</t>
  </si>
  <si>
    <t>2.478 €/m2</t>
  </si>
  <si>
    <t>2.447 €/m2</t>
  </si>
  <si>
    <t>2.424 €/m2</t>
  </si>
  <si>
    <t>2.388 €/m2</t>
  </si>
  <si>
    <t>2.333 €/m2</t>
  </si>
  <si>
    <t>2.312 €/m2</t>
  </si>
  <si>
    <t>2.269 €/m2</t>
  </si>
  <si>
    <t>2.251 €/m2</t>
  </si>
  <si>
    <t>2.274 €/m2</t>
  </si>
  <si>
    <t>2.305 €/m2</t>
  </si>
  <si>
    <t>2.321 €/m2</t>
  </si>
  <si>
    <t>2.265 €/m2</t>
  </si>
  <si>
    <t>2.204 €/m2</t>
  </si>
  <si>
    <t>2.184 €/m2</t>
  </si>
  <si>
    <t>2.165 €/m2</t>
  </si>
  <si>
    <t>2.135 €/m2</t>
  </si>
  <si>
    <t>2.126 €/m2</t>
  </si>
  <si>
    <t>2.090 €/m2</t>
  </si>
  <si>
    <t>2.055 €/m2</t>
  </si>
  <si>
    <t>-2,8 %</t>
  </si>
  <si>
    <t>2.084 €/m2</t>
  </si>
  <si>
    <t>2.087 €/m2</t>
  </si>
  <si>
    <t>2.098 €/m2</t>
  </si>
  <si>
    <t>2.105 €/m2</t>
  </si>
  <si>
    <t>2.083 €/m2</t>
  </si>
  <si>
    <t>2.080 €/m2</t>
  </si>
  <si>
    <t>2.088 €/m2</t>
  </si>
  <si>
    <t>2.054 €/m2</t>
  </si>
  <si>
    <t>2.051 €/m2</t>
  </si>
  <si>
    <t>2.075 €/m2</t>
  </si>
  <si>
    <t>2.071 €/m2</t>
  </si>
  <si>
    <t>2.085 €/m2</t>
  </si>
  <si>
    <t>2.091 €/m2</t>
  </si>
  <si>
    <t>2.076 €/m2</t>
  </si>
  <si>
    <t>2.066 €/m2</t>
  </si>
  <si>
    <t>2.041 €/m2</t>
  </si>
  <si>
    <t>2.024 €/m2</t>
  </si>
  <si>
    <t>2.017 €/m2</t>
  </si>
  <si>
    <t>2.021 €/m2</t>
  </si>
  <si>
    <t>2.027 €/m2</t>
  </si>
  <si>
    <t>2.002 €/m2</t>
  </si>
  <si>
    <t>-5,9 %</t>
  </si>
  <si>
    <t>-5,4 %</t>
  </si>
  <si>
    <t>2.025 €/m2</t>
  </si>
  <si>
    <t>-6,0 %</t>
  </si>
  <si>
    <t>2.062 €/m2</t>
  </si>
  <si>
    <t>2.058 €/m2</t>
  </si>
  <si>
    <t>2.056 €/m2</t>
  </si>
  <si>
    <t>2.078 €/m2</t>
  </si>
  <si>
    <t>-2,4 %</t>
  </si>
  <si>
    <t>2.118 €/m2</t>
  </si>
  <si>
    <t>-5,1 %</t>
  </si>
  <si>
    <t>2.133 €/m2</t>
  </si>
  <si>
    <t>2.139 €/m2</t>
  </si>
  <si>
    <t>-8,3 %</t>
  </si>
  <si>
    <t>2.128 €/m2</t>
  </si>
  <si>
    <t>-9,7 %</t>
  </si>
  <si>
    <t>2.134 €/m2</t>
  </si>
  <si>
    <t>-10,1 %</t>
  </si>
  <si>
    <t>2.152 €/m2</t>
  </si>
  <si>
    <t>-10,3 %</t>
  </si>
  <si>
    <t>2.175 €/m2</t>
  </si>
  <si>
    <t>2.176 €/m2</t>
  </si>
  <si>
    <t>2.164 €/m2</t>
  </si>
  <si>
    <t>-12,2 %</t>
  </si>
  <si>
    <t>2.186 €/m2</t>
  </si>
  <si>
    <t>2.210 €/m2</t>
  </si>
  <si>
    <t>-11,9 %</t>
  </si>
  <si>
    <t>2.217 €/m2</t>
  </si>
  <si>
    <t>-11,4 %</t>
  </si>
  <si>
    <t>2.231 €/m2</t>
  </si>
  <si>
    <t>2.292 €/m2</t>
  </si>
  <si>
    <t>-10,6 %</t>
  </si>
  <si>
    <t>-9,5 %</t>
  </si>
  <si>
    <t>2.356 €/m2</t>
  </si>
  <si>
    <t>-8,8 %</t>
  </si>
  <si>
    <t>2.373 €/m2</t>
  </si>
  <si>
    <t>-8,2 %</t>
  </si>
  <si>
    <t>2.399 €/m2</t>
  </si>
  <si>
    <t>-7,1 %</t>
  </si>
  <si>
    <t>2.417 €/m2</t>
  </si>
  <si>
    <t>-6,5 %</t>
  </si>
  <si>
    <t>-5,8 %</t>
  </si>
  <si>
    <t>2.464 €/m2</t>
  </si>
  <si>
    <t>2.488 €/m2</t>
  </si>
  <si>
    <t>2.509 €/m2</t>
  </si>
  <si>
    <t>2.503 €/m2</t>
  </si>
  <si>
    <t>2.516 €/m2</t>
  </si>
  <si>
    <t>2.564 €/m2</t>
  </si>
  <si>
    <t>2.577 €/m2</t>
  </si>
  <si>
    <t>2.584 €/m2</t>
  </si>
  <si>
    <t>2.585 €/m2</t>
  </si>
  <si>
    <t>2.583 €/m2</t>
  </si>
  <si>
    <t>2.573 €/m2</t>
  </si>
  <si>
    <t>2.581 €/m2</t>
  </si>
  <si>
    <t>2.543 €/m2</t>
  </si>
  <si>
    <t>2.531 €/m2</t>
  </si>
  <si>
    <t>2.552 €/m2</t>
  </si>
  <si>
    <t>2.536 €/m2</t>
  </si>
  <si>
    <t>2.534 €/m2</t>
  </si>
  <si>
    <t>2.512 €/m2</t>
  </si>
  <si>
    <t>2.508 €/m2</t>
  </si>
  <si>
    <t>2.479 €/m2</t>
  </si>
  <si>
    <t>2.472 €/m2</t>
  </si>
  <si>
    <t>2.486 €/m2</t>
  </si>
  <si>
    <t>2.497 €/m2</t>
  </si>
  <si>
    <t>2.524 €/m2</t>
  </si>
  <si>
    <t>-6,3 %</t>
  </si>
  <si>
    <t>2.542 €/m2</t>
  </si>
  <si>
    <t>2.540 €/m2</t>
  </si>
  <si>
    <t>2.517 €/m2</t>
  </si>
  <si>
    <t>2.521 €/m2</t>
  </si>
  <si>
    <t>-7,2 %</t>
  </si>
  <si>
    <t>2.548 €/m2</t>
  </si>
  <si>
    <t>-7,6 %</t>
  </si>
  <si>
    <t>2.545 €/m2</t>
  </si>
  <si>
    <t>2.616 €/m2</t>
  </si>
  <si>
    <t>2.655 €/m2</t>
  </si>
  <si>
    <t>2.703 €/m2</t>
  </si>
  <si>
    <t>2.706 €/m2</t>
  </si>
  <si>
    <t>2.697 €/m2</t>
  </si>
  <si>
    <t>2.680 €/m2</t>
  </si>
  <si>
    <t>2.694 €/m2</t>
  </si>
  <si>
    <t>2.715 €/m2</t>
  </si>
  <si>
    <t>2.759 €/m2</t>
  </si>
  <si>
    <t>2.739 €/m2</t>
  </si>
  <si>
    <t>2.794 €/m2</t>
  </si>
  <si>
    <t>2.796 €/m2</t>
  </si>
  <si>
    <t>2.771 €/m2</t>
  </si>
  <si>
    <t>2.673 €/m2</t>
  </si>
  <si>
    <t>n.d.</t>
  </si>
  <si>
    <t>2.634 €/m2</t>
  </si>
  <si>
    <t>2.570 €/m2</t>
  </si>
  <si>
    <t>2.621 €/m2</t>
  </si>
  <si>
    <t>BARCELONA</t>
  </si>
  <si>
    <t>4.084 €/m2</t>
  </si>
  <si>
    <t>4.163 €/m2</t>
  </si>
  <si>
    <t>4.209 €/m2</t>
  </si>
  <si>
    <t>4.156 €/m2</t>
  </si>
  <si>
    <t>4.111 €/m2</t>
  </si>
  <si>
    <t>4.104 €/m2</t>
  </si>
  <si>
    <t>4.114 €/m2</t>
  </si>
  <si>
    <t>4.115 €/m2</t>
  </si>
  <si>
    <t>4.145 €/m2</t>
  </si>
  <si>
    <t>4.198 €/m2</t>
  </si>
  <si>
    <t>4.205 €/m2</t>
  </si>
  <si>
    <t>4.204 €/m2</t>
  </si>
  <si>
    <t>4.214 €/m2</t>
  </si>
  <si>
    <t>4.206 €/m2</t>
  </si>
  <si>
    <t>4.251 €/m2</t>
  </si>
  <si>
    <t>4.242 €/m2</t>
  </si>
  <si>
    <t>4.217 €/m2</t>
  </si>
  <si>
    <t>4.240 €/m2</t>
  </si>
  <si>
    <t>4.238 €/m2</t>
  </si>
  <si>
    <t>4.219 €/m2</t>
  </si>
  <si>
    <t>4.270 €/m2</t>
  </si>
  <si>
    <t>4.279 €/m2</t>
  </si>
  <si>
    <t>4.257 €/m2</t>
  </si>
  <si>
    <t>4.245 €/m2</t>
  </si>
  <si>
    <t>4.216 €/m2</t>
  </si>
  <si>
    <t>4.160 €/m2</t>
  </si>
  <si>
    <t>4.154 €/m2</t>
  </si>
  <si>
    <t>4.155 €/m2</t>
  </si>
  <si>
    <t>4.140 €/m2</t>
  </si>
  <si>
    <t>4.124 €/m2</t>
  </si>
  <si>
    <t>4.135 €/m2</t>
  </si>
  <si>
    <t>4.169 €/m2</t>
  </si>
  <si>
    <t>4.193 €/m2</t>
  </si>
  <si>
    <t>4.191 €/m2</t>
  </si>
  <si>
    <t>4.199 €/m2</t>
  </si>
  <si>
    <t>4.179 €/m2</t>
  </si>
  <si>
    <t>4.061 €/m2</t>
  </si>
  <si>
    <t>3.937 €/m2</t>
  </si>
  <si>
    <t>3.885 €/m2</t>
  </si>
  <si>
    <t>3.810 €/m2</t>
  </si>
  <si>
    <t>3.743 €/m2</t>
  </si>
  <si>
    <t>3.659 €/m2</t>
  </si>
  <si>
    <t>3.566 €/m2</t>
  </si>
  <si>
    <t>3.530 €/m2</t>
  </si>
  <si>
    <t>3.497 €/m2</t>
  </si>
  <si>
    <t>3.464 €/m2</t>
  </si>
  <si>
    <t>3.437 €/m2</t>
  </si>
  <si>
    <t>3.435 €/m2</t>
  </si>
  <si>
    <t>3.404 €/m2</t>
  </si>
  <si>
    <t>3.416 €/m2</t>
  </si>
  <si>
    <t>3.358 €/m2</t>
  </si>
  <si>
    <t>3.313 €/m2</t>
  </si>
  <si>
    <t>3.328 €/m2</t>
  </si>
  <si>
    <t>3.264 €/m2</t>
  </si>
  <si>
    <t>3.239 €/m2</t>
  </si>
  <si>
    <t>3.250 €/m2</t>
  </si>
  <si>
    <t>3.212 €/m2</t>
  </si>
  <si>
    <t>3.213 €/m2</t>
  </si>
  <si>
    <t>3.182 €/m2</t>
  </si>
  <si>
    <t>3.141 €/m2</t>
  </si>
  <si>
    <t>3.145 €/m2</t>
  </si>
  <si>
    <t>3.142 €/m2</t>
  </si>
  <si>
    <t>3.101 €/m2</t>
  </si>
  <si>
    <t>3.106 €/m2</t>
  </si>
  <si>
    <t>3.061 €/m2</t>
  </si>
  <si>
    <t>3.045 €/m2</t>
  </si>
  <si>
    <t>3.052 €/m2</t>
  </si>
  <si>
    <t>3.055 €/m2</t>
  </si>
  <si>
    <t>3.035 €/m2</t>
  </si>
  <si>
    <t>3.051 €/m2</t>
  </si>
  <si>
    <t>2.983 €/m2</t>
  </si>
  <si>
    <t>3.002 €/m2</t>
  </si>
  <si>
    <t>3.041 €/m2</t>
  </si>
  <si>
    <t>3.003 €/m2</t>
  </si>
  <si>
    <t>2.994 €/m2</t>
  </si>
  <si>
    <t>2.971 €/m2</t>
  </si>
  <si>
    <t>3.000 €/m2</t>
  </si>
  <si>
    <t>3.016 €/m2</t>
  </si>
  <si>
    <t>3.005 €/m2</t>
  </si>
  <si>
    <t>-8,5 %</t>
  </si>
  <si>
    <t>3.058 €/m2</t>
  </si>
  <si>
    <t>3.085 €/m2</t>
  </si>
  <si>
    <t>3.070 €/m2</t>
  </si>
  <si>
    <t>-9,0 %</t>
  </si>
  <si>
    <t>3.082 €/m2</t>
  </si>
  <si>
    <t>-9,6 %</t>
  </si>
  <si>
    <t>3.137 €/m2</t>
  </si>
  <si>
    <t>-8,6 %</t>
  </si>
  <si>
    <t>3.140 €/m2</t>
  </si>
  <si>
    <t>3.157 €/m2</t>
  </si>
  <si>
    <t>3.203 €/m2</t>
  </si>
  <si>
    <t>3.247 €/m2</t>
  </si>
  <si>
    <t>-9,4 %</t>
  </si>
  <si>
    <t>3.274 €/m2</t>
  </si>
  <si>
    <t>3.283 €/m2</t>
  </si>
  <si>
    <t>3.305 €/m2</t>
  </si>
  <si>
    <t>3.375 €/m2</t>
  </si>
  <si>
    <t>3.405 €/m2</t>
  </si>
  <si>
    <t>3.429 €/m2</t>
  </si>
  <si>
    <t>-9,1 %</t>
  </si>
  <si>
    <t>3.433 €/m2</t>
  </si>
  <si>
    <t>3.459 €/m2</t>
  </si>
  <si>
    <t>-8,0 %</t>
  </si>
  <si>
    <t>3.494 €/m2</t>
  </si>
  <si>
    <t>3.531 €/m2</t>
  </si>
  <si>
    <t>3.585 €/m2</t>
  </si>
  <si>
    <t>-5,6 %</t>
  </si>
  <si>
    <t>3.620 €/m2</t>
  </si>
  <si>
    <t>3.650 €/m2</t>
  </si>
  <si>
    <t>3.692 €/m2</t>
  </si>
  <si>
    <t>3.698 €/m2</t>
  </si>
  <si>
    <t>3.735 €/m2</t>
  </si>
  <si>
    <t>3.752 €/m2</t>
  </si>
  <si>
    <t>3.773 €/m2</t>
  </si>
  <si>
    <t>3.774 €/m2</t>
  </si>
  <si>
    <t>3.759 €/m2</t>
  </si>
  <si>
    <t>3.767 €/m2</t>
  </si>
  <si>
    <t>3.808 €/m2</t>
  </si>
  <si>
    <t>3.797 €/m2</t>
  </si>
  <si>
    <t>3.794 €/m2</t>
  </si>
  <si>
    <t>3.776 €/m2</t>
  </si>
  <si>
    <t>3.770 €/m2</t>
  </si>
  <si>
    <t>3.716 €/m2</t>
  </si>
  <si>
    <t>3.708 €/m2</t>
  </si>
  <si>
    <t>3.726 €/m2</t>
  </si>
  <si>
    <t>3.730 €/m2</t>
  </si>
  <si>
    <t>3.699 €/m2</t>
  </si>
  <si>
    <t>3.705 €/m2</t>
  </si>
  <si>
    <t>3.724 €/m2</t>
  </si>
  <si>
    <t>3.775 €/m2</t>
  </si>
  <si>
    <t>3.769 €/m2</t>
  </si>
  <si>
    <t>3.780 €/m2</t>
  </si>
  <si>
    <t>3.821 €/m2</t>
  </si>
  <si>
    <t>3.798 €/m2</t>
  </si>
  <si>
    <t>3.786 €/m2</t>
  </si>
  <si>
    <t>-4,0 %</t>
  </si>
  <si>
    <t>3.737 €/m2</t>
  </si>
  <si>
    <t>3.758 €/m2</t>
  </si>
  <si>
    <t>-7,0 %</t>
  </si>
  <si>
    <t>3.809 €/m2</t>
  </si>
  <si>
    <t>3.862 €/m2</t>
  </si>
  <si>
    <t>3.910 €/m2</t>
  </si>
  <si>
    <t>3.959 €/m2</t>
  </si>
  <si>
    <t>4.027 €/m2</t>
  </si>
  <si>
    <t>3.973 €/m2</t>
  </si>
  <si>
    <t>3.971 €/m2</t>
  </si>
  <si>
    <t>3.943 €/m2</t>
  </si>
  <si>
    <t>3.907 €/m2</t>
  </si>
  <si>
    <t>4.069 €/m2</t>
  </si>
  <si>
    <t>4.041 €/m2</t>
  </si>
  <si>
    <t>4.093 €/m2</t>
  </si>
  <si>
    <t>3.858 €/m2</t>
  </si>
  <si>
    <t>3.956 €/m2</t>
  </si>
  <si>
    <t>4.138 €/m2</t>
  </si>
  <si>
    <t>4.255 €/m2</t>
  </si>
  <si>
    <t>4.227 €/m2</t>
  </si>
  <si>
    <t>CAM</t>
  </si>
  <si>
    <t>2.757 €/m2</t>
  </si>
  <si>
    <t>2.737 €/m2</t>
  </si>
  <si>
    <t>2.783 €/m2</t>
  </si>
  <si>
    <t>2.803 €/m2</t>
  </si>
  <si>
    <t>2.805 €/m2</t>
  </si>
  <si>
    <t>2.800 €/m2</t>
  </si>
  <si>
    <t>2.775 €/m2</t>
  </si>
  <si>
    <t>2.843 €/m2</t>
  </si>
  <si>
    <t>2.826 €/m2</t>
  </si>
  <si>
    <t>2.824 €/m2</t>
  </si>
  <si>
    <t>2.813 €/m2</t>
  </si>
  <si>
    <t>2.758 €/m2</t>
  </si>
  <si>
    <t>2.716 €/m2</t>
  </si>
  <si>
    <t>2.691 €/m2</t>
  </si>
  <si>
    <t>2.625 €/m2</t>
  </si>
  <si>
    <t>2.606 €/m2</t>
  </si>
  <si>
    <t>2.580 €/m2</t>
  </si>
  <si>
    <t>2.553 €/m2</t>
  </si>
  <si>
    <t>2.507 €/m2</t>
  </si>
  <si>
    <t>2.456 €/m2</t>
  </si>
  <si>
    <t>2.406 €/m2</t>
  </si>
  <si>
    <t>2.387 €/m2</t>
  </si>
  <si>
    <t>2.335 €/m2</t>
  </si>
  <si>
    <t>2.302 €/m2</t>
  </si>
  <si>
    <t>2.273 €/m2</t>
  </si>
  <si>
    <t>2.267 €/m2</t>
  </si>
  <si>
    <t>2.222 €/m2</t>
  </si>
  <si>
    <t>2.213 €/m2</t>
  </si>
  <si>
    <t>2.212 €/m2</t>
  </si>
  <si>
    <t>2.227 €/m2</t>
  </si>
  <si>
    <t>2.191 €/m2</t>
  </si>
  <si>
    <t>2.187 €/m2</t>
  </si>
  <si>
    <t>2.174 €/m2</t>
  </si>
  <si>
    <t>2.189 €/m2</t>
  </si>
  <si>
    <t>2.185 €/m2</t>
  </si>
  <si>
    <t>2.178 €/m2</t>
  </si>
  <si>
    <t>2.190 €/m2</t>
  </si>
  <si>
    <t>2.161 €/m2</t>
  </si>
  <si>
    <t>2.172 €/m2</t>
  </si>
  <si>
    <t>2.179 €/m2</t>
  </si>
  <si>
    <t>2.162 €/m2</t>
  </si>
  <si>
    <t>2.170 €/m2</t>
  </si>
  <si>
    <t>2.156 €/m2</t>
  </si>
  <si>
    <t>2.158 €/m2</t>
  </si>
  <si>
    <t>2.181 €/m2</t>
  </si>
  <si>
    <t>2.195 €/m2</t>
  </si>
  <si>
    <t>2.173 €/m2</t>
  </si>
  <si>
    <t>2.157 €/m2</t>
  </si>
  <si>
    <t>2.171 €/m2</t>
  </si>
  <si>
    <t>2.183 €/m2</t>
  </si>
  <si>
    <t>2.169 €/m2</t>
  </si>
  <si>
    <t>2.147 €/m2</t>
  </si>
  <si>
    <t>2.153 €/m2</t>
  </si>
  <si>
    <t>2.166 €/m2</t>
  </si>
  <si>
    <t>2.150 €/m2</t>
  </si>
  <si>
    <t>2.197 €/m2</t>
  </si>
  <si>
    <t>2.209 €/m2</t>
  </si>
  <si>
    <t>2.207 €/m2</t>
  </si>
  <si>
    <t>2.214 €/m2</t>
  </si>
  <si>
    <t>-3,9 %</t>
  </si>
  <si>
    <t>2.203 €/m2</t>
  </si>
  <si>
    <t>2.221 €/m2</t>
  </si>
  <si>
    <t>2.223 €/m2</t>
  </si>
  <si>
    <t>2.218 €/m2</t>
  </si>
  <si>
    <t>2.241 €/m2</t>
  </si>
  <si>
    <t>2.239 €/m2</t>
  </si>
  <si>
    <t>2.271 €/m2</t>
  </si>
  <si>
    <t>-8,1 %</t>
  </si>
  <si>
    <t>2.277 €/m2</t>
  </si>
  <si>
    <t>2.268 €/m2</t>
  </si>
  <si>
    <t>2.286 €/m2</t>
  </si>
  <si>
    <t>2.330 €/m2</t>
  </si>
  <si>
    <t>2.328 €/m2</t>
  </si>
  <si>
    <t>2.348 €/m2</t>
  </si>
  <si>
    <t>2.382 €/m2</t>
  </si>
  <si>
    <t>2.423 €/m2</t>
  </si>
  <si>
    <t>2.454 €/m2</t>
  </si>
  <si>
    <t>2.489 €/m2</t>
  </si>
  <si>
    <t>2.538 €/m2</t>
  </si>
  <si>
    <t>2.579 €/m2</t>
  </si>
  <si>
    <t>2.600 €/m2</t>
  </si>
  <si>
    <t>2.624 €/m2</t>
  </si>
  <si>
    <t>2.638 €/m2</t>
  </si>
  <si>
    <t>2.649 €/m2</t>
  </si>
  <si>
    <t>2.614 €/m2</t>
  </si>
  <si>
    <t>2.617 €/m2</t>
  </si>
  <si>
    <t>2.599 €/m2</t>
  </si>
  <si>
    <t>2.574 €/m2</t>
  </si>
  <si>
    <t>2.586 €/m2</t>
  </si>
  <si>
    <t>2.588 €/m2</t>
  </si>
  <si>
    <t>2.571 €/m2</t>
  </si>
  <si>
    <t>2.544 €/m2</t>
  </si>
  <si>
    <t>2.566 €/m2</t>
  </si>
  <si>
    <t>2.561 €/m2</t>
  </si>
  <si>
    <t>2.555 €/m2</t>
  </si>
  <si>
    <t>2.559 €/m2</t>
  </si>
  <si>
    <t>-3,7 %</t>
  </si>
  <si>
    <t>2.611 €/m2</t>
  </si>
  <si>
    <t>2.626 €/m2</t>
  </si>
  <si>
    <t>2.633 €/m2</t>
  </si>
  <si>
    <t>2.615 €/m2</t>
  </si>
  <si>
    <t>2.646 €/m2</t>
  </si>
  <si>
    <t>2.719 €/m2</t>
  </si>
  <si>
    <t>2.740 €/m2</t>
  </si>
  <si>
    <t>2.730 €/m2</t>
  </si>
  <si>
    <t>2.722 €/m2</t>
  </si>
  <si>
    <t>2.711 €/m2</t>
  </si>
  <si>
    <t>2.742 €/m2</t>
  </si>
  <si>
    <t>2.780 €/m2</t>
  </si>
  <si>
    <t>2.756 €/m2</t>
  </si>
  <si>
    <t>2.718 €/m2</t>
  </si>
  <si>
    <t>2.728 €/m2</t>
  </si>
  <si>
    <t>2.752 €/m2</t>
  </si>
  <si>
    <t>2.749 €/m2</t>
  </si>
  <si>
    <t>2.721 €/m2</t>
  </si>
  <si>
    <t>2.727 €/m2</t>
  </si>
  <si>
    <t>2.720 €/m2</t>
  </si>
  <si>
    <t>MADRID</t>
  </si>
  <si>
    <t>3.687 €/m2</t>
  </si>
  <si>
    <t>3.782 €/m2</t>
  </si>
  <si>
    <t>3.762 €/m2</t>
  </si>
  <si>
    <t>3.741 €/m2</t>
  </si>
  <si>
    <t>3.725 €/m2</t>
  </si>
  <si>
    <t>3.718 €/m2</t>
  </si>
  <si>
    <t>3.732 €/m2</t>
  </si>
  <si>
    <t>3.744 €/m2</t>
  </si>
  <si>
    <t>3.750 €/m2</t>
  </si>
  <si>
    <t>3.822 €/m2</t>
  </si>
  <si>
    <t>3.820 €/m2</t>
  </si>
  <si>
    <t>3.807 €/m2</t>
  </si>
  <si>
    <t>3.721 €/m2</t>
  </si>
  <si>
    <t>3.740 €/m2</t>
  </si>
  <si>
    <t>3.709 €/m2</t>
  </si>
  <si>
    <t>3.683 €/m2</t>
  </si>
  <si>
    <t>3.693 €/m2</t>
  </si>
  <si>
    <t>3.660 €/m2</t>
  </si>
  <si>
    <t>3.572 €/m2</t>
  </si>
  <si>
    <t>3.550 €/m2</t>
  </si>
  <si>
    <t>3.406 €/m2</t>
  </si>
  <si>
    <t>3.310 €/m2</t>
  </si>
  <si>
    <t>3.269 €/m2</t>
  </si>
  <si>
    <t>3.178 €/m2</t>
  </si>
  <si>
    <t>3.125 €/m2</t>
  </si>
  <si>
    <t>3.048 €/m2</t>
  </si>
  <si>
    <t>3.050 €/m2</t>
  </si>
  <si>
    <t>2.992 €/m2</t>
  </si>
  <si>
    <t>2.976 €/m2</t>
  </si>
  <si>
    <t>2.942 €/m2</t>
  </si>
  <si>
    <t>2.941 €/m2</t>
  </si>
  <si>
    <t>2.880 €/m2</t>
  </si>
  <si>
    <t>2.877 €/m2</t>
  </si>
  <si>
    <t>2.829 €/m2</t>
  </si>
  <si>
    <t>2.868 €/m2</t>
  </si>
  <si>
    <t>2.859 €/m2</t>
  </si>
  <si>
    <t>2.844 €/m2</t>
  </si>
  <si>
    <t>2.883 €/m2</t>
  </si>
  <si>
    <t>2.842 €/m2</t>
  </si>
  <si>
    <t>2.818 €/m2</t>
  </si>
  <si>
    <t>2.823 €/m2</t>
  </si>
  <si>
    <t>2.801 €/m2</t>
  </si>
  <si>
    <t>2.777 €/m2</t>
  </si>
  <si>
    <t>2.768 €/m2</t>
  </si>
  <si>
    <t>2.743 €/m2</t>
  </si>
  <si>
    <t>2.782 €/m2</t>
  </si>
  <si>
    <t>2.751 €/m2</t>
  </si>
  <si>
    <t>2.747 €/m2</t>
  </si>
  <si>
    <t>2.729 €/m2</t>
  </si>
  <si>
    <t>2.704 €/m2</t>
  </si>
  <si>
    <t>2.701 €/m2</t>
  </si>
  <si>
    <t>2.660 €/m2</t>
  </si>
  <si>
    <t>2.669 €/m2</t>
  </si>
  <si>
    <t>2.639 €/m2</t>
  </si>
  <si>
    <t>2.629 €/m2</t>
  </si>
  <si>
    <t>2.663 €/m2</t>
  </si>
  <si>
    <t>2.651 €/m2</t>
  </si>
  <si>
    <t>2.689 €/m2</t>
  </si>
  <si>
    <t>2.699 €/m2</t>
  </si>
  <si>
    <t>2.672 €/m2</t>
  </si>
  <si>
    <t>2.707 €/m2</t>
  </si>
  <si>
    <t>-6,6 %</t>
  </si>
  <si>
    <t>2.713 €/m2</t>
  </si>
  <si>
    <t>2.702 €/m2</t>
  </si>
  <si>
    <t>2.745 €/m2</t>
  </si>
  <si>
    <t>2.734 €/m2</t>
  </si>
  <si>
    <t>2.735 €/m2</t>
  </si>
  <si>
    <t>-11,1 %</t>
  </si>
  <si>
    <t>2.793 €/m2</t>
  </si>
  <si>
    <t>2.795 €/m2</t>
  </si>
  <si>
    <t>2.836 €/m2</t>
  </si>
  <si>
    <t>2.872 €/m2</t>
  </si>
  <si>
    <t>2.925 €/m2</t>
  </si>
  <si>
    <t>-7,7 %</t>
  </si>
  <si>
    <t>3.014 €/m2</t>
  </si>
  <si>
    <t>3.039 €/m2</t>
  </si>
  <si>
    <t>3.077 €/m2</t>
  </si>
  <si>
    <t>3.065 €/m2</t>
  </si>
  <si>
    <t>3.102 €/m2</t>
  </si>
  <si>
    <t>3.118 €/m2</t>
  </si>
  <si>
    <t>3.123 €/m2</t>
  </si>
  <si>
    <t>3.156 €/m2</t>
  </si>
  <si>
    <t>3.190 €/m2</t>
  </si>
  <si>
    <t>3.219 €/m2</t>
  </si>
  <si>
    <t>3.256 €/m2</t>
  </si>
  <si>
    <t>3.243 €/m2</t>
  </si>
  <si>
    <t>3.275 €/m2</t>
  </si>
  <si>
    <t>3.234 €/m2</t>
  </si>
  <si>
    <t>3.241 €/m2</t>
  </si>
  <si>
    <t>3.244 €/m2</t>
  </si>
  <si>
    <t>3.276 €/m2</t>
  </si>
  <si>
    <t>3.251 €/m2</t>
  </si>
  <si>
    <t>3.246 €/m2</t>
  </si>
  <si>
    <t>3.248 €/m2</t>
  </si>
  <si>
    <t>3.268 €/m2</t>
  </si>
  <si>
    <t>3.270 €/m2</t>
  </si>
  <si>
    <t>3.280 €/m2</t>
  </si>
  <si>
    <t>3.292 €/m2</t>
  </si>
  <si>
    <t>3.291 €/m2</t>
  </si>
  <si>
    <t>3.273 €/m2</t>
  </si>
  <si>
    <t>3.267 €/m2</t>
  </si>
  <si>
    <t>3.277 €/m2</t>
  </si>
  <si>
    <t>3.285 €/m2</t>
  </si>
  <si>
    <t>3.279 €/m2</t>
  </si>
  <si>
    <t>3.272 €/m2</t>
  </si>
  <si>
    <t>3.300 €/m2</t>
  </si>
  <si>
    <t>3.324 €/m2</t>
  </si>
  <si>
    <t>3.339 €/m2</t>
  </si>
  <si>
    <t>3.344 €/m2</t>
  </si>
  <si>
    <t>3.332 €/m2</t>
  </si>
  <si>
    <t>3.322 €/m2</t>
  </si>
  <si>
    <t>3.331 €/m2</t>
  </si>
  <si>
    <t>3.365 €/m2</t>
  </si>
  <si>
    <t>3.362 €/m2</t>
  </si>
  <si>
    <t>3.371 €/m2</t>
  </si>
  <si>
    <t>3.449 €/m2</t>
  </si>
  <si>
    <t>3.490 €/m2</t>
  </si>
  <si>
    <t>3.485 €/m2</t>
  </si>
  <si>
    <t>3.475 €/m2</t>
  </si>
  <si>
    <t>3.440 €/m2</t>
  </si>
  <si>
    <t>3.495 €/m2</t>
  </si>
  <si>
    <t>3.542 €/m2</t>
  </si>
  <si>
    <t>3.546 €/m2</t>
  </si>
  <si>
    <t>3.469 €/m2</t>
  </si>
  <si>
    <t>3.538 €/m2</t>
  </si>
  <si>
    <t>3.543 €/m2</t>
  </si>
  <si>
    <t>3.474 €/m2</t>
  </si>
  <si>
    <t>3.541 €/m2</t>
  </si>
  <si>
    <t>3.548 €/m2</t>
  </si>
  <si>
    <t>3.517 €/m2</t>
  </si>
  <si>
    <t>Arganzuela</t>
  </si>
  <si>
    <t>3.948 €/m2</t>
  </si>
  <si>
    <t>3.962 €/m2</t>
  </si>
  <si>
    <t>3.903 €/m2</t>
  </si>
  <si>
    <t>3.878 €/m2</t>
  </si>
  <si>
    <t>3.894 €/m2</t>
  </si>
  <si>
    <t>3.983 €/m2</t>
  </si>
  <si>
    <t>4.019 €/m2</t>
  </si>
  <si>
    <t>4.043 €/m2</t>
  </si>
  <si>
    <t>4.030 €/m2</t>
  </si>
  <si>
    <t>4.059 €/m2</t>
  </si>
  <si>
    <t>4.073 €/m2</t>
  </si>
  <si>
    <t>4.096 €/m2</t>
  </si>
  <si>
    <t>4.085 €/m2</t>
  </si>
  <si>
    <t>4.080 €/m2</t>
  </si>
  <si>
    <t>4.095 €/m2</t>
  </si>
  <si>
    <t>4.071 €/m2</t>
  </si>
  <si>
    <t>4.042 €/m2</t>
  </si>
  <si>
    <t>4.017 €/m2</t>
  </si>
  <si>
    <t>4.006 €/m2</t>
  </si>
  <si>
    <t>4.013 €/m2</t>
  </si>
  <si>
    <t>3.997 €/m2</t>
  </si>
  <si>
    <t>4.022 €/m2</t>
  </si>
  <si>
    <t>3.887 €/m2</t>
  </si>
  <si>
    <t>3.742 €/m2</t>
  </si>
  <si>
    <t>3.680 €/m2</t>
  </si>
  <si>
    <t>3.634 €/m2</t>
  </si>
  <si>
    <t>3.532 €/m2</t>
  </si>
  <si>
    <t>3.445 €/m2</t>
  </si>
  <si>
    <t>3.366 €/m2</t>
  </si>
  <si>
    <t>3.293 €/m2</t>
  </si>
  <si>
    <t>3.206 €/m2</t>
  </si>
  <si>
    <t>3.138 €/m2</t>
  </si>
  <si>
    <t>3.066 €/m2</t>
  </si>
  <si>
    <t>3.030 €/m2</t>
  </si>
  <si>
    <t>2.975 €/m2</t>
  </si>
  <si>
    <t>2.900 €/m2</t>
  </si>
  <si>
    <t>2.886 €/m2</t>
  </si>
  <si>
    <t>2.906 €/m2</t>
  </si>
  <si>
    <t>2.920 €/m2</t>
  </si>
  <si>
    <t>2.833 €/m2</t>
  </si>
  <si>
    <t>2.799 €/m2</t>
  </si>
  <si>
    <t>2.774 €/m2</t>
  </si>
  <si>
    <t>2.723 €/m2</t>
  </si>
  <si>
    <t>2.755 €/m2</t>
  </si>
  <si>
    <t>2.748 €/m2</t>
  </si>
  <si>
    <t>2.769 €/m2</t>
  </si>
  <si>
    <t>2.705 €/m2</t>
  </si>
  <si>
    <t>2.685 €/m2</t>
  </si>
  <si>
    <t>2.683 €/m2</t>
  </si>
  <si>
    <t>2.642 €/m2</t>
  </si>
  <si>
    <t>2.630 €/m2</t>
  </si>
  <si>
    <t>2.644 €/m2</t>
  </si>
  <si>
    <t>2.652 €/m2</t>
  </si>
  <si>
    <t>2.675 €/m2</t>
  </si>
  <si>
    <t>2.724 €/m2</t>
  </si>
  <si>
    <t>2.731 €/m2</t>
  </si>
  <si>
    <t>2.736 €/m2</t>
  </si>
  <si>
    <t>2.750 €/m2</t>
  </si>
  <si>
    <t>2.798 €/m2</t>
  </si>
  <si>
    <t>-10,8 %</t>
  </si>
  <si>
    <t>-11,6 %</t>
  </si>
  <si>
    <t>-12,7 %</t>
  </si>
  <si>
    <t>2.875 €/m2</t>
  </si>
  <si>
    <t>2.908 €/m2</t>
  </si>
  <si>
    <t>2.949 €/m2</t>
  </si>
  <si>
    <t>2.999 €/m2</t>
  </si>
  <si>
    <t>3.089 €/m2</t>
  </si>
  <si>
    <t>3.165 €/m2</t>
  </si>
  <si>
    <t>-6,8 %</t>
  </si>
  <si>
    <t>3.223 €/m2</t>
  </si>
  <si>
    <t>3.271 €/m2</t>
  </si>
  <si>
    <t>3.309 €/m2</t>
  </si>
  <si>
    <t>3.323 €/m2</t>
  </si>
  <si>
    <t>3.386 €/m2</t>
  </si>
  <si>
    <t>3.426 €/m2</t>
  </si>
  <si>
    <t>3.462 €/m2</t>
  </si>
  <si>
    <t>3.523 €/m2</t>
  </si>
  <si>
    <t>3.560 €/m2</t>
  </si>
  <si>
    <t>3.575 €/m2</t>
  </si>
  <si>
    <t>3.564 €/m2</t>
  </si>
  <si>
    <t>3.545 €/m2</t>
  </si>
  <si>
    <t>3.556 €/m2</t>
  </si>
  <si>
    <t>3.539 €/m2</t>
  </si>
  <si>
    <t>3.518 €/m2</t>
  </si>
  <si>
    <t>3.500 €/m2</t>
  </si>
  <si>
    <t>3.506 €/m2</t>
  </si>
  <si>
    <t>-5,7 %</t>
  </si>
  <si>
    <t>3.561 €/m2</t>
  </si>
  <si>
    <t>3.589 €/m2</t>
  </si>
  <si>
    <t>3.571 €/m2</t>
  </si>
  <si>
    <t>3.643 €/m2</t>
  </si>
  <si>
    <t>3.696 €/m2</t>
  </si>
  <si>
    <t>3.719 €/m2</t>
  </si>
  <si>
    <t>3.667 €/m2</t>
  </si>
  <si>
    <t>3.714 €/m2</t>
  </si>
  <si>
    <t>3.736 €/m2</t>
  </si>
  <si>
    <t>3.784 €/m2</t>
  </si>
  <si>
    <t>4.000 €/m2</t>
  </si>
  <si>
    <t>3.824 €/m2</t>
  </si>
  <si>
    <t>Barajas</t>
  </si>
  <si>
    <t>3.144 €/m2</t>
  </si>
  <si>
    <t>3.226 €/m2</t>
  </si>
  <si>
    <t>3.235 €/m2</t>
  </si>
  <si>
    <t>3.211 €/m2</t>
  </si>
  <si>
    <t>3.202 €/m2</t>
  </si>
  <si>
    <t>3.229 €/m2</t>
  </si>
  <si>
    <t>3.154 €/m2</t>
  </si>
  <si>
    <t>3.110 €/m2</t>
  </si>
  <si>
    <t>3.159 €/m2</t>
  </si>
  <si>
    <t>3.130 €/m2</t>
  </si>
  <si>
    <t>3.169 €/m2</t>
  </si>
  <si>
    <t>3.181 €/m2</t>
  </si>
  <si>
    <t>3.135 €/m2</t>
  </si>
  <si>
    <t>3.095 €/m2</t>
  </si>
  <si>
    <t>3.088 €/m2</t>
  </si>
  <si>
    <t>3.103 €/m2</t>
  </si>
  <si>
    <t>3.042 €/m2</t>
  </si>
  <si>
    <t>3.047 €/m2</t>
  </si>
  <si>
    <t>2.964 €/m2</t>
  </si>
  <si>
    <t>2.948 €/m2</t>
  </si>
  <si>
    <t>2.919 €/m2</t>
  </si>
  <si>
    <t>2.871 €/m2</t>
  </si>
  <si>
    <t>2.849 €/m2</t>
  </si>
  <si>
    <t>2.821 €/m2</t>
  </si>
  <si>
    <t>2.792 €/m2</t>
  </si>
  <si>
    <t>2.779 €/m2</t>
  </si>
  <si>
    <t>2.806 €/m2</t>
  </si>
  <si>
    <t>2.791 €/m2</t>
  </si>
  <si>
    <t>2.657 €/m2</t>
  </si>
  <si>
    <t>2.636 €/m2</t>
  </si>
  <si>
    <t>2.632 €/m2</t>
  </si>
  <si>
    <t>2.640 €/m2</t>
  </si>
  <si>
    <t>2.635 €/m2</t>
  </si>
  <si>
    <t>2.661 €/m2</t>
  </si>
  <si>
    <t>2.677 €/m2</t>
  </si>
  <si>
    <t>2.591 €/m2</t>
  </si>
  <si>
    <t>2.593 €/m2</t>
  </si>
  <si>
    <t>2.597 €/m2</t>
  </si>
  <si>
    <t>2.598 €/m2</t>
  </si>
  <si>
    <t>2.587 €/m2</t>
  </si>
  <si>
    <t>2.576 €/m2</t>
  </si>
  <si>
    <t>2.582 €/m2</t>
  </si>
  <si>
    <t>2.551 €/m2</t>
  </si>
  <si>
    <t>2.575 €/m2</t>
  </si>
  <si>
    <t>2.603 €/m2</t>
  </si>
  <si>
    <t>2.557 €/m2</t>
  </si>
  <si>
    <t>2.622 €/m2</t>
  </si>
  <si>
    <t>2.532 €/m2</t>
  </si>
  <si>
    <t>2.618 €/m2</t>
  </si>
  <si>
    <t>2.594 €/m2</t>
  </si>
  <si>
    <t>-7,8 %</t>
  </si>
  <si>
    <t>-10,7 %</t>
  </si>
  <si>
    <t>2.605 €/m2</t>
  </si>
  <si>
    <t>-11,7 %</t>
  </si>
  <si>
    <t>-12,1 %</t>
  </si>
  <si>
    <t>-10,9 %</t>
  </si>
  <si>
    <t>2.744 €/m2</t>
  </si>
  <si>
    <t>2.834 €/m2</t>
  </si>
  <si>
    <t>2.911 €/m2</t>
  </si>
  <si>
    <t>2.923 €/m2</t>
  </si>
  <si>
    <t>2.944 €/m2</t>
  </si>
  <si>
    <t>2.956 €/m2</t>
  </si>
  <si>
    <t>3.049 €/m2</t>
  </si>
  <si>
    <t>3.027 €/m2</t>
  </si>
  <si>
    <t>3.028 €/m2</t>
  </si>
  <si>
    <t>3.029 €/m2</t>
  </si>
  <si>
    <t>3.098 €/m2</t>
  </si>
  <si>
    <t>3.109 €/m2</t>
  </si>
  <si>
    <t>3.121 €/m2</t>
  </si>
  <si>
    <t>3.171 €/m2</t>
  </si>
  <si>
    <t>3.249 €/m2</t>
  </si>
  <si>
    <t>3.260 €/m2</t>
  </si>
  <si>
    <t>3.221 €/m2</t>
  </si>
  <si>
    <t>3.240 €/m2</t>
  </si>
  <si>
    <t>3.175 €/m2</t>
  </si>
  <si>
    <t>3.257 €/m2</t>
  </si>
  <si>
    <t>3.303 €/m2</t>
  </si>
  <si>
    <t>3.200 €/m2</t>
  </si>
  <si>
    <t>3.216 €/m2</t>
  </si>
  <si>
    <t>3.278 €/m2</t>
  </si>
  <si>
    <t>3.228 €/m2</t>
  </si>
  <si>
    <t>3.458 €/m2</t>
  </si>
  <si>
    <t>3.663 €/m2</t>
  </si>
  <si>
    <t>3.349 €/m2</t>
  </si>
  <si>
    <t>3.384 €/m2</t>
  </si>
  <si>
    <t>3.528 €/m2</t>
  </si>
  <si>
    <t>3.499 €/m2</t>
  </si>
  <si>
    <t>3.482 €/m2</t>
  </si>
  <si>
    <t>3.465 €/m2</t>
  </si>
  <si>
    <t>3.209 €/m2</t>
  </si>
  <si>
    <t>Carabanchel</t>
  </si>
  <si>
    <t>2.151 €/m2</t>
  </si>
  <si>
    <t>2.146 €/m2</t>
  </si>
  <si>
    <t>2.160 €/m2</t>
  </si>
  <si>
    <t>2.192 €/m2</t>
  </si>
  <si>
    <t>2.208 €/m2</t>
  </si>
  <si>
    <t>2.215 €/m2</t>
  </si>
  <si>
    <t>2.168 €/m2</t>
  </si>
  <si>
    <t>2.182 €/m2</t>
  </si>
  <si>
    <t>2.193 €/m2</t>
  </si>
  <si>
    <t>2.142 €/m2</t>
  </si>
  <si>
    <t>2.100 €/m2</t>
  </si>
  <si>
    <t>2.109 €/m2</t>
  </si>
  <si>
    <t>2.089 €/m2</t>
  </si>
  <si>
    <t>2.036 €/m2</t>
  </si>
  <si>
    <t>1.985 €/m2</t>
  </si>
  <si>
    <t>1.937 €/m2</t>
  </si>
  <si>
    <t>1.874 €/m2</t>
  </si>
  <si>
    <t>1.861 €/m2</t>
  </si>
  <si>
    <t>1.856 €/m2</t>
  </si>
  <si>
    <t>1.821 €/m2</t>
  </si>
  <si>
    <t>1.842 €/m2</t>
  </si>
  <si>
    <t>1.863 €/m2</t>
  </si>
  <si>
    <t>1.817 €/m2</t>
  </si>
  <si>
    <t>1.784 €/m2</t>
  </si>
  <si>
    <t>1.799 €/m2</t>
  </si>
  <si>
    <t>1.786 €/m2</t>
  </si>
  <si>
    <t>1.693 €/m2</t>
  </si>
  <si>
    <t>1.678 €/m2</t>
  </si>
  <si>
    <t>1.664 €/m2</t>
  </si>
  <si>
    <t>1.641 €/m2</t>
  </si>
  <si>
    <t>1.628 €/m2</t>
  </si>
  <si>
    <t>1.588 €/m2</t>
  </si>
  <si>
    <t>1.566 €/m2</t>
  </si>
  <si>
    <t>1.613 €/m2</t>
  </si>
  <si>
    <t>1.614 €/m2</t>
  </si>
  <si>
    <t>1.622 €/m2</t>
  </si>
  <si>
    <t>1.625 €/m2</t>
  </si>
  <si>
    <t>1.638 €/m2</t>
  </si>
  <si>
    <t>1.645 €/m2</t>
  </si>
  <si>
    <t>1.627 €/m2</t>
  </si>
  <si>
    <t>1.647 €/m2</t>
  </si>
  <si>
    <t>1.600 €/m2</t>
  </si>
  <si>
    <t>-7,4 %</t>
  </si>
  <si>
    <t>1.618 €/m2</t>
  </si>
  <si>
    <t>1.617 €/m2</t>
  </si>
  <si>
    <t>1.589 €/m2</t>
  </si>
  <si>
    <t>1.586 €/m2</t>
  </si>
  <si>
    <t>-12,0 %</t>
  </si>
  <si>
    <t>1.634 €/m2</t>
  </si>
  <si>
    <t>1.665 €/m2</t>
  </si>
  <si>
    <t>1.713 €/m2</t>
  </si>
  <si>
    <t>1.754 €/m2</t>
  </si>
  <si>
    <t>1.764 €/m2</t>
  </si>
  <si>
    <t>1.724 €/m2</t>
  </si>
  <si>
    <t>1.744 €/m2</t>
  </si>
  <si>
    <t>1.782 €/m2</t>
  </si>
  <si>
    <t>-11,0 %</t>
  </si>
  <si>
    <t>1.834 €/m2</t>
  </si>
  <si>
    <t>1.830 €/m2</t>
  </si>
  <si>
    <t>-12,4 %</t>
  </si>
  <si>
    <t>1.850 €/m2</t>
  </si>
  <si>
    <t>-12,6 %</t>
  </si>
  <si>
    <t>1.860 €/m2</t>
  </si>
  <si>
    <t>-13,2 %</t>
  </si>
  <si>
    <t>1.849 €/m2</t>
  </si>
  <si>
    <t>-14,8 %</t>
  </si>
  <si>
    <t>1.851 €/m2</t>
  </si>
  <si>
    <t>-16,1 %</t>
  </si>
  <si>
    <t>1.838 €/m2</t>
  </si>
  <si>
    <t>-16,9 %</t>
  </si>
  <si>
    <t>1.859 €/m2</t>
  </si>
  <si>
    <t>-16,8 %</t>
  </si>
  <si>
    <t>1.945 €/m2</t>
  </si>
  <si>
    <t>-15,1 %</t>
  </si>
  <si>
    <t>1.988 €/m2</t>
  </si>
  <si>
    <t>-12,9 %</t>
  </si>
  <si>
    <t>2.049 €/m2</t>
  </si>
  <si>
    <t>2.117 €/m2</t>
  </si>
  <si>
    <t>2.143 €/m2</t>
  </si>
  <si>
    <t>-12,5 %</t>
  </si>
  <si>
    <t>-11,5 %</t>
  </si>
  <si>
    <t>2.233 €/m2</t>
  </si>
  <si>
    <t>-11,8 %</t>
  </si>
  <si>
    <t>2.262 €/m2</t>
  </si>
  <si>
    <t>2.291 €/m2</t>
  </si>
  <si>
    <t>2.282 €/m2</t>
  </si>
  <si>
    <t>2.280 €/m2</t>
  </si>
  <si>
    <t>2.332 €/m2</t>
  </si>
  <si>
    <t>2.378 €/m2</t>
  </si>
  <si>
    <t>2.408 €/m2</t>
  </si>
  <si>
    <t>2.429 €/m2</t>
  </si>
  <si>
    <t>2.494 €/m2</t>
  </si>
  <si>
    <t>2.726 €/m2</t>
  </si>
  <si>
    <t>2.659 €/m2</t>
  </si>
  <si>
    <t>2.676 €/m2</t>
  </si>
  <si>
    <t>2.772 €/m2</t>
  </si>
  <si>
    <t>2.817 €/m2</t>
  </si>
  <si>
    <t>2.903 €/m2</t>
  </si>
  <si>
    <t>2.819 €/m2</t>
  </si>
  <si>
    <t>2.830 €/m2</t>
  </si>
  <si>
    <t>2.954 €/m2</t>
  </si>
  <si>
    <t>2.927 €/m2</t>
  </si>
  <si>
    <t>2.897 €/m2</t>
  </si>
  <si>
    <t>3.009 €/m2</t>
  </si>
  <si>
    <t>2.828 €/m2</t>
  </si>
  <si>
    <t>2.892 €/m2</t>
  </si>
  <si>
    <t>3.162 €/m2</t>
  </si>
  <si>
    <t>3.173 €/m2</t>
  </si>
  <si>
    <t>Centro</t>
  </si>
  <si>
    <t>4.981 €/m2</t>
  </si>
  <si>
    <t>5.061 €/m2</t>
  </si>
  <si>
    <t>5.075 €/m2</t>
  </si>
  <si>
    <t>5.062 €/m2</t>
  </si>
  <si>
    <t>5.026 €/m2</t>
  </si>
  <si>
    <t>5.088 €/m2</t>
  </si>
  <si>
    <t>5.096 €/m2</t>
  </si>
  <si>
    <t>5.059 €/m2</t>
  </si>
  <si>
    <t>5.043 €/m2</t>
  </si>
  <si>
    <t>5.010 €/m2</t>
  </si>
  <si>
    <t>4.994 €/m2</t>
  </si>
  <si>
    <t>4.993 €/m2</t>
  </si>
  <si>
    <t>5.044 €/m2</t>
  </si>
  <si>
    <t>5.031 €/m2</t>
  </si>
  <si>
    <t>4.991 €/m2</t>
  </si>
  <si>
    <t>5.034 €/m2</t>
  </si>
  <si>
    <t>5.069 €/m2</t>
  </si>
  <si>
    <t>5.033 €/m2</t>
  </si>
  <si>
    <t>4.987 €/m2</t>
  </si>
  <si>
    <t>4.973 €/m2</t>
  </si>
  <si>
    <t>4.985 €/m2</t>
  </si>
  <si>
    <t>4.971 €/m2</t>
  </si>
  <si>
    <t>4.975 €/m2</t>
  </si>
  <si>
    <t>4.986 €/m2</t>
  </si>
  <si>
    <t>4.983 €/m2</t>
  </si>
  <si>
    <t>4.921 €/m2</t>
  </si>
  <si>
    <t>4.880 €/m2</t>
  </si>
  <si>
    <t>4.818 €/m2</t>
  </si>
  <si>
    <t>4.731 €/m2</t>
  </si>
  <si>
    <t>4.655 €/m2</t>
  </si>
  <si>
    <t>4.611 €/m2</t>
  </si>
  <si>
    <t>4.582 €/m2</t>
  </si>
  <si>
    <t>4.450 €/m2</t>
  </si>
  <si>
    <t>4.394 €/m2</t>
  </si>
  <si>
    <t>4.324 €/m2</t>
  </si>
  <si>
    <t>4.274 €/m2</t>
  </si>
  <si>
    <t>4.192 €/m2</t>
  </si>
  <si>
    <t>4.089 €/m2</t>
  </si>
  <si>
    <t>4.001 €/m2</t>
  </si>
  <si>
    <t>3.915 €/m2</t>
  </si>
  <si>
    <t>3.852 €/m2</t>
  </si>
  <si>
    <t>3.790 €/m2</t>
  </si>
  <si>
    <t>3.764 €/m2</t>
  </si>
  <si>
    <t>3.783 €/m2</t>
  </si>
  <si>
    <t>3.676 €/m2</t>
  </si>
  <si>
    <t>3.657 €/m2</t>
  </si>
  <si>
    <t>3.623 €/m2</t>
  </si>
  <si>
    <t>3.613 €/m2</t>
  </si>
  <si>
    <t>3.637 €/m2</t>
  </si>
  <si>
    <t>3.612 €/m2</t>
  </si>
  <si>
    <t>3.579 €/m2</t>
  </si>
  <si>
    <t>3.590 €/m2</t>
  </si>
  <si>
    <t>3.569 €/m2</t>
  </si>
  <si>
    <t>3.502 €/m2</t>
  </si>
  <si>
    <t>3.455 €/m2</t>
  </si>
  <si>
    <t>3.438 €/m2</t>
  </si>
  <si>
    <t>3.418 €/m2</t>
  </si>
  <si>
    <t>3.409 €/m2</t>
  </si>
  <si>
    <t>3.383 €/m2</t>
  </si>
  <si>
    <t>3.351 €/m2</t>
  </si>
  <si>
    <t>3.334 €/m2</t>
  </si>
  <si>
    <t>3.311 €/m2</t>
  </si>
  <si>
    <t>3.281 €/m2</t>
  </si>
  <si>
    <t>3.252 €/m2</t>
  </si>
  <si>
    <t>3.224 €/m2</t>
  </si>
  <si>
    <t>3.266 €/m2</t>
  </si>
  <si>
    <t>3.306 €/m2</t>
  </si>
  <si>
    <t>3.373 €/m2</t>
  </si>
  <si>
    <t>3.398 €/m2</t>
  </si>
  <si>
    <t>3.407 €/m2</t>
  </si>
  <si>
    <t>3.460 €/m2</t>
  </si>
  <si>
    <t>3.473 €/m2</t>
  </si>
  <si>
    <t>3.516 €/m2</t>
  </si>
  <si>
    <t>3.595 €/m2</t>
  </si>
  <si>
    <t>3.651 €/m2</t>
  </si>
  <si>
    <t>3.707 €/m2</t>
  </si>
  <si>
    <t>3.745 €/m2</t>
  </si>
  <si>
    <t>3.772 €/m2</t>
  </si>
  <si>
    <t>3.800 €/m2</t>
  </si>
  <si>
    <t>3.803 €/m2</t>
  </si>
  <si>
    <t>3.799 €/m2</t>
  </si>
  <si>
    <t>3.806 €/m2</t>
  </si>
  <si>
    <t>3.844 €/m2</t>
  </si>
  <si>
    <t>3.891 €/m2</t>
  </si>
  <si>
    <t>3.946 €/m2</t>
  </si>
  <si>
    <t>3.958 €/m2</t>
  </si>
  <si>
    <t>3.989 €/m2</t>
  </si>
  <si>
    <t>3.987 €/m2</t>
  </si>
  <si>
    <t>4.007 €/m2</t>
  </si>
  <si>
    <t>3.949 €/m2</t>
  </si>
  <si>
    <t>3.977 €/m2</t>
  </si>
  <si>
    <t>3.967 €/m2</t>
  </si>
  <si>
    <t>3.986 €/m2</t>
  </si>
  <si>
    <t>3.996 €/m2</t>
  </si>
  <si>
    <t>4.012 €/m2</t>
  </si>
  <si>
    <t>4.029 €/m2</t>
  </si>
  <si>
    <t>4.025 €/m2</t>
  </si>
  <si>
    <t>4.074 €/m2</t>
  </si>
  <si>
    <t>4.063 €/m2</t>
  </si>
  <si>
    <t>4.047 €/m2</t>
  </si>
  <si>
    <t>4.077 €/m2</t>
  </si>
  <si>
    <t>4.049 €/m2</t>
  </si>
  <si>
    <t>4.162 €/m2</t>
  </si>
  <si>
    <t>4.188 €/m2</t>
  </si>
  <si>
    <t>4.167 €/m2</t>
  </si>
  <si>
    <t>4.099 €/m2</t>
  </si>
  <si>
    <t>4.157 €/m2</t>
  </si>
  <si>
    <t>4.180 €/m2</t>
  </si>
  <si>
    <t>4.300 €/m2</t>
  </si>
  <si>
    <t>4.252 €/m2</t>
  </si>
  <si>
    <t>4.371 €/m2</t>
  </si>
  <si>
    <t>4.388 €/m2</t>
  </si>
  <si>
    <t>4.392 €/m2</t>
  </si>
  <si>
    <t>4.280 €/m2</t>
  </si>
  <si>
    <t>4.332 €/m2</t>
  </si>
  <si>
    <t>4.375 €/m2</t>
  </si>
  <si>
    <t>4.384 €/m2</t>
  </si>
  <si>
    <t>4.475 €/m2</t>
  </si>
  <si>
    <t>4.541 €/m2</t>
  </si>
  <si>
    <t>4.603 €/m2</t>
  </si>
  <si>
    <t>4.702 €/m2</t>
  </si>
  <si>
    <t>Chamartin</t>
  </si>
  <si>
    <t>5.109 €/m2</t>
  </si>
  <si>
    <t>5.180 €/m2</t>
  </si>
  <si>
    <t>5.179 €/m2</t>
  </si>
  <si>
    <t>5.143 €/m2</t>
  </si>
  <si>
    <t>5.118 €/m2</t>
  </si>
  <si>
    <t>5.105 €/m2</t>
  </si>
  <si>
    <t>5.070 €/m2</t>
  </si>
  <si>
    <t>5.056 €/m2</t>
  </si>
  <si>
    <t>5.022 €/m2</t>
  </si>
  <si>
    <t>4.980 €/m2</t>
  </si>
  <si>
    <t>4.931 €/m2</t>
  </si>
  <si>
    <t>4.941 €/m2</t>
  </si>
  <si>
    <t>4.934 €/m2</t>
  </si>
  <si>
    <t>5.051 €/m2</t>
  </si>
  <si>
    <t>5.102 €/m2</t>
  </si>
  <si>
    <t>5.174 €/m2</t>
  </si>
  <si>
    <t>5.196 €/m2</t>
  </si>
  <si>
    <t>5.187 €/m2</t>
  </si>
  <si>
    <t>5.198 €/m2</t>
  </si>
  <si>
    <t>5.216 €/m2</t>
  </si>
  <si>
    <t>5.170 €/m2</t>
  </si>
  <si>
    <t>5.121 €/m2</t>
  </si>
  <si>
    <t>5.037 €/m2</t>
  </si>
  <si>
    <t>4.961 €/m2</t>
  </si>
  <si>
    <t>4.916 €/m2</t>
  </si>
  <si>
    <t>4.919 €/m2</t>
  </si>
  <si>
    <t>4.889 €/m2</t>
  </si>
  <si>
    <t>4.816 €/m2</t>
  </si>
  <si>
    <t>4.763 €/m2</t>
  </si>
  <si>
    <t>4.635 €/m2</t>
  </si>
  <si>
    <t>4.584 €/m2</t>
  </si>
  <si>
    <t>4.559 €/m2</t>
  </si>
  <si>
    <t>4.516 €/m2</t>
  </si>
  <si>
    <t>4.488 €/m2</t>
  </si>
  <si>
    <t>4.439 €/m2</t>
  </si>
  <si>
    <t>4.414 €/m2</t>
  </si>
  <si>
    <t>4.404 €/m2</t>
  </si>
  <si>
    <t>4.385 €/m2</t>
  </si>
  <si>
    <t>4.338 €/m2</t>
  </si>
  <si>
    <t>4.295 €/m2</t>
  </si>
  <si>
    <t>4.259 €/m2</t>
  </si>
  <si>
    <t>4.264 €/m2</t>
  </si>
  <si>
    <t>4.273 €/m2</t>
  </si>
  <si>
    <t>4.275 €/m2</t>
  </si>
  <si>
    <t>4.249 €/m2</t>
  </si>
  <si>
    <t>4.197 €/m2</t>
  </si>
  <si>
    <t>4.165 €/m2</t>
  </si>
  <si>
    <t>4.187 €/m2</t>
  </si>
  <si>
    <t>4.151 €/m2</t>
  </si>
  <si>
    <t>4.125 €/m2</t>
  </si>
  <si>
    <t>4.076 €/m2</t>
  </si>
  <si>
    <t>4.023 €/m2</t>
  </si>
  <si>
    <t>4.031 €/m2</t>
  </si>
  <si>
    <t>4.014 €/m2</t>
  </si>
  <si>
    <t>4.004 €/m2</t>
  </si>
  <si>
    <t>3.985 €/m2</t>
  </si>
  <si>
    <t>3.966 €/m2</t>
  </si>
  <si>
    <t>3.950 €/m2</t>
  </si>
  <si>
    <t>3.930 €/m2</t>
  </si>
  <si>
    <t>3.904 €/m2</t>
  </si>
  <si>
    <t>3.895 €/m2</t>
  </si>
  <si>
    <t>3.883 €/m2</t>
  </si>
  <si>
    <t>3.893 €/m2</t>
  </si>
  <si>
    <t>3.867 €/m2</t>
  </si>
  <si>
    <t>3.853 €/m2</t>
  </si>
  <si>
    <t>3.846 €/m2</t>
  </si>
  <si>
    <t>3.856 €/m2</t>
  </si>
  <si>
    <t>3.873 €/m2</t>
  </si>
  <si>
    <t>3.906 €/m2</t>
  </si>
  <si>
    <t>3.896 €/m2</t>
  </si>
  <si>
    <t>3.926 €/m2</t>
  </si>
  <si>
    <t>3.922 €/m2</t>
  </si>
  <si>
    <t>3.957 €/m2</t>
  </si>
  <si>
    <t>3.961 €/m2</t>
  </si>
  <si>
    <t>3.990 €/m2</t>
  </si>
  <si>
    <t>3.995 €/m2</t>
  </si>
  <si>
    <t>4.035 €/m2</t>
  </si>
  <si>
    <t>4.055 €/m2</t>
  </si>
  <si>
    <t>4.051 €/m2</t>
  </si>
  <si>
    <t>4.087 €/m2</t>
  </si>
  <si>
    <t>4.134 €/m2</t>
  </si>
  <si>
    <t>4.119 €/m2</t>
  </si>
  <si>
    <t>4.215 €/m2</t>
  </si>
  <si>
    <t>4.302 €/m2</t>
  </si>
  <si>
    <t>4.293 €/m2</t>
  </si>
  <si>
    <t>4.336 €/m2</t>
  </si>
  <si>
    <t>4.374 €/m2</t>
  </si>
  <si>
    <t>4.368 €/m2</t>
  </si>
  <si>
    <t>4.420 €/m2</t>
  </si>
  <si>
    <t>4.446 €/m2</t>
  </si>
  <si>
    <t>4.465 €/m2</t>
  </si>
  <si>
    <t>4.473 €/m2</t>
  </si>
  <si>
    <t>4.540 €/m2</t>
  </si>
  <si>
    <t>4.609 €/m2</t>
  </si>
  <si>
    <t>4.596 €/m2</t>
  </si>
  <si>
    <t>4.576 €/m2</t>
  </si>
  <si>
    <t>4.577 €/m2</t>
  </si>
  <si>
    <t>4.619 €/m2</t>
  </si>
  <si>
    <t>4.699 €/m2</t>
  </si>
  <si>
    <t>4.674 €/m2</t>
  </si>
  <si>
    <t>4.737 €/m2</t>
  </si>
  <si>
    <t>4.675 €/m2</t>
  </si>
  <si>
    <t>4.654 €/m2</t>
  </si>
  <si>
    <t>4.669 €/m2</t>
  </si>
  <si>
    <t>4.694 €/m2</t>
  </si>
  <si>
    <t>4.726 €/m2</t>
  </si>
  <si>
    <t>4.593 €/m2</t>
  </si>
  <si>
    <t>4.545 €/m2</t>
  </si>
  <si>
    <t>4.624 €/m2</t>
  </si>
  <si>
    <t>4.588 €/m2</t>
  </si>
  <si>
    <t>4.556 €/m2</t>
  </si>
  <si>
    <t>4.537 €/m2</t>
  </si>
  <si>
    <t>4.409 €/m2</t>
  </si>
  <si>
    <t>4.458 €/m2</t>
  </si>
  <si>
    <t>4.793 €/m2</t>
  </si>
  <si>
    <t>4.808 €/m2</t>
  </si>
  <si>
    <t>4.706 €/m2</t>
  </si>
  <si>
    <t>4.740 €/m2</t>
  </si>
  <si>
    <t>4.522 €/m2</t>
  </si>
  <si>
    <t>4.651 €/m2</t>
  </si>
  <si>
    <t>4.639 €/m2</t>
  </si>
  <si>
    <t>4.742 €/m2</t>
  </si>
  <si>
    <t>4.676 €/m2</t>
  </si>
  <si>
    <t>4.637 €/m2</t>
  </si>
  <si>
    <t>4.615 €/m2</t>
  </si>
  <si>
    <t>4.760 €/m2</t>
  </si>
  <si>
    <t>4.901 €/m2</t>
  </si>
  <si>
    <t>4.756 €/m2</t>
  </si>
  <si>
    <t>4.664 €/m2</t>
  </si>
  <si>
    <t>4.549 €/m2</t>
  </si>
  <si>
    <t>4.521 €/m2</t>
  </si>
  <si>
    <t>Chamberi</t>
  </si>
  <si>
    <t>5.337 €/m2</t>
  </si>
  <si>
    <t>5.419 €/m2</t>
  </si>
  <si>
    <t>5.432 €/m2</t>
  </si>
  <si>
    <t>5.426 €/m2</t>
  </si>
  <si>
    <t>5.386 €/m2</t>
  </si>
  <si>
    <t>5.363 €/m2</t>
  </si>
  <si>
    <t>5.304 €/m2</t>
  </si>
  <si>
    <t>5.301 €/m2</t>
  </si>
  <si>
    <t>5.280 €/m2</t>
  </si>
  <si>
    <t>5.298 €/m2</t>
  </si>
  <si>
    <t>5.331 €/m2</t>
  </si>
  <si>
    <t>5.347 €/m2</t>
  </si>
  <si>
    <t>5.309 €/m2</t>
  </si>
  <si>
    <t>5.271 €/m2</t>
  </si>
  <si>
    <t>5.287 €/m2</t>
  </si>
  <si>
    <t>5.276 €/m2</t>
  </si>
  <si>
    <t>5.249 €/m2</t>
  </si>
  <si>
    <t>5.253 €/m2</t>
  </si>
  <si>
    <t>5.285 €/m2</t>
  </si>
  <si>
    <t>5.311 €/m2</t>
  </si>
  <si>
    <t>5.317 €/m2</t>
  </si>
  <si>
    <t>5.333 €/m2</t>
  </si>
  <si>
    <t>5.284 €/m2</t>
  </si>
  <si>
    <t>5.206 €/m2</t>
  </si>
  <si>
    <t>5.165 €/m2</t>
  </si>
  <si>
    <t>5.000 €/m2</t>
  </si>
  <si>
    <t>4.868 €/m2</t>
  </si>
  <si>
    <t>4.843 €/m2</t>
  </si>
  <si>
    <t>4.771 €/m2</t>
  </si>
  <si>
    <t>4.725 €/m2</t>
  </si>
  <si>
    <t>4.561 €/m2</t>
  </si>
  <si>
    <t>4.519 €/m2</t>
  </si>
  <si>
    <t>4.510 €/m2</t>
  </si>
  <si>
    <t>4.452 €/m2</t>
  </si>
  <si>
    <t>4.311 €/m2</t>
  </si>
  <si>
    <t>4.226 €/m2</t>
  </si>
  <si>
    <t>4.088 €/m2</t>
  </si>
  <si>
    <t>4.015 €/m2</t>
  </si>
  <si>
    <t>3.988 €/m2</t>
  </si>
  <si>
    <t>3.940 €/m2</t>
  </si>
  <si>
    <t>3.953 €/m2</t>
  </si>
  <si>
    <t>3.864 €/m2</t>
  </si>
  <si>
    <t>3.795 €/m2</t>
  </si>
  <si>
    <t>3.812 €/m2</t>
  </si>
  <si>
    <t>3.801 €/m2</t>
  </si>
  <si>
    <t>3.751 €/m2</t>
  </si>
  <si>
    <t>3.729 €/m2</t>
  </si>
  <si>
    <t>3.728 €/m2</t>
  </si>
  <si>
    <t>3.695 €/m2</t>
  </si>
  <si>
    <t>3.626 €/m2</t>
  </si>
  <si>
    <t>3.621 €/m2</t>
  </si>
  <si>
    <t>3.591 €/m2</t>
  </si>
  <si>
    <t>3.583 €/m2</t>
  </si>
  <si>
    <t>3.603 €/m2</t>
  </si>
  <si>
    <t>3.588 €/m2</t>
  </si>
  <si>
    <t>3.559 €/m2</t>
  </si>
  <si>
    <t>3.587 €/m2</t>
  </si>
  <si>
    <t>3.616 €/m2</t>
  </si>
  <si>
    <t>3.565 €/m2</t>
  </si>
  <si>
    <t>3.574 €/m2</t>
  </si>
  <si>
    <t>3.666 €/m2</t>
  </si>
  <si>
    <t>3.658 €/m2</t>
  </si>
  <si>
    <t>3.673 €/m2</t>
  </si>
  <si>
    <t>3.648 €/m2</t>
  </si>
  <si>
    <t>3.669 €/m2</t>
  </si>
  <si>
    <t>3.754 €/m2</t>
  </si>
  <si>
    <t>3.854 €/m2</t>
  </si>
  <si>
    <t>3.860 €/m2</t>
  </si>
  <si>
    <t>3.923 €/m2</t>
  </si>
  <si>
    <t>3.911 €/m2</t>
  </si>
  <si>
    <t>3.918 €/m2</t>
  </si>
  <si>
    <t>4.128 €/m2</t>
  </si>
  <si>
    <t>4.131 €/m2</t>
  </si>
  <si>
    <t>4.158 €/m2</t>
  </si>
  <si>
    <t>4.231 €/m2</t>
  </si>
  <si>
    <t>4.224 €/m2</t>
  </si>
  <si>
    <t>4.254 €/m2</t>
  </si>
  <si>
    <t>4.319 €/m2</t>
  </si>
  <si>
    <t>4.349 €/m2</t>
  </si>
  <si>
    <t>4.416 €/m2</t>
  </si>
  <si>
    <t>4.443 €/m2</t>
  </si>
  <si>
    <t>4.523 €/m2</t>
  </si>
  <si>
    <t>4.506 €/m2</t>
  </si>
  <si>
    <t>4.479 €/m2</t>
  </si>
  <si>
    <t>4.462 €/m2</t>
  </si>
  <si>
    <t>4.455 €/m2</t>
  </si>
  <si>
    <t>4.500 €/m2</t>
  </si>
  <si>
    <t>4.546 €/m2</t>
  </si>
  <si>
    <t>4.558 €/m2</t>
  </si>
  <si>
    <t>4.543 €/m2</t>
  </si>
  <si>
    <t>4.565 €/m2</t>
  </si>
  <si>
    <t>4.573 €/m2</t>
  </si>
  <si>
    <t>4.587 €/m2</t>
  </si>
  <si>
    <t>4.598 €/m2</t>
  </si>
  <si>
    <t>4.636 €/m2</t>
  </si>
  <si>
    <t>4.583 €/m2</t>
  </si>
  <si>
    <t>4.594 €/m2</t>
  </si>
  <si>
    <t>4.604 €/m2</t>
  </si>
  <si>
    <t>4.631 €/m2</t>
  </si>
  <si>
    <t>4.703 €/m2</t>
  </si>
  <si>
    <t>4.857 €/m2</t>
  </si>
  <si>
    <t>4.861 €/m2</t>
  </si>
  <si>
    <t>4.870 €/m2</t>
  </si>
  <si>
    <t>4.684 €/m2</t>
  </si>
  <si>
    <t>4.879 €/m2</t>
  </si>
  <si>
    <t>4.885 €/m2</t>
  </si>
  <si>
    <t>4.887 €/m2</t>
  </si>
  <si>
    <t>4.902 €/m2</t>
  </si>
  <si>
    <t>4.784 €/m2</t>
  </si>
  <si>
    <t>4.895 €/m2</t>
  </si>
  <si>
    <t>4.852 €/m2</t>
  </si>
  <si>
    <t>4.799 €/m2</t>
  </si>
  <si>
    <t>4.657 €/m2</t>
  </si>
  <si>
    <t>Ciudad_Lineal</t>
  </si>
  <si>
    <t>2.961 €/m2</t>
  </si>
  <si>
    <t>3.021 €/m2</t>
  </si>
  <si>
    <t>3.034 €/m2</t>
  </si>
  <si>
    <t>3.036 €/m2</t>
  </si>
  <si>
    <t>3.020 €/m2</t>
  </si>
  <si>
    <t>3.086 €/m2</t>
  </si>
  <si>
    <t>3.108 €/m2</t>
  </si>
  <si>
    <t>3.073 €/m2</t>
  </si>
  <si>
    <t>3.046 €/m2</t>
  </si>
  <si>
    <t>3.006 €/m2</t>
  </si>
  <si>
    <t>2.990 €/m2</t>
  </si>
  <si>
    <t>2.953 €/m2</t>
  </si>
  <si>
    <t>2.912 €/m2</t>
  </si>
  <si>
    <t>2.837 €/m2</t>
  </si>
  <si>
    <t>2.773 €/m2</t>
  </si>
  <si>
    <t>2.590 €/m2</t>
  </si>
  <si>
    <t>2.565 €/m2</t>
  </si>
  <si>
    <t>2.514 €/m2</t>
  </si>
  <si>
    <t>2.465 €/m2</t>
  </si>
  <si>
    <t>2.433 €/m2</t>
  </si>
  <si>
    <t>2.405 €/m2</t>
  </si>
  <si>
    <t>2.397 €/m2</t>
  </si>
  <si>
    <t>2.438 €/m2</t>
  </si>
  <si>
    <t>2.434 €/m2</t>
  </si>
  <si>
    <t>2.407 €/m2</t>
  </si>
  <si>
    <t>2.420 €/m2</t>
  </si>
  <si>
    <t>2.445 €/m2</t>
  </si>
  <si>
    <t>2.419 €/m2</t>
  </si>
  <si>
    <t>2.403 €/m2</t>
  </si>
  <si>
    <t>2.415 €/m2</t>
  </si>
  <si>
    <t>2.395 €/m2</t>
  </si>
  <si>
    <t>2.428 €/m2</t>
  </si>
  <si>
    <t>2.492 €/m2</t>
  </si>
  <si>
    <t>2.480 €/m2</t>
  </si>
  <si>
    <t>2.481 €/m2</t>
  </si>
  <si>
    <t>2.469 €/m2</t>
  </si>
  <si>
    <t>2.386 €/m2</t>
  </si>
  <si>
    <t>2.413 €/m2</t>
  </si>
  <si>
    <t>2.400 €/m2</t>
  </si>
  <si>
    <t>2.396 €/m2</t>
  </si>
  <si>
    <t>2.390 €/m2</t>
  </si>
  <si>
    <t>2.444 €/m2</t>
  </si>
  <si>
    <t>2.519 €/m2</t>
  </si>
  <si>
    <t>2.496 €/m2</t>
  </si>
  <si>
    <t>2.518 €/m2</t>
  </si>
  <si>
    <t>2.484 €/m2</t>
  </si>
  <si>
    <t>2.476 €/m2</t>
  </si>
  <si>
    <t>2.485 €/m2</t>
  </si>
  <si>
    <t>-11,2 %</t>
  </si>
  <si>
    <t>2.490 €/m2</t>
  </si>
  <si>
    <t>-13,1 %</t>
  </si>
  <si>
    <t>-15,4 %</t>
  </si>
  <si>
    <t>2.515 €/m2</t>
  </si>
  <si>
    <t>-16,4 %</t>
  </si>
  <si>
    <t>-15,3 %</t>
  </si>
  <si>
    <t>2.623 €/m2</t>
  </si>
  <si>
    <t>-14,1 %</t>
  </si>
  <si>
    <t>2.674 €/m2</t>
  </si>
  <si>
    <t>2.766 €/m2</t>
  </si>
  <si>
    <t>2.874 €/m2</t>
  </si>
  <si>
    <t>2.970 €/m2</t>
  </si>
  <si>
    <t>3.056 €/m2</t>
  </si>
  <si>
    <t>3.053 €/m2</t>
  </si>
  <si>
    <t>3.033 €/m2</t>
  </si>
  <si>
    <t>3.084 €/m2</t>
  </si>
  <si>
    <t>3.071 €/m2</t>
  </si>
  <si>
    <t>3.079 €/m2</t>
  </si>
  <si>
    <t>3.128 €/m2</t>
  </si>
  <si>
    <t>3.166 €/m2</t>
  </si>
  <si>
    <t>3.183 €/m2</t>
  </si>
  <si>
    <t>3.185 €/m2</t>
  </si>
  <si>
    <t>3.197 €/m2</t>
  </si>
  <si>
    <t>3.253 €/m2</t>
  </si>
  <si>
    <t>3.188 €/m2</t>
  </si>
  <si>
    <t>3.164 €/m2</t>
  </si>
  <si>
    <t>3.147 €/m2</t>
  </si>
  <si>
    <t>3.207 €/m2</t>
  </si>
  <si>
    <t>3.187 €/m2</t>
  </si>
  <si>
    <t>3.193 €/m2</t>
  </si>
  <si>
    <t>3.155 €/m2</t>
  </si>
  <si>
    <t>3.201 €/m2</t>
  </si>
  <si>
    <t>3.238 €/m2</t>
  </si>
  <si>
    <t>3.227 €/m2</t>
  </si>
  <si>
    <t>3.245 €/m2</t>
  </si>
  <si>
    <t>3.427 €/m2</t>
  </si>
  <si>
    <t>3.335 €/m2</t>
  </si>
  <si>
    <t>3.341 €/m2</t>
  </si>
  <si>
    <t>3.504 €/m2</t>
  </si>
  <si>
    <t>3.521 €/m2</t>
  </si>
  <si>
    <t>3.557 €/m2</t>
  </si>
  <si>
    <t>3.454 €/m2</t>
  </si>
  <si>
    <t>3.422 €/m2</t>
  </si>
  <si>
    <t>3.578 €/m2</t>
  </si>
  <si>
    <t>3.451 €/m2</t>
  </si>
  <si>
    <t>3.421 €/m2</t>
  </si>
  <si>
    <t>Fuencarral</t>
  </si>
  <si>
    <t>3.544 €/m2</t>
  </si>
  <si>
    <t>3.573 €/m2</t>
  </si>
  <si>
    <t>3.570 €/m2</t>
  </si>
  <si>
    <t>3.554 €/m2</t>
  </si>
  <si>
    <t>3.507 €/m2</t>
  </si>
  <si>
    <t>3.480 €/m2</t>
  </si>
  <si>
    <t>3.447 €/m2</t>
  </si>
  <si>
    <t>3.436 €/m2</t>
  </si>
  <si>
    <t>3.369 €/m2</t>
  </si>
  <si>
    <t>3.402 €/m2</t>
  </si>
  <si>
    <t>3.379 €/m2</t>
  </si>
  <si>
    <t>3.364 €/m2</t>
  </si>
  <si>
    <t>3.374 €/m2</t>
  </si>
  <si>
    <t>3.360 €/m2</t>
  </si>
  <si>
    <t>3.222 €/m2</t>
  </si>
  <si>
    <t>3.214 €/m2</t>
  </si>
  <si>
    <t>3.074 €/m2</t>
  </si>
  <si>
    <t>2.963 €/m2</t>
  </si>
  <si>
    <t>2.951 €/m2</t>
  </si>
  <si>
    <t>2.890 €/m2</t>
  </si>
  <si>
    <t>2.888 €/m2</t>
  </si>
  <si>
    <t>2.884 €/m2</t>
  </si>
  <si>
    <t>2.879 €/m2</t>
  </si>
  <si>
    <t>2.855 €/m2</t>
  </si>
  <si>
    <t>2.831 €/m2</t>
  </si>
  <si>
    <t>2.789 €/m2</t>
  </si>
  <si>
    <t>2.770 €/m2</t>
  </si>
  <si>
    <t>2.763 €/m2</t>
  </si>
  <si>
    <t>2.746 €/m2</t>
  </si>
  <si>
    <t>2.790 €/m2</t>
  </si>
  <si>
    <t>2.809 €/m2</t>
  </si>
  <si>
    <t>2.869 €/m2</t>
  </si>
  <si>
    <t>2.848 €/m2</t>
  </si>
  <si>
    <t>2.858 €/m2</t>
  </si>
  <si>
    <t>2.787 €/m2</t>
  </si>
  <si>
    <t>2.841 €/m2</t>
  </si>
  <si>
    <t>2.851 €/m2</t>
  </si>
  <si>
    <t>2.904 €/m2</t>
  </si>
  <si>
    <t>2.913 €/m2</t>
  </si>
  <si>
    <t>2.950 €/m2</t>
  </si>
  <si>
    <t>2.997 €/m2</t>
  </si>
  <si>
    <t>3.018 €/m2</t>
  </si>
  <si>
    <t>3.114 €/m2</t>
  </si>
  <si>
    <t>3.146 €/m2</t>
  </si>
  <si>
    <t>3.354 €/m2</t>
  </si>
  <si>
    <t>3.376 €/m2</t>
  </si>
  <si>
    <t>3.380 €/m2</t>
  </si>
  <si>
    <t>3.390 €/m2</t>
  </si>
  <si>
    <t>3.393 €/m2</t>
  </si>
  <si>
    <t>3.425 €/m2</t>
  </si>
  <si>
    <t>3.392 €/m2</t>
  </si>
  <si>
    <t>3.298 €/m2</t>
  </si>
  <si>
    <t>3.290 €/m2</t>
  </si>
  <si>
    <t>3.333 €/m2</t>
  </si>
  <si>
    <t>3.320 €/m2</t>
  </si>
  <si>
    <t>3.413 €/m2</t>
  </si>
  <si>
    <t>3.423 €/m2</t>
  </si>
  <si>
    <t>3.463 €/m2</t>
  </si>
  <si>
    <t>3.417 €/m2</t>
  </si>
  <si>
    <t>3.594 €/m2</t>
  </si>
  <si>
    <t>3.682 €/m2</t>
  </si>
  <si>
    <t>3.562 €/m2</t>
  </si>
  <si>
    <t>3.430 €/m2</t>
  </si>
  <si>
    <t>3.387 €/m2</t>
  </si>
  <si>
    <t>3.510 €/m2</t>
  </si>
  <si>
    <t>3.391 €/m2</t>
  </si>
  <si>
    <t>3.372 €/m2</t>
  </si>
  <si>
    <t>Hortaleza</t>
  </si>
  <si>
    <t>3.711 €/m2</t>
  </si>
  <si>
    <t>3.710 €/m2</t>
  </si>
  <si>
    <t>3.738 €/m2</t>
  </si>
  <si>
    <t>3.688 €/m2</t>
  </si>
  <si>
    <t>3.615 €/m2</t>
  </si>
  <si>
    <t>3.701 €/m2</t>
  </si>
  <si>
    <t>3.704 €/m2</t>
  </si>
  <si>
    <t>3.713 €/m2</t>
  </si>
  <si>
    <t>3.727 €/m2</t>
  </si>
  <si>
    <t>3.697 €/m2</t>
  </si>
  <si>
    <t>3.715 €/m2</t>
  </si>
  <si>
    <t>3.731 €/m2</t>
  </si>
  <si>
    <t>3.760 €/m2</t>
  </si>
  <si>
    <t>3.689 €/m2</t>
  </si>
  <si>
    <t>3.606 €/m2</t>
  </si>
  <si>
    <t>3.483 €/m2</t>
  </si>
  <si>
    <t>3.315 €/m2</t>
  </si>
  <si>
    <t>3.237 €/m2</t>
  </si>
  <si>
    <t>3.170 €/m2</t>
  </si>
  <si>
    <t>3.124 €/m2</t>
  </si>
  <si>
    <t>3.076 €/m2</t>
  </si>
  <si>
    <t>3.019 €/m2</t>
  </si>
  <si>
    <t>2.943 €/m2</t>
  </si>
  <si>
    <t>2.898 €/m2</t>
  </si>
  <si>
    <t>2.896 €/m2</t>
  </si>
  <si>
    <t>2.889 €/m2</t>
  </si>
  <si>
    <t>2.862 €/m2</t>
  </si>
  <si>
    <t>2.905 €/m2</t>
  </si>
  <si>
    <t>2.914 €/m2</t>
  </si>
  <si>
    <t>2.822 €/m2</t>
  </si>
  <si>
    <t>2.797 €/m2</t>
  </si>
  <si>
    <t>2.785 €/m2</t>
  </si>
  <si>
    <t>2.767 €/m2</t>
  </si>
  <si>
    <t>2.725 €/m2</t>
  </si>
  <si>
    <t>2.786 €/m2</t>
  </si>
  <si>
    <t>2.784 €/m2</t>
  </si>
  <si>
    <t>2.827 €/m2</t>
  </si>
  <si>
    <t>2.815 €/m2</t>
  </si>
  <si>
    <t>2.807 €/m2</t>
  </si>
  <si>
    <t>2.839 €/m2</t>
  </si>
  <si>
    <t>2.811 €/m2</t>
  </si>
  <si>
    <t>2.873 €/m2</t>
  </si>
  <si>
    <t>2.899 €/m2</t>
  </si>
  <si>
    <t>2.916 €/m2</t>
  </si>
  <si>
    <t>2.985 €/m2</t>
  </si>
  <si>
    <t>2.982 €/m2</t>
  </si>
  <si>
    <t>2.960 €/m2</t>
  </si>
  <si>
    <t>2.957 €/m2</t>
  </si>
  <si>
    <t>-12,8 %</t>
  </si>
  <si>
    <t>2.977 €/m2</t>
  </si>
  <si>
    <t>-13,0 %</t>
  </si>
  <si>
    <t>3.011 €/m2</t>
  </si>
  <si>
    <t>3.057 €/m2</t>
  </si>
  <si>
    <t>3.161 €/m2</t>
  </si>
  <si>
    <t>3.337 €/m2</t>
  </si>
  <si>
    <t>3.353 €/m2</t>
  </si>
  <si>
    <t>3.457 €/m2</t>
  </si>
  <si>
    <t>3.434 €/m2</t>
  </si>
  <si>
    <t>3.361 €/m2</t>
  </si>
  <si>
    <t>3.496 €/m2</t>
  </si>
  <si>
    <t>3.466 €/m2</t>
  </si>
  <si>
    <t>3.461 €/m2</t>
  </si>
  <si>
    <t>3.468 €/m2</t>
  </si>
  <si>
    <t>3.508 €/m2</t>
  </si>
  <si>
    <t>3.535 €/m2</t>
  </si>
  <si>
    <t>3.549 €/m2</t>
  </si>
  <si>
    <t>3.633 €/m2</t>
  </si>
  <si>
    <t>3.584 €/m2</t>
  </si>
  <si>
    <t>3.582 €/m2</t>
  </si>
  <si>
    <t>3.685 €/m2</t>
  </si>
  <si>
    <t>3.630 €/m2</t>
  </si>
  <si>
    <t>3.452 €/m2</t>
  </si>
  <si>
    <t>3.611 €/m2</t>
  </si>
  <si>
    <t>3.576 €/m2</t>
  </si>
  <si>
    <t>3.558 €/m2</t>
  </si>
  <si>
    <t>3.512 €/m2</t>
  </si>
  <si>
    <t>3.555 €/m2</t>
  </si>
  <si>
    <t>3.472 €/m2</t>
  </si>
  <si>
    <t>3.617 €/m2</t>
  </si>
  <si>
    <t>3.514 €/m2</t>
  </si>
  <si>
    <t>n.d</t>
  </si>
  <si>
    <t>Latina</t>
  </si>
  <si>
    <t>2.310 €/m2</t>
  </si>
  <si>
    <t>2.364 €/m2</t>
  </si>
  <si>
    <t>2.341 €/m2</t>
  </si>
  <si>
    <t>2.311 €/m2</t>
  </si>
  <si>
    <t>2.299 €/m2</t>
  </si>
  <si>
    <t>2.306 €/m2</t>
  </si>
  <si>
    <t>2.303 €/m2</t>
  </si>
  <si>
    <t>2.315 €/m2</t>
  </si>
  <si>
    <t>2.293 €/m2</t>
  </si>
  <si>
    <t>2.276 €/m2</t>
  </si>
  <si>
    <t>2.290 €/m2</t>
  </si>
  <si>
    <t>2.264 €/m2</t>
  </si>
  <si>
    <t>2.278 €/m2</t>
  </si>
  <si>
    <t>2.246 €/m2</t>
  </si>
  <si>
    <t>2.206 €/m2</t>
  </si>
  <si>
    <t>2.121 €/m2</t>
  </si>
  <si>
    <t>2.040 €/m2</t>
  </si>
  <si>
    <t>2.007 €/m2</t>
  </si>
  <si>
    <t>1.997 €/m2</t>
  </si>
  <si>
    <t>1.951 €/m2</t>
  </si>
  <si>
    <t>1.925 €/m2</t>
  </si>
  <si>
    <t>1.887 €/m2</t>
  </si>
  <si>
    <t>1.867 €/m2</t>
  </si>
  <si>
    <t>1.852 €/m2</t>
  </si>
  <si>
    <t>1.836 €/m2</t>
  </si>
  <si>
    <t>1.788 €/m2</t>
  </si>
  <si>
    <t>1.792 €/m2</t>
  </si>
  <si>
    <t>1.801 €/m2</t>
  </si>
  <si>
    <t>1.780 €/m2</t>
  </si>
  <si>
    <t>1.776 €/m2</t>
  </si>
  <si>
    <t>1.770 €/m2</t>
  </si>
  <si>
    <t>1.748 €/m2</t>
  </si>
  <si>
    <t>1.720 €/m2</t>
  </si>
  <si>
    <t>1.700 €/m2</t>
  </si>
  <si>
    <t>1.656 €/m2</t>
  </si>
  <si>
    <t>1.637 €/m2</t>
  </si>
  <si>
    <t>1.624 €/m2</t>
  </si>
  <si>
    <t>1.633 €/m2</t>
  </si>
  <si>
    <t>1.599 €/m2</t>
  </si>
  <si>
    <t>1.581 €/m2</t>
  </si>
  <si>
    <t>-13,4 %</t>
  </si>
  <si>
    <t>-13,9 %</t>
  </si>
  <si>
    <t>1.667 €/m2</t>
  </si>
  <si>
    <t>1.675 €/m2</t>
  </si>
  <si>
    <t>1.701 €/m2</t>
  </si>
  <si>
    <t>1.766 €/m2</t>
  </si>
  <si>
    <t>1.793 €/m2</t>
  </si>
  <si>
    <t>1.814 €/m2</t>
  </si>
  <si>
    <t>1.857 €/m2</t>
  </si>
  <si>
    <t>1.876 €/m2</t>
  </si>
  <si>
    <t>1.893 €/m2</t>
  </si>
  <si>
    <t>-15,7 %</t>
  </si>
  <si>
    <t>-13,8 %</t>
  </si>
  <si>
    <t>1.989 €/m2</t>
  </si>
  <si>
    <t>2.001 €/m2</t>
  </si>
  <si>
    <t>2.000 €/m2</t>
  </si>
  <si>
    <t>2.035 €/m2</t>
  </si>
  <si>
    <t>2.003 €/m2</t>
  </si>
  <si>
    <t>-15,6 %</t>
  </si>
  <si>
    <t>-14,0 %</t>
  </si>
  <si>
    <t>2.127 €/m2</t>
  </si>
  <si>
    <t>-13,6 %</t>
  </si>
  <si>
    <t>-13,3 %</t>
  </si>
  <si>
    <t>2.234 €/m2</t>
  </si>
  <si>
    <t>2.337 €/m2</t>
  </si>
  <si>
    <t>2.430 €/m2</t>
  </si>
  <si>
    <t>2.463 €/m2</t>
  </si>
  <si>
    <t>2.504 €/m2</t>
  </si>
  <si>
    <t>2.513 €/m2</t>
  </si>
  <si>
    <t>2.537 €/m2</t>
  </si>
  <si>
    <t>2.522 €/m2</t>
  </si>
  <si>
    <t>2.619 €/m2</t>
  </si>
  <si>
    <t>2.690 €/m2</t>
  </si>
  <si>
    <t>2.788 €/m2</t>
  </si>
  <si>
    <t>2.921 €/m2</t>
  </si>
  <si>
    <t>2.915 €/m2</t>
  </si>
  <si>
    <t>2.996 €/m2</t>
  </si>
  <si>
    <t>2.995 €/m2</t>
  </si>
  <si>
    <t>2.928 €/m2</t>
  </si>
  <si>
    <t>Moncloa</t>
  </si>
  <si>
    <t>3.913 €/m2</t>
  </si>
  <si>
    <t>3.898 €/m2</t>
  </si>
  <si>
    <t>3.932 €/m2</t>
  </si>
  <si>
    <t>3.939 €/m2</t>
  </si>
  <si>
    <t>3.945 €/m2</t>
  </si>
  <si>
    <t>3.963 €/m2</t>
  </si>
  <si>
    <t>3.947 €/m2</t>
  </si>
  <si>
    <t>3.931 €/m2</t>
  </si>
  <si>
    <t>3.928 €/m2</t>
  </si>
  <si>
    <t>3.905 €/m2</t>
  </si>
  <si>
    <t>3.892 €/m2</t>
  </si>
  <si>
    <t>3.875 €/m2</t>
  </si>
  <si>
    <t>3.813 €/m2</t>
  </si>
  <si>
    <t>3.763 €/m2</t>
  </si>
  <si>
    <t>3.765 €/m2</t>
  </si>
  <si>
    <t>3.781 €/m2</t>
  </si>
  <si>
    <t>3.791 €/m2</t>
  </si>
  <si>
    <t>3.748 €/m2</t>
  </si>
  <si>
    <t>3.638 €/m2</t>
  </si>
  <si>
    <t>3.513 €/m2</t>
  </si>
  <si>
    <t>3.411 €/m2</t>
  </si>
  <si>
    <t>3.381 €/m2</t>
  </si>
  <si>
    <t>3.378 €/m2</t>
  </si>
  <si>
    <t>3.261 €/m2</t>
  </si>
  <si>
    <t>3.230 €/m2</t>
  </si>
  <si>
    <t>3.167 €/m2</t>
  </si>
  <si>
    <t>3.192 €/m2</t>
  </si>
  <si>
    <t>3.149 €/m2</t>
  </si>
  <si>
    <t>3.131 €/m2</t>
  </si>
  <si>
    <t>3.094 €/m2</t>
  </si>
  <si>
    <t>3.087 €/m2</t>
  </si>
  <si>
    <t>3.067 €/m2</t>
  </si>
  <si>
    <t>2.981 €/m2</t>
  </si>
  <si>
    <t>2.988 €/m2</t>
  </si>
  <si>
    <t>3.017 €/m2</t>
  </si>
  <si>
    <t>3.038 €/m2</t>
  </si>
  <si>
    <t>3.025 €/m2</t>
  </si>
  <si>
    <t>2.986 €/m2</t>
  </si>
  <si>
    <t>3.015 €/m2</t>
  </si>
  <si>
    <t>3.026 €/m2</t>
  </si>
  <si>
    <t>3.032 €/m2</t>
  </si>
  <si>
    <t>3.043 €/m2</t>
  </si>
  <si>
    <t>3.059 €/m2</t>
  </si>
  <si>
    <t>3.072 €/m2</t>
  </si>
  <si>
    <t>3.184 €/m2</t>
  </si>
  <si>
    <t>3.236 €/m2</t>
  </si>
  <si>
    <t>3.287 €/m2</t>
  </si>
  <si>
    <t>3.296 €/m2</t>
  </si>
  <si>
    <t>3.412 €/m2</t>
  </si>
  <si>
    <t>3.476 €/m2</t>
  </si>
  <si>
    <t>3.537 €/m2</t>
  </si>
  <si>
    <t>3.567 €/m2</t>
  </si>
  <si>
    <t>3.580 €/m2</t>
  </si>
  <si>
    <t>3.645 €/m2</t>
  </si>
  <si>
    <t>3.677 €/m2</t>
  </si>
  <si>
    <t>3.686 €/m2</t>
  </si>
  <si>
    <t>3.662 €/m2</t>
  </si>
  <si>
    <t>3.684 €/m2</t>
  </si>
  <si>
    <t>3.814 €/m2</t>
  </si>
  <si>
    <t>3.868 €/m2</t>
  </si>
  <si>
    <t>3.872 €/m2</t>
  </si>
  <si>
    <t>3.825 €/m2</t>
  </si>
  <si>
    <t>3.834 €/m2</t>
  </si>
  <si>
    <t>3.811 €/m2</t>
  </si>
  <si>
    <t>3.888 €/m2</t>
  </si>
  <si>
    <t>3.884 €/m2</t>
  </si>
  <si>
    <t>3.880 €/m2</t>
  </si>
  <si>
    <t>3.859 €/m2</t>
  </si>
  <si>
    <t>3.847 €/m2</t>
  </si>
  <si>
    <t>3.968 €/m2</t>
  </si>
  <si>
    <t>4.003 €/m2</t>
  </si>
  <si>
    <t>3.979 €/m2</t>
  </si>
  <si>
    <t>3.921 €/m2</t>
  </si>
  <si>
    <t>3.920 €/m2</t>
  </si>
  <si>
    <t>3.866 €/m2</t>
  </si>
  <si>
    <t>3.993 €/m2</t>
  </si>
  <si>
    <t>Moratalaz</t>
  </si>
  <si>
    <t>2.460 €/m2</t>
  </si>
  <si>
    <t>2.499 €/m2</t>
  </si>
  <si>
    <t>2.473 €/m2</t>
  </si>
  <si>
    <t>2.467 €/m2</t>
  </si>
  <si>
    <t>2.500 €/m2</t>
  </si>
  <si>
    <t>2.558 €/m2</t>
  </si>
  <si>
    <t>2.495 €/m2</t>
  </si>
  <si>
    <t>2.483 €/m2</t>
  </si>
  <si>
    <t>2.530 €/m2</t>
  </si>
  <si>
    <t>2.449 €/m2</t>
  </si>
  <si>
    <t>2.404 €/m2</t>
  </si>
  <si>
    <t>2.389 €/m2</t>
  </si>
  <si>
    <t>2.323 €/m2</t>
  </si>
  <si>
    <t>2.200 €/m2</t>
  </si>
  <si>
    <t>2.250 €/m2</t>
  </si>
  <si>
    <t>2.260 €/m2</t>
  </si>
  <si>
    <t>2.016 €/m2</t>
  </si>
  <si>
    <t>2.012 €/m2</t>
  </si>
  <si>
    <t>1.992 €/m2</t>
  </si>
  <si>
    <t>2.006 €/m2</t>
  </si>
  <si>
    <t>1.974 €/m2</t>
  </si>
  <si>
    <t>1.929 €/m2</t>
  </si>
  <si>
    <t>1.911 €/m2</t>
  </si>
  <si>
    <t>1.907 €/m2</t>
  </si>
  <si>
    <t>1.948 €/m2</t>
  </si>
  <si>
    <t>1.904 €/m2</t>
  </si>
  <si>
    <t>1.947 €/m2</t>
  </si>
  <si>
    <t>1.949 €/m2</t>
  </si>
  <si>
    <t>1.926 €/m2</t>
  </si>
  <si>
    <t>1.895 €/m2</t>
  </si>
  <si>
    <t>1.908 €/m2</t>
  </si>
  <si>
    <t>1.916 €/m2</t>
  </si>
  <si>
    <t>1.912 €/m2</t>
  </si>
  <si>
    <t>1.906 €/m2</t>
  </si>
  <si>
    <t>1.896 €/m2</t>
  </si>
  <si>
    <t>1.955 €/m2</t>
  </si>
  <si>
    <t>1.891 €/m2</t>
  </si>
  <si>
    <t>1.903 €/m2</t>
  </si>
  <si>
    <t>1.928 €/m2</t>
  </si>
  <si>
    <t>1.840 €/m2</t>
  </si>
  <si>
    <t>1.995 €/m2</t>
  </si>
  <si>
    <t>1.986 €/m2</t>
  </si>
  <si>
    <t>-13,7 %</t>
  </si>
  <si>
    <t>2.047 €/m2</t>
  </si>
  <si>
    <t>2.131 €/m2</t>
  </si>
  <si>
    <t>2.129 €/m2</t>
  </si>
  <si>
    <t>2.145 €/m2</t>
  </si>
  <si>
    <t>2.194 €/m2</t>
  </si>
  <si>
    <t>-12,3 %</t>
  </si>
  <si>
    <t>-13,5 %</t>
  </si>
  <si>
    <t>2.319 €/m2</t>
  </si>
  <si>
    <t>2.350 €/m2</t>
  </si>
  <si>
    <t>2.366 €/m2</t>
  </si>
  <si>
    <t>2.422 €/m2</t>
  </si>
  <si>
    <t>2.610 €/m2</t>
  </si>
  <si>
    <t>2.589 €/m2</t>
  </si>
  <si>
    <t>Puente_Vallecas</t>
  </si>
  <si>
    <t>1.952 €/m2</t>
  </si>
  <si>
    <t>1.957 €/m2</t>
  </si>
  <si>
    <t>1.954 €/m2</t>
  </si>
  <si>
    <t>1.958 €/m2</t>
  </si>
  <si>
    <t>1.915 €/m2</t>
  </si>
  <si>
    <t>1.890 €/m2</t>
  </si>
  <si>
    <t>1.886 €/m2</t>
  </si>
  <si>
    <t>1.862 €/m2</t>
  </si>
  <si>
    <t>1.839 €/m2</t>
  </si>
  <si>
    <t>1.818 €/m2</t>
  </si>
  <si>
    <t>1.805 €/m2</t>
  </si>
  <si>
    <t>1.787 €/m2</t>
  </si>
  <si>
    <t>1.737 €/m2</t>
  </si>
  <si>
    <t>1.707 €/m2</t>
  </si>
  <si>
    <t>1.513 €/m2</t>
  </si>
  <si>
    <t>1.520 €/m2</t>
  </si>
  <si>
    <t>1.480 €/m2</t>
  </si>
  <si>
    <t>1.462 €/m2</t>
  </si>
  <si>
    <t>1.460 €/m2</t>
  </si>
  <si>
    <t>1.441 €/m2</t>
  </si>
  <si>
    <t>1.424 €/m2</t>
  </si>
  <si>
    <t>1.394 €/m2</t>
  </si>
  <si>
    <t>1.388 €/m2</t>
  </si>
  <si>
    <t>1.308 €/m2</t>
  </si>
  <si>
    <t>1.290 €/m2</t>
  </si>
  <si>
    <t>1.329 €/m2</t>
  </si>
  <si>
    <t>1.361 €/m2</t>
  </si>
  <si>
    <t>1.352 €/m2</t>
  </si>
  <si>
    <t>1.344 €/m2</t>
  </si>
  <si>
    <t>1.346 €/m2</t>
  </si>
  <si>
    <t>1.360 €/m2</t>
  </si>
  <si>
    <t>1.355 €/m2</t>
  </si>
  <si>
    <t>1.368 €/m2</t>
  </si>
  <si>
    <t>1.343 €/m2</t>
  </si>
  <si>
    <t>1.328 €/m2</t>
  </si>
  <si>
    <t>1.333 €/m2</t>
  </si>
  <si>
    <t>1.347 €/m2</t>
  </si>
  <si>
    <t>1.326 €/m2</t>
  </si>
  <si>
    <t>1.330 €/m2</t>
  </si>
  <si>
    <t>1.261 €/m2</t>
  </si>
  <si>
    <t>1.257 €/m2</t>
  </si>
  <si>
    <t>1.280 €/m2</t>
  </si>
  <si>
    <t>1.281 €/m2</t>
  </si>
  <si>
    <t>1.300 €/m2</t>
  </si>
  <si>
    <t>1.319 €/m2</t>
  </si>
  <si>
    <t>1.304 €/m2</t>
  </si>
  <si>
    <t>1.311 €/m2</t>
  </si>
  <si>
    <t>1.339 €/m2</t>
  </si>
  <si>
    <t>1.350 €/m2</t>
  </si>
  <si>
    <t>1.405 €/m2</t>
  </si>
  <si>
    <t>1.435 €/m2</t>
  </si>
  <si>
    <t>1.423 €/m2</t>
  </si>
  <si>
    <t>1.408 €/m2</t>
  </si>
  <si>
    <t>1.400 €/m2</t>
  </si>
  <si>
    <t>1.450 €/m2</t>
  </si>
  <si>
    <t>1.431 €/m2</t>
  </si>
  <si>
    <t>-15,0 %</t>
  </si>
  <si>
    <t>1.434 €/m2</t>
  </si>
  <si>
    <t>-18,8 %</t>
  </si>
  <si>
    <t>1.465 €/m2</t>
  </si>
  <si>
    <t>-19,6 %</t>
  </si>
  <si>
    <t>1.486 €/m2</t>
  </si>
  <si>
    <t>-19,5 %</t>
  </si>
  <si>
    <t>1.492 €/m2</t>
  </si>
  <si>
    <t>-20,6 %</t>
  </si>
  <si>
    <t>1.493 €/m2</t>
  </si>
  <si>
    <t>-20,9 %</t>
  </si>
  <si>
    <t>1.545 €/m2</t>
  </si>
  <si>
    <t>-19,1 %</t>
  </si>
  <si>
    <t>-19,4 %</t>
  </si>
  <si>
    <t>1.636 €/m2</t>
  </si>
  <si>
    <t>-19,8 %</t>
  </si>
  <si>
    <t>-17,8 %</t>
  </si>
  <si>
    <t>-19,0 %</t>
  </si>
  <si>
    <t>1.725 €/m2</t>
  </si>
  <si>
    <t>1.767 €/m2</t>
  </si>
  <si>
    <t>-18,4 %</t>
  </si>
  <si>
    <t>1.823 €/m2</t>
  </si>
  <si>
    <t>1.845 €/m2</t>
  </si>
  <si>
    <t>1.880 €/m2</t>
  </si>
  <si>
    <t>-17,5 %</t>
  </si>
  <si>
    <t>-18,3 %</t>
  </si>
  <si>
    <t>-17,0 %</t>
  </si>
  <si>
    <t>-15,8 %</t>
  </si>
  <si>
    <t>-15,5 %</t>
  </si>
  <si>
    <t>2.079 €/m2</t>
  </si>
  <si>
    <t>2.130 €/m2</t>
  </si>
  <si>
    <t>2.288 €/m2</t>
  </si>
  <si>
    <t>2.322 €/m2</t>
  </si>
  <si>
    <t>2.374 €/m2</t>
  </si>
  <si>
    <t>2.394 €/m2</t>
  </si>
  <si>
    <t>2.416 €/m2</t>
  </si>
  <si>
    <t>2.414 €/m2</t>
  </si>
  <si>
    <t>2.471 €/m2</t>
  </si>
  <si>
    <t>2.501 €/m2</t>
  </si>
  <si>
    <t>2.510 €/m2</t>
  </si>
  <si>
    <t>2.482 €/m2</t>
  </si>
  <si>
    <t>2.608 €/m2</t>
  </si>
  <si>
    <t>2.741 €/m2</t>
  </si>
  <si>
    <t>2.717 €/m2</t>
  </si>
  <si>
    <t>2.714 €/m2</t>
  </si>
  <si>
    <t>Retiro</t>
  </si>
  <si>
    <t>4.513 €/m2</t>
  </si>
  <si>
    <t>4.564 €/m2</t>
  </si>
  <si>
    <t>4.586 €/m2</t>
  </si>
  <si>
    <t>4.560 €/m2</t>
  </si>
  <si>
    <t>4.555 €/m2</t>
  </si>
  <si>
    <t>4.572 €/m2</t>
  </si>
  <si>
    <t>4.539 €/m2</t>
  </si>
  <si>
    <t>4.600 €/m2</t>
  </si>
  <si>
    <t>4.575 €/m2</t>
  </si>
  <si>
    <t>4.660 €/m2</t>
  </si>
  <si>
    <t>4.614 €/m2</t>
  </si>
  <si>
    <t>4.529 €/m2</t>
  </si>
  <si>
    <t>4.478 €/m2</t>
  </si>
  <si>
    <t>4.460 €/m2</t>
  </si>
  <si>
    <t>4.482 €/m2</t>
  </si>
  <si>
    <t>4.442 €/m2</t>
  </si>
  <si>
    <t>4.508 €/m2</t>
  </si>
  <si>
    <t>4.552 €/m2</t>
  </si>
  <si>
    <t>4.538 €/m2</t>
  </si>
  <si>
    <t>4.372 €/m2</t>
  </si>
  <si>
    <t>4.262 €/m2</t>
  </si>
  <si>
    <t>4.103 €/m2</t>
  </si>
  <si>
    <t>4.011 €/m2</t>
  </si>
  <si>
    <t>3.771 €/m2</t>
  </si>
  <si>
    <t>3.493 €/m2</t>
  </si>
  <si>
    <t>3.453 €/m2</t>
  </si>
  <si>
    <t>3.419 €/m2</t>
  </si>
  <si>
    <t>3.408 €/m2</t>
  </si>
  <si>
    <t>3.343 €/m2</t>
  </si>
  <si>
    <t>3.350 €/m2</t>
  </si>
  <si>
    <t>3.340 €/m2</t>
  </si>
  <si>
    <t>3.368 €/m2</t>
  </si>
  <si>
    <t>3.420 €/m2</t>
  </si>
  <si>
    <t>3.394 €/m2</t>
  </si>
  <si>
    <t>3.107 €/m2</t>
  </si>
  <si>
    <t>3.069 €/m2</t>
  </si>
  <si>
    <t>3.078 €/m2</t>
  </si>
  <si>
    <t>3.113 €/m2</t>
  </si>
  <si>
    <t>3.127 €/m2</t>
  </si>
  <si>
    <t>3.186 €/m2</t>
  </si>
  <si>
    <t>3.208 €/m2</t>
  </si>
  <si>
    <t>3.295 €/m2</t>
  </si>
  <si>
    <t>3.307 €/m2</t>
  </si>
  <si>
    <t>3.316 €/m2</t>
  </si>
  <si>
    <t>3.347 €/m2</t>
  </si>
  <si>
    <t>3.370 €/m2</t>
  </si>
  <si>
    <t>3.432 €/m2</t>
  </si>
  <si>
    <t>3.448 €/m2</t>
  </si>
  <si>
    <t>3.456 €/m2</t>
  </si>
  <si>
    <t>3.552 €/m2</t>
  </si>
  <si>
    <t>3.601 €/m2</t>
  </si>
  <si>
    <t>3.607 €/m2</t>
  </si>
  <si>
    <t>3.618 €/m2</t>
  </si>
  <si>
    <t>3.640 €/m2</t>
  </si>
  <si>
    <t>3.700 €/m2</t>
  </si>
  <si>
    <t>3.702 €/m2</t>
  </si>
  <si>
    <t>3.756 €/m2</t>
  </si>
  <si>
    <t>3.832 €/m2</t>
  </si>
  <si>
    <t>3.881 €/m2</t>
  </si>
  <si>
    <t>3.882 €/m2</t>
  </si>
  <si>
    <t>3.982 €/m2</t>
  </si>
  <si>
    <t>3.934 €/m2</t>
  </si>
  <si>
    <t>3.938 €/m2</t>
  </si>
  <si>
    <t>4.008 €/m2</t>
  </si>
  <si>
    <t>3.936 €/m2</t>
  </si>
  <si>
    <t>3.960 €/m2</t>
  </si>
  <si>
    <t>3.964 €/m2</t>
  </si>
  <si>
    <t>4.325 €/m2</t>
  </si>
  <si>
    <t>4.313 €/m2</t>
  </si>
  <si>
    <t>4.256 €/m2</t>
  </si>
  <si>
    <t>4.337 €/m2</t>
  </si>
  <si>
    <t>4.427 €/m2</t>
  </si>
  <si>
    <t>Salamanca</t>
  </si>
  <si>
    <t>5.903 €/m2</t>
  </si>
  <si>
    <t>5.986 €/m2</t>
  </si>
  <si>
    <t>5.985 €/m2</t>
  </si>
  <si>
    <t>5.893 €/m2</t>
  </si>
  <si>
    <t>5.815 €/m2</t>
  </si>
  <si>
    <t>5.786 €/m2</t>
  </si>
  <si>
    <t>5.872 €/m2</t>
  </si>
  <si>
    <t>5.873 €/m2</t>
  </si>
  <si>
    <t>5.890 €/m2</t>
  </si>
  <si>
    <t>5.916 €/m2</t>
  </si>
  <si>
    <t>5.788 €/m2</t>
  </si>
  <si>
    <t>5.791 €/m2</t>
  </si>
  <si>
    <t>5.860 €/m2</t>
  </si>
  <si>
    <t>5.868 €/m2</t>
  </si>
  <si>
    <t>5.848 €/m2</t>
  </si>
  <si>
    <t>5.850 €/m2</t>
  </si>
  <si>
    <t>5.818 €/m2</t>
  </si>
  <si>
    <t>5.829 €/m2</t>
  </si>
  <si>
    <t>5.752 €/m2</t>
  </si>
  <si>
    <t>5.710 €/m2</t>
  </si>
  <si>
    <t>5.747 €/m2</t>
  </si>
  <si>
    <t>5.700 €/m2</t>
  </si>
  <si>
    <t>5.655 €/m2</t>
  </si>
  <si>
    <t>5.640 €/m2</t>
  </si>
  <si>
    <t>5.536 €/m2</t>
  </si>
  <si>
    <t>5.440 €/m2</t>
  </si>
  <si>
    <t>5.398 €/m2</t>
  </si>
  <si>
    <t>5.383 €/m2</t>
  </si>
  <si>
    <t>5.158 €/m2</t>
  </si>
  <si>
    <t>5.040 €/m2</t>
  </si>
  <si>
    <t>4.955 €/m2</t>
  </si>
  <si>
    <t>4.913 €/m2</t>
  </si>
  <si>
    <t>4.845 €/m2</t>
  </si>
  <si>
    <t>4.693 €/m2</t>
  </si>
  <si>
    <t>4.494 €/m2</t>
  </si>
  <si>
    <t>4.496 €/m2</t>
  </si>
  <si>
    <t>4.505 €/m2</t>
  </si>
  <si>
    <t>4.493 €/m2</t>
  </si>
  <si>
    <t>4.495 €/m2</t>
  </si>
  <si>
    <t>4.423 €/m2</t>
  </si>
  <si>
    <t>4.413 €/m2</t>
  </si>
  <si>
    <t>4.395 €/m2</t>
  </si>
  <si>
    <t>4.367 €/m2</t>
  </si>
  <si>
    <t>4.299 €/m2</t>
  </si>
  <si>
    <t>4.326 €/m2</t>
  </si>
  <si>
    <t>4.362 €/m2</t>
  </si>
  <si>
    <t>4.345 €/m2</t>
  </si>
  <si>
    <t>4.366 €/m2</t>
  </si>
  <si>
    <t>4.296 €/m2</t>
  </si>
  <si>
    <t>4.318 €/m2</t>
  </si>
  <si>
    <t>4.228 €/m2</t>
  </si>
  <si>
    <t>4.237 €/m2</t>
  </si>
  <si>
    <t>4.132 €/m2</t>
  </si>
  <si>
    <t>4.141 €/m2</t>
  </si>
  <si>
    <t>4.137 €/m2</t>
  </si>
  <si>
    <t>4.092 €/m2</t>
  </si>
  <si>
    <t>4.075 €/m2</t>
  </si>
  <si>
    <t>4.039 €/m2</t>
  </si>
  <si>
    <t>4.052 €/m2</t>
  </si>
  <si>
    <t>4.009 €/m2</t>
  </si>
  <si>
    <t>4.033 €/m2</t>
  </si>
  <si>
    <t>4.016 €/m2</t>
  </si>
  <si>
    <t>4.002 €/m2</t>
  </si>
  <si>
    <t>3.994 €/m2</t>
  </si>
  <si>
    <t>4.065 €/m2</t>
  </si>
  <si>
    <t>4.130 €/m2</t>
  </si>
  <si>
    <t>4.159 €/m2</t>
  </si>
  <si>
    <t>4.190 €/m2</t>
  </si>
  <si>
    <t>4.168 €/m2</t>
  </si>
  <si>
    <t>4.161 €/m2</t>
  </si>
  <si>
    <t>4.182 €/m2</t>
  </si>
  <si>
    <t>4.196 €/m2</t>
  </si>
  <si>
    <t>4.285 €/m2</t>
  </si>
  <si>
    <t>4.334 €/m2</t>
  </si>
  <si>
    <t>4.454 €/m2</t>
  </si>
  <si>
    <t>4.498 €/m2</t>
  </si>
  <si>
    <t>4.476 €/m2</t>
  </si>
  <si>
    <t>4.461 €/m2</t>
  </si>
  <si>
    <t>4.602 €/m2</t>
  </si>
  <si>
    <t>4.607 €/m2</t>
  </si>
  <si>
    <t>4.622 €/m2</t>
  </si>
  <si>
    <t>4.641 €/m2</t>
  </si>
  <si>
    <t>4.634 €/m2</t>
  </si>
  <si>
    <t>4.652 €/m2</t>
  </si>
  <si>
    <t>4.723 €/m2</t>
  </si>
  <si>
    <t>4.666 €/m2</t>
  </si>
  <si>
    <t>4.729 €/m2</t>
  </si>
  <si>
    <t>4.751 €/m2</t>
  </si>
  <si>
    <t>4.734 €/m2</t>
  </si>
  <si>
    <t>4.720 €/m2</t>
  </si>
  <si>
    <t>4.673 €/m2</t>
  </si>
  <si>
    <t>4.704 €/m2</t>
  </si>
  <si>
    <t>4.707 €/m2</t>
  </si>
  <si>
    <t>4.718 €/m2</t>
  </si>
  <si>
    <t>4.781 €/m2</t>
  </si>
  <si>
    <t>4.783 €/m2</t>
  </si>
  <si>
    <t>4.738 €/m2</t>
  </si>
  <si>
    <t>4.715 €/m2</t>
  </si>
  <si>
    <t>4.878 €/m2</t>
  </si>
  <si>
    <t>4.911 €/m2</t>
  </si>
  <si>
    <t>5.018 €/m2</t>
  </si>
  <si>
    <t>4.957 €/m2</t>
  </si>
  <si>
    <t>4.897 €/m2</t>
  </si>
  <si>
    <t>4.853 €/m2</t>
  </si>
  <si>
    <t>4.776 €/m2</t>
  </si>
  <si>
    <t>4.806 €/m2</t>
  </si>
  <si>
    <t>4.894 €/m2</t>
  </si>
  <si>
    <t>4.778 €/m2</t>
  </si>
  <si>
    <t>4.907 €/m2</t>
  </si>
  <si>
    <t>4.643 €/m2</t>
  </si>
  <si>
    <t>4.906 €/m2</t>
  </si>
  <si>
    <t>4.701 €/m2</t>
  </si>
  <si>
    <t>4.749 €/m2</t>
  </si>
  <si>
    <t>San_Blas</t>
  </si>
  <si>
    <t>2.446 €/m2</t>
  </si>
  <si>
    <t>2.491 €/m2</t>
  </si>
  <si>
    <t>2.468 €/m2</t>
  </si>
  <si>
    <t>2.505 €/m2</t>
  </si>
  <si>
    <t>2.533 €/m2</t>
  </si>
  <si>
    <t>2.431 €/m2</t>
  </si>
  <si>
    <t>2.528 €/m2</t>
  </si>
  <si>
    <t>2.466 €/m2</t>
  </si>
  <si>
    <t>2.452 €/m2</t>
  </si>
  <si>
    <t>2.432 €/m2</t>
  </si>
  <si>
    <t>2.425 €/m2</t>
  </si>
  <si>
    <t>2.437 €/m2</t>
  </si>
  <si>
    <t>2.435 €/m2</t>
  </si>
  <si>
    <t>2.393 €/m2</t>
  </si>
  <si>
    <t>2.344 €/m2</t>
  </si>
  <si>
    <t>2.313 €/m2</t>
  </si>
  <si>
    <t>2.219 €/m2</t>
  </si>
  <si>
    <t>2.144 €/m2</t>
  </si>
  <si>
    <t>2.138 €/m2</t>
  </si>
  <si>
    <t>2.107 €/m2</t>
  </si>
  <si>
    <t>2.137 €/m2</t>
  </si>
  <si>
    <t>2.103 €/m2</t>
  </si>
  <si>
    <t>2.086 €/m2</t>
  </si>
  <si>
    <t>2.043 €/m2</t>
  </si>
  <si>
    <t>2.077 €/m2</t>
  </si>
  <si>
    <t>2.148 €/m2</t>
  </si>
  <si>
    <t>2.110 €/m2</t>
  </si>
  <si>
    <t>2.104 €/m2</t>
  </si>
  <si>
    <t>2.072 €/m2</t>
  </si>
  <si>
    <t>2.048 €/m2</t>
  </si>
  <si>
    <t>2.101 €/m2</t>
  </si>
  <si>
    <t>2.068 €/m2</t>
  </si>
  <si>
    <t>2.102 €/m2</t>
  </si>
  <si>
    <t>2.113 €/m2</t>
  </si>
  <si>
    <t>2.149 €/m2</t>
  </si>
  <si>
    <t>-14,2 %</t>
  </si>
  <si>
    <t>2.154 €/m2</t>
  </si>
  <si>
    <t>-16,7 %</t>
  </si>
  <si>
    <t>-15,9 %</t>
  </si>
  <si>
    <t>2.196 €/m2</t>
  </si>
  <si>
    <t>2.230 €/m2</t>
  </si>
  <si>
    <t>2.372 €/m2</t>
  </si>
  <si>
    <t>2.412 €/m2</t>
  </si>
  <si>
    <t>2.667 €/m2</t>
  </si>
  <si>
    <t>2.776 €/m2</t>
  </si>
  <si>
    <t>2.846 €/m2</t>
  </si>
  <si>
    <t>2.870 €/m2</t>
  </si>
  <si>
    <t>2.887 €/m2</t>
  </si>
  <si>
    <t>2.895 €/m2</t>
  </si>
  <si>
    <t>2.857 €/m2</t>
  </si>
  <si>
    <t>2.866 €/m2</t>
  </si>
  <si>
    <t>2.945 €/m2</t>
  </si>
  <si>
    <t>3.080 €/m2</t>
  </si>
  <si>
    <t>3.120 €/m2</t>
  </si>
  <si>
    <t>3.133 €/m2</t>
  </si>
  <si>
    <t>3.158 €/m2</t>
  </si>
  <si>
    <t>3.134 €/m2</t>
  </si>
  <si>
    <t>3.136 €/m2</t>
  </si>
  <si>
    <t>3.111 €/m2</t>
  </si>
  <si>
    <t>3.160 €/m2</t>
  </si>
  <si>
    <t>3.199 €/m2</t>
  </si>
  <si>
    <t>3.302 €/m2</t>
  </si>
  <si>
    <t>3.470 €/m2</t>
  </si>
  <si>
    <t>3.317 €/m2</t>
  </si>
  <si>
    <t>Tetuan</t>
  </si>
  <si>
    <t>3.679 €/m2</t>
  </si>
  <si>
    <t>3.635 €/m2</t>
  </si>
  <si>
    <t>3.656 €/m2</t>
  </si>
  <si>
    <t>3.694 €/m2</t>
  </si>
  <si>
    <t>3.722 €/m2</t>
  </si>
  <si>
    <t>3.644 €/m2</t>
  </si>
  <si>
    <t>3.629 €/m2</t>
  </si>
  <si>
    <t>3.503 €/m2</t>
  </si>
  <si>
    <t>3.195 €/m2</t>
  </si>
  <si>
    <t>2.937 €/m2</t>
  </si>
  <si>
    <t>2.712 €/m2</t>
  </si>
  <si>
    <t>2.607 €/m2</t>
  </si>
  <si>
    <t>2.560 €/m2</t>
  </si>
  <si>
    <t>2.556 €/m2</t>
  </si>
  <si>
    <t>2.578 €/m2</t>
  </si>
  <si>
    <t>2.602 €/m2</t>
  </si>
  <si>
    <t>2.568 €/m2</t>
  </si>
  <si>
    <t>2.710 €/m2</t>
  </si>
  <si>
    <t>2.812 €/m2</t>
  </si>
  <si>
    <t>2.853 €/m2</t>
  </si>
  <si>
    <t>2.922 €/m2</t>
  </si>
  <si>
    <t>2.932 €/m2</t>
  </si>
  <si>
    <t>2.938 €/m2</t>
  </si>
  <si>
    <t>3.024 €/m2</t>
  </si>
  <si>
    <t>3.062 €/m2</t>
  </si>
  <si>
    <t>3.225 €/m2</t>
  </si>
  <si>
    <t>3.330 €/m2</t>
  </si>
  <si>
    <t>3.355 €/m2</t>
  </si>
  <si>
    <t>3.352 €/m2</t>
  </si>
  <si>
    <t>3.397 €/m2</t>
  </si>
  <si>
    <t>3.399 €/m2</t>
  </si>
  <si>
    <t>3.444 €/m2</t>
  </si>
  <si>
    <t>3.467 €/m2</t>
  </si>
  <si>
    <t>3.525 €/m2</t>
  </si>
  <si>
    <t>3.529 €/m2</t>
  </si>
  <si>
    <t>3.599 €/m2</t>
  </si>
  <si>
    <t>3.608 €/m2</t>
  </si>
  <si>
    <t>3.577 €/m2</t>
  </si>
  <si>
    <t>3.833 €/m2</t>
  </si>
  <si>
    <t>3.857 €/m2</t>
  </si>
  <si>
    <t>3.639 €/m2</t>
  </si>
  <si>
    <t>3.527 €/m2</t>
  </si>
  <si>
    <t>3.785 €/m2</t>
  </si>
  <si>
    <t>Usera</t>
  </si>
  <si>
    <t>1.944 €/m2</t>
  </si>
  <si>
    <t>2.060 €/m2</t>
  </si>
  <si>
    <t>2.065 €/m2</t>
  </si>
  <si>
    <t>2.031 €/m2</t>
  </si>
  <si>
    <t>2.034 €/m2</t>
  </si>
  <si>
    <t>2.004 €/m2</t>
  </si>
  <si>
    <t>1.971 €/m2</t>
  </si>
  <si>
    <t>1.970 €/m2</t>
  </si>
  <si>
    <t>1.977 €/m2</t>
  </si>
  <si>
    <t>1.831 €/m2</t>
  </si>
  <si>
    <t>1.772 €/m2</t>
  </si>
  <si>
    <t>1.728 €/m2</t>
  </si>
  <si>
    <t>1.704 €/m2</t>
  </si>
  <si>
    <t>1.695 €/m2</t>
  </si>
  <si>
    <t>1.689 €/m2</t>
  </si>
  <si>
    <t>1.705 €/m2</t>
  </si>
  <si>
    <t>1.671 €/m2</t>
  </si>
  <si>
    <t>1.583 €/m2</t>
  </si>
  <si>
    <t>1.514 €/m2</t>
  </si>
  <si>
    <t>1.517 €/m2</t>
  </si>
  <si>
    <t>1.499 €/m2</t>
  </si>
  <si>
    <t>1.523 €/m2</t>
  </si>
  <si>
    <t>1.511 €/m2</t>
  </si>
  <si>
    <t>1.498 €/m2</t>
  </si>
  <si>
    <t>1.485 €/m2</t>
  </si>
  <si>
    <t>1.478 €/m2</t>
  </si>
  <si>
    <t>1.533 €/m2</t>
  </si>
  <si>
    <t>1.488 €/m2</t>
  </si>
  <si>
    <t>1.476 €/m2</t>
  </si>
  <si>
    <t>1.446 €/m2</t>
  </si>
  <si>
    <t>1.421 €/m2</t>
  </si>
  <si>
    <t>1.449 €/m2</t>
  </si>
  <si>
    <t>1.436 €/m2</t>
  </si>
  <si>
    <t>1.459 €/m2</t>
  </si>
  <si>
    <t>1.539 €/m2</t>
  </si>
  <si>
    <t>1.568 €/m2</t>
  </si>
  <si>
    <t>1.604 €/m2</t>
  </si>
  <si>
    <t>1.587 €/m2</t>
  </si>
  <si>
    <t>1.573 €/m2</t>
  </si>
  <si>
    <t>1.699 €/m2</t>
  </si>
  <si>
    <t>1.717 €/m2</t>
  </si>
  <si>
    <t>1.803 €/m2</t>
  </si>
  <si>
    <t>-14,4 %</t>
  </si>
  <si>
    <t>-17,9 %</t>
  </si>
  <si>
    <t>1.819 €/m2</t>
  </si>
  <si>
    <t>-20,0 %</t>
  </si>
  <si>
    <t>1.837 €/m2</t>
  </si>
  <si>
    <t>1.869 €/m2</t>
  </si>
  <si>
    <t>-16,3 %</t>
  </si>
  <si>
    <t>1.999 €/m2</t>
  </si>
  <si>
    <t>2.106 €/m2</t>
  </si>
  <si>
    <t>2.253 €/m2</t>
  </si>
  <si>
    <t>2.296 €/m2</t>
  </si>
  <si>
    <t>2.307 €/m2</t>
  </si>
  <si>
    <t>2.331 €/m2</t>
  </si>
  <si>
    <t>2.381 €/m2</t>
  </si>
  <si>
    <t>2.441 €/m2</t>
  </si>
  <si>
    <t>2.511 €/m2</t>
  </si>
  <si>
    <t>2.549 €/m2</t>
  </si>
  <si>
    <t>2.628 €/m2</t>
  </si>
  <si>
    <t>2.781 €/m2</t>
  </si>
  <si>
    <t>2.933 €/m2</t>
  </si>
  <si>
    <t>3.099 €/m2</t>
  </si>
  <si>
    <t>Vicalvaro</t>
  </si>
  <si>
    <t>2.334 €/m2</t>
  </si>
  <si>
    <t>2.346 €/m2</t>
  </si>
  <si>
    <t>2.355 €/m2</t>
  </si>
  <si>
    <t>2.318 €/m2</t>
  </si>
  <si>
    <t>2.270 €/m2</t>
  </si>
  <si>
    <t>2.228 €/m2</t>
  </si>
  <si>
    <t>2.258 €/m2</t>
  </si>
  <si>
    <t>2.266 €/m2</t>
  </si>
  <si>
    <t>2.256 €/m2</t>
  </si>
  <si>
    <t>2.132 €/m2</t>
  </si>
  <si>
    <t>2.097 €/m2</t>
  </si>
  <si>
    <t>2.095 €/m2</t>
  </si>
  <si>
    <t>2.069 €/m2</t>
  </si>
  <si>
    <t>1.930 €/m2</t>
  </si>
  <si>
    <t>1.922 €/m2</t>
  </si>
  <si>
    <t>1.848 €/m2</t>
  </si>
  <si>
    <t>1.809 €/m2</t>
  </si>
  <si>
    <t>1.759 €/m2</t>
  </si>
  <si>
    <t>1.755 €/m2</t>
  </si>
  <si>
    <t>1.643 €/m2</t>
  </si>
  <si>
    <t>1.662 €/m2</t>
  </si>
  <si>
    <t>1.681 €/m2</t>
  </si>
  <si>
    <t>1.680 €/m2</t>
  </si>
  <si>
    <t>1.674 €/m2</t>
  </si>
  <si>
    <t>1.722 €/m2</t>
  </si>
  <si>
    <t>1.692 €/m2</t>
  </si>
  <si>
    <t>1.710 €/m2</t>
  </si>
  <si>
    <t>1.714 €/m2</t>
  </si>
  <si>
    <t>1.660 €/m2</t>
  </si>
  <si>
    <t>1.640 €/m2</t>
  </si>
  <si>
    <t>1.642 €/m2</t>
  </si>
  <si>
    <t>1.631 €/m2</t>
  </si>
  <si>
    <t>1.646 €/m2</t>
  </si>
  <si>
    <t>1.706 €/m2</t>
  </si>
  <si>
    <t>1.732 €/m2</t>
  </si>
  <si>
    <t>1.810 €/m2</t>
  </si>
  <si>
    <t>1.813 €/m2</t>
  </si>
  <si>
    <t>1.829 €/m2</t>
  </si>
  <si>
    <t>1.919 €/m2</t>
  </si>
  <si>
    <t>1.950 €/m2</t>
  </si>
  <si>
    <t>-14,5 %</t>
  </si>
  <si>
    <t>-18,0 %</t>
  </si>
  <si>
    <t>-18,9 %</t>
  </si>
  <si>
    <t>1.934 €/m2</t>
  </si>
  <si>
    <t>-18,7 %</t>
  </si>
  <si>
    <t>1.993 €/m2</t>
  </si>
  <si>
    <t>2.349 €/m2</t>
  </si>
  <si>
    <t>2.345 €/m2</t>
  </si>
  <si>
    <t>2.343 €/m2</t>
  </si>
  <si>
    <t>2.379 €/m2</t>
  </si>
  <si>
    <t>2.401 €/m2</t>
  </si>
  <si>
    <t>2.411 €/m2</t>
  </si>
  <si>
    <t>2.436 €/m2</t>
  </si>
  <si>
    <t>2.601 €/m2</t>
  </si>
  <si>
    <t>Villa_Vallecas</t>
  </si>
  <si>
    <t>2.461 €/m2</t>
  </si>
  <si>
    <t>2.367 €/m2</t>
  </si>
  <si>
    <t>2.421 €/m2</t>
  </si>
  <si>
    <t>2.448 €/m2</t>
  </si>
  <si>
    <t>2.409 €/m2</t>
  </si>
  <si>
    <t>2.353 €/m2</t>
  </si>
  <si>
    <t>2.324 €/m2</t>
  </si>
  <si>
    <t>2.082 €/m2</t>
  </si>
  <si>
    <t>2.052 €/m2</t>
  </si>
  <si>
    <t>2.029 €/m2</t>
  </si>
  <si>
    <t>1.914 €/m2</t>
  </si>
  <si>
    <t>1.933 €/m2</t>
  </si>
  <si>
    <t>1.941 €/m2</t>
  </si>
  <si>
    <t>1.868 €/m2</t>
  </si>
  <si>
    <t>1.832 €/m2</t>
  </si>
  <si>
    <t>1.796 €/m2</t>
  </si>
  <si>
    <t>1.872 €/m2</t>
  </si>
  <si>
    <t>1.835 €/m2</t>
  </si>
  <si>
    <t>1.932 €/m2</t>
  </si>
  <si>
    <t>2.005 €/m2</t>
  </si>
  <si>
    <t>2.014 €/m2</t>
  </si>
  <si>
    <t>2.125 €/m2</t>
  </si>
  <si>
    <t>2.124 €/m2</t>
  </si>
  <si>
    <t>-14,6 %</t>
  </si>
  <si>
    <t>2.298 €/m2</t>
  </si>
  <si>
    <t>2.371 €/m2</t>
  </si>
  <si>
    <t>2.384 €/m2</t>
  </si>
  <si>
    <t>2.385 €/m2</t>
  </si>
  <si>
    <t>2.493 €/m2</t>
  </si>
  <si>
    <t>2.498 €/m2</t>
  </si>
  <si>
    <t>2.443 €/m2</t>
  </si>
  <si>
    <t>2.470 €/m2</t>
  </si>
  <si>
    <t>2.596 €/m2</t>
  </si>
  <si>
    <t>2.665 €/m2</t>
  </si>
  <si>
    <t>2.668 €/m2</t>
  </si>
  <si>
    <t>2.650 €/m2</t>
  </si>
  <si>
    <t>2.864 €/m2</t>
  </si>
  <si>
    <t>2.860 €/m2</t>
  </si>
  <si>
    <t>2.765 €/m2</t>
  </si>
  <si>
    <t>2.816 €/m2</t>
  </si>
  <si>
    <t>2.881 €/m2</t>
  </si>
  <si>
    <t>2.955 €/m2</t>
  </si>
  <si>
    <t>Villaverde</t>
  </si>
  <si>
    <t>1.727 €/m2</t>
  </si>
  <si>
    <t>1.719 €/m2</t>
  </si>
  <si>
    <t>1.711 €/m2</t>
  </si>
  <si>
    <t>1.708 €/m2</t>
  </si>
  <si>
    <t>1.716 €/m2</t>
  </si>
  <si>
    <t>1.729 €/m2</t>
  </si>
  <si>
    <t>1.639 €/m2</t>
  </si>
  <si>
    <t>1.620 €/m2</t>
  </si>
  <si>
    <t>1.490 €/m2</t>
  </si>
  <si>
    <t>1.473 €/m2</t>
  </si>
  <si>
    <t>1.444 €/m2</t>
  </si>
  <si>
    <t>1.401 €/m2</t>
  </si>
  <si>
    <t>1.418 €/m2</t>
  </si>
  <si>
    <t>1.429 €/m2</t>
  </si>
  <si>
    <t>1.447 €/m2</t>
  </si>
  <si>
    <t>1.472 €/m2</t>
  </si>
  <si>
    <t>1.456 €/m2</t>
  </si>
  <si>
    <t>1.373 €/m2</t>
  </si>
  <si>
    <t>1.390 €/m2</t>
  </si>
  <si>
    <t>1.416 €/m2</t>
  </si>
  <si>
    <t>1.381 €/m2</t>
  </si>
  <si>
    <t>1.359 €/m2</t>
  </si>
  <si>
    <t>1.382 €/m2</t>
  </si>
  <si>
    <t>1.403 €/m2</t>
  </si>
  <si>
    <t>1.369 €/m2</t>
  </si>
  <si>
    <t>1.345 €/m2</t>
  </si>
  <si>
    <t>1.375 €/m2</t>
  </si>
  <si>
    <t>1.377 €/m2</t>
  </si>
  <si>
    <t>1.327 €/m2</t>
  </si>
  <si>
    <t>1.331 €/m2</t>
  </si>
  <si>
    <t>1.387 €/m2</t>
  </si>
  <si>
    <t>1.342 €/m2</t>
  </si>
  <si>
    <t>1.335 €/m2</t>
  </si>
  <si>
    <t>1.334 €/m2</t>
  </si>
  <si>
    <t>1.349 €/m2</t>
  </si>
  <si>
    <t>1.324 €/m2</t>
  </si>
  <si>
    <t>1.182 €/m2</t>
  </si>
  <si>
    <t>-18,5 %</t>
  </si>
  <si>
    <t>1.174 €/m2</t>
  </si>
  <si>
    <t>1.180 €/m2</t>
  </si>
  <si>
    <t>-18,6 %</t>
  </si>
  <si>
    <t>1.213 €/m2</t>
  </si>
  <si>
    <t>1.230 €/m2</t>
  </si>
  <si>
    <t>1.272 €/m2</t>
  </si>
  <si>
    <t>1.239 €/m2</t>
  </si>
  <si>
    <t>1.231 €/m2</t>
  </si>
  <si>
    <t>1.277 €/m2</t>
  </si>
  <si>
    <t>1.386 €/m2</t>
  </si>
  <si>
    <t>1.451 €/m2</t>
  </si>
  <si>
    <t>1.470 €/m2</t>
  </si>
  <si>
    <t>-17,7 %</t>
  </si>
  <si>
    <t>-17,6 %</t>
  </si>
  <si>
    <t>1.425 €/m2</t>
  </si>
  <si>
    <t>-22,1 %</t>
  </si>
  <si>
    <t>-25,7 %</t>
  </si>
  <si>
    <t>-23,3 %</t>
  </si>
  <si>
    <t>1.494 €/m2</t>
  </si>
  <si>
    <t>-21,8 %</t>
  </si>
  <si>
    <t>-20,4 %</t>
  </si>
  <si>
    <t>-17,1 %</t>
  </si>
  <si>
    <t>1.615 €/m2</t>
  </si>
  <si>
    <t>-16,6 %</t>
  </si>
  <si>
    <t>1.649 €/m2</t>
  </si>
  <si>
    <t>1.889 €/m2</t>
  </si>
  <si>
    <t>1.864 €/m2</t>
  </si>
  <si>
    <t>2.159 €/m2</t>
  </si>
  <si>
    <t>2.198 €/m2</t>
  </si>
  <si>
    <t>2.225 €/m2</t>
  </si>
  <si>
    <t>2.211 €/m2</t>
  </si>
  <si>
    <t>2.242 €/m2</t>
  </si>
  <si>
    <t>2.254 €/m2</t>
  </si>
  <si>
    <t>2.244 €/m2</t>
  </si>
  <si>
    <t>2.201 €/m2</t>
  </si>
  <si>
    <t>2.325 €/m2</t>
  </si>
  <si>
    <t>2.474 €/m2</t>
  </si>
  <si>
    <t>-14,7 %</t>
  </si>
  <si>
    <t>2.604 €/m2</t>
  </si>
  <si>
    <t>2.686 €/m2</t>
  </si>
  <si>
    <t>2.648 €/m2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</si>
</sst>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6">
    <font>
      <sz val="10.0"/>
      <color rgb="FF000000"/>
      <name val="Arial"/>
    </font>
    <font>
      <b/>
      <sz val="12.0"/>
      <color rgb="FF0066CC"/>
      <name val="Bernino-regular"/>
    </font>
    <font>
      <b/>
      <sz val="12.0"/>
      <color rgb="FF0066CC"/>
      <name val="Arial"/>
    </font>
    <font>
      <sz val="12.0"/>
      <color rgb="FF141414"/>
      <name val="Bernino-regular"/>
    </font>
    <font>
      <sz val="12.0"/>
      <color rgb="FF56A245"/>
      <name val="Bernino-regular"/>
    </font>
    <font>
      <sz val="12.0"/>
      <color rgb="FFD80000"/>
      <name val="Bernino-regula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3" numFmtId="164" xfId="0" applyAlignment="1" applyFont="1" applyNumberFormat="1">
      <alignment horizontal="left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2" fontId="3" numFmtId="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5</v>
      </c>
      <c r="C2" s="6">
        <f>+1.6 %</f>
        <v>0.016</v>
      </c>
      <c r="D2" s="7" t="s">
        <v>6</v>
      </c>
      <c r="E2" s="7" t="s">
        <v>7</v>
      </c>
    </row>
    <row r="3">
      <c r="A3" s="4">
        <v>43983.0</v>
      </c>
      <c r="B3" s="5" t="s">
        <v>8</v>
      </c>
      <c r="C3" s="7" t="s">
        <v>9</v>
      </c>
      <c r="D3" s="7" t="s">
        <v>10</v>
      </c>
      <c r="E3" s="7" t="s">
        <v>11</v>
      </c>
    </row>
    <row r="4">
      <c r="A4" s="4">
        <v>43952.0</v>
      </c>
      <c r="B4" s="5" t="s">
        <v>12</v>
      </c>
      <c r="C4" s="7" t="s">
        <v>13</v>
      </c>
      <c r="D4" s="7" t="s">
        <v>13</v>
      </c>
      <c r="E4" s="6">
        <f>+1 %</f>
        <v>0.01</v>
      </c>
    </row>
    <row r="5">
      <c r="A5" s="4">
        <v>43922.0</v>
      </c>
      <c r="B5" s="5" t="s">
        <v>14</v>
      </c>
      <c r="C5" s="7" t="s">
        <v>15</v>
      </c>
      <c r="D5" s="7" t="s">
        <v>15</v>
      </c>
      <c r="E5" s="6">
        <f>+2.6 %</f>
        <v>0.026</v>
      </c>
    </row>
    <row r="6">
      <c r="A6" s="4">
        <v>43891.0</v>
      </c>
      <c r="B6" s="5" t="s">
        <v>16</v>
      </c>
      <c r="C6" s="6">
        <f>+0.3 %</f>
        <v>0.003</v>
      </c>
      <c r="D6" s="7" t="s">
        <v>15</v>
      </c>
      <c r="E6" s="6">
        <f>+3.2 %</f>
        <v>0.032</v>
      </c>
    </row>
    <row r="7">
      <c r="A7" s="4">
        <v>43862.0</v>
      </c>
      <c r="B7" s="5" t="s">
        <v>17</v>
      </c>
      <c r="C7" s="7" t="s">
        <v>15</v>
      </c>
      <c r="D7" s="7" t="s">
        <v>18</v>
      </c>
      <c r="E7" s="6">
        <f>+3.4 %</f>
        <v>0.034</v>
      </c>
    </row>
    <row r="8">
      <c r="A8" s="4">
        <v>43831.0</v>
      </c>
      <c r="B8" s="5" t="s">
        <v>16</v>
      </c>
      <c r="C8" s="7" t="s">
        <v>15</v>
      </c>
      <c r="D8" s="6">
        <f>+1 %</f>
        <v>0.01</v>
      </c>
      <c r="E8" s="6">
        <f>+4.3 %</f>
        <v>0.043</v>
      </c>
    </row>
    <row r="9">
      <c r="A9" s="4">
        <v>43800.0</v>
      </c>
      <c r="B9" s="5" t="s">
        <v>19</v>
      </c>
      <c r="C9" s="6">
        <f>+0.1 %</f>
        <v>0.001</v>
      </c>
      <c r="D9" s="6">
        <f>+1.6 %</f>
        <v>0.016</v>
      </c>
      <c r="E9" s="6">
        <f t="shared" ref="E9:E10" si="1">+4.6 %</f>
        <v>0.046</v>
      </c>
    </row>
    <row r="10">
      <c r="A10" s="4">
        <v>43770.0</v>
      </c>
      <c r="B10" s="5" t="s">
        <v>20</v>
      </c>
      <c r="C10" s="6">
        <f>+1.2 %</f>
        <v>0.012</v>
      </c>
      <c r="D10" s="6">
        <f>+0.7 %</f>
        <v>0.007</v>
      </c>
      <c r="E10" s="6">
        <f t="shared" si="1"/>
        <v>0.046</v>
      </c>
    </row>
    <row r="11">
      <c r="A11" s="4">
        <v>43739.0</v>
      </c>
      <c r="B11" s="5" t="s">
        <v>21</v>
      </c>
      <c r="C11" s="6">
        <f>+0.3 %</f>
        <v>0.003</v>
      </c>
      <c r="D11" s="6">
        <f t="shared" ref="D11:D12" si="2">+0.2 %</f>
        <v>0.002</v>
      </c>
      <c r="E11" s="6">
        <f>+4.5 %</f>
        <v>0.045</v>
      </c>
    </row>
    <row r="12">
      <c r="A12" s="4">
        <v>43709.0</v>
      </c>
      <c r="B12" s="5" t="s">
        <v>22</v>
      </c>
      <c r="C12" s="7" t="s">
        <v>23</v>
      </c>
      <c r="D12" s="6">
        <f t="shared" si="2"/>
        <v>0.002</v>
      </c>
      <c r="E12" s="6">
        <f>+4.2 %</f>
        <v>0.042</v>
      </c>
    </row>
    <row r="13">
      <c r="A13" s="4">
        <v>43678.0</v>
      </c>
      <c r="B13" s="5" t="s">
        <v>24</v>
      </c>
      <c r="C13" s="6">
        <f>+0.6 %</f>
        <v>0.006</v>
      </c>
      <c r="D13" s="6">
        <f>+2.1 %</f>
        <v>0.021</v>
      </c>
      <c r="E13" s="6">
        <f t="shared" ref="E13:E14" si="3">+5.3 %</f>
        <v>0.053</v>
      </c>
    </row>
    <row r="14">
      <c r="A14" s="4">
        <v>43647.0</v>
      </c>
      <c r="B14" s="5" t="s">
        <v>25</v>
      </c>
      <c r="C14" s="6">
        <f>+0.3 %</f>
        <v>0.003</v>
      </c>
      <c r="D14" s="6">
        <f t="shared" ref="D14:D15" si="4">+1.7 %</f>
        <v>0.017</v>
      </c>
      <c r="E14" s="6">
        <f t="shared" si="3"/>
        <v>0.053</v>
      </c>
    </row>
    <row r="15">
      <c r="A15" s="4">
        <v>43617.0</v>
      </c>
      <c r="B15" s="5" t="s">
        <v>26</v>
      </c>
      <c r="C15" s="6">
        <f>+1.2 %</f>
        <v>0.012</v>
      </c>
      <c r="D15" s="6">
        <f t="shared" si="4"/>
        <v>0.017</v>
      </c>
      <c r="E15" s="6">
        <f>+6 %</f>
        <v>0.06</v>
      </c>
    </row>
    <row r="16">
      <c r="A16" s="4">
        <v>43586.0</v>
      </c>
      <c r="B16" s="5" t="s">
        <v>27</v>
      </c>
      <c r="C16" s="6">
        <f>+0.2 %</f>
        <v>0.002</v>
      </c>
      <c r="D16" s="6">
        <f>+1.1 %</f>
        <v>0.011</v>
      </c>
      <c r="E16" s="6">
        <f>+5.8 %</f>
        <v>0.058</v>
      </c>
    </row>
    <row r="17">
      <c r="A17" s="4">
        <v>43556.0</v>
      </c>
      <c r="B17" s="5" t="s">
        <v>28</v>
      </c>
      <c r="C17" s="6">
        <f>+0.3 %</f>
        <v>0.003</v>
      </c>
      <c r="D17" s="6">
        <f>+1.3 %</f>
        <v>0.013</v>
      </c>
      <c r="E17" s="6">
        <f t="shared" ref="E17:E18" si="5">+6 %</f>
        <v>0.06</v>
      </c>
    </row>
    <row r="18">
      <c r="A18" s="4">
        <v>43525.0</v>
      </c>
      <c r="B18" s="5" t="s">
        <v>29</v>
      </c>
      <c r="C18" s="6">
        <f>+0.5 %</f>
        <v>0.005</v>
      </c>
      <c r="D18" s="6">
        <f>+1.1 %</f>
        <v>0.011</v>
      </c>
      <c r="E18" s="6">
        <f t="shared" si="5"/>
        <v>0.06</v>
      </c>
    </row>
    <row r="19">
      <c r="A19" s="4">
        <v>43497.0</v>
      </c>
      <c r="B19" s="5" t="s">
        <v>30</v>
      </c>
      <c r="C19" s="6">
        <f>+0.4 %</f>
        <v>0.004</v>
      </c>
      <c r="D19" s="6">
        <f>+0.6 %</f>
        <v>0.006</v>
      </c>
      <c r="E19" s="6">
        <f>+6.5 %</f>
        <v>0.065</v>
      </c>
    </row>
    <row r="20">
      <c r="A20" s="4">
        <v>43466.0</v>
      </c>
      <c r="B20" s="5" t="s">
        <v>31</v>
      </c>
      <c r="C20" s="6">
        <f t="shared" ref="C20:C21" si="6">+0.1 %</f>
        <v>0.001</v>
      </c>
      <c r="D20" s="6">
        <f>+1.2 %</f>
        <v>0.012</v>
      </c>
      <c r="E20" s="6">
        <f>+7.4 %</f>
        <v>0.074</v>
      </c>
    </row>
    <row r="21">
      <c r="A21" s="4">
        <v>43435.0</v>
      </c>
      <c r="B21" s="5" t="s">
        <v>32</v>
      </c>
      <c r="C21" s="6">
        <f t="shared" si="6"/>
        <v>0.001</v>
      </c>
      <c r="D21" s="6">
        <f>+1.1 %</f>
        <v>0.011</v>
      </c>
      <c r="E21" s="6">
        <f>+8.2 %</f>
        <v>0.082</v>
      </c>
    </row>
    <row r="22">
      <c r="A22" s="4">
        <v>43405.0</v>
      </c>
      <c r="B22" s="5" t="s">
        <v>33</v>
      </c>
      <c r="C22" s="6">
        <f>+1 %</f>
        <v>0.01</v>
      </c>
      <c r="D22" s="6">
        <f>+1.4 %</f>
        <v>0.014</v>
      </c>
      <c r="E22" s="6">
        <f>+8.3 %</f>
        <v>0.083</v>
      </c>
    </row>
    <row r="23">
      <c r="A23" s="4">
        <v>43374.0</v>
      </c>
      <c r="B23" s="5" t="s">
        <v>34</v>
      </c>
      <c r="C23" s="5" t="s">
        <v>35</v>
      </c>
      <c r="D23" s="6">
        <f>+1 %</f>
        <v>0.01</v>
      </c>
      <c r="E23" s="6">
        <f>+8 %</f>
        <v>0.08</v>
      </c>
    </row>
    <row r="24">
      <c r="A24" s="4">
        <v>43344.0</v>
      </c>
      <c r="B24" s="5" t="s">
        <v>34</v>
      </c>
      <c r="C24" s="6">
        <f>+0.3 %</f>
        <v>0.003</v>
      </c>
      <c r="D24" s="6">
        <f>+1.9 %</f>
        <v>0.019</v>
      </c>
      <c r="E24" s="6">
        <f>+8.6 %</f>
        <v>0.086</v>
      </c>
    </row>
    <row r="25">
      <c r="A25" s="4">
        <v>43313.0</v>
      </c>
      <c r="B25" s="5" t="s">
        <v>36</v>
      </c>
      <c r="C25" s="6">
        <f>+0.7 %</f>
        <v>0.007</v>
      </c>
      <c r="D25" s="6">
        <f>+2.6 %</f>
        <v>0.026</v>
      </c>
      <c r="E25" s="6">
        <f>+7.1 %</f>
        <v>0.071</v>
      </c>
    </row>
    <row r="26">
      <c r="A26" s="4">
        <v>43282.0</v>
      </c>
      <c r="B26" s="5" t="s">
        <v>8</v>
      </c>
      <c r="C26" s="6">
        <f>+0.9 %</f>
        <v>0.009</v>
      </c>
      <c r="D26" s="6">
        <f>+2.4 %</f>
        <v>0.024</v>
      </c>
      <c r="E26" s="6">
        <f>+5.5 %</f>
        <v>0.055</v>
      </c>
    </row>
    <row r="27">
      <c r="A27" s="4">
        <v>43252.0</v>
      </c>
      <c r="B27" s="5" t="s">
        <v>37</v>
      </c>
      <c r="C27" s="6">
        <f>+1 %</f>
        <v>0.01</v>
      </c>
      <c r="D27" s="6">
        <f t="shared" ref="D27:D28" si="7">+1.8 %</f>
        <v>0.018</v>
      </c>
      <c r="E27" s="6">
        <f>+6 %</f>
        <v>0.06</v>
      </c>
    </row>
    <row r="28">
      <c r="A28" s="4">
        <v>43221.0</v>
      </c>
      <c r="B28" s="5" t="s">
        <v>38</v>
      </c>
      <c r="C28" s="6">
        <f>+0.5 %</f>
        <v>0.005</v>
      </c>
      <c r="D28" s="6">
        <f t="shared" si="7"/>
        <v>0.018</v>
      </c>
      <c r="E28" s="6">
        <f>+5.5 %</f>
        <v>0.055</v>
      </c>
    </row>
    <row r="29">
      <c r="A29" s="4">
        <v>43191.0</v>
      </c>
      <c r="B29" s="5" t="s">
        <v>39</v>
      </c>
      <c r="C29" s="6">
        <f>+0.3 %</f>
        <v>0.003</v>
      </c>
      <c r="D29" s="6">
        <f>+2.7 %</f>
        <v>0.027</v>
      </c>
      <c r="E29" s="6">
        <f>+4.9 %</f>
        <v>0.049</v>
      </c>
    </row>
    <row r="30">
      <c r="A30" s="4">
        <v>43160.0</v>
      </c>
      <c r="B30" s="5" t="s">
        <v>40</v>
      </c>
      <c r="C30" s="6">
        <f>+1 %</f>
        <v>0.01</v>
      </c>
      <c r="D30" s="6">
        <f>+3.2 %</f>
        <v>0.032</v>
      </c>
      <c r="E30" s="6">
        <f>+5 %</f>
        <v>0.05</v>
      </c>
    </row>
    <row r="31">
      <c r="A31" s="4">
        <v>43132.0</v>
      </c>
      <c r="B31" s="5" t="s">
        <v>41</v>
      </c>
      <c r="C31" s="6">
        <f>+1.3 %</f>
        <v>0.013</v>
      </c>
      <c r="D31" s="6">
        <f>+2.3 %</f>
        <v>0.023</v>
      </c>
      <c r="E31" s="6">
        <f>+4.5 %</f>
        <v>0.045</v>
      </c>
    </row>
    <row r="32">
      <c r="A32" s="4">
        <v>43101.0</v>
      </c>
      <c r="B32" s="5" t="s">
        <v>42</v>
      </c>
      <c r="C32" s="6">
        <f>+0.8 %</f>
        <v>0.008</v>
      </c>
      <c r="D32" s="6">
        <f>+1.7 %</f>
        <v>0.017</v>
      </c>
      <c r="E32" s="6">
        <f>+3 %</f>
        <v>0.03</v>
      </c>
    </row>
    <row r="33">
      <c r="A33" s="4">
        <v>43070.0</v>
      </c>
      <c r="B33" s="5" t="s">
        <v>43</v>
      </c>
      <c r="C33" s="6">
        <f>+0.1 %</f>
        <v>0.001</v>
      </c>
      <c r="D33" s="6">
        <f>+1.5 %</f>
        <v>0.015</v>
      </c>
      <c r="E33" s="6">
        <f>+2.4 %</f>
        <v>0.024</v>
      </c>
    </row>
    <row r="34">
      <c r="A34" s="4">
        <v>43040.0</v>
      </c>
      <c r="B34" s="5" t="s">
        <v>44</v>
      </c>
      <c r="C34" s="6">
        <f>+0.8 %</f>
        <v>0.008</v>
      </c>
      <c r="D34" s="6">
        <f>+0.3 %</f>
        <v>0.003</v>
      </c>
      <c r="E34" s="6">
        <f>+3.3 %</f>
        <v>0.033</v>
      </c>
    </row>
    <row r="35">
      <c r="A35" s="4">
        <v>43009.0</v>
      </c>
      <c r="B35" s="5" t="s">
        <v>45</v>
      </c>
      <c r="C35" s="6">
        <f>+0.6 %</f>
        <v>0.006</v>
      </c>
      <c r="D35" s="7" t="s">
        <v>13</v>
      </c>
      <c r="E35" s="6">
        <f>+3.2 %</f>
        <v>0.032</v>
      </c>
    </row>
    <row r="36">
      <c r="A36" s="4">
        <v>42979.0</v>
      </c>
      <c r="B36" s="5" t="s">
        <v>46</v>
      </c>
      <c r="C36" s="7" t="s">
        <v>47</v>
      </c>
      <c r="D36" s="7" t="s">
        <v>48</v>
      </c>
      <c r="E36" s="6">
        <f>+2.5 %</f>
        <v>0.025</v>
      </c>
    </row>
    <row r="37">
      <c r="A37" s="4">
        <v>42948.0</v>
      </c>
      <c r="B37" s="5" t="s">
        <v>49</v>
      </c>
      <c r="C37" s="7" t="s">
        <v>23</v>
      </c>
      <c r="D37" s="6">
        <f>+1 %</f>
        <v>0.01</v>
      </c>
      <c r="E37" s="6">
        <f>+2.6 %</f>
        <v>0.026</v>
      </c>
    </row>
    <row r="38">
      <c r="A38" s="4">
        <v>42917.0</v>
      </c>
      <c r="B38" s="5" t="s">
        <v>50</v>
      </c>
      <c r="C38" s="6">
        <f>+1.3 %</f>
        <v>0.013</v>
      </c>
      <c r="D38" s="6">
        <f>+1.8 %</f>
        <v>0.018</v>
      </c>
      <c r="E38" s="6">
        <f>+3.7 %</f>
        <v>0.037</v>
      </c>
    </row>
    <row r="39">
      <c r="A39" s="4">
        <v>42887.0</v>
      </c>
      <c r="B39" s="5" t="s">
        <v>51</v>
      </c>
      <c r="C39" s="6">
        <f>+0.5 %</f>
        <v>0.005</v>
      </c>
      <c r="D39" s="6">
        <f t="shared" ref="D39:D40" si="8">+0.9 %</f>
        <v>0.009</v>
      </c>
      <c r="E39" s="6">
        <f>+1.9 %</f>
        <v>0.019</v>
      </c>
    </row>
    <row r="40">
      <c r="A40" s="4">
        <v>42856.0</v>
      </c>
      <c r="B40" s="5" t="s">
        <v>52</v>
      </c>
      <c r="C40" s="7" t="s">
        <v>53</v>
      </c>
      <c r="D40" s="6">
        <f t="shared" si="8"/>
        <v>0.009</v>
      </c>
      <c r="E40" s="6">
        <f>+1.3 %</f>
        <v>0.013</v>
      </c>
    </row>
    <row r="41">
      <c r="A41" s="4">
        <v>42826.0</v>
      </c>
      <c r="B41" s="5" t="s">
        <v>54</v>
      </c>
      <c r="C41" s="6">
        <f>+0.4 %</f>
        <v>0.004</v>
      </c>
      <c r="D41" s="6">
        <f t="shared" ref="D41:E41" si="9">+0.8 %</f>
        <v>0.008</v>
      </c>
      <c r="E41" s="6">
        <f t="shared" si="9"/>
        <v>0.008</v>
      </c>
    </row>
    <row r="42">
      <c r="A42" s="4">
        <v>42795.0</v>
      </c>
      <c r="B42" s="5" t="s">
        <v>55</v>
      </c>
      <c r="C42" s="6">
        <f>+0.5 %</f>
        <v>0.005</v>
      </c>
      <c r="D42" s="6">
        <f>+0.6 %</f>
        <v>0.006</v>
      </c>
      <c r="E42" s="6">
        <f>+0.2 %</f>
        <v>0.002</v>
      </c>
    </row>
    <row r="43">
      <c r="A43" s="4">
        <v>42767.0</v>
      </c>
      <c r="B43" s="5" t="s">
        <v>56</v>
      </c>
      <c r="C43" s="7" t="s">
        <v>57</v>
      </c>
      <c r="D43" s="6">
        <f>+1 %</f>
        <v>0.01</v>
      </c>
      <c r="E43" s="7" t="s">
        <v>15</v>
      </c>
    </row>
    <row r="44">
      <c r="A44" s="4">
        <v>42736.0</v>
      </c>
      <c r="B44" s="5" t="s">
        <v>58</v>
      </c>
      <c r="C44" s="6">
        <f>+0.2 %</f>
        <v>0.002</v>
      </c>
      <c r="D44" s="6">
        <f>+1.9 %</f>
        <v>0.019</v>
      </c>
      <c r="E44" s="5" t="s">
        <v>35</v>
      </c>
    </row>
    <row r="45">
      <c r="A45" s="4">
        <v>42705.0</v>
      </c>
      <c r="B45" s="5" t="s">
        <v>59</v>
      </c>
      <c r="C45" s="6">
        <f>+1 %</f>
        <v>0.01</v>
      </c>
      <c r="D45" s="6">
        <f>+1.6 %</f>
        <v>0.016</v>
      </c>
      <c r="E45" s="7" t="s">
        <v>60</v>
      </c>
    </row>
    <row r="46">
      <c r="A46" s="4">
        <v>42675.0</v>
      </c>
      <c r="B46" s="5" t="s">
        <v>61</v>
      </c>
      <c r="C46" s="6">
        <f>+0.7 %</f>
        <v>0.007</v>
      </c>
      <c r="D46" s="7" t="s">
        <v>60</v>
      </c>
      <c r="E46" s="7" t="s">
        <v>13</v>
      </c>
    </row>
    <row r="47">
      <c r="A47" s="4">
        <v>42644.0</v>
      </c>
      <c r="B47" s="5" t="s">
        <v>62</v>
      </c>
      <c r="C47" s="7" t="s">
        <v>53</v>
      </c>
      <c r="D47" s="7" t="s">
        <v>23</v>
      </c>
      <c r="E47" s="7" t="s">
        <v>63</v>
      </c>
    </row>
    <row r="48">
      <c r="A48" s="4">
        <v>42614.0</v>
      </c>
      <c r="B48" s="5" t="s">
        <v>64</v>
      </c>
      <c r="C48" s="7" t="s">
        <v>65</v>
      </c>
      <c r="D48" s="7" t="s">
        <v>66</v>
      </c>
      <c r="E48" s="7" t="s">
        <v>67</v>
      </c>
    </row>
    <row r="49">
      <c r="A49" s="4">
        <v>42583.0</v>
      </c>
      <c r="B49" s="5" t="s">
        <v>68</v>
      </c>
      <c r="C49" s="6">
        <f>+0.2 %</f>
        <v>0.002</v>
      </c>
      <c r="D49" s="7" t="s">
        <v>15</v>
      </c>
      <c r="E49" s="7" t="s">
        <v>65</v>
      </c>
    </row>
    <row r="50">
      <c r="A50" s="4">
        <v>42552.0</v>
      </c>
      <c r="B50" s="5" t="s">
        <v>69</v>
      </c>
      <c r="C50" s="7" t="s">
        <v>60</v>
      </c>
      <c r="D50" s="7" t="s">
        <v>65</v>
      </c>
      <c r="E50" s="7" t="s">
        <v>70</v>
      </c>
    </row>
    <row r="51">
      <c r="A51" s="4">
        <v>42522.0</v>
      </c>
      <c r="B51" s="5" t="s">
        <v>71</v>
      </c>
      <c r="C51" s="7" t="s">
        <v>53</v>
      </c>
      <c r="D51" s="7" t="s">
        <v>23</v>
      </c>
      <c r="E51" s="7" t="s">
        <v>72</v>
      </c>
    </row>
    <row r="52">
      <c r="A52" s="4">
        <v>42491.0</v>
      </c>
      <c r="B52" s="5" t="s">
        <v>73</v>
      </c>
      <c r="C52" s="7" t="s">
        <v>18</v>
      </c>
      <c r="D52" s="7" t="s">
        <v>74</v>
      </c>
      <c r="E52" s="7" t="s">
        <v>70</v>
      </c>
    </row>
    <row r="53">
      <c r="A53" s="4">
        <v>42461.0</v>
      </c>
      <c r="B53" s="5" t="s">
        <v>58</v>
      </c>
      <c r="C53" s="7" t="s">
        <v>57</v>
      </c>
      <c r="D53" s="5" t="s">
        <v>35</v>
      </c>
      <c r="E53" s="7" t="s">
        <v>75</v>
      </c>
    </row>
    <row r="54">
      <c r="A54" s="4">
        <v>42430.0</v>
      </c>
      <c r="B54" s="5" t="s">
        <v>76</v>
      </c>
      <c r="C54" s="6">
        <f t="shared" ref="C54:C55" si="10">+0.1 %</f>
        <v>0.001</v>
      </c>
      <c r="D54" s="5" t="s">
        <v>35</v>
      </c>
      <c r="E54" s="7" t="s">
        <v>75</v>
      </c>
    </row>
    <row r="55">
      <c r="A55" s="4">
        <v>42401.0</v>
      </c>
      <c r="B55" s="5" t="s">
        <v>77</v>
      </c>
      <c r="C55" s="6">
        <f t="shared" si="10"/>
        <v>0.001</v>
      </c>
      <c r="D55" s="5" t="s">
        <v>35</v>
      </c>
      <c r="E55" s="7" t="s">
        <v>78</v>
      </c>
    </row>
    <row r="56">
      <c r="A56" s="4">
        <v>42370.0</v>
      </c>
      <c r="B56" s="5" t="s">
        <v>58</v>
      </c>
      <c r="C56" s="7" t="s">
        <v>57</v>
      </c>
      <c r="D56" s="5" t="s">
        <v>35</v>
      </c>
      <c r="E56" s="7" t="s">
        <v>63</v>
      </c>
    </row>
    <row r="57">
      <c r="A57" s="4">
        <v>42339.0</v>
      </c>
      <c r="B57" s="5" t="s">
        <v>79</v>
      </c>
      <c r="C57" s="6">
        <f t="shared" ref="C57:C59" si="11">+0.1 %</f>
        <v>0.001</v>
      </c>
      <c r="D57" s="6">
        <f>+0.3 %</f>
        <v>0.003</v>
      </c>
      <c r="E57" s="7" t="s">
        <v>80</v>
      </c>
    </row>
    <row r="58">
      <c r="A58" s="4">
        <v>42309.0</v>
      </c>
      <c r="B58" s="5" t="s">
        <v>77</v>
      </c>
      <c r="C58" s="6">
        <f t="shared" si="11"/>
        <v>0.001</v>
      </c>
      <c r="D58" s="5" t="s">
        <v>35</v>
      </c>
      <c r="E58" s="7" t="s">
        <v>72</v>
      </c>
    </row>
    <row r="59">
      <c r="A59" s="4">
        <v>42278.0</v>
      </c>
      <c r="B59" s="5" t="s">
        <v>81</v>
      </c>
      <c r="C59" s="6">
        <f t="shared" si="11"/>
        <v>0.001</v>
      </c>
      <c r="D59" s="7" t="s">
        <v>66</v>
      </c>
      <c r="E59" s="7" t="s">
        <v>78</v>
      </c>
    </row>
    <row r="60">
      <c r="A60" s="4">
        <v>42248.0</v>
      </c>
      <c r="B60" s="5" t="s">
        <v>56</v>
      </c>
      <c r="C60" s="7" t="s">
        <v>15</v>
      </c>
      <c r="D60" s="7" t="s">
        <v>82</v>
      </c>
      <c r="E60" s="7" t="s">
        <v>13</v>
      </c>
    </row>
    <row r="61">
      <c r="A61" s="4">
        <v>42217.0</v>
      </c>
      <c r="B61" s="5" t="s">
        <v>77</v>
      </c>
      <c r="C61" s="7" t="s">
        <v>47</v>
      </c>
      <c r="D61" s="7" t="s">
        <v>67</v>
      </c>
      <c r="E61" s="7" t="s">
        <v>75</v>
      </c>
    </row>
    <row r="62">
      <c r="A62" s="4">
        <v>42186.0</v>
      </c>
      <c r="B62" s="5" t="s">
        <v>45</v>
      </c>
      <c r="C62" s="7" t="s">
        <v>57</v>
      </c>
      <c r="D62" s="7" t="s">
        <v>15</v>
      </c>
      <c r="E62" s="7" t="s">
        <v>66</v>
      </c>
    </row>
    <row r="63">
      <c r="A63" s="4">
        <v>42156.0</v>
      </c>
      <c r="B63" s="5" t="s">
        <v>83</v>
      </c>
      <c r="C63" s="7" t="s">
        <v>60</v>
      </c>
      <c r="D63" s="7" t="s">
        <v>15</v>
      </c>
      <c r="E63" s="7" t="s">
        <v>65</v>
      </c>
    </row>
    <row r="64">
      <c r="A64" s="4">
        <v>42125.0</v>
      </c>
      <c r="B64" s="5" t="s">
        <v>84</v>
      </c>
      <c r="C64" s="6">
        <f>+0.3 %</f>
        <v>0.003</v>
      </c>
      <c r="D64" s="6">
        <f>+0.2 %</f>
        <v>0.002</v>
      </c>
      <c r="E64" s="7" t="s">
        <v>85</v>
      </c>
    </row>
    <row r="65">
      <c r="A65" s="4">
        <v>42095.0</v>
      </c>
      <c r="B65" s="5" t="s">
        <v>86</v>
      </c>
      <c r="C65" s="7" t="s">
        <v>57</v>
      </c>
      <c r="D65" s="7" t="s">
        <v>60</v>
      </c>
      <c r="E65" s="7" t="s">
        <v>18</v>
      </c>
    </row>
    <row r="66">
      <c r="A66" s="4">
        <v>42064.0</v>
      </c>
      <c r="B66" s="5" t="s">
        <v>49</v>
      </c>
      <c r="C66" s="6">
        <f>+0.2 %</f>
        <v>0.002</v>
      </c>
      <c r="D66" s="7" t="s">
        <v>74</v>
      </c>
      <c r="E66" s="7" t="s">
        <v>78</v>
      </c>
    </row>
    <row r="67">
      <c r="A67" s="4">
        <v>42036.0</v>
      </c>
      <c r="B67" s="5" t="s">
        <v>87</v>
      </c>
      <c r="C67" s="7" t="s">
        <v>60</v>
      </c>
      <c r="D67" s="7" t="s">
        <v>74</v>
      </c>
      <c r="E67" s="7" t="s">
        <v>88</v>
      </c>
    </row>
    <row r="68">
      <c r="A68" s="4">
        <v>42005.0</v>
      </c>
      <c r="B68" s="5" t="s">
        <v>89</v>
      </c>
      <c r="C68" s="7" t="s">
        <v>18</v>
      </c>
      <c r="D68" s="6">
        <f>+0.5 %</f>
        <v>0.005</v>
      </c>
      <c r="E68" s="7" t="s">
        <v>90</v>
      </c>
    </row>
    <row r="69">
      <c r="A69" s="4">
        <v>41974.0</v>
      </c>
      <c r="B69" s="5" t="s">
        <v>91</v>
      </c>
      <c r="C69" s="6">
        <f>+0.2 %</f>
        <v>0.002</v>
      </c>
      <c r="D69" s="6">
        <f>+1.3 %</f>
        <v>0.013</v>
      </c>
      <c r="E69" s="7" t="s">
        <v>92</v>
      </c>
    </row>
    <row r="70">
      <c r="A70" s="4">
        <v>41944.0</v>
      </c>
      <c r="B70" s="5" t="s">
        <v>93</v>
      </c>
      <c r="C70" s="6">
        <f>+0.8 %</f>
        <v>0.008</v>
      </c>
      <c r="D70" s="6">
        <f>+0.5 %</f>
        <v>0.005</v>
      </c>
      <c r="E70" s="7" t="s">
        <v>90</v>
      </c>
    </row>
    <row r="71">
      <c r="A71" s="4">
        <v>41913.0</v>
      </c>
      <c r="B71" s="5" t="s">
        <v>94</v>
      </c>
      <c r="C71" s="6">
        <f>+0.2 %</f>
        <v>0.002</v>
      </c>
      <c r="D71" s="7" t="s">
        <v>65</v>
      </c>
      <c r="E71" s="7" t="s">
        <v>95</v>
      </c>
    </row>
    <row r="72">
      <c r="A72" s="4">
        <v>41883.0</v>
      </c>
      <c r="B72" s="5" t="s">
        <v>51</v>
      </c>
      <c r="C72" s="7" t="s">
        <v>18</v>
      </c>
      <c r="D72" s="7" t="s">
        <v>13</v>
      </c>
      <c r="E72" s="7" t="s">
        <v>96</v>
      </c>
    </row>
    <row r="73">
      <c r="A73" s="4">
        <v>41852.0</v>
      </c>
      <c r="B73" s="5" t="s">
        <v>97</v>
      </c>
      <c r="C73" s="7" t="s">
        <v>74</v>
      </c>
      <c r="D73" s="7" t="s">
        <v>47</v>
      </c>
      <c r="E73" s="7" t="s">
        <v>96</v>
      </c>
    </row>
    <row r="74">
      <c r="A74" s="4">
        <v>41821.0</v>
      </c>
      <c r="B74" s="5" t="s">
        <v>98</v>
      </c>
      <c r="C74" s="7" t="s">
        <v>53</v>
      </c>
      <c r="D74" s="6">
        <f>+0.4 %</f>
        <v>0.004</v>
      </c>
      <c r="E74" s="7" t="s">
        <v>99</v>
      </c>
    </row>
    <row r="75">
      <c r="A75" s="4">
        <v>41791.0</v>
      </c>
      <c r="B75" s="5" t="s">
        <v>91</v>
      </c>
      <c r="C75" s="7" t="s">
        <v>15</v>
      </c>
      <c r="D75" s="7" t="s">
        <v>74</v>
      </c>
      <c r="E75" s="7" t="s">
        <v>100</v>
      </c>
    </row>
    <row r="76">
      <c r="A76" s="4">
        <v>41760.0</v>
      </c>
      <c r="B76" s="5" t="s">
        <v>101</v>
      </c>
      <c r="C76" s="6">
        <f>+0.7 %</f>
        <v>0.007</v>
      </c>
      <c r="D76" s="7" t="s">
        <v>80</v>
      </c>
      <c r="E76" s="7" t="s">
        <v>102</v>
      </c>
    </row>
    <row r="77">
      <c r="A77" s="4">
        <v>41730.0</v>
      </c>
      <c r="B77" s="5" t="s">
        <v>44</v>
      </c>
      <c r="C77" s="7" t="s">
        <v>66</v>
      </c>
      <c r="D77" s="7" t="s">
        <v>90</v>
      </c>
      <c r="E77" s="7" t="s">
        <v>103</v>
      </c>
    </row>
    <row r="78">
      <c r="A78" s="4">
        <v>41699.0</v>
      </c>
      <c r="B78" s="5" t="s">
        <v>104</v>
      </c>
      <c r="C78" s="7" t="s">
        <v>105</v>
      </c>
      <c r="D78" s="7" t="s">
        <v>106</v>
      </c>
      <c r="E78" s="7" t="s">
        <v>10</v>
      </c>
    </row>
    <row r="79">
      <c r="A79" s="4">
        <v>41671.0</v>
      </c>
      <c r="B79" s="5" t="s">
        <v>107</v>
      </c>
      <c r="C79" s="7" t="s">
        <v>53</v>
      </c>
      <c r="D79" s="7" t="s">
        <v>15</v>
      </c>
      <c r="E79" s="7" t="s">
        <v>108</v>
      </c>
    </row>
    <row r="80">
      <c r="A80" s="4">
        <v>41640.0</v>
      </c>
      <c r="B80" s="5" t="s">
        <v>109</v>
      </c>
      <c r="C80" s="7" t="s">
        <v>57</v>
      </c>
      <c r="D80" s="7" t="s">
        <v>18</v>
      </c>
      <c r="E80" s="7" t="s">
        <v>99</v>
      </c>
    </row>
    <row r="81">
      <c r="A81" s="4">
        <v>41609.0</v>
      </c>
      <c r="B81" s="5" t="s">
        <v>110</v>
      </c>
      <c r="C81" s="7" t="s">
        <v>53</v>
      </c>
      <c r="D81" s="7" t="s">
        <v>65</v>
      </c>
      <c r="E81" s="7" t="s">
        <v>111</v>
      </c>
    </row>
    <row r="82">
      <c r="A82" s="4">
        <v>41579.0</v>
      </c>
      <c r="B82" s="5" t="s">
        <v>112</v>
      </c>
      <c r="C82" s="7" t="s">
        <v>57</v>
      </c>
      <c r="D82" s="7" t="s">
        <v>78</v>
      </c>
      <c r="E82" s="7" t="s">
        <v>113</v>
      </c>
    </row>
    <row r="83">
      <c r="A83" s="4">
        <v>41548.0</v>
      </c>
      <c r="B83" s="5" t="s">
        <v>114</v>
      </c>
      <c r="C83" s="7" t="s">
        <v>74</v>
      </c>
      <c r="D83" s="7" t="s">
        <v>63</v>
      </c>
      <c r="E83" s="7" t="s">
        <v>115</v>
      </c>
    </row>
    <row r="84">
      <c r="A84" s="4">
        <v>41518.0</v>
      </c>
      <c r="B84" s="5" t="s">
        <v>116</v>
      </c>
      <c r="C84" s="7" t="s">
        <v>18</v>
      </c>
      <c r="D84" s="7" t="s">
        <v>75</v>
      </c>
      <c r="E84" s="7" t="s">
        <v>117</v>
      </c>
    </row>
    <row r="85">
      <c r="A85" s="4">
        <v>41487.0</v>
      </c>
      <c r="B85" s="5" t="s">
        <v>118</v>
      </c>
      <c r="C85" s="7" t="s">
        <v>23</v>
      </c>
      <c r="D85" s="7" t="s">
        <v>67</v>
      </c>
      <c r="E85" s="7" t="s">
        <v>119</v>
      </c>
    </row>
    <row r="86">
      <c r="A86" s="4">
        <v>41456.0</v>
      </c>
      <c r="B86" s="5" t="s">
        <v>120</v>
      </c>
      <c r="C86" s="7" t="s">
        <v>15</v>
      </c>
      <c r="D86" s="7" t="s">
        <v>47</v>
      </c>
      <c r="E86" s="7" t="s">
        <v>121</v>
      </c>
    </row>
    <row r="87">
      <c r="A87" s="4">
        <v>41426.0</v>
      </c>
      <c r="B87" s="5" t="s">
        <v>122</v>
      </c>
      <c r="C87" s="7" t="s">
        <v>48</v>
      </c>
      <c r="D87" s="7" t="s">
        <v>67</v>
      </c>
      <c r="E87" s="7" t="s">
        <v>123</v>
      </c>
    </row>
    <row r="88">
      <c r="A88" s="4">
        <v>41395.0</v>
      </c>
      <c r="B88" s="5" t="s">
        <v>124</v>
      </c>
      <c r="C88" s="7" t="s">
        <v>57</v>
      </c>
      <c r="D88" s="7" t="s">
        <v>78</v>
      </c>
      <c r="E88" s="7" t="s">
        <v>125</v>
      </c>
    </row>
    <row r="89">
      <c r="A89" s="4">
        <v>41365.0</v>
      </c>
      <c r="B89" s="5" t="s">
        <v>126</v>
      </c>
      <c r="C89" s="7" t="s">
        <v>23</v>
      </c>
      <c r="D89" s="7" t="s">
        <v>75</v>
      </c>
      <c r="E89" s="7" t="s">
        <v>127</v>
      </c>
    </row>
    <row r="90">
      <c r="A90" s="4">
        <v>41334.0</v>
      </c>
      <c r="B90" s="5" t="s">
        <v>128</v>
      </c>
      <c r="C90" s="7" t="s">
        <v>15</v>
      </c>
      <c r="D90" s="7" t="s">
        <v>72</v>
      </c>
      <c r="E90" s="7" t="s">
        <v>129</v>
      </c>
    </row>
    <row r="91">
      <c r="A91" s="4">
        <v>41306.0</v>
      </c>
      <c r="B91" s="5" t="s">
        <v>130</v>
      </c>
      <c r="C91" s="7" t="s">
        <v>15</v>
      </c>
      <c r="D91" s="7" t="s">
        <v>90</v>
      </c>
      <c r="E91" s="7" t="s">
        <v>131</v>
      </c>
    </row>
    <row r="92">
      <c r="A92" s="4">
        <v>41275.0</v>
      </c>
      <c r="B92" s="5" t="s">
        <v>132</v>
      </c>
      <c r="C92" s="7" t="s">
        <v>78</v>
      </c>
      <c r="D92" s="7" t="s">
        <v>133</v>
      </c>
      <c r="E92" s="7" t="s">
        <v>134</v>
      </c>
    </row>
    <row r="93">
      <c r="A93" s="4">
        <v>41244.0</v>
      </c>
      <c r="B93" s="5" t="s">
        <v>27</v>
      </c>
      <c r="C93" s="7" t="s">
        <v>13</v>
      </c>
      <c r="D93" s="7" t="s">
        <v>82</v>
      </c>
      <c r="E93" s="7" t="s">
        <v>135</v>
      </c>
    </row>
    <row r="94">
      <c r="A94" s="4">
        <v>41214.0</v>
      </c>
      <c r="B94" s="5" t="s">
        <v>136</v>
      </c>
      <c r="C94" s="7" t="s">
        <v>18</v>
      </c>
      <c r="D94" s="7" t="s">
        <v>72</v>
      </c>
      <c r="E94" s="7" t="s">
        <v>131</v>
      </c>
    </row>
    <row r="95">
      <c r="A95" s="4">
        <v>41183.0</v>
      </c>
      <c r="B95" s="5" t="s">
        <v>137</v>
      </c>
      <c r="C95" s="6">
        <f>+0.1 %</f>
        <v>0.001</v>
      </c>
      <c r="D95" s="7" t="s">
        <v>133</v>
      </c>
      <c r="E95" s="7" t="s">
        <v>138</v>
      </c>
    </row>
    <row r="96">
      <c r="A96" s="4">
        <v>41153.0</v>
      </c>
      <c r="B96" s="5" t="s">
        <v>139</v>
      </c>
      <c r="C96" s="7" t="s">
        <v>67</v>
      </c>
      <c r="D96" s="7" t="s">
        <v>140</v>
      </c>
      <c r="E96" s="7" t="s">
        <v>131</v>
      </c>
    </row>
    <row r="97">
      <c r="A97" s="4">
        <v>41122.0</v>
      </c>
      <c r="B97" s="5" t="s">
        <v>141</v>
      </c>
      <c r="C97" s="7" t="s">
        <v>82</v>
      </c>
      <c r="D97" s="7" t="s">
        <v>142</v>
      </c>
      <c r="E97" s="7" t="s">
        <v>143</v>
      </c>
    </row>
    <row r="98">
      <c r="A98" s="4">
        <v>41091.0</v>
      </c>
      <c r="B98" s="5" t="s">
        <v>144</v>
      </c>
      <c r="C98" s="7" t="s">
        <v>85</v>
      </c>
      <c r="D98" s="7" t="s">
        <v>145</v>
      </c>
      <c r="E98" s="7" t="s">
        <v>146</v>
      </c>
    </row>
    <row r="99">
      <c r="A99" s="4">
        <v>41061.0</v>
      </c>
      <c r="B99" s="5" t="s">
        <v>147</v>
      </c>
      <c r="C99" s="7" t="s">
        <v>74</v>
      </c>
      <c r="D99" s="7" t="s">
        <v>70</v>
      </c>
      <c r="E99" s="7" t="s">
        <v>148</v>
      </c>
    </row>
    <row r="100">
      <c r="A100" s="4">
        <v>41030.0</v>
      </c>
      <c r="B100" s="5" t="s">
        <v>149</v>
      </c>
      <c r="C100" s="7" t="s">
        <v>65</v>
      </c>
      <c r="D100" s="7" t="s">
        <v>150</v>
      </c>
      <c r="E100" s="7" t="s">
        <v>119</v>
      </c>
    </row>
    <row r="101">
      <c r="A101" s="4">
        <v>41000.0</v>
      </c>
      <c r="B101" s="5" t="s">
        <v>151</v>
      </c>
      <c r="C101" s="7" t="s">
        <v>48</v>
      </c>
      <c r="D101" s="7" t="s">
        <v>152</v>
      </c>
      <c r="E101" s="7" t="s">
        <v>153</v>
      </c>
    </row>
    <row r="102">
      <c r="A102" s="4">
        <v>40969.0</v>
      </c>
      <c r="B102" s="5" t="s">
        <v>154</v>
      </c>
      <c r="C102" s="7" t="s">
        <v>65</v>
      </c>
      <c r="D102" s="7" t="s">
        <v>152</v>
      </c>
      <c r="E102" s="7" t="s">
        <v>103</v>
      </c>
    </row>
    <row r="103">
      <c r="A103" s="4">
        <v>40940.0</v>
      </c>
      <c r="B103" s="5" t="s">
        <v>155</v>
      </c>
      <c r="C103" s="7" t="s">
        <v>13</v>
      </c>
      <c r="D103" s="7" t="s">
        <v>90</v>
      </c>
      <c r="E103" s="7" t="s">
        <v>156</v>
      </c>
    </row>
    <row r="104">
      <c r="A104" s="4">
        <v>40909.0</v>
      </c>
      <c r="B104" s="5" t="s">
        <v>157</v>
      </c>
      <c r="C104" s="7" t="s">
        <v>48</v>
      </c>
      <c r="D104" s="7" t="s">
        <v>106</v>
      </c>
      <c r="E104" s="7" t="s">
        <v>142</v>
      </c>
    </row>
    <row r="105">
      <c r="A105" s="4">
        <v>40878.0</v>
      </c>
      <c r="B105" s="5" t="s">
        <v>158</v>
      </c>
      <c r="C105" s="7" t="s">
        <v>47</v>
      </c>
      <c r="D105" s="7" t="s">
        <v>75</v>
      </c>
      <c r="E105" s="7" t="s">
        <v>150</v>
      </c>
    </row>
    <row r="106">
      <c r="A106" s="4">
        <v>40848.0</v>
      </c>
      <c r="B106" s="5" t="s">
        <v>159</v>
      </c>
      <c r="C106" s="7" t="s">
        <v>15</v>
      </c>
      <c r="D106" s="7" t="s">
        <v>82</v>
      </c>
      <c r="E106" s="7" t="s">
        <v>13</v>
      </c>
    </row>
    <row r="107">
      <c r="A107" s="4">
        <v>40817.0</v>
      </c>
      <c r="B107" s="5" t="s">
        <v>160</v>
      </c>
      <c r="C107" s="7" t="s">
        <v>53</v>
      </c>
      <c r="D107" s="7" t="s">
        <v>105</v>
      </c>
      <c r="E107" s="7" t="s">
        <v>53</v>
      </c>
    </row>
    <row r="108">
      <c r="A108" s="4">
        <v>40787.0</v>
      </c>
      <c r="B108" s="5" t="s">
        <v>161</v>
      </c>
      <c r="C108" s="7" t="s">
        <v>66</v>
      </c>
      <c r="D108" s="7" t="s">
        <v>106</v>
      </c>
      <c r="E108" s="6">
        <f>+0.8 %</f>
        <v>0.008</v>
      </c>
    </row>
    <row r="109">
      <c r="A109" s="4">
        <v>40756.0</v>
      </c>
      <c r="B109" s="5" t="s">
        <v>162</v>
      </c>
      <c r="C109" s="7" t="s">
        <v>48</v>
      </c>
      <c r="D109" s="7" t="s">
        <v>65</v>
      </c>
      <c r="E109" s="6">
        <f>+2.1 %</f>
        <v>0.021</v>
      </c>
    </row>
    <row r="110">
      <c r="A110" s="4">
        <v>40725.0</v>
      </c>
      <c r="B110" s="5" t="s">
        <v>163</v>
      </c>
      <c r="C110" s="7" t="s">
        <v>15</v>
      </c>
      <c r="D110" s="7" t="s">
        <v>15</v>
      </c>
      <c r="E110" s="6">
        <f>+2.4 %</f>
        <v>0.024</v>
      </c>
    </row>
    <row r="111">
      <c r="A111" s="4">
        <v>40695.0</v>
      </c>
      <c r="B111" s="5" t="s">
        <v>164</v>
      </c>
      <c r="C111" s="7" t="s">
        <v>53</v>
      </c>
      <c r="D111" s="7" t="s">
        <v>53</v>
      </c>
      <c r="E111" s="6">
        <f>+3.7 %</f>
        <v>0.037</v>
      </c>
    </row>
    <row r="112">
      <c r="A112" s="4">
        <v>40664.0</v>
      </c>
      <c r="B112" s="5" t="s">
        <v>165</v>
      </c>
      <c r="C112" s="6">
        <f>+0.1 %</f>
        <v>0.001</v>
      </c>
      <c r="D112" s="6">
        <f>+1.1 %</f>
        <v>0.011</v>
      </c>
      <c r="E112" s="6">
        <f>+3.9 %</f>
        <v>0.039</v>
      </c>
    </row>
    <row r="113">
      <c r="A113" s="4">
        <v>40634.0</v>
      </c>
      <c r="B113" s="5" t="s">
        <v>166</v>
      </c>
      <c r="C113" s="7" t="s">
        <v>53</v>
      </c>
      <c r="D113" s="6">
        <f>+1 %</f>
        <v>0.01</v>
      </c>
      <c r="E113" s="6">
        <f>+4.4 %</f>
        <v>0.044</v>
      </c>
    </row>
    <row r="114">
      <c r="A114" s="4">
        <v>40603.0</v>
      </c>
      <c r="B114" s="5" t="s">
        <v>165</v>
      </c>
      <c r="C114" s="6">
        <f t="shared" ref="C114:D114" si="12">+1.1 %</f>
        <v>0.011</v>
      </c>
      <c r="D114" s="6">
        <f t="shared" si="12"/>
        <v>0.011</v>
      </c>
      <c r="E114" s="6">
        <f>+5.1 %</f>
        <v>0.051</v>
      </c>
    </row>
    <row r="115">
      <c r="A115" s="4">
        <v>40575.0</v>
      </c>
      <c r="B115" s="5" t="s">
        <v>167</v>
      </c>
      <c r="C115" s="5" t="s">
        <v>35</v>
      </c>
      <c r="D115" s="6">
        <f>+0.2 %</f>
        <v>0.002</v>
      </c>
      <c r="E115" s="6">
        <f>+4.9 %</f>
        <v>0.049</v>
      </c>
    </row>
    <row r="116">
      <c r="A116" s="4">
        <v>40544.0</v>
      </c>
      <c r="B116" s="5" t="s">
        <v>167</v>
      </c>
      <c r="C116" s="5" t="s">
        <v>35</v>
      </c>
      <c r="D116" s="6">
        <f>+1 %</f>
        <v>0.01</v>
      </c>
      <c r="E116" s="6">
        <f t="shared" ref="E116:E117" si="13">+4.8 %</f>
        <v>0.048</v>
      </c>
    </row>
    <row r="117">
      <c r="A117" s="4">
        <v>40513.0</v>
      </c>
      <c r="B117" s="5" t="s">
        <v>167</v>
      </c>
      <c r="C117" s="6">
        <f>+0.2 %</f>
        <v>0.002</v>
      </c>
      <c r="D117" s="6">
        <f t="shared" ref="D117:D118" si="14">+1.9 %</f>
        <v>0.019</v>
      </c>
      <c r="E117" s="6">
        <f t="shared" si="13"/>
        <v>0.048</v>
      </c>
    </row>
    <row r="118">
      <c r="A118" s="4">
        <v>40483.0</v>
      </c>
      <c r="B118" s="5" t="s">
        <v>168</v>
      </c>
      <c r="C118" s="6">
        <f t="shared" ref="C118:C119" si="15">+0.8 %</f>
        <v>0.008</v>
      </c>
      <c r="D118" s="6">
        <f t="shared" si="14"/>
        <v>0.019</v>
      </c>
      <c r="E118" s="6">
        <f>+4.3 %</f>
        <v>0.043</v>
      </c>
    </row>
    <row r="119">
      <c r="A119" s="4">
        <v>40452.0</v>
      </c>
      <c r="B119" s="5" t="s">
        <v>169</v>
      </c>
      <c r="C119" s="6">
        <f t="shared" si="15"/>
        <v>0.008</v>
      </c>
      <c r="D119" s="6">
        <f>+0.7 %</f>
        <v>0.007</v>
      </c>
      <c r="E119" s="6">
        <f>+3.5 %</f>
        <v>0.035</v>
      </c>
    </row>
    <row r="120">
      <c r="A120" s="4">
        <v>40422.0</v>
      </c>
      <c r="B120" s="5" t="s">
        <v>170</v>
      </c>
      <c r="C120" s="6">
        <f>+0.2 %</f>
        <v>0.002</v>
      </c>
      <c r="D120" s="6">
        <f>+0.9 %</f>
        <v>0.009</v>
      </c>
      <c r="E120" s="6">
        <f>+2.7 %</f>
        <v>0.027</v>
      </c>
    </row>
    <row r="121">
      <c r="A121" s="4">
        <v>40391.0</v>
      </c>
      <c r="B121" s="5" t="s">
        <v>171</v>
      </c>
      <c r="C121" s="7" t="s">
        <v>15</v>
      </c>
      <c r="D121" s="6">
        <f>+0.8 %</f>
        <v>0.008</v>
      </c>
      <c r="E121" s="6">
        <f>+2.2 %</f>
        <v>0.022</v>
      </c>
    </row>
    <row r="122">
      <c r="A122" s="4">
        <v>40360.0</v>
      </c>
      <c r="B122" s="5" t="s">
        <v>172</v>
      </c>
      <c r="C122" s="6">
        <f>+1.1 %</f>
        <v>0.011</v>
      </c>
      <c r="D122" s="6">
        <f>+1.7 %</f>
        <v>0.017</v>
      </c>
      <c r="E122" s="6">
        <f>+1.8 %</f>
        <v>0.018</v>
      </c>
    </row>
    <row r="123">
      <c r="A123" s="4">
        <v>40330.0</v>
      </c>
      <c r="B123" s="5" t="s">
        <v>173</v>
      </c>
      <c r="C123" s="5" t="s">
        <v>35</v>
      </c>
      <c r="D123" s="6">
        <f>+1.2 %</f>
        <v>0.012</v>
      </c>
      <c r="E123" s="6">
        <f>+0.5 %</f>
        <v>0.005</v>
      </c>
    </row>
    <row r="124">
      <c r="A124" s="4">
        <v>40299.0</v>
      </c>
      <c r="B124" s="5" t="s">
        <v>174</v>
      </c>
      <c r="C124" s="6">
        <f t="shared" ref="C124:C125" si="16">+0.6 %</f>
        <v>0.006</v>
      </c>
      <c r="D124" s="6">
        <f>+2.1 %</f>
        <v>0.021</v>
      </c>
      <c r="E124" s="7" t="s">
        <v>57</v>
      </c>
    </row>
    <row r="125">
      <c r="A125" s="4">
        <v>40269.0</v>
      </c>
      <c r="B125" s="5" t="s">
        <v>175</v>
      </c>
      <c r="C125" s="6">
        <f t="shared" si="16"/>
        <v>0.006</v>
      </c>
      <c r="D125" s="6">
        <f>+1.4 %</f>
        <v>0.014</v>
      </c>
      <c r="E125" s="7" t="s">
        <v>66</v>
      </c>
    </row>
    <row r="126">
      <c r="A126" s="4">
        <v>40238.0</v>
      </c>
      <c r="B126" s="5" t="s">
        <v>176</v>
      </c>
      <c r="C126" s="6">
        <f>+0.9 %</f>
        <v>0.009</v>
      </c>
      <c r="D126" s="6">
        <f>+0.8 %</f>
        <v>0.008</v>
      </c>
      <c r="E126" s="7" t="s">
        <v>106</v>
      </c>
    </row>
    <row r="127">
      <c r="A127" s="4">
        <v>40210.0</v>
      </c>
      <c r="B127" s="5" t="s">
        <v>177</v>
      </c>
      <c r="C127" s="7" t="s">
        <v>53</v>
      </c>
      <c r="D127" s="7" t="s">
        <v>60</v>
      </c>
      <c r="E127" s="7" t="s">
        <v>145</v>
      </c>
    </row>
    <row r="128">
      <c r="A128" s="4">
        <v>40179.0</v>
      </c>
      <c r="B128" s="5" t="s">
        <v>178</v>
      </c>
      <c r="C128" s="5" t="s">
        <v>35</v>
      </c>
      <c r="D128" s="7" t="s">
        <v>57</v>
      </c>
      <c r="E128" s="7" t="s">
        <v>145</v>
      </c>
    </row>
    <row r="129">
      <c r="A129" s="4">
        <v>40148.0</v>
      </c>
      <c r="B129" s="5" t="s">
        <v>178</v>
      </c>
      <c r="C129" s="7" t="s">
        <v>15</v>
      </c>
      <c r="D129" s="7" t="s">
        <v>57</v>
      </c>
      <c r="E129" s="7" t="s">
        <v>145</v>
      </c>
    </row>
    <row r="130">
      <c r="A130" s="4">
        <v>40118.0</v>
      </c>
      <c r="B130" s="5" t="s">
        <v>179</v>
      </c>
      <c r="C130" s="6">
        <f>+0.1 %</f>
        <v>0.001</v>
      </c>
      <c r="D130" s="7" t="s">
        <v>57</v>
      </c>
      <c r="E130" s="7" t="s">
        <v>88</v>
      </c>
    </row>
    <row r="131">
      <c r="A131" s="4">
        <v>40087.0</v>
      </c>
      <c r="B131" s="5" t="s">
        <v>180</v>
      </c>
      <c r="C131" s="5" t="s">
        <v>35</v>
      </c>
      <c r="D131" s="7" t="s">
        <v>65</v>
      </c>
      <c r="E131" s="7" t="s">
        <v>142</v>
      </c>
    </row>
    <row r="132">
      <c r="A132" s="4">
        <v>40057.0</v>
      </c>
      <c r="B132" s="5" t="s">
        <v>180</v>
      </c>
      <c r="C132" s="7" t="s">
        <v>15</v>
      </c>
      <c r="D132" s="7" t="s">
        <v>66</v>
      </c>
      <c r="E132" s="7" t="s">
        <v>7</v>
      </c>
    </row>
    <row r="133">
      <c r="A133" s="4">
        <v>40026.0</v>
      </c>
      <c r="B133" s="5" t="s">
        <v>181</v>
      </c>
      <c r="C133" s="7" t="s">
        <v>74</v>
      </c>
      <c r="D133" s="7" t="s">
        <v>82</v>
      </c>
      <c r="E133" s="7" t="s">
        <v>182</v>
      </c>
    </row>
    <row r="134">
      <c r="A134" s="4">
        <v>39995.0</v>
      </c>
      <c r="B134" s="5" t="s">
        <v>183</v>
      </c>
      <c r="C134" s="7" t="s">
        <v>57</v>
      </c>
      <c r="D134" s="7" t="s">
        <v>13</v>
      </c>
      <c r="E134" s="7" t="s">
        <v>140</v>
      </c>
    </row>
    <row r="135">
      <c r="A135" s="4">
        <v>39965.0</v>
      </c>
      <c r="B135" s="5" t="s">
        <v>184</v>
      </c>
      <c r="C135" s="7" t="s">
        <v>48</v>
      </c>
      <c r="D135" s="7" t="s">
        <v>13</v>
      </c>
      <c r="E135" s="7" t="s">
        <v>185</v>
      </c>
    </row>
    <row r="136">
      <c r="A136" s="4">
        <v>39934.0</v>
      </c>
      <c r="B136" s="5" t="s">
        <v>158</v>
      </c>
      <c r="C136" s="7" t="s">
        <v>60</v>
      </c>
      <c r="D136" s="7" t="s">
        <v>15</v>
      </c>
      <c r="E136" s="7" t="s">
        <v>99</v>
      </c>
    </row>
    <row r="137">
      <c r="A137" s="4">
        <v>39904.0</v>
      </c>
      <c r="B137" s="5" t="s">
        <v>186</v>
      </c>
      <c r="C137" s="7" t="s">
        <v>15</v>
      </c>
      <c r="D137" s="5" t="s">
        <v>35</v>
      </c>
      <c r="E137" s="7" t="s">
        <v>99</v>
      </c>
    </row>
    <row r="138">
      <c r="A138" s="4">
        <v>39873.0</v>
      </c>
      <c r="B138" s="5" t="s">
        <v>170</v>
      </c>
      <c r="C138" s="6">
        <f>+0.4 %</f>
        <v>0.004</v>
      </c>
      <c r="D138" s="6">
        <f>+0.3 %</f>
        <v>0.003</v>
      </c>
      <c r="E138" s="7" t="s">
        <v>9</v>
      </c>
    </row>
    <row r="139">
      <c r="A139" s="4">
        <v>39845.0</v>
      </c>
      <c r="B139" s="5" t="s">
        <v>187</v>
      </c>
      <c r="C139" s="7" t="s">
        <v>53</v>
      </c>
      <c r="D139" s="7" t="s">
        <v>13</v>
      </c>
      <c r="E139" s="7" t="s">
        <v>188</v>
      </c>
    </row>
    <row r="140">
      <c r="A140" s="4">
        <v>39814.0</v>
      </c>
      <c r="B140" s="5" t="s">
        <v>186</v>
      </c>
      <c r="C140" s="5" t="s">
        <v>35</v>
      </c>
      <c r="D140" s="7" t="s">
        <v>85</v>
      </c>
      <c r="E140" s="7" t="s">
        <v>188</v>
      </c>
    </row>
    <row r="141">
      <c r="A141" s="4">
        <v>39783.0</v>
      </c>
      <c r="B141" s="5" t="s">
        <v>186</v>
      </c>
      <c r="C141" s="7" t="s">
        <v>47</v>
      </c>
      <c r="D141" s="7" t="s">
        <v>13</v>
      </c>
      <c r="E141" s="7" t="s">
        <v>99</v>
      </c>
    </row>
    <row r="142">
      <c r="A142" s="4">
        <v>39753.0</v>
      </c>
      <c r="B142" s="5" t="s">
        <v>169</v>
      </c>
      <c r="C142" s="6">
        <f>+0.2 %</f>
        <v>0.002</v>
      </c>
      <c r="D142" s="7" t="s">
        <v>18</v>
      </c>
      <c r="E142" s="7" t="s">
        <v>99</v>
      </c>
    </row>
    <row r="143">
      <c r="A143" s="4">
        <v>39722.0</v>
      </c>
      <c r="B143" s="5" t="s">
        <v>189</v>
      </c>
      <c r="C143" s="7" t="s">
        <v>60</v>
      </c>
      <c r="D143" s="7" t="s">
        <v>72</v>
      </c>
      <c r="E143" s="7" t="s">
        <v>96</v>
      </c>
    </row>
    <row r="144">
      <c r="A144" s="4">
        <v>39692.0</v>
      </c>
      <c r="B144" s="5" t="s">
        <v>190</v>
      </c>
      <c r="C144" s="7" t="s">
        <v>60</v>
      </c>
      <c r="D144" s="7" t="s">
        <v>142</v>
      </c>
      <c r="E144" s="7" t="s">
        <v>191</v>
      </c>
    </row>
    <row r="145">
      <c r="A145" s="4">
        <v>39661.0</v>
      </c>
      <c r="B145" s="5" t="s">
        <v>192</v>
      </c>
      <c r="C145" s="7" t="s">
        <v>13</v>
      </c>
      <c r="D145" s="7" t="s">
        <v>90</v>
      </c>
      <c r="E145" s="7" t="s">
        <v>182</v>
      </c>
    </row>
    <row r="146">
      <c r="A146" s="4">
        <v>39630.0</v>
      </c>
      <c r="B146" s="5" t="s">
        <v>193</v>
      </c>
      <c r="C146" s="7" t="s">
        <v>75</v>
      </c>
      <c r="D146" s="7" t="s">
        <v>80</v>
      </c>
      <c r="E146" s="7" t="s">
        <v>133</v>
      </c>
    </row>
    <row r="147">
      <c r="A147" s="4">
        <v>39600.0</v>
      </c>
      <c r="B147" s="5" t="s">
        <v>194</v>
      </c>
      <c r="C147" s="7" t="s">
        <v>15</v>
      </c>
      <c r="D147" s="7" t="s">
        <v>48</v>
      </c>
      <c r="E147" s="7" t="s">
        <v>80</v>
      </c>
    </row>
    <row r="148">
      <c r="A148" s="4">
        <v>39569.0</v>
      </c>
      <c r="B148" s="5" t="s">
        <v>195</v>
      </c>
      <c r="C148" s="7" t="s">
        <v>18</v>
      </c>
      <c r="D148" s="6">
        <f>+0.2 %</f>
        <v>0.002</v>
      </c>
      <c r="E148" s="7" t="s">
        <v>75</v>
      </c>
    </row>
    <row r="149">
      <c r="A149" s="4">
        <v>39539.0</v>
      </c>
      <c r="B149" s="5" t="s">
        <v>196</v>
      </c>
      <c r="C149" s="6">
        <f>+0.2 %</f>
        <v>0.002</v>
      </c>
      <c r="D149" s="6">
        <f>+0.6 %</f>
        <v>0.006</v>
      </c>
      <c r="E149" s="6">
        <f>+0.4 %</f>
        <v>0.004</v>
      </c>
    </row>
    <row r="150">
      <c r="A150" s="4">
        <v>39508.0</v>
      </c>
      <c r="B150" s="5" t="s">
        <v>197</v>
      </c>
      <c r="C150" s="6">
        <f>+0.5 %</f>
        <v>0.005</v>
      </c>
      <c r="D150" s="7" t="s">
        <v>57</v>
      </c>
      <c r="E150" s="7" t="s">
        <v>57</v>
      </c>
    </row>
    <row r="151">
      <c r="A151" s="4">
        <v>39479.0</v>
      </c>
      <c r="B151" s="5" t="s">
        <v>198</v>
      </c>
      <c r="C151" s="7" t="s">
        <v>53</v>
      </c>
      <c r="D151" s="7" t="s">
        <v>105</v>
      </c>
      <c r="E151" s="6">
        <f>+1.2 %</f>
        <v>0.012</v>
      </c>
    </row>
    <row r="152">
      <c r="A152" s="4">
        <v>39448.0</v>
      </c>
      <c r="B152" s="5" t="s">
        <v>199</v>
      </c>
      <c r="C152" s="7" t="s">
        <v>48</v>
      </c>
      <c r="D152" s="7" t="s">
        <v>78</v>
      </c>
      <c r="E152" s="6">
        <f>+1.6 %</f>
        <v>0.016</v>
      </c>
    </row>
    <row r="153">
      <c r="A153" s="4">
        <v>39417.0</v>
      </c>
      <c r="B153" s="5" t="s">
        <v>196</v>
      </c>
      <c r="C153" s="7" t="s">
        <v>47</v>
      </c>
      <c r="D153" s="5" t="s">
        <v>35</v>
      </c>
      <c r="E153" s="6">
        <f>+1.8 %</f>
        <v>0.018</v>
      </c>
    </row>
    <row r="154">
      <c r="A154" s="4">
        <v>39387.0</v>
      </c>
      <c r="B154" s="5" t="s">
        <v>200</v>
      </c>
      <c r="C154" s="6">
        <f>+0.3 %</f>
        <v>0.003</v>
      </c>
      <c r="D154" s="6">
        <f>+1 %</f>
        <v>0.01</v>
      </c>
      <c r="E154" s="6">
        <f>+3 %</f>
        <v>0.03</v>
      </c>
    </row>
    <row r="155">
      <c r="A155" s="4">
        <v>39356.0</v>
      </c>
      <c r="B155" s="5" t="s">
        <v>201</v>
      </c>
      <c r="C155" s="6">
        <f>+0.8 %</f>
        <v>0.008</v>
      </c>
      <c r="D155" s="7" t="s">
        <v>15</v>
      </c>
      <c r="E155" s="6">
        <f>+3.2 %</f>
        <v>0.032</v>
      </c>
    </row>
    <row r="156">
      <c r="A156" s="4">
        <v>39326.0</v>
      </c>
      <c r="B156" s="5" t="s">
        <v>202</v>
      </c>
      <c r="C156" s="7" t="s">
        <v>57</v>
      </c>
      <c r="D156" s="7" t="s">
        <v>75</v>
      </c>
      <c r="E156" s="6">
        <f>+2.4 %</f>
        <v>0.024</v>
      </c>
    </row>
    <row r="157">
      <c r="A157" s="4">
        <v>39295.0</v>
      </c>
      <c r="B157" s="5" t="s">
        <v>203</v>
      </c>
      <c r="C157" s="7" t="s">
        <v>85</v>
      </c>
      <c r="D157" s="7" t="s">
        <v>85</v>
      </c>
      <c r="E157" s="6">
        <f>+3.4 %</f>
        <v>0.034</v>
      </c>
    </row>
    <row r="158">
      <c r="A158" s="4">
        <v>39264.0</v>
      </c>
      <c r="B158" s="5" t="s">
        <v>204</v>
      </c>
      <c r="C158" s="7" t="s">
        <v>60</v>
      </c>
      <c r="D158" s="6">
        <f t="shared" ref="D158:D159" si="17">+1.5 %</f>
        <v>0.015</v>
      </c>
      <c r="E158" s="6">
        <f>+4.3 %</f>
        <v>0.043</v>
      </c>
    </row>
    <row r="159">
      <c r="A159" s="4">
        <v>39234.0</v>
      </c>
      <c r="B159" s="5" t="s">
        <v>205</v>
      </c>
      <c r="C159" s="6">
        <f>+0.4 %</f>
        <v>0.004</v>
      </c>
      <c r="D159" s="6">
        <f t="shared" si="17"/>
        <v>0.015</v>
      </c>
      <c r="E159" s="6">
        <f>+5.1 %</f>
        <v>0.051</v>
      </c>
    </row>
    <row r="160">
      <c r="A160" s="4">
        <v>39203.0</v>
      </c>
      <c r="B160" s="5" t="s">
        <v>206</v>
      </c>
      <c r="C160" s="6">
        <f>+1.5 %</f>
        <v>0.015</v>
      </c>
      <c r="D160" s="6">
        <f>+3 %</f>
        <v>0.03</v>
      </c>
      <c r="E160" s="6">
        <f>+5.6 %</f>
        <v>0.056</v>
      </c>
    </row>
    <row r="161">
      <c r="A161" s="4">
        <v>39173.0</v>
      </c>
      <c r="B161" s="5" t="s">
        <v>207</v>
      </c>
      <c r="C161" s="7" t="s">
        <v>60</v>
      </c>
      <c r="D161" s="6">
        <f>+1.8 %</f>
        <v>0.018</v>
      </c>
      <c r="E161" s="6">
        <f>+4.2 %</f>
        <v>0.042</v>
      </c>
    </row>
    <row r="162">
      <c r="A162" s="4">
        <v>39142.0</v>
      </c>
      <c r="B162" s="5" t="s">
        <v>196</v>
      </c>
      <c r="C162" s="6">
        <f>+2 %</f>
        <v>0.02</v>
      </c>
      <c r="D162" s="6">
        <f>+1.9 %</f>
        <v>0.019</v>
      </c>
      <c r="E162" s="6">
        <f>+3.7 %</f>
        <v>0.037</v>
      </c>
    </row>
    <row r="163">
      <c r="A163" s="4">
        <v>39114.0</v>
      </c>
      <c r="B163" s="5" t="s">
        <v>165</v>
      </c>
      <c r="C163" s="6">
        <f>+0.2 %</f>
        <v>0.002</v>
      </c>
      <c r="D163" s="7" t="s">
        <v>53</v>
      </c>
      <c r="E163" s="6">
        <f>+0.6 %</f>
        <v>0.006</v>
      </c>
    </row>
    <row r="164">
      <c r="A164" s="4">
        <v>39083.0</v>
      </c>
      <c r="B164" s="5" t="s">
        <v>208</v>
      </c>
      <c r="C164" s="7" t="s">
        <v>15</v>
      </c>
      <c r="D164" s="6">
        <f t="shared" ref="D164:E164" si="18">+0.2 %</f>
        <v>0.002</v>
      </c>
      <c r="E164" s="6">
        <f t="shared" si="18"/>
        <v>0.002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1198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1199</v>
      </c>
      <c r="C2" s="7" t="s">
        <v>78</v>
      </c>
      <c r="D2" s="7" t="s">
        <v>48</v>
      </c>
      <c r="E2" s="6">
        <f>+3.4 %</f>
        <v>0.034</v>
      </c>
    </row>
    <row r="3">
      <c r="A3" s="4">
        <v>43983.0</v>
      </c>
      <c r="B3" s="5" t="s">
        <v>1200</v>
      </c>
      <c r="C3" s="5" t="s">
        <v>35</v>
      </c>
      <c r="D3" s="6">
        <f>+1.2 %</f>
        <v>0.012</v>
      </c>
      <c r="E3" s="6">
        <f>+5 %</f>
        <v>0.05</v>
      </c>
    </row>
    <row r="4">
      <c r="A4" s="4">
        <v>43952.0</v>
      </c>
      <c r="B4" s="5" t="s">
        <v>1201</v>
      </c>
      <c r="C4" s="6">
        <f>+0.7 %</f>
        <v>0.007</v>
      </c>
      <c r="D4" s="6">
        <f t="shared" ref="D4:D5" si="1">+1.4 %</f>
        <v>0.014</v>
      </c>
      <c r="E4" s="6">
        <f>+2.5 %</f>
        <v>0.025</v>
      </c>
    </row>
    <row r="5">
      <c r="A5" s="4">
        <v>43922.0</v>
      </c>
      <c r="B5" s="5" t="s">
        <v>1202</v>
      </c>
      <c r="C5" s="6">
        <f>+0.5 %</f>
        <v>0.005</v>
      </c>
      <c r="D5" s="6">
        <f t="shared" si="1"/>
        <v>0.014</v>
      </c>
      <c r="E5" s="6">
        <f>+0.8 %</f>
        <v>0.008</v>
      </c>
    </row>
    <row r="6">
      <c r="A6" s="4">
        <v>43891.0</v>
      </c>
      <c r="B6" s="5" t="s">
        <v>1203</v>
      </c>
      <c r="C6" s="6">
        <f>+0.3 %</f>
        <v>0.003</v>
      </c>
      <c r="D6" s="6">
        <f>+1.2 %</f>
        <v>0.012</v>
      </c>
      <c r="E6" s="7" t="s">
        <v>47</v>
      </c>
    </row>
    <row r="7">
      <c r="A7" s="4">
        <v>43862.0</v>
      </c>
      <c r="B7" s="5" t="s">
        <v>1204</v>
      </c>
      <c r="C7" s="6">
        <f>+0.7 %</f>
        <v>0.007</v>
      </c>
      <c r="D7" s="6">
        <f>+1.7 %</f>
        <v>0.017</v>
      </c>
      <c r="E7" s="7" t="s">
        <v>105</v>
      </c>
    </row>
    <row r="8">
      <c r="A8" s="4">
        <v>43831.0</v>
      </c>
      <c r="B8" s="5" t="s">
        <v>1205</v>
      </c>
      <c r="C8" s="6">
        <f>+0.3 %</f>
        <v>0.003</v>
      </c>
      <c r="D8" s="6">
        <f>+0.5 %</f>
        <v>0.005</v>
      </c>
      <c r="E8" s="7" t="s">
        <v>70</v>
      </c>
    </row>
    <row r="9">
      <c r="A9" s="4">
        <v>43800.0</v>
      </c>
      <c r="B9" s="5" t="s">
        <v>1206</v>
      </c>
      <c r="C9" s="6">
        <f>+0.7 %</f>
        <v>0.007</v>
      </c>
      <c r="D9" s="6">
        <f>+1.5 %</f>
        <v>0.015</v>
      </c>
      <c r="E9" s="7" t="s">
        <v>92</v>
      </c>
    </row>
    <row r="10">
      <c r="A10" s="4">
        <v>43770.0</v>
      </c>
      <c r="B10" s="5" t="s">
        <v>1207</v>
      </c>
      <c r="C10" s="7" t="s">
        <v>60</v>
      </c>
      <c r="D10" s="6">
        <f>+1.9 %</f>
        <v>0.019</v>
      </c>
      <c r="E10" s="7" t="s">
        <v>624</v>
      </c>
    </row>
    <row r="11">
      <c r="A11" s="4">
        <v>43739.0</v>
      </c>
      <c r="B11" s="5" t="s">
        <v>1085</v>
      </c>
      <c r="C11" s="6">
        <f>+1.3 %</f>
        <v>0.013</v>
      </c>
      <c r="D11" s="6">
        <f>+2 %</f>
        <v>0.02</v>
      </c>
      <c r="E11" s="7" t="s">
        <v>145</v>
      </c>
    </row>
    <row r="12">
      <c r="A12" s="4">
        <v>43709.0</v>
      </c>
      <c r="B12" s="5" t="s">
        <v>1208</v>
      </c>
      <c r="C12" s="6">
        <f>+1 %</f>
        <v>0.01</v>
      </c>
      <c r="D12" s="6">
        <f>+0.9 %</f>
        <v>0.009</v>
      </c>
      <c r="E12" s="7" t="s">
        <v>92</v>
      </c>
    </row>
    <row r="13">
      <c r="A13" s="4">
        <v>43678.0</v>
      </c>
      <c r="B13" s="5" t="s">
        <v>1209</v>
      </c>
      <c r="C13" s="7" t="s">
        <v>57</v>
      </c>
      <c r="D13" s="7" t="s">
        <v>285</v>
      </c>
      <c r="E13" s="7" t="s">
        <v>72</v>
      </c>
    </row>
    <row r="14">
      <c r="A14" s="4">
        <v>43647.0</v>
      </c>
      <c r="B14" s="5" t="s">
        <v>1210</v>
      </c>
      <c r="C14" s="6">
        <f>+0.2 %</f>
        <v>0.002</v>
      </c>
      <c r="D14" s="7" t="s">
        <v>142</v>
      </c>
      <c r="E14" s="7" t="s">
        <v>60</v>
      </c>
    </row>
    <row r="15">
      <c r="A15" s="4">
        <v>43617.0</v>
      </c>
      <c r="B15" s="5" t="s">
        <v>1211</v>
      </c>
      <c r="C15" s="7" t="s">
        <v>70</v>
      </c>
      <c r="D15" s="7" t="s">
        <v>9</v>
      </c>
      <c r="E15" s="6">
        <f>+0.4 %</f>
        <v>0.004</v>
      </c>
    </row>
    <row r="16">
      <c r="A16" s="4">
        <v>43586.0</v>
      </c>
      <c r="B16" s="5" t="s">
        <v>1212</v>
      </c>
      <c r="C16" s="7" t="s">
        <v>65</v>
      </c>
      <c r="D16" s="7" t="s">
        <v>255</v>
      </c>
      <c r="E16" s="6">
        <f>+2.7 %</f>
        <v>0.027</v>
      </c>
    </row>
    <row r="17">
      <c r="A17" s="4">
        <v>43556.0</v>
      </c>
      <c r="B17" s="5" t="s">
        <v>1213</v>
      </c>
      <c r="C17" s="7" t="s">
        <v>78</v>
      </c>
      <c r="D17" s="7" t="s">
        <v>82</v>
      </c>
      <c r="E17" s="6">
        <f>+4.3 %</f>
        <v>0.043</v>
      </c>
    </row>
    <row r="18">
      <c r="A18" s="4">
        <v>43525.0</v>
      </c>
      <c r="B18" s="5" t="s">
        <v>1214</v>
      </c>
      <c r="C18" s="7" t="s">
        <v>60</v>
      </c>
      <c r="D18" s="7" t="s">
        <v>18</v>
      </c>
      <c r="E18" s="6">
        <f>+7.4 %</f>
        <v>0.074</v>
      </c>
    </row>
    <row r="19">
      <c r="A19" s="4">
        <v>43497.0</v>
      </c>
      <c r="B19" s="5" t="s">
        <v>1215</v>
      </c>
      <c r="C19" s="6">
        <f>+0.2 %</f>
        <v>0.002</v>
      </c>
      <c r="D19" s="7" t="s">
        <v>60</v>
      </c>
      <c r="E19" s="6">
        <f>+9.1 %</f>
        <v>0.091</v>
      </c>
    </row>
    <row r="20">
      <c r="A20" s="4">
        <v>43466.0</v>
      </c>
      <c r="B20" s="5" t="s">
        <v>1216</v>
      </c>
      <c r="C20" s="7" t="s">
        <v>57</v>
      </c>
      <c r="D20" s="6">
        <f>+0.3 %</f>
        <v>0.003</v>
      </c>
      <c r="E20" s="6">
        <f>+10.3 %</f>
        <v>0.103</v>
      </c>
    </row>
    <row r="21">
      <c r="A21" s="4">
        <v>43435.0</v>
      </c>
      <c r="B21" s="5" t="s">
        <v>1217</v>
      </c>
      <c r="C21" s="7" t="s">
        <v>15</v>
      </c>
      <c r="D21" s="6">
        <f>+1.5 %</f>
        <v>0.015</v>
      </c>
      <c r="E21" s="6">
        <f>+12.2 %</f>
        <v>0.122</v>
      </c>
    </row>
    <row r="22">
      <c r="A22" s="4">
        <v>43405.0</v>
      </c>
      <c r="B22" s="5" t="s">
        <v>1218</v>
      </c>
      <c r="C22" s="6">
        <f>+0.9 %</f>
        <v>0.009</v>
      </c>
      <c r="D22" s="6">
        <f>+3.6 %</f>
        <v>0.036</v>
      </c>
      <c r="E22" s="6">
        <f>+13.8 %</f>
        <v>0.138</v>
      </c>
    </row>
    <row r="23">
      <c r="A23" s="4">
        <v>43374.0</v>
      </c>
      <c r="B23" s="5" t="s">
        <v>1219</v>
      </c>
      <c r="C23" s="6">
        <f>+1 %</f>
        <v>0.01</v>
      </c>
      <c r="D23" s="6">
        <f t="shared" ref="D23:D24" si="2">+4.2 %</f>
        <v>0.042</v>
      </c>
      <c r="E23" s="6">
        <f t="shared" ref="E23:E24" si="3">+13.4 %</f>
        <v>0.134</v>
      </c>
    </row>
    <row r="24">
      <c r="A24" s="4">
        <v>43344.0</v>
      </c>
      <c r="B24" s="5" t="s">
        <v>1220</v>
      </c>
      <c r="C24" s="6">
        <f>+1.7 %</f>
        <v>0.017</v>
      </c>
      <c r="D24" s="6">
        <f t="shared" si="2"/>
        <v>0.042</v>
      </c>
      <c r="E24" s="6">
        <f t="shared" si="3"/>
        <v>0.134</v>
      </c>
    </row>
    <row r="25">
      <c r="A25" s="4">
        <v>43313.0</v>
      </c>
      <c r="B25" s="5" t="s">
        <v>1221</v>
      </c>
      <c r="C25" s="6">
        <f>+1.5 %</f>
        <v>0.015</v>
      </c>
      <c r="D25" s="6">
        <f>+2.4 %</f>
        <v>0.024</v>
      </c>
      <c r="E25" s="6">
        <f>+12.2 %</f>
        <v>0.122</v>
      </c>
    </row>
    <row r="26">
      <c r="A26" s="4">
        <v>43282.0</v>
      </c>
      <c r="B26" s="5" t="s">
        <v>1222</v>
      </c>
      <c r="C26" s="6">
        <f>+0.9 %</f>
        <v>0.009</v>
      </c>
      <c r="D26" s="6">
        <f>+1.5 %</f>
        <v>0.015</v>
      </c>
      <c r="E26" s="6">
        <f>+11.7 %</f>
        <v>0.117</v>
      </c>
    </row>
    <row r="27">
      <c r="A27" s="4">
        <v>43252.0</v>
      </c>
      <c r="B27" s="5" t="s">
        <v>1223</v>
      </c>
      <c r="C27" s="7" t="s">
        <v>53</v>
      </c>
      <c r="D27" s="6">
        <f>+2.1 %</f>
        <v>0.021</v>
      </c>
      <c r="E27" s="6">
        <f>+11.4 %</f>
        <v>0.114</v>
      </c>
    </row>
    <row r="28">
      <c r="A28" s="4">
        <v>43221.0</v>
      </c>
      <c r="B28" s="5" t="s">
        <v>1224</v>
      </c>
      <c r="C28" s="6">
        <f>+0.6 %</f>
        <v>0.006</v>
      </c>
      <c r="D28" s="6">
        <f>+3.3 %</f>
        <v>0.033</v>
      </c>
      <c r="E28" s="6">
        <f>+11.7 %</f>
        <v>0.117</v>
      </c>
    </row>
    <row r="29">
      <c r="A29" s="4">
        <v>43191.0</v>
      </c>
      <c r="B29" s="5" t="s">
        <v>1225</v>
      </c>
      <c r="C29" s="6">
        <f>+1.5 %</f>
        <v>0.015</v>
      </c>
      <c r="D29" s="6">
        <f>+4 %</f>
        <v>0.04</v>
      </c>
      <c r="E29" s="6">
        <f>+11.5 %</f>
        <v>0.115</v>
      </c>
    </row>
    <row r="30">
      <c r="A30" s="4">
        <v>43160.0</v>
      </c>
      <c r="B30" s="5" t="s">
        <v>1226</v>
      </c>
      <c r="C30" s="6">
        <f>+1.1 %</f>
        <v>0.011</v>
      </c>
      <c r="D30" s="6">
        <f t="shared" ref="D30:D31" si="4">+3.9 %</f>
        <v>0.039</v>
      </c>
      <c r="E30" s="6">
        <f>+11 %</f>
        <v>0.11</v>
      </c>
    </row>
    <row r="31">
      <c r="A31" s="4">
        <v>43132.0</v>
      </c>
      <c r="B31" s="5" t="s">
        <v>1227</v>
      </c>
      <c r="C31" s="6">
        <f>+1.3 %</f>
        <v>0.013</v>
      </c>
      <c r="D31" s="6">
        <f t="shared" si="4"/>
        <v>0.039</v>
      </c>
      <c r="E31" s="6">
        <f>+10.9 %</f>
        <v>0.109</v>
      </c>
    </row>
    <row r="32">
      <c r="A32" s="4">
        <v>43101.0</v>
      </c>
      <c r="B32" s="5" t="s">
        <v>1197</v>
      </c>
      <c r="C32" s="6">
        <f>+1.4 %</f>
        <v>0.014</v>
      </c>
      <c r="D32" s="6">
        <f>+3.1 %</f>
        <v>0.031</v>
      </c>
      <c r="E32" s="6">
        <f>+10.4 %</f>
        <v>0.104</v>
      </c>
    </row>
    <row r="33">
      <c r="A33" s="4">
        <v>43070.0</v>
      </c>
      <c r="B33" s="5" t="s">
        <v>1228</v>
      </c>
      <c r="C33" s="6">
        <f>+1.1 %</f>
        <v>0.011</v>
      </c>
      <c r="D33" s="6">
        <f>+2.6 %</f>
        <v>0.026</v>
      </c>
      <c r="E33" s="6">
        <f>+9.2 %</f>
        <v>0.092</v>
      </c>
    </row>
    <row r="34">
      <c r="A34" s="4">
        <v>43040.0</v>
      </c>
      <c r="B34" s="5" t="s">
        <v>1229</v>
      </c>
      <c r="C34" s="6">
        <f>+0.6 %</f>
        <v>0.006</v>
      </c>
      <c r="D34" s="6">
        <f>+2.1 %</f>
        <v>0.021</v>
      </c>
      <c r="E34" s="6">
        <f>+7.5 %</f>
        <v>0.075</v>
      </c>
    </row>
    <row r="35">
      <c r="A35" s="4">
        <v>43009.0</v>
      </c>
      <c r="B35" s="5" t="s">
        <v>1230</v>
      </c>
      <c r="C35" s="6">
        <f>+1 %</f>
        <v>0.01</v>
      </c>
      <c r="D35" s="6">
        <f>+2.7 %</f>
        <v>0.027</v>
      </c>
      <c r="E35" s="6">
        <f>+6.7 %</f>
        <v>0.067</v>
      </c>
    </row>
    <row r="36">
      <c r="A36" s="4">
        <v>42979.0</v>
      </c>
      <c r="B36" s="5" t="s">
        <v>1231</v>
      </c>
      <c r="C36" s="6">
        <f>+0.6 %</f>
        <v>0.006</v>
      </c>
      <c r="D36" s="6">
        <f>+2.3 %</f>
        <v>0.023</v>
      </c>
      <c r="E36" s="6">
        <f t="shared" ref="E36:E37" si="5">+5.6 %</f>
        <v>0.056</v>
      </c>
    </row>
    <row r="37">
      <c r="A37" s="4">
        <v>42948.0</v>
      </c>
      <c r="B37" s="5" t="s">
        <v>1232</v>
      </c>
      <c r="C37" s="6">
        <f>+1.1 %</f>
        <v>0.011</v>
      </c>
      <c r="D37" s="6">
        <f>+1.9 %</f>
        <v>0.019</v>
      </c>
      <c r="E37" s="6">
        <f t="shared" si="5"/>
        <v>0.056</v>
      </c>
    </row>
    <row r="38">
      <c r="A38" s="4">
        <v>42917.0</v>
      </c>
      <c r="B38" s="5" t="s">
        <v>1233</v>
      </c>
      <c r="C38" s="6">
        <f>+0.6 %</f>
        <v>0.006</v>
      </c>
      <c r="D38" s="6">
        <f>+1.2 %</f>
        <v>0.012</v>
      </c>
      <c r="E38" s="6">
        <f>+5.8 %</f>
        <v>0.058</v>
      </c>
    </row>
    <row r="39">
      <c r="A39" s="4">
        <v>42887.0</v>
      </c>
      <c r="B39" s="5" t="s">
        <v>1234</v>
      </c>
      <c r="C39" s="6">
        <f>+0.2 %</f>
        <v>0.002</v>
      </c>
      <c r="D39" s="6">
        <f>+1.8 %</f>
        <v>0.018</v>
      </c>
      <c r="E39" s="6">
        <f>+6 %</f>
        <v>0.06</v>
      </c>
    </row>
    <row r="40">
      <c r="A40" s="4">
        <v>42856.0</v>
      </c>
      <c r="B40" s="5" t="s">
        <v>1235</v>
      </c>
      <c r="C40" s="6">
        <f>+0.4 %</f>
        <v>0.004</v>
      </c>
      <c r="D40" s="6">
        <f>+2.5 %</f>
        <v>0.025</v>
      </c>
      <c r="E40" s="6">
        <f>+5.2 %</f>
        <v>0.052</v>
      </c>
    </row>
    <row r="41">
      <c r="A41" s="4">
        <v>42826.0</v>
      </c>
      <c r="B41" s="5" t="s">
        <v>1236</v>
      </c>
      <c r="C41" s="6">
        <f>+1.1 %</f>
        <v>0.011</v>
      </c>
      <c r="D41" s="6">
        <f>+2.9 %</f>
        <v>0.029</v>
      </c>
      <c r="E41" s="6">
        <f>+5.6 %</f>
        <v>0.056</v>
      </c>
    </row>
    <row r="42">
      <c r="A42" s="4">
        <v>42795.0</v>
      </c>
      <c r="B42" s="5" t="s">
        <v>1237</v>
      </c>
      <c r="C42" s="6">
        <f>+1 %</f>
        <v>0.01</v>
      </c>
      <c r="D42" s="6">
        <f>+2.2 %</f>
        <v>0.022</v>
      </c>
      <c r="E42" s="6">
        <f>+5.2 %</f>
        <v>0.052</v>
      </c>
    </row>
    <row r="43">
      <c r="A43" s="4">
        <v>42767.0</v>
      </c>
      <c r="B43" s="5" t="s">
        <v>1238</v>
      </c>
      <c r="C43" s="6">
        <f>+0.8 %</f>
        <v>0.008</v>
      </c>
      <c r="D43" s="6">
        <f>+0.7 %</f>
        <v>0.007</v>
      </c>
      <c r="E43" s="6">
        <f>+5.4 %</f>
        <v>0.054</v>
      </c>
    </row>
    <row r="44">
      <c r="A44" s="4">
        <v>42736.0</v>
      </c>
      <c r="B44" s="5" t="s">
        <v>1239</v>
      </c>
      <c r="C44" s="6">
        <f>+0.3 %</f>
        <v>0.003</v>
      </c>
      <c r="D44" s="7" t="s">
        <v>15</v>
      </c>
      <c r="E44" s="6">
        <f>+4.9 %</f>
        <v>0.049</v>
      </c>
    </row>
    <row r="45">
      <c r="A45" s="4">
        <v>42705.0</v>
      </c>
      <c r="B45" s="5" t="s">
        <v>394</v>
      </c>
      <c r="C45" s="7" t="s">
        <v>60</v>
      </c>
      <c r="D45" s="7" t="s">
        <v>74</v>
      </c>
      <c r="E45" s="6">
        <f>+5.5 %</f>
        <v>0.055</v>
      </c>
    </row>
    <row r="46">
      <c r="A46" s="4">
        <v>42675.0</v>
      </c>
      <c r="B46" s="5" t="s">
        <v>1240</v>
      </c>
      <c r="C46" s="7" t="s">
        <v>57</v>
      </c>
      <c r="D46" s="6">
        <f>+0.4 %</f>
        <v>0.004</v>
      </c>
      <c r="E46" s="6">
        <f>+5.8 %</f>
        <v>0.058</v>
      </c>
    </row>
    <row r="47">
      <c r="A47" s="4">
        <v>42644.0</v>
      </c>
      <c r="B47" s="5" t="s">
        <v>1241</v>
      </c>
      <c r="C47" s="5" t="s">
        <v>35</v>
      </c>
      <c r="D47" s="6">
        <f>+1.8 %</f>
        <v>0.018</v>
      </c>
      <c r="E47" s="6">
        <f>+6.8 %</f>
        <v>0.068</v>
      </c>
    </row>
    <row r="48">
      <c r="A48" s="4">
        <v>42614.0</v>
      </c>
      <c r="B48" s="5" t="s">
        <v>1242</v>
      </c>
      <c r="C48" s="6">
        <f>+0.6 %</f>
        <v>0.006</v>
      </c>
      <c r="D48" s="6">
        <f>+2.6 %</f>
        <v>0.026</v>
      </c>
      <c r="E48" s="6">
        <f>+6.5 %</f>
        <v>0.065</v>
      </c>
    </row>
    <row r="49">
      <c r="A49" s="4">
        <v>42583.0</v>
      </c>
      <c r="B49" s="5" t="s">
        <v>1243</v>
      </c>
      <c r="C49" s="6">
        <f>+1.2 %</f>
        <v>0.012</v>
      </c>
      <c r="D49" s="6">
        <f>+1.5 %</f>
        <v>0.015</v>
      </c>
      <c r="E49" s="6">
        <f>+6.1 %</f>
        <v>0.061</v>
      </c>
    </row>
    <row r="50">
      <c r="A50" s="4">
        <v>42552.0</v>
      </c>
      <c r="B50" s="5" t="s">
        <v>1244</v>
      </c>
      <c r="C50" s="6">
        <f>+0.7 %</f>
        <v>0.007</v>
      </c>
      <c r="D50" s="6">
        <f>+1.1 %</f>
        <v>0.011</v>
      </c>
      <c r="E50" s="6">
        <f>+4.3 %</f>
        <v>0.043</v>
      </c>
    </row>
    <row r="51">
      <c r="A51" s="4">
        <v>42522.0</v>
      </c>
      <c r="B51" s="5" t="s">
        <v>1245</v>
      </c>
      <c r="C51" s="7" t="s">
        <v>18</v>
      </c>
      <c r="D51" s="6">
        <f>+1 %</f>
        <v>0.01</v>
      </c>
      <c r="E51" s="6">
        <f>+3.7 %</f>
        <v>0.037</v>
      </c>
    </row>
    <row r="52">
      <c r="A52" s="4">
        <v>42491.0</v>
      </c>
      <c r="B52" s="5" t="s">
        <v>1246</v>
      </c>
      <c r="C52" s="6">
        <f>+0.9 %</f>
        <v>0.009</v>
      </c>
      <c r="D52" s="6">
        <f>+2.7 %</f>
        <v>0.027</v>
      </c>
      <c r="E52" s="6">
        <f>+5.1 %</f>
        <v>0.051</v>
      </c>
    </row>
    <row r="53">
      <c r="A53" s="4">
        <v>42461.0</v>
      </c>
      <c r="B53" s="5" t="s">
        <v>1247</v>
      </c>
      <c r="C53" s="6">
        <f>+0.6 %</f>
        <v>0.006</v>
      </c>
      <c r="D53" s="6">
        <f>+2.2 %</f>
        <v>0.022</v>
      </c>
      <c r="E53" s="6">
        <f>+4.7 %</f>
        <v>0.047</v>
      </c>
    </row>
    <row r="54">
      <c r="A54" s="4">
        <v>42430.0</v>
      </c>
      <c r="B54" s="5" t="s">
        <v>1248</v>
      </c>
      <c r="C54" s="6">
        <f>+1.2 %</f>
        <v>0.012</v>
      </c>
      <c r="D54" s="6">
        <f>+2.5 %</f>
        <v>0.025</v>
      </c>
      <c r="E54" s="6">
        <f>+4 %</f>
        <v>0.04</v>
      </c>
    </row>
    <row r="55">
      <c r="A55" s="4">
        <v>42401.0</v>
      </c>
      <c r="B55" s="5" t="s">
        <v>1249</v>
      </c>
      <c r="C55" s="6">
        <f>+0.4 %</f>
        <v>0.004</v>
      </c>
      <c r="D55" s="6">
        <f>+1.1 %</f>
        <v>0.011</v>
      </c>
      <c r="E55" s="6">
        <f>+3.2 %</f>
        <v>0.032</v>
      </c>
    </row>
    <row r="56">
      <c r="A56" s="4">
        <v>42370.0</v>
      </c>
      <c r="B56" s="5" t="s">
        <v>407</v>
      </c>
      <c r="C56" s="6">
        <f>+0.9 %</f>
        <v>0.009</v>
      </c>
      <c r="D56" s="6">
        <f>+1.5 %</f>
        <v>0.015</v>
      </c>
      <c r="E56" s="6">
        <f>+3.3 %</f>
        <v>0.033</v>
      </c>
    </row>
    <row r="57">
      <c r="A57" s="4">
        <v>42339.0</v>
      </c>
      <c r="B57" s="5" t="s">
        <v>1250</v>
      </c>
      <c r="C57" s="7" t="s">
        <v>57</v>
      </c>
      <c r="D57" s="6">
        <f>+0.2 %</f>
        <v>0.002</v>
      </c>
      <c r="E57" s="6">
        <f>+3.1 %</f>
        <v>0.031</v>
      </c>
    </row>
    <row r="58">
      <c r="A58" s="4">
        <v>42309.0</v>
      </c>
      <c r="B58" s="5" t="s">
        <v>1251</v>
      </c>
      <c r="C58" s="6">
        <f>+0.8 %</f>
        <v>0.008</v>
      </c>
      <c r="D58" s="6">
        <f>+0.7 %</f>
        <v>0.007</v>
      </c>
      <c r="E58" s="6">
        <f>+3 %</f>
        <v>0.03</v>
      </c>
    </row>
    <row r="59">
      <c r="A59" s="4">
        <v>42278.0</v>
      </c>
      <c r="B59" s="5" t="s">
        <v>1115</v>
      </c>
      <c r="C59" s="7" t="s">
        <v>15</v>
      </c>
      <c r="D59" s="7" t="s">
        <v>18</v>
      </c>
      <c r="E59" s="6">
        <f>+2.5 %</f>
        <v>0.025</v>
      </c>
    </row>
    <row r="60">
      <c r="A60" s="4">
        <v>42248.0</v>
      </c>
      <c r="B60" s="5" t="s">
        <v>1252</v>
      </c>
      <c r="C60" s="6">
        <f>+0.2 %</f>
        <v>0.002</v>
      </c>
      <c r="D60" s="7" t="s">
        <v>53</v>
      </c>
      <c r="E60" s="6">
        <f t="shared" ref="E60:E61" si="6">+3.1 %</f>
        <v>0.031</v>
      </c>
    </row>
    <row r="61">
      <c r="A61" s="4">
        <v>42217.0</v>
      </c>
      <c r="B61" s="5" t="s">
        <v>1253</v>
      </c>
      <c r="C61" s="7" t="s">
        <v>18</v>
      </c>
      <c r="D61" s="6">
        <f>+0.5 %</f>
        <v>0.005</v>
      </c>
      <c r="E61" s="6">
        <f t="shared" si="6"/>
        <v>0.031</v>
      </c>
    </row>
    <row r="62">
      <c r="A62" s="4">
        <v>42186.0</v>
      </c>
      <c r="B62" s="5" t="s">
        <v>1250</v>
      </c>
      <c r="C62" s="6">
        <f>+0.1 %</f>
        <v>0.001</v>
      </c>
      <c r="D62" s="6">
        <f>+1.4 %</f>
        <v>0.014</v>
      </c>
      <c r="E62" s="6">
        <f>+3 %</f>
        <v>0.03</v>
      </c>
    </row>
    <row r="63">
      <c r="A63" s="4">
        <v>42156.0</v>
      </c>
      <c r="B63" s="5" t="s">
        <v>794</v>
      </c>
      <c r="C63" s="6">
        <f>+0.8 %</f>
        <v>0.008</v>
      </c>
      <c r="D63" s="6">
        <f>+1.3 %</f>
        <v>0.013</v>
      </c>
      <c r="E63" s="6">
        <f>+3.2 %</f>
        <v>0.032</v>
      </c>
    </row>
    <row r="64">
      <c r="A64" s="4">
        <v>42125.0</v>
      </c>
      <c r="B64" s="5" t="s">
        <v>1254</v>
      </c>
      <c r="C64" s="6">
        <f>+0.5 %</f>
        <v>0.005</v>
      </c>
      <c r="D64" s="6">
        <f t="shared" ref="D64:D65" si="7">+0.9 %</f>
        <v>0.009</v>
      </c>
      <c r="E64" s="6">
        <f>+3.3 %</f>
        <v>0.033</v>
      </c>
    </row>
    <row r="65">
      <c r="A65" s="4">
        <v>42095.0</v>
      </c>
      <c r="B65" s="5" t="s">
        <v>1255</v>
      </c>
      <c r="C65" s="5" t="s">
        <v>35</v>
      </c>
      <c r="D65" s="6">
        <f t="shared" si="7"/>
        <v>0.009</v>
      </c>
      <c r="E65" s="6">
        <f>+2.6 %</f>
        <v>0.026</v>
      </c>
    </row>
    <row r="66">
      <c r="A66" s="4">
        <v>42064.0</v>
      </c>
      <c r="B66" s="5" t="s">
        <v>1255</v>
      </c>
      <c r="C66" s="6">
        <f>+0.4 %</f>
        <v>0.004</v>
      </c>
      <c r="D66" s="6">
        <f>+1.6 %</f>
        <v>0.016</v>
      </c>
      <c r="E66" s="6">
        <f>+2.9 %</f>
        <v>0.029</v>
      </c>
    </row>
    <row r="67">
      <c r="A67" s="4">
        <v>42036.0</v>
      </c>
      <c r="B67" s="5" t="s">
        <v>1256</v>
      </c>
      <c r="C67" s="6">
        <f>+0.5 %</f>
        <v>0.005</v>
      </c>
      <c r="D67" s="6">
        <f>+0.9 %</f>
        <v>0.009</v>
      </c>
      <c r="E67" s="6">
        <f>+2.7 %</f>
        <v>0.027</v>
      </c>
    </row>
    <row r="68">
      <c r="A68" s="4">
        <v>42005.0</v>
      </c>
      <c r="B68" s="5" t="s">
        <v>1257</v>
      </c>
      <c r="C68" s="6">
        <f t="shared" ref="C68:D68" si="8">+0.7 %</f>
        <v>0.007</v>
      </c>
      <c r="D68" s="6">
        <f t="shared" si="8"/>
        <v>0.007</v>
      </c>
      <c r="E68" s="6">
        <f>+1.9 %</f>
        <v>0.019</v>
      </c>
    </row>
    <row r="69">
      <c r="A69" s="4">
        <v>41974.0</v>
      </c>
      <c r="B69" s="5" t="s">
        <v>779</v>
      </c>
      <c r="C69" s="7" t="s">
        <v>15</v>
      </c>
      <c r="D69" s="6">
        <f>+0.2 %</f>
        <v>0.002</v>
      </c>
      <c r="E69" s="6">
        <f>+0.8 %</f>
        <v>0.008</v>
      </c>
    </row>
    <row r="70">
      <c r="A70" s="4">
        <v>41944.0</v>
      </c>
      <c r="B70" s="5" t="s">
        <v>1116</v>
      </c>
      <c r="C70" s="6">
        <f>+0.3 %</f>
        <v>0.003</v>
      </c>
      <c r="D70" s="6">
        <f>+0.8 %</f>
        <v>0.008</v>
      </c>
      <c r="E70" s="6">
        <f t="shared" ref="E70:E71" si="9">+0.2 %</f>
        <v>0.002</v>
      </c>
    </row>
    <row r="71">
      <c r="A71" s="4">
        <v>41913.0</v>
      </c>
      <c r="B71" s="5" t="s">
        <v>1258</v>
      </c>
      <c r="C71" s="6">
        <f>+0.2 %</f>
        <v>0.002</v>
      </c>
      <c r="D71" s="7" t="s">
        <v>53</v>
      </c>
      <c r="E71" s="6">
        <f t="shared" si="9"/>
        <v>0.002</v>
      </c>
    </row>
    <row r="72">
      <c r="A72" s="4">
        <v>41883.0</v>
      </c>
      <c r="B72" s="5" t="s">
        <v>1259</v>
      </c>
      <c r="C72" s="6">
        <f>+0.3 %</f>
        <v>0.003</v>
      </c>
      <c r="D72" s="5" t="s">
        <v>35</v>
      </c>
      <c r="E72" s="7" t="s">
        <v>23</v>
      </c>
    </row>
    <row r="73">
      <c r="A73" s="4">
        <v>41852.0</v>
      </c>
      <c r="B73" s="5" t="s">
        <v>1260</v>
      </c>
      <c r="C73" s="7" t="s">
        <v>48</v>
      </c>
      <c r="D73" s="6">
        <f>+0.7 %</f>
        <v>0.007</v>
      </c>
      <c r="E73" s="7" t="s">
        <v>65</v>
      </c>
    </row>
    <row r="74">
      <c r="A74" s="4">
        <v>41821.0</v>
      </c>
      <c r="B74" s="5" t="s">
        <v>518</v>
      </c>
      <c r="C74" s="6">
        <f>+0.4 %</f>
        <v>0.004</v>
      </c>
      <c r="D74" s="6">
        <f t="shared" ref="D74:D75" si="10">+1 %</f>
        <v>0.01</v>
      </c>
      <c r="E74" s="7" t="s">
        <v>85</v>
      </c>
    </row>
    <row r="75">
      <c r="A75" s="4">
        <v>41791.0</v>
      </c>
      <c r="B75" s="5" t="s">
        <v>1261</v>
      </c>
      <c r="C75" s="6">
        <f>+0.9 %</f>
        <v>0.009</v>
      </c>
      <c r="D75" s="6">
        <f t="shared" si="10"/>
        <v>0.01</v>
      </c>
      <c r="E75" s="7" t="s">
        <v>82</v>
      </c>
    </row>
    <row r="76">
      <c r="A76" s="4">
        <v>41760.0</v>
      </c>
      <c r="B76" s="5" t="s">
        <v>522</v>
      </c>
      <c r="C76" s="7" t="s">
        <v>57</v>
      </c>
      <c r="D76" s="6">
        <f t="shared" ref="D76:D77" si="11">+0.3 %</f>
        <v>0.003</v>
      </c>
      <c r="E76" s="7" t="s">
        <v>150</v>
      </c>
    </row>
    <row r="77">
      <c r="A77" s="4">
        <v>41730.0</v>
      </c>
      <c r="B77" s="5" t="s">
        <v>1262</v>
      </c>
      <c r="C77" s="6">
        <f>+0.4 %</f>
        <v>0.004</v>
      </c>
      <c r="D77" s="6">
        <f t="shared" si="11"/>
        <v>0.003</v>
      </c>
      <c r="E77" s="7" t="s">
        <v>142</v>
      </c>
    </row>
    <row r="78">
      <c r="A78" s="4">
        <v>41699.0</v>
      </c>
      <c r="B78" s="5" t="s">
        <v>1263</v>
      </c>
      <c r="C78" s="6">
        <f>+0.2 %</f>
        <v>0.002</v>
      </c>
      <c r="D78" s="7" t="s">
        <v>18</v>
      </c>
      <c r="E78" s="7" t="s">
        <v>182</v>
      </c>
    </row>
    <row r="79">
      <c r="A79" s="4">
        <v>41671.0</v>
      </c>
      <c r="B79" s="5" t="s">
        <v>1264</v>
      </c>
      <c r="C79" s="7" t="s">
        <v>57</v>
      </c>
      <c r="D79" s="7" t="s">
        <v>75</v>
      </c>
      <c r="E79" s="7" t="s">
        <v>108</v>
      </c>
    </row>
    <row r="80">
      <c r="A80" s="4">
        <v>41640.0</v>
      </c>
      <c r="B80" s="5" t="s">
        <v>1265</v>
      </c>
      <c r="C80" s="7" t="s">
        <v>18</v>
      </c>
      <c r="D80" s="7" t="s">
        <v>65</v>
      </c>
      <c r="E80" s="7" t="s">
        <v>96</v>
      </c>
    </row>
    <row r="81">
      <c r="A81" s="4">
        <v>41609.0</v>
      </c>
      <c r="B81" s="5" t="s">
        <v>1266</v>
      </c>
      <c r="C81" s="7" t="s">
        <v>23</v>
      </c>
      <c r="D81" s="7" t="s">
        <v>13</v>
      </c>
      <c r="E81" s="7" t="s">
        <v>156</v>
      </c>
    </row>
    <row r="82">
      <c r="A82" s="4">
        <v>41579.0</v>
      </c>
      <c r="B82" s="5" t="s">
        <v>1267</v>
      </c>
      <c r="C82" s="6">
        <f>+0.2 %</f>
        <v>0.002</v>
      </c>
      <c r="D82" s="7" t="s">
        <v>60</v>
      </c>
      <c r="E82" s="7" t="s">
        <v>156</v>
      </c>
    </row>
    <row r="83">
      <c r="A83" s="4">
        <v>41548.0</v>
      </c>
      <c r="B83" s="5" t="s">
        <v>1268</v>
      </c>
      <c r="C83" s="7" t="s">
        <v>23</v>
      </c>
      <c r="D83" s="7" t="s">
        <v>66</v>
      </c>
      <c r="E83" s="7" t="s">
        <v>863</v>
      </c>
    </row>
    <row r="84">
      <c r="A84" s="4">
        <v>41518.0</v>
      </c>
      <c r="B84" s="5" t="s">
        <v>1269</v>
      </c>
      <c r="C84" s="6">
        <f>+0.1 %</f>
        <v>0.001</v>
      </c>
      <c r="D84" s="7" t="s">
        <v>23</v>
      </c>
      <c r="E84" s="7" t="s">
        <v>108</v>
      </c>
    </row>
    <row r="85">
      <c r="A85" s="4">
        <v>41487.0</v>
      </c>
      <c r="B85" s="5" t="s">
        <v>1270</v>
      </c>
      <c r="C85" s="7" t="s">
        <v>18</v>
      </c>
      <c r="D85" s="7" t="s">
        <v>65</v>
      </c>
      <c r="E85" s="7" t="s">
        <v>277</v>
      </c>
    </row>
    <row r="86">
      <c r="A86" s="4">
        <v>41456.0</v>
      </c>
      <c r="B86" s="5" t="s">
        <v>517</v>
      </c>
      <c r="C86" s="7" t="s">
        <v>15</v>
      </c>
      <c r="D86" s="7" t="s">
        <v>66</v>
      </c>
      <c r="E86" s="7" t="s">
        <v>317</v>
      </c>
    </row>
    <row r="87">
      <c r="A87" s="4">
        <v>41426.0</v>
      </c>
      <c r="B87" s="5" t="s">
        <v>1271</v>
      </c>
      <c r="C87" s="7" t="s">
        <v>53</v>
      </c>
      <c r="D87" s="7" t="s">
        <v>65</v>
      </c>
      <c r="E87" s="7" t="s">
        <v>153</v>
      </c>
    </row>
    <row r="88">
      <c r="A88" s="4">
        <v>41395.0</v>
      </c>
      <c r="B88" s="5" t="s">
        <v>1272</v>
      </c>
      <c r="C88" s="7" t="s">
        <v>74</v>
      </c>
      <c r="D88" s="7" t="s">
        <v>105</v>
      </c>
      <c r="E88" s="7" t="s">
        <v>113</v>
      </c>
    </row>
    <row r="89">
      <c r="A89" s="4">
        <v>41365.0</v>
      </c>
      <c r="B89" s="5" t="s">
        <v>1273</v>
      </c>
      <c r="C89" s="7" t="s">
        <v>53</v>
      </c>
      <c r="D89" s="7" t="s">
        <v>82</v>
      </c>
      <c r="E89" s="7" t="s">
        <v>113</v>
      </c>
    </row>
    <row r="90">
      <c r="A90" s="4">
        <v>41334.0</v>
      </c>
      <c r="B90" s="5" t="s">
        <v>1274</v>
      </c>
      <c r="C90" s="7" t="s">
        <v>65</v>
      </c>
      <c r="D90" s="7" t="s">
        <v>78</v>
      </c>
      <c r="E90" s="7" t="s">
        <v>153</v>
      </c>
    </row>
    <row r="91">
      <c r="A91" s="4">
        <v>41306.0</v>
      </c>
      <c r="B91" s="5" t="s">
        <v>1275</v>
      </c>
      <c r="C91" s="7" t="s">
        <v>18</v>
      </c>
      <c r="D91" s="7" t="s">
        <v>13</v>
      </c>
      <c r="E91" s="7" t="s">
        <v>153</v>
      </c>
    </row>
    <row r="92">
      <c r="A92" s="4">
        <v>41275.0</v>
      </c>
      <c r="B92" s="5" t="s">
        <v>1276</v>
      </c>
      <c r="C92" s="6">
        <f>+0.1 %</f>
        <v>0.001</v>
      </c>
      <c r="D92" s="7" t="s">
        <v>63</v>
      </c>
      <c r="E92" s="7" t="s">
        <v>113</v>
      </c>
    </row>
    <row r="93">
      <c r="A93" s="4">
        <v>41244.0</v>
      </c>
      <c r="B93" s="5" t="s">
        <v>1277</v>
      </c>
      <c r="C93" s="7" t="s">
        <v>85</v>
      </c>
      <c r="D93" s="7" t="s">
        <v>82</v>
      </c>
      <c r="E93" s="7" t="s">
        <v>113</v>
      </c>
    </row>
    <row r="94">
      <c r="A94" s="4">
        <v>41214.0</v>
      </c>
      <c r="B94" s="5" t="s">
        <v>1278</v>
      </c>
      <c r="C94" s="7" t="s">
        <v>47</v>
      </c>
      <c r="D94" s="7" t="s">
        <v>106</v>
      </c>
      <c r="E94" s="7" t="s">
        <v>115</v>
      </c>
    </row>
    <row r="95">
      <c r="A95" s="4">
        <v>41183.0</v>
      </c>
      <c r="B95" s="5" t="s">
        <v>1279</v>
      </c>
      <c r="C95" s="6">
        <f>+0.4 %</f>
        <v>0.004</v>
      </c>
      <c r="D95" s="7" t="s">
        <v>63</v>
      </c>
      <c r="E95" s="7" t="s">
        <v>509</v>
      </c>
    </row>
    <row r="96">
      <c r="A96" s="4">
        <v>41153.0</v>
      </c>
      <c r="B96" s="5" t="s">
        <v>1280</v>
      </c>
      <c r="C96" s="7" t="s">
        <v>66</v>
      </c>
      <c r="D96" s="7" t="s">
        <v>142</v>
      </c>
      <c r="E96" s="7" t="s">
        <v>927</v>
      </c>
    </row>
    <row r="97">
      <c r="A97" s="4">
        <v>41122.0</v>
      </c>
      <c r="B97" s="5" t="s">
        <v>402</v>
      </c>
      <c r="C97" s="7" t="s">
        <v>47</v>
      </c>
      <c r="D97" s="7" t="s">
        <v>285</v>
      </c>
      <c r="E97" s="7" t="s">
        <v>845</v>
      </c>
    </row>
    <row r="98">
      <c r="A98" s="4">
        <v>41091.0</v>
      </c>
      <c r="B98" s="5" t="s">
        <v>1281</v>
      </c>
      <c r="C98" s="7" t="s">
        <v>23</v>
      </c>
      <c r="D98" s="7" t="s">
        <v>106</v>
      </c>
      <c r="E98" s="7" t="s">
        <v>348</v>
      </c>
    </row>
    <row r="99">
      <c r="A99" s="4">
        <v>41061.0</v>
      </c>
      <c r="B99" s="5" t="s">
        <v>385</v>
      </c>
      <c r="C99" s="7" t="s">
        <v>18</v>
      </c>
      <c r="D99" s="7" t="s">
        <v>65</v>
      </c>
      <c r="E99" s="7" t="s">
        <v>927</v>
      </c>
    </row>
    <row r="100">
      <c r="A100" s="4">
        <v>41030.0</v>
      </c>
      <c r="B100" s="5" t="s">
        <v>1241</v>
      </c>
      <c r="C100" s="7" t="s">
        <v>74</v>
      </c>
      <c r="D100" s="7" t="s">
        <v>75</v>
      </c>
      <c r="E100" s="7" t="s">
        <v>509</v>
      </c>
    </row>
    <row r="101">
      <c r="A101" s="4">
        <v>41000.0</v>
      </c>
      <c r="B101" s="5" t="s">
        <v>1282</v>
      </c>
      <c r="C101" s="6">
        <f>+0.2 %</f>
        <v>0.002</v>
      </c>
      <c r="D101" s="7" t="s">
        <v>82</v>
      </c>
      <c r="E101" s="7" t="s">
        <v>280</v>
      </c>
    </row>
    <row r="102">
      <c r="A102" s="4">
        <v>40969.0</v>
      </c>
      <c r="B102" s="5" t="s">
        <v>1283</v>
      </c>
      <c r="C102" s="7" t="s">
        <v>65</v>
      </c>
      <c r="D102" s="7" t="s">
        <v>67</v>
      </c>
      <c r="E102" s="7" t="s">
        <v>111</v>
      </c>
    </row>
    <row r="103">
      <c r="A103" s="4">
        <v>40940.0</v>
      </c>
      <c r="B103" s="5" t="s">
        <v>1284</v>
      </c>
      <c r="C103" s="7" t="s">
        <v>85</v>
      </c>
      <c r="D103" s="7" t="s">
        <v>63</v>
      </c>
      <c r="E103" s="7" t="s">
        <v>10</v>
      </c>
    </row>
    <row r="104">
      <c r="A104" s="4">
        <v>40909.0</v>
      </c>
      <c r="B104" s="5" t="s">
        <v>1285</v>
      </c>
      <c r="C104" s="6">
        <f>+0.1 %</f>
        <v>0.001</v>
      </c>
      <c r="D104" s="7" t="s">
        <v>82</v>
      </c>
      <c r="E104" s="7" t="s">
        <v>10</v>
      </c>
    </row>
    <row r="105">
      <c r="A105" s="4">
        <v>40878.0</v>
      </c>
      <c r="B105" s="5" t="s">
        <v>1286</v>
      </c>
      <c r="C105" s="7" t="s">
        <v>66</v>
      </c>
      <c r="D105" s="7" t="s">
        <v>80</v>
      </c>
      <c r="E105" s="7" t="s">
        <v>509</v>
      </c>
    </row>
    <row r="106">
      <c r="A106" s="4">
        <v>40848.0</v>
      </c>
      <c r="B106" s="5" t="s">
        <v>1287</v>
      </c>
      <c r="C106" s="7" t="s">
        <v>48</v>
      </c>
      <c r="D106" s="7" t="s">
        <v>66</v>
      </c>
      <c r="E106" s="7" t="s">
        <v>278</v>
      </c>
    </row>
    <row r="107">
      <c r="A107" s="4">
        <v>40817.0</v>
      </c>
      <c r="B107" s="5" t="s">
        <v>1288</v>
      </c>
      <c r="C107" s="7" t="s">
        <v>60</v>
      </c>
      <c r="D107" s="7" t="s">
        <v>72</v>
      </c>
      <c r="E107" s="7" t="s">
        <v>10</v>
      </c>
    </row>
    <row r="108">
      <c r="A108" s="4">
        <v>40787.0</v>
      </c>
      <c r="B108" s="5" t="s">
        <v>1289</v>
      </c>
      <c r="C108" s="7" t="s">
        <v>57</v>
      </c>
      <c r="D108" s="7" t="s">
        <v>142</v>
      </c>
      <c r="E108" s="7" t="s">
        <v>188</v>
      </c>
    </row>
    <row r="109">
      <c r="A109" s="4">
        <v>40756.0</v>
      </c>
      <c r="B109" s="5" t="s">
        <v>1290</v>
      </c>
      <c r="C109" s="7" t="s">
        <v>75</v>
      </c>
      <c r="D109" s="7" t="s">
        <v>92</v>
      </c>
      <c r="E109" s="7" t="s">
        <v>587</v>
      </c>
    </row>
    <row r="110">
      <c r="A110" s="4">
        <v>40725.0</v>
      </c>
      <c r="B110" s="5" t="s">
        <v>1291</v>
      </c>
      <c r="C110" s="7" t="s">
        <v>75</v>
      </c>
      <c r="D110" s="7" t="s">
        <v>23</v>
      </c>
      <c r="E110" s="7" t="s">
        <v>255</v>
      </c>
    </row>
    <row r="111">
      <c r="A111" s="4">
        <v>40695.0</v>
      </c>
      <c r="B111" s="5" t="s">
        <v>1292</v>
      </c>
      <c r="C111" s="6">
        <f>+0.3 %</f>
        <v>0.003</v>
      </c>
      <c r="D111" s="6">
        <f>+0.7 %</f>
        <v>0.007</v>
      </c>
      <c r="E111" s="7" t="s">
        <v>105</v>
      </c>
    </row>
    <row r="112">
      <c r="A112" s="4">
        <v>40664.0</v>
      </c>
      <c r="B112" s="5" t="s">
        <v>1293</v>
      </c>
      <c r="C112" s="6">
        <f>+0.5 %</f>
        <v>0.005</v>
      </c>
      <c r="D112" s="7" t="s">
        <v>18</v>
      </c>
      <c r="E112" s="7" t="s">
        <v>92</v>
      </c>
    </row>
    <row r="113">
      <c r="A113" s="4">
        <v>40634.0</v>
      </c>
      <c r="B113" s="5" t="s">
        <v>1294</v>
      </c>
      <c r="C113" s="5" t="s">
        <v>35</v>
      </c>
      <c r="D113" s="7" t="s">
        <v>67</v>
      </c>
      <c r="E113" s="7" t="s">
        <v>60</v>
      </c>
    </row>
    <row r="114">
      <c r="A114" s="4">
        <v>40603.0</v>
      </c>
      <c r="B114" s="5" t="s">
        <v>1295</v>
      </c>
      <c r="C114" s="7" t="s">
        <v>85</v>
      </c>
      <c r="D114" s="7" t="s">
        <v>150</v>
      </c>
      <c r="E114" s="6">
        <f>+0.7 %</f>
        <v>0.007</v>
      </c>
    </row>
    <row r="115">
      <c r="A115" s="4">
        <v>40575.0</v>
      </c>
      <c r="B115" s="5" t="s">
        <v>1296</v>
      </c>
      <c r="C115" s="7" t="s">
        <v>23</v>
      </c>
      <c r="D115" s="7" t="s">
        <v>66</v>
      </c>
      <c r="E115" s="6">
        <f>+1.3 %</f>
        <v>0.013</v>
      </c>
    </row>
    <row r="116">
      <c r="A116" s="4">
        <v>40544.0</v>
      </c>
      <c r="B116" s="5" t="s">
        <v>1106</v>
      </c>
      <c r="C116" s="7" t="s">
        <v>85</v>
      </c>
      <c r="D116" s="7" t="s">
        <v>67</v>
      </c>
      <c r="E116" s="6">
        <f>+0.7 %</f>
        <v>0.007</v>
      </c>
    </row>
    <row r="117">
      <c r="A117" s="4">
        <v>40513.0</v>
      </c>
      <c r="B117" s="5" t="s">
        <v>1297</v>
      </c>
      <c r="C117" s="6">
        <f t="shared" ref="C117:D117" si="12">+0.5 %</f>
        <v>0.005</v>
      </c>
      <c r="D117" s="6">
        <f t="shared" si="12"/>
        <v>0.005</v>
      </c>
      <c r="E117" s="6">
        <f>+2.4 %</f>
        <v>0.024</v>
      </c>
    </row>
    <row r="118">
      <c r="A118" s="4">
        <v>40483.0</v>
      </c>
      <c r="B118" s="5" t="s">
        <v>1298</v>
      </c>
      <c r="C118" s="7" t="s">
        <v>13</v>
      </c>
      <c r="D118" s="6">
        <f>+0.4 %</f>
        <v>0.004</v>
      </c>
      <c r="E118" s="6">
        <f>+1.1 %</f>
        <v>0.011</v>
      </c>
    </row>
    <row r="119">
      <c r="A119" s="4">
        <v>40452.0</v>
      </c>
      <c r="B119" s="5" t="s">
        <v>1299</v>
      </c>
      <c r="C119" s="6">
        <f>+1.3 %</f>
        <v>0.013</v>
      </c>
      <c r="D119" s="6">
        <f>+1.4 %</f>
        <v>0.014</v>
      </c>
      <c r="E119" s="6">
        <f>+4 %</f>
        <v>0.04</v>
      </c>
    </row>
    <row r="120">
      <c r="A120" s="4">
        <v>40422.0</v>
      </c>
      <c r="B120" s="5" t="s">
        <v>1300</v>
      </c>
      <c r="C120" s="6">
        <f>+0.5 %</f>
        <v>0.005</v>
      </c>
      <c r="D120" s="7" t="s">
        <v>60</v>
      </c>
      <c r="E120" s="6">
        <f>+3 %</f>
        <v>0.03</v>
      </c>
    </row>
    <row r="121">
      <c r="A121" s="4">
        <v>40391.0</v>
      </c>
      <c r="B121" s="5" t="s">
        <v>1301</v>
      </c>
      <c r="C121" s="7" t="s">
        <v>15</v>
      </c>
      <c r="D121" s="7" t="s">
        <v>75</v>
      </c>
      <c r="E121" s="6">
        <f>+5.6 %</f>
        <v>0.056</v>
      </c>
    </row>
    <row r="122">
      <c r="A122" s="4">
        <v>40360.0</v>
      </c>
      <c r="B122" s="5" t="s">
        <v>1302</v>
      </c>
      <c r="C122" s="7" t="s">
        <v>18</v>
      </c>
      <c r="D122" s="6">
        <f>+1.7 %</f>
        <v>0.017</v>
      </c>
      <c r="E122" s="6">
        <f>+4.7 %</f>
        <v>0.047</v>
      </c>
    </row>
    <row r="123">
      <c r="A123" s="4">
        <v>40330.0</v>
      </c>
      <c r="B123" s="5" t="s">
        <v>1303</v>
      </c>
      <c r="C123" s="7" t="s">
        <v>74</v>
      </c>
      <c r="D123" s="6">
        <f>+3.3 %</f>
        <v>0.033</v>
      </c>
      <c r="E123" s="6">
        <f>+1.8 %</f>
        <v>0.018</v>
      </c>
    </row>
    <row r="124">
      <c r="A124" s="4">
        <v>40299.0</v>
      </c>
      <c r="B124" s="5" t="s">
        <v>1304</v>
      </c>
      <c r="C124" s="6">
        <f>+2.9 %</f>
        <v>0.029</v>
      </c>
      <c r="D124" s="6">
        <f>+3.7 %</f>
        <v>0.037</v>
      </c>
      <c r="E124" s="6">
        <f>+1.5 %</f>
        <v>0.015</v>
      </c>
    </row>
    <row r="125">
      <c r="A125" s="4">
        <v>40269.0</v>
      </c>
      <c r="B125" s="5" t="s">
        <v>1305</v>
      </c>
      <c r="C125" s="6">
        <f>+1.1 %</f>
        <v>0.011</v>
      </c>
      <c r="D125" s="7" t="s">
        <v>74</v>
      </c>
      <c r="E125" s="7" t="s">
        <v>140</v>
      </c>
    </row>
    <row r="126">
      <c r="A126" s="4">
        <v>40238.0</v>
      </c>
      <c r="B126" s="5" t="s">
        <v>1306</v>
      </c>
      <c r="C126" s="7" t="s">
        <v>15</v>
      </c>
      <c r="D126" s="7" t="s">
        <v>85</v>
      </c>
      <c r="E126" s="7" t="s">
        <v>102</v>
      </c>
    </row>
    <row r="127">
      <c r="A127" s="4">
        <v>40210.0</v>
      </c>
      <c r="B127" s="5" t="s">
        <v>1230</v>
      </c>
      <c r="C127" s="7" t="s">
        <v>78</v>
      </c>
      <c r="D127" s="7" t="s">
        <v>78</v>
      </c>
      <c r="E127" s="7" t="s">
        <v>142</v>
      </c>
    </row>
    <row r="128">
      <c r="A128" s="4">
        <v>40179.0</v>
      </c>
      <c r="B128" s="5" t="s">
        <v>1307</v>
      </c>
      <c r="C128" s="6">
        <f>+0.8 %</f>
        <v>0.008</v>
      </c>
      <c r="D128" s="6">
        <f>+1.5 %</f>
        <v>0.015</v>
      </c>
      <c r="E128" s="7" t="s">
        <v>145</v>
      </c>
    </row>
    <row r="129">
      <c r="A129" s="4">
        <v>40148.0</v>
      </c>
      <c r="B129" s="5" t="s">
        <v>1308</v>
      </c>
      <c r="C129" s="7" t="s">
        <v>23</v>
      </c>
      <c r="D129" s="6">
        <f>+1.1 %</f>
        <v>0.011</v>
      </c>
      <c r="E129" s="6">
        <f>+1.5 %</f>
        <v>0.015</v>
      </c>
    </row>
    <row r="130">
      <c r="A130" s="4">
        <v>40118.0</v>
      </c>
      <c r="B130" s="5" t="s">
        <v>1307</v>
      </c>
      <c r="C130" s="6">
        <f>+1.5 %</f>
        <v>0.015</v>
      </c>
      <c r="D130" s="6">
        <f>+4.9 %</f>
        <v>0.049</v>
      </c>
      <c r="E130" s="7" t="s">
        <v>48</v>
      </c>
    </row>
    <row r="131">
      <c r="A131" s="4">
        <v>40087.0</v>
      </c>
      <c r="B131" s="5" t="s">
        <v>1309</v>
      </c>
      <c r="C131" s="6">
        <f>+0.4 %</f>
        <v>0.004</v>
      </c>
      <c r="D131" s="6">
        <f>+2.2 %</f>
        <v>0.022</v>
      </c>
      <c r="E131" s="7" t="s">
        <v>105</v>
      </c>
    </row>
    <row r="132">
      <c r="A132" s="4">
        <v>40057.0</v>
      </c>
      <c r="B132" s="5" t="s">
        <v>1310</v>
      </c>
      <c r="C132" s="6">
        <f>+2.9 %</f>
        <v>0.029</v>
      </c>
      <c r="D132" s="7" t="s">
        <v>82</v>
      </c>
      <c r="E132" s="7" t="s">
        <v>6</v>
      </c>
    </row>
    <row r="133">
      <c r="A133" s="4">
        <v>40026.0</v>
      </c>
      <c r="B133" s="5" t="s">
        <v>1311</v>
      </c>
      <c r="C133" s="7" t="s">
        <v>47</v>
      </c>
      <c r="D133" s="7" t="s">
        <v>185</v>
      </c>
      <c r="E133" s="7" t="s">
        <v>863</v>
      </c>
    </row>
    <row r="134">
      <c r="A134" s="4">
        <v>39995.0</v>
      </c>
      <c r="B134" s="5" t="s">
        <v>1312</v>
      </c>
      <c r="C134" s="7" t="s">
        <v>88</v>
      </c>
      <c r="D134" s="7" t="s">
        <v>509</v>
      </c>
      <c r="E134" s="7" t="s">
        <v>108</v>
      </c>
    </row>
    <row r="135">
      <c r="A135" s="4">
        <v>39965.0</v>
      </c>
      <c r="B135" s="5" t="s">
        <v>1292</v>
      </c>
      <c r="C135" s="7" t="s">
        <v>65</v>
      </c>
      <c r="D135" s="7" t="s">
        <v>95</v>
      </c>
      <c r="E135" s="7" t="s">
        <v>48</v>
      </c>
    </row>
    <row r="136">
      <c r="A136" s="4">
        <v>39934.0</v>
      </c>
      <c r="B136" s="5" t="s">
        <v>1106</v>
      </c>
      <c r="C136" s="7" t="s">
        <v>152</v>
      </c>
      <c r="D136" s="7" t="s">
        <v>47</v>
      </c>
      <c r="E136" s="6">
        <f>+0.9 %</f>
        <v>0.009</v>
      </c>
    </row>
    <row r="137">
      <c r="A137" s="4">
        <v>39904.0</v>
      </c>
      <c r="B137" s="5" t="s">
        <v>1313</v>
      </c>
      <c r="C137" s="7" t="s">
        <v>15</v>
      </c>
      <c r="D137" s="6">
        <f>+1.1 %</f>
        <v>0.011</v>
      </c>
      <c r="E137" s="6">
        <f>+0.7 %</f>
        <v>0.007</v>
      </c>
    </row>
    <row r="138">
      <c r="A138" s="4">
        <v>39873.0</v>
      </c>
      <c r="B138" s="5" t="s">
        <v>1314</v>
      </c>
      <c r="C138" s="6">
        <f>+2.2 %</f>
        <v>0.022</v>
      </c>
      <c r="D138" s="6">
        <f>+6.3 %</f>
        <v>0.063</v>
      </c>
      <c r="E138" s="7" t="s">
        <v>63</v>
      </c>
    </row>
    <row r="139">
      <c r="A139" s="4">
        <v>39845.0</v>
      </c>
      <c r="B139" s="5" t="s">
        <v>1315</v>
      </c>
      <c r="C139" s="7" t="s">
        <v>74</v>
      </c>
      <c r="D139" s="6">
        <f>+1.2 %</f>
        <v>0.012</v>
      </c>
      <c r="E139" s="7" t="s">
        <v>47</v>
      </c>
    </row>
    <row r="140">
      <c r="A140" s="4">
        <v>39814.0</v>
      </c>
      <c r="B140" s="5" t="s">
        <v>1316</v>
      </c>
      <c r="C140" s="6">
        <f>+4.8 %</f>
        <v>0.048</v>
      </c>
      <c r="D140" s="6">
        <f>+2.2 %</f>
        <v>0.022</v>
      </c>
      <c r="E140" s="6">
        <f>+1.6 %</f>
        <v>0.016</v>
      </c>
    </row>
    <row r="141">
      <c r="A141" s="4">
        <v>39783.0</v>
      </c>
      <c r="B141" s="5" t="s">
        <v>1317</v>
      </c>
      <c r="C141" s="7" t="s">
        <v>255</v>
      </c>
      <c r="D141" s="7" t="s">
        <v>9</v>
      </c>
      <c r="E141" s="7" t="s">
        <v>48</v>
      </c>
    </row>
    <row r="142">
      <c r="A142" s="4">
        <v>39753.0</v>
      </c>
      <c r="B142" s="5" t="s">
        <v>1318</v>
      </c>
      <c r="C142" s="6">
        <f>+0.3 %</f>
        <v>0.003</v>
      </c>
      <c r="D142" s="7" t="s">
        <v>18</v>
      </c>
      <c r="E142" s="6">
        <f>+0.9 %</f>
        <v>0.009</v>
      </c>
    </row>
    <row r="143">
      <c r="A143" s="4">
        <v>39722.0</v>
      </c>
      <c r="B143" s="5" t="s">
        <v>1319</v>
      </c>
      <c r="C143" s="7" t="s">
        <v>80</v>
      </c>
      <c r="D143" s="7" t="s">
        <v>23</v>
      </c>
      <c r="E143" s="6">
        <f>+2.6 %</f>
        <v>0.026</v>
      </c>
    </row>
    <row r="144">
      <c r="A144" s="4">
        <v>39692.0</v>
      </c>
      <c r="B144" s="5" t="s">
        <v>1320</v>
      </c>
      <c r="C144" s="6">
        <f>+1.5 %</f>
        <v>0.015</v>
      </c>
      <c r="D144" s="6">
        <f>+2.3 %</f>
        <v>0.023</v>
      </c>
      <c r="E144" s="5" t="s">
        <v>366</v>
      </c>
    </row>
    <row r="145">
      <c r="A145" s="4">
        <v>39661.0</v>
      </c>
      <c r="B145" s="5" t="s">
        <v>1298</v>
      </c>
      <c r="C145" s="5" t="s">
        <v>35</v>
      </c>
      <c r="D145" s="6">
        <f>+1.3 %</f>
        <v>0.013</v>
      </c>
      <c r="E145" s="5" t="s">
        <v>366</v>
      </c>
    </row>
    <row r="146">
      <c r="A146" s="4">
        <v>39630.0</v>
      </c>
      <c r="B146" s="5" t="s">
        <v>1321</v>
      </c>
      <c r="C146" s="6">
        <f>+0.9 %</f>
        <v>0.009</v>
      </c>
      <c r="D146" s="7" t="s">
        <v>105</v>
      </c>
      <c r="E146" s="5" t="s">
        <v>366</v>
      </c>
    </row>
    <row r="147">
      <c r="A147" s="4">
        <v>39600.0</v>
      </c>
      <c r="B147" s="5" t="s">
        <v>1322</v>
      </c>
      <c r="C147" s="6">
        <f>+0.5 %</f>
        <v>0.005</v>
      </c>
      <c r="D147" s="7" t="s">
        <v>278</v>
      </c>
      <c r="E147" s="5" t="s">
        <v>366</v>
      </c>
    </row>
    <row r="148">
      <c r="A148" s="4">
        <v>39569.0</v>
      </c>
      <c r="B148" s="5" t="s">
        <v>1323</v>
      </c>
      <c r="C148" s="7" t="s">
        <v>90</v>
      </c>
      <c r="D148" s="7" t="s">
        <v>90</v>
      </c>
      <c r="E148" s="5" t="s">
        <v>366</v>
      </c>
    </row>
    <row r="149">
      <c r="A149" s="4">
        <v>39539.0</v>
      </c>
      <c r="B149" s="5" t="s">
        <v>1324</v>
      </c>
      <c r="C149" s="7" t="s">
        <v>152</v>
      </c>
      <c r="D149" s="6">
        <f>+2.1 %</f>
        <v>0.021</v>
      </c>
      <c r="E149" s="5" t="s">
        <v>366</v>
      </c>
    </row>
    <row r="150">
      <c r="A150" s="4">
        <v>39508.0</v>
      </c>
      <c r="B150" s="5" t="s">
        <v>1325</v>
      </c>
      <c r="C150" s="6">
        <f>+3 %</f>
        <v>0.03</v>
      </c>
      <c r="D150" s="6">
        <f>+7.7 %</f>
        <v>0.077</v>
      </c>
      <c r="E150" s="5" t="s">
        <v>366</v>
      </c>
    </row>
    <row r="151">
      <c r="A151" s="4">
        <v>39479.0</v>
      </c>
      <c r="B151" s="5" t="s">
        <v>1326</v>
      </c>
      <c r="C151" s="6">
        <f>+2 %</f>
        <v>0.02</v>
      </c>
      <c r="D151" s="6">
        <f>+3.1 %</f>
        <v>0.031</v>
      </c>
      <c r="E151" s="5" t="s">
        <v>366</v>
      </c>
    </row>
    <row r="152">
      <c r="A152" s="4">
        <v>39448.0</v>
      </c>
      <c r="B152" s="5" t="s">
        <v>1327</v>
      </c>
      <c r="C152" s="6">
        <f>+2.5 %</f>
        <v>0.025</v>
      </c>
      <c r="D152" s="6">
        <f>+3.2 %</f>
        <v>0.032</v>
      </c>
      <c r="E152" s="5" t="s">
        <v>366</v>
      </c>
    </row>
    <row r="153">
      <c r="A153" s="4">
        <v>39417.0</v>
      </c>
      <c r="B153" s="5" t="s">
        <v>1328</v>
      </c>
      <c r="C153" s="7" t="s">
        <v>78</v>
      </c>
      <c r="D153" s="5" t="s">
        <v>366</v>
      </c>
      <c r="E153" s="5" t="s">
        <v>366</v>
      </c>
    </row>
    <row r="154">
      <c r="A154" s="4">
        <v>39387.0</v>
      </c>
      <c r="B154" s="5" t="s">
        <v>1107</v>
      </c>
      <c r="C154" s="6">
        <f>+2 %</f>
        <v>0.02</v>
      </c>
      <c r="D154" s="5" t="s">
        <v>366</v>
      </c>
      <c r="E154" s="5" t="s">
        <v>366</v>
      </c>
    </row>
    <row r="155">
      <c r="A155" s="4">
        <v>39356.0</v>
      </c>
      <c r="B155" s="5" t="s">
        <v>1329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1330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1331</v>
      </c>
      <c r="C2" s="7" t="s">
        <v>75</v>
      </c>
      <c r="D2" s="7" t="s">
        <v>82</v>
      </c>
      <c r="E2" s="6">
        <f>+0.5 %</f>
        <v>0.005</v>
      </c>
    </row>
    <row r="3">
      <c r="A3" s="4">
        <v>43983.0</v>
      </c>
      <c r="B3" s="5" t="s">
        <v>1332</v>
      </c>
      <c r="C3" s="7" t="s">
        <v>57</v>
      </c>
      <c r="D3" s="6">
        <f>+0.6 %</f>
        <v>0.006</v>
      </c>
      <c r="E3" s="6">
        <f t="shared" ref="E3:E5" si="1">+2.8 %</f>
        <v>0.028</v>
      </c>
    </row>
    <row r="4">
      <c r="A4" s="4">
        <v>43952.0</v>
      </c>
      <c r="B4" s="5" t="s">
        <v>1333</v>
      </c>
      <c r="C4" s="6">
        <f>+0.1 %</f>
        <v>0.001</v>
      </c>
      <c r="D4" s="6">
        <f>+1.3 %</f>
        <v>0.013</v>
      </c>
      <c r="E4" s="6">
        <f t="shared" si="1"/>
        <v>0.028</v>
      </c>
    </row>
    <row r="5">
      <c r="A5" s="4">
        <v>43922.0</v>
      </c>
      <c r="B5" s="5" t="s">
        <v>1334</v>
      </c>
      <c r="C5" s="6">
        <f>+0.7 %</f>
        <v>0.007</v>
      </c>
      <c r="D5" s="6">
        <f>+2.3 %</f>
        <v>0.023</v>
      </c>
      <c r="E5" s="6">
        <f t="shared" si="1"/>
        <v>0.028</v>
      </c>
    </row>
    <row r="6">
      <c r="A6" s="4">
        <v>43891.0</v>
      </c>
      <c r="B6" s="5" t="s">
        <v>1335</v>
      </c>
      <c r="C6" s="6">
        <f>+0.4 %</f>
        <v>0.004</v>
      </c>
      <c r="D6" s="6">
        <f t="shared" ref="D6:D7" si="2">+1.6 %</f>
        <v>0.016</v>
      </c>
      <c r="E6" s="6">
        <f>+2.6 %</f>
        <v>0.026</v>
      </c>
    </row>
    <row r="7">
      <c r="A7" s="4">
        <v>43862.0</v>
      </c>
      <c r="B7" s="5" t="s">
        <v>1336</v>
      </c>
      <c r="C7" s="6">
        <f>+1.1 %</f>
        <v>0.011</v>
      </c>
      <c r="D7" s="6">
        <f t="shared" si="2"/>
        <v>0.016</v>
      </c>
      <c r="E7" s="6">
        <f>+2.1 %</f>
        <v>0.021</v>
      </c>
    </row>
    <row r="8">
      <c r="A8" s="4">
        <v>43831.0</v>
      </c>
      <c r="B8" s="5" t="s">
        <v>1337</v>
      </c>
      <c r="C8" s="6">
        <f t="shared" ref="C8:D8" si="3">+0.1 %</f>
        <v>0.001</v>
      </c>
      <c r="D8" s="6">
        <f t="shared" si="3"/>
        <v>0.001</v>
      </c>
      <c r="E8" s="6">
        <f>+0.4 %</f>
        <v>0.004</v>
      </c>
    </row>
    <row r="9">
      <c r="A9" s="4">
        <v>43800.0</v>
      </c>
      <c r="B9" s="5" t="s">
        <v>1338</v>
      </c>
      <c r="C9" s="6">
        <f>+0.4 %</f>
        <v>0.004</v>
      </c>
      <c r="D9" s="7" t="s">
        <v>48</v>
      </c>
      <c r="E9" s="7" t="s">
        <v>57</v>
      </c>
    </row>
    <row r="10">
      <c r="A10" s="4">
        <v>43770.0</v>
      </c>
      <c r="B10" s="5" t="s">
        <v>1339</v>
      </c>
      <c r="C10" s="7" t="s">
        <v>15</v>
      </c>
      <c r="D10" s="7" t="s">
        <v>66</v>
      </c>
      <c r="E10" s="7" t="s">
        <v>74</v>
      </c>
    </row>
    <row r="11">
      <c r="A11" s="4">
        <v>43739.0</v>
      </c>
      <c r="B11" s="5" t="s">
        <v>1340</v>
      </c>
      <c r="C11" s="7" t="s">
        <v>48</v>
      </c>
      <c r="D11" s="7" t="s">
        <v>57</v>
      </c>
      <c r="E11" s="7" t="s">
        <v>48</v>
      </c>
    </row>
    <row r="12">
      <c r="A12" s="4">
        <v>43709.0</v>
      </c>
      <c r="B12" s="5" t="s">
        <v>1341</v>
      </c>
      <c r="C12" s="7" t="s">
        <v>15</v>
      </c>
      <c r="D12" s="6">
        <f t="shared" ref="D12:D13" si="4">+1.1 %</f>
        <v>0.011</v>
      </c>
      <c r="E12" s="5" t="s">
        <v>35</v>
      </c>
    </row>
    <row r="13">
      <c r="A13" s="4">
        <v>43678.0</v>
      </c>
      <c r="B13" s="5" t="s">
        <v>1342</v>
      </c>
      <c r="C13" s="6">
        <f t="shared" ref="C13:C14" si="5">+0.7 %</f>
        <v>0.007</v>
      </c>
      <c r="D13" s="6">
        <f t="shared" si="4"/>
        <v>0.011</v>
      </c>
      <c r="E13" s="6">
        <f>+1.2 %</f>
        <v>0.012</v>
      </c>
    </row>
    <row r="14">
      <c r="A14" s="4">
        <v>43647.0</v>
      </c>
      <c r="B14" s="5" t="s">
        <v>1343</v>
      </c>
      <c r="C14" s="6">
        <f t="shared" si="5"/>
        <v>0.007</v>
      </c>
      <c r="D14" s="6">
        <f>+0.6 %</f>
        <v>0.006</v>
      </c>
      <c r="E14" s="6">
        <f t="shared" ref="E14:E15" si="6">+2 %</f>
        <v>0.02</v>
      </c>
    </row>
    <row r="15">
      <c r="A15" s="4">
        <v>43617.0</v>
      </c>
      <c r="B15" s="5" t="s">
        <v>1344</v>
      </c>
      <c r="C15" s="7" t="s">
        <v>15</v>
      </c>
      <c r="D15" s="6">
        <f>+0.4 %</f>
        <v>0.004</v>
      </c>
      <c r="E15" s="6">
        <f t="shared" si="6"/>
        <v>0.02</v>
      </c>
    </row>
    <row r="16">
      <c r="A16" s="4">
        <v>43586.0</v>
      </c>
      <c r="B16" s="5" t="s">
        <v>1345</v>
      </c>
      <c r="C16" s="6">
        <f>+0.2 %</f>
        <v>0.002</v>
      </c>
      <c r="D16" s="6">
        <f>+0.6 %</f>
        <v>0.006</v>
      </c>
      <c r="E16" s="6">
        <f>+3.6 %</f>
        <v>0.036</v>
      </c>
    </row>
    <row r="17">
      <c r="A17" s="4">
        <v>43556.0</v>
      </c>
      <c r="B17" s="5" t="s">
        <v>1346</v>
      </c>
      <c r="C17" s="6">
        <f>+0.5 %</f>
        <v>0.005</v>
      </c>
      <c r="D17" s="7" t="s">
        <v>57</v>
      </c>
      <c r="E17" s="6">
        <f>+5.5 %</f>
        <v>0.055</v>
      </c>
    </row>
    <row r="18">
      <c r="A18" s="4">
        <v>43525.0</v>
      </c>
      <c r="B18" s="5" t="s">
        <v>1347</v>
      </c>
      <c r="C18" s="7" t="s">
        <v>53</v>
      </c>
      <c r="D18" s="7" t="s">
        <v>66</v>
      </c>
      <c r="E18" s="6">
        <f>+6.2 %</f>
        <v>0.062</v>
      </c>
    </row>
    <row r="19">
      <c r="A19" s="4">
        <v>43497.0</v>
      </c>
      <c r="B19" s="5" t="s">
        <v>1348</v>
      </c>
      <c r="C19" s="7" t="s">
        <v>48</v>
      </c>
      <c r="D19" s="7" t="s">
        <v>66</v>
      </c>
      <c r="E19" s="6">
        <f>+7.9 %</f>
        <v>0.079</v>
      </c>
    </row>
    <row r="20">
      <c r="A20" s="4">
        <v>43466.0</v>
      </c>
      <c r="B20" s="5" t="s">
        <v>1349</v>
      </c>
      <c r="C20" s="7" t="s">
        <v>18</v>
      </c>
      <c r="D20" s="7" t="s">
        <v>85</v>
      </c>
      <c r="E20" s="6">
        <f>+9.1 %</f>
        <v>0.091</v>
      </c>
    </row>
    <row r="21">
      <c r="A21" s="4">
        <v>43435.0</v>
      </c>
      <c r="B21" s="5" t="s">
        <v>1350</v>
      </c>
      <c r="C21" s="7" t="s">
        <v>53</v>
      </c>
      <c r="D21" s="7" t="s">
        <v>60</v>
      </c>
      <c r="E21" s="6">
        <f>+11.3 %</f>
        <v>0.113</v>
      </c>
    </row>
    <row r="22">
      <c r="A22" s="4">
        <v>43405.0</v>
      </c>
      <c r="B22" s="5" t="s">
        <v>1351</v>
      </c>
      <c r="C22" s="7" t="s">
        <v>15</v>
      </c>
      <c r="D22" s="6">
        <f>+0.6 %</f>
        <v>0.006</v>
      </c>
      <c r="E22" s="6">
        <f>+12.5 %</f>
        <v>0.125</v>
      </c>
    </row>
    <row r="23">
      <c r="A23" s="4">
        <v>43374.0</v>
      </c>
      <c r="B23" s="5" t="s">
        <v>1352</v>
      </c>
      <c r="C23" s="5" t="s">
        <v>35</v>
      </c>
      <c r="D23" s="6">
        <f>+2.4 %</f>
        <v>0.024</v>
      </c>
      <c r="E23" s="6">
        <f>+14.3 %</f>
        <v>0.143</v>
      </c>
    </row>
    <row r="24">
      <c r="A24" s="4">
        <v>43344.0</v>
      </c>
      <c r="B24" s="5" t="s">
        <v>1341</v>
      </c>
      <c r="C24" s="6">
        <f>+0.9 %</f>
        <v>0.009</v>
      </c>
      <c r="D24" s="6">
        <f>+3.2 %</f>
        <v>0.032</v>
      </c>
      <c r="E24" s="6">
        <f t="shared" ref="E24:E25" si="7">+16.9 %</f>
        <v>0.169</v>
      </c>
    </row>
    <row r="25">
      <c r="A25" s="4">
        <v>43313.0</v>
      </c>
      <c r="B25" s="5" t="s">
        <v>1353</v>
      </c>
      <c r="C25" s="6">
        <f>+1.5 %</f>
        <v>0.015</v>
      </c>
      <c r="D25" s="6">
        <f>+3.5 %</f>
        <v>0.035</v>
      </c>
      <c r="E25" s="6">
        <f t="shared" si="7"/>
        <v>0.169</v>
      </c>
    </row>
    <row r="26">
      <c r="A26" s="4">
        <v>43282.0</v>
      </c>
      <c r="B26" s="5" t="s">
        <v>1354</v>
      </c>
      <c r="C26" s="6">
        <f>+0.8 %</f>
        <v>0.008</v>
      </c>
      <c r="D26" s="6">
        <f>+4.1 %</f>
        <v>0.041</v>
      </c>
      <c r="E26" s="6">
        <f>+15.4 %</f>
        <v>0.154</v>
      </c>
    </row>
    <row r="27">
      <c r="A27" s="4">
        <v>43252.0</v>
      </c>
      <c r="B27" s="5" t="s">
        <v>1355</v>
      </c>
      <c r="C27" s="6">
        <f>+1.2 %</f>
        <v>0.012</v>
      </c>
      <c r="D27" s="6">
        <f>+4.5 %</f>
        <v>0.045</v>
      </c>
      <c r="E27" s="6">
        <f>+16 %</f>
        <v>0.16</v>
      </c>
    </row>
    <row r="28">
      <c r="A28" s="4">
        <v>43221.0</v>
      </c>
      <c r="B28" s="5" t="s">
        <v>1204</v>
      </c>
      <c r="C28" s="6">
        <f>+2.1 %</f>
        <v>0.021</v>
      </c>
      <c r="D28" s="6">
        <f>+4.9 %</f>
        <v>0.049</v>
      </c>
      <c r="E28" s="6">
        <f>+18.4 %</f>
        <v>0.184</v>
      </c>
    </row>
    <row r="29">
      <c r="A29" s="4">
        <v>43191.0</v>
      </c>
      <c r="B29" s="5" t="s">
        <v>1356</v>
      </c>
      <c r="C29" s="6">
        <f>+1.2 %</f>
        <v>0.012</v>
      </c>
      <c r="D29" s="6">
        <f>+3.2 %</f>
        <v>0.032</v>
      </c>
      <c r="E29" s="6">
        <f>+18.3 %</f>
        <v>0.183</v>
      </c>
    </row>
    <row r="30">
      <c r="A30" s="4">
        <v>43160.0</v>
      </c>
      <c r="B30" s="5" t="s">
        <v>1210</v>
      </c>
      <c r="C30" s="6">
        <f>+1.5 %</f>
        <v>0.015</v>
      </c>
      <c r="D30" s="6">
        <f>+3.6 %</f>
        <v>0.036</v>
      </c>
      <c r="E30" s="6">
        <f>+18.8 %</f>
        <v>0.188</v>
      </c>
    </row>
    <row r="31">
      <c r="A31" s="4">
        <v>43132.0</v>
      </c>
      <c r="B31" s="5" t="s">
        <v>1357</v>
      </c>
      <c r="C31" s="6">
        <f>+0.5 %</f>
        <v>0.005</v>
      </c>
      <c r="D31" s="6">
        <f>+3 %</f>
        <v>0.03</v>
      </c>
      <c r="E31" s="6">
        <f>+19.1 %</f>
        <v>0.191</v>
      </c>
    </row>
    <row r="32">
      <c r="A32" s="4">
        <v>43101.0</v>
      </c>
      <c r="B32" s="5" t="s">
        <v>1358</v>
      </c>
      <c r="C32" s="6">
        <f>+1.5 %</f>
        <v>0.015</v>
      </c>
      <c r="D32" s="6">
        <f>+3.8 %</f>
        <v>0.038</v>
      </c>
      <c r="E32" s="6">
        <f>+20.6 %</f>
        <v>0.206</v>
      </c>
    </row>
    <row r="33">
      <c r="A33" s="4">
        <v>43070.0</v>
      </c>
      <c r="B33" s="5" t="s">
        <v>1359</v>
      </c>
      <c r="C33" s="6">
        <f>+1 %</f>
        <v>0.01</v>
      </c>
      <c r="D33" s="6">
        <f t="shared" ref="D33:D34" si="8">+4.6 %</f>
        <v>0.046</v>
      </c>
      <c r="E33" s="6">
        <f>+18.8 %</f>
        <v>0.188</v>
      </c>
    </row>
    <row r="34">
      <c r="A34" s="4">
        <v>43040.0</v>
      </c>
      <c r="B34" s="5" t="s">
        <v>1360</v>
      </c>
      <c r="C34" s="6">
        <f>+1.3 %</f>
        <v>0.013</v>
      </c>
      <c r="D34" s="6">
        <f t="shared" si="8"/>
        <v>0.046</v>
      </c>
      <c r="E34" s="6">
        <f>+17.7 %</f>
        <v>0.177</v>
      </c>
    </row>
    <row r="35">
      <c r="A35" s="4">
        <v>43009.0</v>
      </c>
      <c r="B35" s="5" t="s">
        <v>1327</v>
      </c>
      <c r="C35" s="6">
        <f>+2.3 %</f>
        <v>0.023</v>
      </c>
      <c r="D35" s="6">
        <f>+3.4 %</f>
        <v>0.034</v>
      </c>
      <c r="E35" s="6">
        <f>+17 %</f>
        <v>0.17</v>
      </c>
    </row>
    <row r="36">
      <c r="A36" s="4">
        <v>42979.0</v>
      </c>
      <c r="B36" s="5" t="s">
        <v>1361</v>
      </c>
      <c r="C36" s="6">
        <f>+0.9 %</f>
        <v>0.009</v>
      </c>
      <c r="D36" s="6">
        <f>+2.4 %</f>
        <v>0.024</v>
      </c>
      <c r="E36" s="6">
        <f>+15.7 %</f>
        <v>0.157</v>
      </c>
    </row>
    <row r="37">
      <c r="A37" s="4">
        <v>42948.0</v>
      </c>
      <c r="B37" s="5" t="s">
        <v>1362</v>
      </c>
      <c r="C37" s="6">
        <f>+0.2 %</f>
        <v>0.002</v>
      </c>
      <c r="D37" s="6">
        <f>+4.8 %</f>
        <v>0.048</v>
      </c>
      <c r="E37" s="6">
        <f>+14.7 %</f>
        <v>0.147</v>
      </c>
    </row>
    <row r="38">
      <c r="A38" s="4">
        <v>42917.0</v>
      </c>
      <c r="B38" s="5" t="s">
        <v>1363</v>
      </c>
      <c r="C38" s="6">
        <f>+1.3 %</f>
        <v>0.013</v>
      </c>
      <c r="D38" s="6">
        <f>+6.7 %</f>
        <v>0.067</v>
      </c>
      <c r="E38" s="6">
        <f>+14.3 %</f>
        <v>0.143</v>
      </c>
    </row>
    <row r="39">
      <c r="A39" s="4">
        <v>42887.0</v>
      </c>
      <c r="B39" s="5" t="s">
        <v>1364</v>
      </c>
      <c r="C39" s="6">
        <f>+3.3 %</f>
        <v>0.033</v>
      </c>
      <c r="D39" s="6">
        <f>+7 %</f>
        <v>0.07</v>
      </c>
      <c r="E39" s="6">
        <f>+12.6 %</f>
        <v>0.126</v>
      </c>
    </row>
    <row r="40">
      <c r="A40" s="4">
        <v>42856.0</v>
      </c>
      <c r="B40" s="5" t="s">
        <v>1365</v>
      </c>
      <c r="C40" s="6">
        <f>+2 %</f>
        <v>0.02</v>
      </c>
      <c r="D40" s="6">
        <f>+5.4 %</f>
        <v>0.054</v>
      </c>
      <c r="E40" s="6">
        <f>+9.1 %</f>
        <v>0.091</v>
      </c>
    </row>
    <row r="41">
      <c r="A41" s="4">
        <v>42826.0</v>
      </c>
      <c r="B41" s="5" t="s">
        <v>1366</v>
      </c>
      <c r="C41" s="6">
        <f>+1.6 %</f>
        <v>0.016</v>
      </c>
      <c r="D41" s="6">
        <f>+5.2 %</f>
        <v>0.052</v>
      </c>
      <c r="E41" s="6">
        <f>+8.5 %</f>
        <v>0.085</v>
      </c>
    </row>
    <row r="42">
      <c r="A42" s="4">
        <v>42795.0</v>
      </c>
      <c r="B42" s="5" t="s">
        <v>396</v>
      </c>
      <c r="C42" s="6">
        <f>+1.7 %</f>
        <v>0.017</v>
      </c>
      <c r="D42" s="6">
        <f>+3.6 %</f>
        <v>0.036</v>
      </c>
      <c r="E42" s="6">
        <f>+7.6 %</f>
        <v>0.076</v>
      </c>
    </row>
    <row r="43">
      <c r="A43" s="4">
        <v>42767.0</v>
      </c>
      <c r="B43" s="5" t="s">
        <v>1367</v>
      </c>
      <c r="C43" s="6">
        <f t="shared" ref="C43:D43" si="9">+1.8 %</f>
        <v>0.018</v>
      </c>
      <c r="D43" s="6">
        <f t="shared" si="9"/>
        <v>0.018</v>
      </c>
      <c r="E43" s="6">
        <f>+7.7 %</f>
        <v>0.077</v>
      </c>
    </row>
    <row r="44">
      <c r="A44" s="4">
        <v>42736.0</v>
      </c>
      <c r="B44" s="5" t="s">
        <v>1368</v>
      </c>
      <c r="C44" s="5" t="s">
        <v>35</v>
      </c>
      <c r="D44" s="6">
        <f>+0.7 %</f>
        <v>0.007</v>
      </c>
      <c r="E44" s="6">
        <f>+5.3 %</f>
        <v>0.053</v>
      </c>
    </row>
    <row r="45">
      <c r="A45" s="4">
        <v>42705.0</v>
      </c>
      <c r="B45" s="5" t="s">
        <v>1368</v>
      </c>
      <c r="C45" s="5" t="s">
        <v>35</v>
      </c>
      <c r="D45" s="6">
        <f>+1.8 %</f>
        <v>0.018</v>
      </c>
      <c r="E45" s="6">
        <f>+5.7 %</f>
        <v>0.057</v>
      </c>
    </row>
    <row r="46">
      <c r="A46" s="4">
        <v>42675.0</v>
      </c>
      <c r="B46" s="5" t="s">
        <v>1368</v>
      </c>
      <c r="C46" s="6">
        <f>+0.7 %</f>
        <v>0.007</v>
      </c>
      <c r="D46" s="6">
        <f>+1.9 %</f>
        <v>0.019</v>
      </c>
      <c r="E46" s="6">
        <f>+7 %</f>
        <v>0.07</v>
      </c>
    </row>
    <row r="47">
      <c r="A47" s="4">
        <v>42644.0</v>
      </c>
      <c r="B47" s="5" t="s">
        <v>1369</v>
      </c>
      <c r="C47" s="6">
        <f t="shared" ref="C47:D47" si="10">+1.1 %</f>
        <v>0.011</v>
      </c>
      <c r="D47" s="6">
        <f t="shared" si="10"/>
        <v>0.011</v>
      </c>
      <c r="E47" s="6">
        <f>+6.3 %</f>
        <v>0.063</v>
      </c>
    </row>
    <row r="48">
      <c r="A48" s="4">
        <v>42614.0</v>
      </c>
      <c r="B48" s="5" t="s">
        <v>517</v>
      </c>
      <c r="C48" s="6">
        <f>+0.1 %</f>
        <v>0.001</v>
      </c>
      <c r="D48" s="7" t="s">
        <v>15</v>
      </c>
      <c r="E48" s="6">
        <f>+5.7 %</f>
        <v>0.057</v>
      </c>
    </row>
    <row r="49">
      <c r="A49" s="4">
        <v>42583.0</v>
      </c>
      <c r="B49" s="5" t="s">
        <v>1370</v>
      </c>
      <c r="C49" s="7" t="s">
        <v>53</v>
      </c>
      <c r="D49" s="7" t="s">
        <v>57</v>
      </c>
      <c r="E49" s="6">
        <f>+6 %</f>
        <v>0.06</v>
      </c>
    </row>
    <row r="50">
      <c r="A50" s="4">
        <v>42552.0</v>
      </c>
      <c r="B50" s="5" t="s">
        <v>1161</v>
      </c>
      <c r="C50" s="7" t="s">
        <v>57</v>
      </c>
      <c r="D50" s="6">
        <f>+1.3 %</f>
        <v>0.013</v>
      </c>
      <c r="E50" s="6">
        <f t="shared" ref="E50:E51" si="11">+5.8 %</f>
        <v>0.058</v>
      </c>
    </row>
    <row r="51">
      <c r="A51" s="4">
        <v>42522.0</v>
      </c>
      <c r="B51" s="5" t="s">
        <v>1371</v>
      </c>
      <c r="C51" s="6">
        <f>+0.1 %</f>
        <v>0.001</v>
      </c>
      <c r="D51" s="6">
        <f>+2.3 %</f>
        <v>0.023</v>
      </c>
      <c r="E51" s="6">
        <f t="shared" si="11"/>
        <v>0.058</v>
      </c>
    </row>
    <row r="52">
      <c r="A52" s="4">
        <v>42491.0</v>
      </c>
      <c r="B52" s="5" t="s">
        <v>1256</v>
      </c>
      <c r="C52" s="6">
        <f>+1.4 %</f>
        <v>0.014</v>
      </c>
      <c r="D52" s="6">
        <f>+4.1 %</f>
        <v>0.041</v>
      </c>
      <c r="E52" s="6">
        <f>+6.9 %</f>
        <v>0.069</v>
      </c>
    </row>
    <row r="53">
      <c r="A53" s="4">
        <v>42461.0</v>
      </c>
      <c r="B53" s="5" t="s">
        <v>781</v>
      </c>
      <c r="C53" s="6">
        <f>+0.8 %</f>
        <v>0.008</v>
      </c>
      <c r="D53" s="6">
        <f>+2.1 %</f>
        <v>0.021</v>
      </c>
      <c r="E53" s="6">
        <f>+6.3 %</f>
        <v>0.063</v>
      </c>
    </row>
    <row r="54">
      <c r="A54" s="4">
        <v>42430.0</v>
      </c>
      <c r="B54" s="5" t="s">
        <v>1372</v>
      </c>
      <c r="C54" s="6">
        <f>+1.8 %</f>
        <v>0.018</v>
      </c>
      <c r="D54" s="6">
        <f>+1.7 %</f>
        <v>0.017</v>
      </c>
      <c r="E54" s="6">
        <f>+6.6 %</f>
        <v>0.066</v>
      </c>
    </row>
    <row r="55">
      <c r="A55" s="4">
        <v>42401.0</v>
      </c>
      <c r="B55" s="5" t="s">
        <v>1373</v>
      </c>
      <c r="C55" s="7" t="s">
        <v>60</v>
      </c>
      <c r="D55" s="6">
        <f>+1.2 %</f>
        <v>0.012</v>
      </c>
      <c r="E55" s="6">
        <f>+4.8 %</f>
        <v>0.048</v>
      </c>
    </row>
    <row r="56">
      <c r="A56" s="4">
        <v>42370.0</v>
      </c>
      <c r="B56" s="5" t="s">
        <v>1374</v>
      </c>
      <c r="C56" s="6">
        <f>+0.3 %</f>
        <v>0.003</v>
      </c>
      <c r="D56" s="6">
        <f>+1.6 %</f>
        <v>0.016</v>
      </c>
      <c r="E56" s="6">
        <f>+6.2 %</f>
        <v>0.062</v>
      </c>
    </row>
    <row r="57">
      <c r="A57" s="4">
        <v>42339.0</v>
      </c>
      <c r="B57" s="5" t="s">
        <v>1375</v>
      </c>
      <c r="C57" s="6">
        <f>+1.3 %</f>
        <v>0.013</v>
      </c>
      <c r="D57" s="6">
        <f>+1.9 %</f>
        <v>0.019</v>
      </c>
      <c r="E57" s="6">
        <f>+6.4 %</f>
        <v>0.064</v>
      </c>
    </row>
    <row r="58">
      <c r="A58" s="4">
        <v>42309.0</v>
      </c>
      <c r="B58" s="5" t="s">
        <v>1376</v>
      </c>
      <c r="C58" s="5" t="s">
        <v>35</v>
      </c>
      <c r="D58" s="6">
        <f>+0.9 %</f>
        <v>0.009</v>
      </c>
      <c r="E58" s="6">
        <f>+4.7 %</f>
        <v>0.047</v>
      </c>
    </row>
    <row r="59">
      <c r="A59" s="4">
        <v>42278.0</v>
      </c>
      <c r="B59" s="5" t="s">
        <v>483</v>
      </c>
      <c r="C59" s="6">
        <f t="shared" ref="C59:D59" si="12">+0.6 %</f>
        <v>0.006</v>
      </c>
      <c r="D59" s="6">
        <f t="shared" si="12"/>
        <v>0.006</v>
      </c>
      <c r="E59" s="6">
        <f>+4.1 %</f>
        <v>0.041</v>
      </c>
    </row>
    <row r="60">
      <c r="A60" s="4">
        <v>42248.0</v>
      </c>
      <c r="B60" s="5" t="s">
        <v>1377</v>
      </c>
      <c r="C60" s="6">
        <f>+0.3 %</f>
        <v>0.003</v>
      </c>
      <c r="D60" s="7" t="s">
        <v>53</v>
      </c>
      <c r="E60" s="6">
        <f>+3.9 %</f>
        <v>0.039</v>
      </c>
    </row>
    <row r="61">
      <c r="A61" s="4">
        <v>42217.0</v>
      </c>
      <c r="B61" s="5" t="s">
        <v>651</v>
      </c>
      <c r="C61" s="7" t="s">
        <v>15</v>
      </c>
      <c r="D61" s="6">
        <f>+0.6 %</f>
        <v>0.006</v>
      </c>
      <c r="E61" s="6">
        <f>+4.5 %</f>
        <v>0.045</v>
      </c>
    </row>
    <row r="62">
      <c r="A62" s="4">
        <v>42186.0</v>
      </c>
      <c r="B62" s="5" t="s">
        <v>1378</v>
      </c>
      <c r="C62" s="7" t="s">
        <v>57</v>
      </c>
      <c r="D62" s="6">
        <f>+1.8 %</f>
        <v>0.018</v>
      </c>
      <c r="E62" s="6">
        <f>+3.9 %</f>
        <v>0.039</v>
      </c>
    </row>
    <row r="63">
      <c r="A63" s="4">
        <v>42156.0</v>
      </c>
      <c r="B63" s="5" t="s">
        <v>482</v>
      </c>
      <c r="C63" s="6">
        <f>+1.1 %</f>
        <v>0.011</v>
      </c>
      <c r="D63" s="6">
        <f>+3 %</f>
        <v>0.03</v>
      </c>
      <c r="E63" s="6">
        <f>+3.3 %</f>
        <v>0.033</v>
      </c>
    </row>
    <row r="64">
      <c r="A64" s="4">
        <v>42125.0</v>
      </c>
      <c r="B64" s="5" t="s">
        <v>1379</v>
      </c>
      <c r="C64" s="6">
        <f>+0.9 %</f>
        <v>0.009</v>
      </c>
      <c r="D64" s="6">
        <f t="shared" ref="D64:D65" si="13">+2 %</f>
        <v>0.02</v>
      </c>
      <c r="E64" s="6">
        <f>+2.5 %</f>
        <v>0.025</v>
      </c>
    </row>
    <row r="65">
      <c r="A65" s="4">
        <v>42095.0</v>
      </c>
      <c r="B65" s="5" t="s">
        <v>959</v>
      </c>
      <c r="C65" s="6">
        <f>+1 %</f>
        <v>0.01</v>
      </c>
      <c r="D65" s="6">
        <f t="shared" si="13"/>
        <v>0.02</v>
      </c>
      <c r="E65" s="6">
        <f>+2.8 %</f>
        <v>0.028</v>
      </c>
    </row>
    <row r="66">
      <c r="A66" s="4">
        <v>42064.0</v>
      </c>
      <c r="B66" s="5" t="s">
        <v>1380</v>
      </c>
      <c r="C66" s="6">
        <f>+0.1 %</f>
        <v>0.001</v>
      </c>
      <c r="D66" s="6">
        <f>+1.5 %</f>
        <v>0.015</v>
      </c>
      <c r="E66" s="6">
        <f>+1 %</f>
        <v>0.01</v>
      </c>
    </row>
    <row r="67">
      <c r="A67" s="4">
        <v>42036.0</v>
      </c>
      <c r="B67" s="5" t="s">
        <v>1381</v>
      </c>
      <c r="C67" s="6">
        <f>+0.9 %</f>
        <v>0.009</v>
      </c>
      <c r="D67" s="6">
        <f>+1.1 %</f>
        <v>0.011</v>
      </c>
      <c r="E67" s="6">
        <f>+1.3 %</f>
        <v>0.013</v>
      </c>
    </row>
    <row r="68">
      <c r="A68" s="4">
        <v>42005.0</v>
      </c>
      <c r="B68" s="5" t="s">
        <v>1382</v>
      </c>
      <c r="C68" s="6">
        <f>+0.5 %</f>
        <v>0.005</v>
      </c>
      <c r="D68" s="7" t="s">
        <v>15</v>
      </c>
      <c r="E68" s="5" t="s">
        <v>35</v>
      </c>
    </row>
    <row r="69">
      <c r="A69" s="4">
        <v>41974.0</v>
      </c>
      <c r="B69" s="5" t="s">
        <v>664</v>
      </c>
      <c r="C69" s="7" t="s">
        <v>15</v>
      </c>
      <c r="D69" s="7" t="s">
        <v>60</v>
      </c>
      <c r="E69" s="7" t="s">
        <v>66</v>
      </c>
    </row>
    <row r="70">
      <c r="A70" s="4">
        <v>41944.0</v>
      </c>
      <c r="B70" s="5" t="s">
        <v>1383</v>
      </c>
      <c r="C70" s="7" t="s">
        <v>18</v>
      </c>
      <c r="D70" s="6">
        <f>+0.7 %</f>
        <v>0.007</v>
      </c>
      <c r="E70" s="7" t="s">
        <v>70</v>
      </c>
    </row>
    <row r="71">
      <c r="A71" s="4">
        <v>41913.0</v>
      </c>
      <c r="B71" s="5" t="s">
        <v>1384</v>
      </c>
      <c r="C71" s="6">
        <f t="shared" ref="C71:D71" si="14">+0.4 %</f>
        <v>0.004</v>
      </c>
      <c r="D71" s="6">
        <f t="shared" si="14"/>
        <v>0.004</v>
      </c>
      <c r="E71" s="7" t="s">
        <v>75</v>
      </c>
    </row>
    <row r="72">
      <c r="A72" s="4">
        <v>41883.0</v>
      </c>
      <c r="B72" s="5" t="s">
        <v>1385</v>
      </c>
      <c r="C72" s="6">
        <f>+0.8 %</f>
        <v>0.008</v>
      </c>
      <c r="D72" s="7" t="s">
        <v>23</v>
      </c>
      <c r="E72" s="7" t="s">
        <v>70</v>
      </c>
    </row>
    <row r="73">
      <c r="A73" s="4">
        <v>41852.0</v>
      </c>
      <c r="B73" s="5" t="s">
        <v>1386</v>
      </c>
      <c r="C73" s="7" t="s">
        <v>23</v>
      </c>
      <c r="D73" s="7" t="s">
        <v>66</v>
      </c>
      <c r="E73" s="7" t="s">
        <v>145</v>
      </c>
    </row>
    <row r="74">
      <c r="A74" s="4">
        <v>41821.0</v>
      </c>
      <c r="B74" s="5" t="s">
        <v>1387</v>
      </c>
      <c r="C74" s="7" t="s">
        <v>23</v>
      </c>
      <c r="D74" s="6">
        <f>+0.6 %</f>
        <v>0.006</v>
      </c>
      <c r="E74" s="7" t="s">
        <v>80</v>
      </c>
    </row>
    <row r="75">
      <c r="A75" s="4">
        <v>41791.0</v>
      </c>
      <c r="B75" s="5" t="s">
        <v>1388</v>
      </c>
      <c r="C75" s="6">
        <f>+0.4 %</f>
        <v>0.004</v>
      </c>
      <c r="D75" s="6">
        <f t="shared" ref="D75:D76" si="15">+0.8 %</f>
        <v>0.008</v>
      </c>
      <c r="E75" s="7" t="s">
        <v>78</v>
      </c>
    </row>
    <row r="76">
      <c r="A76" s="4">
        <v>41760.0</v>
      </c>
      <c r="B76" s="5" t="s">
        <v>1384</v>
      </c>
      <c r="C76" s="6">
        <f>+1.1 %</f>
        <v>0.011</v>
      </c>
      <c r="D76" s="6">
        <f t="shared" si="15"/>
        <v>0.008</v>
      </c>
      <c r="E76" s="7" t="s">
        <v>145</v>
      </c>
    </row>
    <row r="77">
      <c r="A77" s="4">
        <v>41730.0</v>
      </c>
      <c r="B77" s="5" t="s">
        <v>1389</v>
      </c>
      <c r="C77" s="7" t="s">
        <v>74</v>
      </c>
      <c r="D77" s="7" t="s">
        <v>74</v>
      </c>
      <c r="E77" s="7" t="s">
        <v>108</v>
      </c>
    </row>
    <row r="78">
      <c r="A78" s="4">
        <v>41699.0</v>
      </c>
      <c r="B78" s="5" t="s">
        <v>865</v>
      </c>
      <c r="C78" s="6">
        <f>+0.4 %</f>
        <v>0.004</v>
      </c>
      <c r="D78" s="7" t="s">
        <v>74</v>
      </c>
      <c r="E78" s="7" t="s">
        <v>156</v>
      </c>
    </row>
    <row r="79">
      <c r="A79" s="4">
        <v>41671.0</v>
      </c>
      <c r="B79" s="5" t="s">
        <v>1390</v>
      </c>
      <c r="C79" s="7" t="s">
        <v>60</v>
      </c>
      <c r="D79" s="7" t="s">
        <v>145</v>
      </c>
      <c r="E79" s="7" t="s">
        <v>315</v>
      </c>
    </row>
    <row r="80">
      <c r="A80" s="4">
        <v>41640.0</v>
      </c>
      <c r="B80" s="5" t="s">
        <v>1128</v>
      </c>
      <c r="C80" s="7" t="s">
        <v>74</v>
      </c>
      <c r="D80" s="7" t="s">
        <v>63</v>
      </c>
      <c r="E80" s="7" t="s">
        <v>153</v>
      </c>
    </row>
    <row r="81">
      <c r="A81" s="4">
        <v>41609.0</v>
      </c>
      <c r="B81" s="5" t="s">
        <v>1388</v>
      </c>
      <c r="C81" s="7" t="s">
        <v>78</v>
      </c>
      <c r="D81" s="7" t="s">
        <v>75</v>
      </c>
      <c r="E81" s="7" t="s">
        <v>343</v>
      </c>
    </row>
    <row r="82">
      <c r="A82" s="4">
        <v>41579.0</v>
      </c>
      <c r="B82" s="5" t="s">
        <v>1391</v>
      </c>
      <c r="C82" s="6">
        <f>+0.2 %</f>
        <v>0.002</v>
      </c>
      <c r="D82" s="6">
        <f>+0.5 %</f>
        <v>0.005</v>
      </c>
      <c r="E82" s="7" t="s">
        <v>477</v>
      </c>
    </row>
    <row r="83">
      <c r="A83" s="4">
        <v>41548.0</v>
      </c>
      <c r="B83" s="5" t="s">
        <v>1392</v>
      </c>
      <c r="C83" s="7" t="s">
        <v>60</v>
      </c>
      <c r="D83" s="7" t="s">
        <v>57</v>
      </c>
      <c r="E83" s="7" t="s">
        <v>845</v>
      </c>
    </row>
    <row r="84">
      <c r="A84" s="4">
        <v>41518.0</v>
      </c>
      <c r="B84" s="5" t="s">
        <v>1393</v>
      </c>
      <c r="C84" s="6">
        <f>+0.7 %</f>
        <v>0.007</v>
      </c>
      <c r="D84" s="6">
        <f>+0.1 %</f>
        <v>0.001</v>
      </c>
      <c r="E84" s="7" t="s">
        <v>10</v>
      </c>
    </row>
    <row r="85">
      <c r="A85" s="4">
        <v>41487.0</v>
      </c>
      <c r="B85" s="5" t="s">
        <v>1394</v>
      </c>
      <c r="C85" s="7" t="s">
        <v>18</v>
      </c>
      <c r="D85" s="7" t="s">
        <v>13</v>
      </c>
      <c r="E85" s="7" t="s">
        <v>153</v>
      </c>
    </row>
    <row r="86">
      <c r="A86" s="4">
        <v>41456.0</v>
      </c>
      <c r="B86" s="5" t="s">
        <v>870</v>
      </c>
      <c r="C86" s="7" t="s">
        <v>53</v>
      </c>
      <c r="D86" s="7" t="s">
        <v>106</v>
      </c>
      <c r="E86" s="7" t="s">
        <v>315</v>
      </c>
    </row>
    <row r="87">
      <c r="A87" s="4">
        <v>41426.0</v>
      </c>
      <c r="B87" s="5" t="s">
        <v>1395</v>
      </c>
      <c r="C87" s="7" t="s">
        <v>74</v>
      </c>
      <c r="D87" s="7" t="s">
        <v>70</v>
      </c>
      <c r="E87" s="7" t="s">
        <v>148</v>
      </c>
    </row>
    <row r="88">
      <c r="A88" s="4">
        <v>41395.0</v>
      </c>
      <c r="B88" s="5" t="s">
        <v>868</v>
      </c>
      <c r="C88" s="7" t="s">
        <v>66</v>
      </c>
      <c r="D88" s="7" t="s">
        <v>587</v>
      </c>
      <c r="E88" s="7" t="s">
        <v>121</v>
      </c>
    </row>
    <row r="89">
      <c r="A89" s="4">
        <v>41365.0</v>
      </c>
      <c r="B89" s="5" t="s">
        <v>649</v>
      </c>
      <c r="C89" s="7" t="s">
        <v>60</v>
      </c>
      <c r="D89" s="7" t="s">
        <v>152</v>
      </c>
      <c r="E89" s="7" t="s">
        <v>450</v>
      </c>
    </row>
    <row r="90">
      <c r="A90" s="4">
        <v>41334.0</v>
      </c>
      <c r="B90" s="5" t="s">
        <v>1396</v>
      </c>
      <c r="C90" s="7" t="s">
        <v>285</v>
      </c>
      <c r="D90" s="7" t="s">
        <v>255</v>
      </c>
      <c r="E90" s="7" t="s">
        <v>454</v>
      </c>
    </row>
    <row r="91">
      <c r="A91" s="4">
        <v>41306.0</v>
      </c>
      <c r="B91" s="5" t="s">
        <v>1264</v>
      </c>
      <c r="C91" s="7" t="s">
        <v>57</v>
      </c>
      <c r="D91" s="7" t="s">
        <v>65</v>
      </c>
      <c r="E91" s="7" t="s">
        <v>153</v>
      </c>
    </row>
    <row r="92">
      <c r="A92" s="4">
        <v>41275.0</v>
      </c>
      <c r="B92" s="5" t="s">
        <v>1397</v>
      </c>
      <c r="C92" s="7" t="s">
        <v>57</v>
      </c>
      <c r="D92" s="7" t="s">
        <v>105</v>
      </c>
      <c r="E92" s="7" t="s">
        <v>113</v>
      </c>
    </row>
    <row r="93">
      <c r="A93" s="4">
        <v>41244.0</v>
      </c>
      <c r="B93" s="5" t="s">
        <v>1398</v>
      </c>
      <c r="C93" s="7" t="s">
        <v>48</v>
      </c>
      <c r="D93" s="7" t="s">
        <v>13</v>
      </c>
      <c r="E93" s="7" t="s">
        <v>1010</v>
      </c>
    </row>
    <row r="94">
      <c r="A94" s="4">
        <v>41214.0</v>
      </c>
      <c r="B94" s="5" t="s">
        <v>409</v>
      </c>
      <c r="C94" s="7" t="s">
        <v>65</v>
      </c>
      <c r="D94" s="7" t="s">
        <v>23</v>
      </c>
      <c r="E94" s="7" t="s">
        <v>313</v>
      </c>
    </row>
    <row r="95">
      <c r="A95" s="4">
        <v>41183.0</v>
      </c>
      <c r="B95" s="5" t="s">
        <v>1399</v>
      </c>
      <c r="C95" s="6">
        <f>+0.3 %</f>
        <v>0.003</v>
      </c>
      <c r="D95" s="7" t="s">
        <v>48</v>
      </c>
      <c r="E95" s="7" t="s">
        <v>315</v>
      </c>
    </row>
    <row r="96">
      <c r="A96" s="4">
        <v>41153.0</v>
      </c>
      <c r="B96" s="5" t="s">
        <v>1400</v>
      </c>
      <c r="C96" s="7" t="s">
        <v>57</v>
      </c>
      <c r="D96" s="7" t="s">
        <v>70</v>
      </c>
      <c r="E96" s="7" t="s">
        <v>595</v>
      </c>
    </row>
    <row r="97">
      <c r="A97" s="4">
        <v>41122.0</v>
      </c>
      <c r="B97" s="5" t="s">
        <v>1401</v>
      </c>
      <c r="C97" s="7" t="s">
        <v>74</v>
      </c>
      <c r="D97" s="7" t="s">
        <v>133</v>
      </c>
      <c r="E97" s="7" t="s">
        <v>119</v>
      </c>
    </row>
    <row r="98">
      <c r="A98" s="4">
        <v>41091.0</v>
      </c>
      <c r="B98" s="5" t="s">
        <v>1161</v>
      </c>
      <c r="C98" s="7" t="s">
        <v>78</v>
      </c>
      <c r="D98" s="7" t="s">
        <v>7</v>
      </c>
      <c r="E98" s="7" t="s">
        <v>458</v>
      </c>
    </row>
    <row r="99">
      <c r="A99" s="4">
        <v>41061.0</v>
      </c>
      <c r="B99" s="5" t="s">
        <v>1253</v>
      </c>
      <c r="C99" s="7" t="s">
        <v>47</v>
      </c>
      <c r="D99" s="7" t="s">
        <v>90</v>
      </c>
      <c r="E99" s="7" t="s">
        <v>119</v>
      </c>
    </row>
    <row r="100">
      <c r="A100" s="4">
        <v>41030.0</v>
      </c>
      <c r="B100" s="5" t="s">
        <v>1178</v>
      </c>
      <c r="C100" s="7" t="s">
        <v>85</v>
      </c>
      <c r="D100" s="7" t="s">
        <v>106</v>
      </c>
      <c r="E100" s="7" t="s">
        <v>473</v>
      </c>
    </row>
    <row r="101">
      <c r="A101" s="4">
        <v>41000.0</v>
      </c>
      <c r="B101" s="5" t="s">
        <v>1278</v>
      </c>
      <c r="C101" s="7" t="s">
        <v>65</v>
      </c>
      <c r="D101" s="7" t="s">
        <v>67</v>
      </c>
      <c r="E101" s="7" t="s">
        <v>509</v>
      </c>
    </row>
    <row r="102">
      <c r="A102" s="4">
        <v>40969.0</v>
      </c>
      <c r="B102" s="5" t="s">
        <v>1402</v>
      </c>
      <c r="C102" s="7" t="s">
        <v>53</v>
      </c>
      <c r="D102" s="7" t="s">
        <v>65</v>
      </c>
      <c r="E102" s="7" t="s">
        <v>317</v>
      </c>
    </row>
    <row r="103">
      <c r="A103" s="4">
        <v>40940.0</v>
      </c>
      <c r="B103" s="5" t="s">
        <v>1403</v>
      </c>
      <c r="C103" s="7" t="s">
        <v>48</v>
      </c>
      <c r="D103" s="7" t="s">
        <v>285</v>
      </c>
      <c r="E103" s="7" t="s">
        <v>509</v>
      </c>
    </row>
    <row r="104">
      <c r="A104" s="4">
        <v>40909.0</v>
      </c>
      <c r="B104" s="5" t="s">
        <v>1404</v>
      </c>
      <c r="C104" s="7" t="s">
        <v>15</v>
      </c>
      <c r="D104" s="7" t="s">
        <v>82</v>
      </c>
      <c r="E104" s="7" t="s">
        <v>595</v>
      </c>
    </row>
    <row r="105">
      <c r="A105" s="4">
        <v>40878.0</v>
      </c>
      <c r="B105" s="5" t="s">
        <v>402</v>
      </c>
      <c r="C105" s="7" t="s">
        <v>75</v>
      </c>
      <c r="D105" s="7" t="s">
        <v>106</v>
      </c>
      <c r="E105" s="7" t="s">
        <v>115</v>
      </c>
    </row>
    <row r="106">
      <c r="A106" s="4">
        <v>40848.0</v>
      </c>
      <c r="B106" s="5" t="s">
        <v>1405</v>
      </c>
      <c r="C106" s="6">
        <f>+0.2 %</f>
        <v>0.002</v>
      </c>
      <c r="D106" s="7" t="s">
        <v>18</v>
      </c>
      <c r="E106" s="7" t="s">
        <v>845</v>
      </c>
    </row>
    <row r="107">
      <c r="A107" s="4">
        <v>40817.0</v>
      </c>
      <c r="B107" s="5" t="s">
        <v>1406</v>
      </c>
      <c r="C107" s="7" t="s">
        <v>74</v>
      </c>
      <c r="D107" s="7" t="s">
        <v>80</v>
      </c>
      <c r="E107" s="7" t="s">
        <v>863</v>
      </c>
    </row>
    <row r="108">
      <c r="A108" s="4">
        <v>40787.0</v>
      </c>
      <c r="B108" s="5" t="s">
        <v>1407</v>
      </c>
      <c r="C108" s="6">
        <f>+0.1 %</f>
        <v>0.001</v>
      </c>
      <c r="D108" s="7" t="s">
        <v>80</v>
      </c>
      <c r="E108" s="7" t="s">
        <v>108</v>
      </c>
    </row>
    <row r="109">
      <c r="A109" s="4">
        <v>40756.0</v>
      </c>
      <c r="B109" s="5" t="s">
        <v>1186</v>
      </c>
      <c r="C109" s="7" t="s">
        <v>82</v>
      </c>
      <c r="D109" s="7" t="s">
        <v>7</v>
      </c>
      <c r="E109" s="7" t="s">
        <v>9</v>
      </c>
    </row>
    <row r="110">
      <c r="A110" s="4">
        <v>40725.0</v>
      </c>
      <c r="B110" s="5" t="s">
        <v>1408</v>
      </c>
      <c r="C110" s="7" t="s">
        <v>74</v>
      </c>
      <c r="D110" s="7" t="s">
        <v>67</v>
      </c>
      <c r="E110" s="7" t="s">
        <v>506</v>
      </c>
    </row>
    <row r="111">
      <c r="A111" s="4">
        <v>40695.0</v>
      </c>
      <c r="B111" s="5" t="s">
        <v>1409</v>
      </c>
      <c r="C111" s="7" t="s">
        <v>13</v>
      </c>
      <c r="D111" s="7" t="s">
        <v>75</v>
      </c>
      <c r="E111" s="7" t="s">
        <v>156</v>
      </c>
    </row>
    <row r="112">
      <c r="A112" s="4">
        <v>40664.0</v>
      </c>
      <c r="B112" s="5" t="s">
        <v>1235</v>
      </c>
      <c r="C112" s="6">
        <f>+0.2 %</f>
        <v>0.002</v>
      </c>
      <c r="D112" s="7" t="s">
        <v>85</v>
      </c>
      <c r="E112" s="7" t="s">
        <v>212</v>
      </c>
    </row>
    <row r="113">
      <c r="A113" s="4">
        <v>40634.0</v>
      </c>
      <c r="B113" s="5" t="s">
        <v>1110</v>
      </c>
      <c r="C113" s="7" t="s">
        <v>18</v>
      </c>
      <c r="D113" s="7" t="s">
        <v>255</v>
      </c>
      <c r="E113" s="7" t="s">
        <v>133</v>
      </c>
    </row>
    <row r="114">
      <c r="A114" s="4">
        <v>40603.0</v>
      </c>
      <c r="B114" s="5" t="s">
        <v>1410</v>
      </c>
      <c r="C114" s="7" t="s">
        <v>48</v>
      </c>
      <c r="D114" s="7" t="s">
        <v>106</v>
      </c>
      <c r="E114" s="7" t="s">
        <v>255</v>
      </c>
    </row>
    <row r="115">
      <c r="A115" s="4">
        <v>40575.0</v>
      </c>
      <c r="B115" s="5" t="s">
        <v>1411</v>
      </c>
      <c r="C115" s="7" t="s">
        <v>105</v>
      </c>
      <c r="D115" s="7" t="s">
        <v>72</v>
      </c>
      <c r="E115" s="7" t="s">
        <v>92</v>
      </c>
    </row>
    <row r="116">
      <c r="A116" s="4">
        <v>40544.0</v>
      </c>
      <c r="B116" s="5" t="s">
        <v>1412</v>
      </c>
      <c r="C116" s="6">
        <f>+0.4 %</f>
        <v>0.004</v>
      </c>
      <c r="D116" s="6">
        <f t="shared" ref="D116:D117" si="16">+1 %</f>
        <v>0.01</v>
      </c>
      <c r="E116" s="7" t="s">
        <v>47</v>
      </c>
    </row>
    <row r="117">
      <c r="A117" s="4">
        <v>40513.0</v>
      </c>
      <c r="B117" s="5" t="s">
        <v>1413</v>
      </c>
      <c r="C117" s="7" t="s">
        <v>74</v>
      </c>
      <c r="D117" s="6">
        <f t="shared" si="16"/>
        <v>0.01</v>
      </c>
      <c r="E117" s="7" t="s">
        <v>105</v>
      </c>
    </row>
    <row r="118">
      <c r="A118" s="4">
        <v>40483.0</v>
      </c>
      <c r="B118" s="5" t="s">
        <v>1310</v>
      </c>
      <c r="C118" s="6">
        <f>+1.3 %</f>
        <v>0.013</v>
      </c>
      <c r="D118" s="6">
        <f>+1.8 %</f>
        <v>0.018</v>
      </c>
      <c r="E118" s="7" t="s">
        <v>13</v>
      </c>
    </row>
    <row r="119">
      <c r="A119" s="4">
        <v>40452.0</v>
      </c>
      <c r="B119" s="5" t="s">
        <v>1414</v>
      </c>
      <c r="C119" s="6">
        <f>+0.4 %</f>
        <v>0.004</v>
      </c>
      <c r="D119" s="7" t="s">
        <v>18</v>
      </c>
      <c r="E119" s="7" t="s">
        <v>212</v>
      </c>
    </row>
    <row r="120">
      <c r="A120" s="4">
        <v>40422.0</v>
      </c>
      <c r="B120" s="5" t="s">
        <v>1415</v>
      </c>
      <c r="C120" s="6">
        <f>+0.2 %</f>
        <v>0.002</v>
      </c>
      <c r="D120" s="7" t="s">
        <v>63</v>
      </c>
      <c r="E120" s="7" t="s">
        <v>150</v>
      </c>
    </row>
    <row r="121">
      <c r="A121" s="4">
        <v>40391.0</v>
      </c>
      <c r="B121" s="5" t="s">
        <v>1416</v>
      </c>
      <c r="C121" s="7" t="s">
        <v>65</v>
      </c>
      <c r="D121" s="7" t="s">
        <v>70</v>
      </c>
      <c r="E121" s="7" t="s">
        <v>90</v>
      </c>
    </row>
    <row r="122">
      <c r="A122" s="4">
        <v>40360.0</v>
      </c>
      <c r="B122" s="5" t="s">
        <v>1417</v>
      </c>
      <c r="C122" s="7" t="s">
        <v>65</v>
      </c>
      <c r="D122" s="7" t="s">
        <v>85</v>
      </c>
      <c r="E122" s="7" t="s">
        <v>70</v>
      </c>
    </row>
    <row r="123">
      <c r="A123" s="4">
        <v>40330.0</v>
      </c>
      <c r="B123" s="5" t="s">
        <v>1418</v>
      </c>
      <c r="C123" s="7" t="s">
        <v>57</v>
      </c>
      <c r="D123" s="6">
        <f>+0.1 %</f>
        <v>0.001</v>
      </c>
      <c r="E123" s="7" t="s">
        <v>105</v>
      </c>
    </row>
    <row r="124">
      <c r="A124" s="4">
        <v>40299.0</v>
      </c>
      <c r="B124" s="5" t="s">
        <v>1419</v>
      </c>
      <c r="C124" s="6">
        <f>+0.4 %</f>
        <v>0.004</v>
      </c>
      <c r="D124" s="7" t="s">
        <v>57</v>
      </c>
      <c r="E124" s="7" t="s">
        <v>142</v>
      </c>
    </row>
    <row r="125">
      <c r="A125" s="4">
        <v>40269.0</v>
      </c>
      <c r="B125" s="5" t="s">
        <v>1291</v>
      </c>
      <c r="C125" s="7" t="s">
        <v>53</v>
      </c>
      <c r="D125" s="7" t="s">
        <v>74</v>
      </c>
      <c r="E125" s="7" t="s">
        <v>152</v>
      </c>
    </row>
    <row r="126">
      <c r="A126" s="4">
        <v>40238.0</v>
      </c>
      <c r="B126" s="5" t="s">
        <v>1420</v>
      </c>
      <c r="C126" s="7" t="s">
        <v>18</v>
      </c>
      <c r="D126" s="7" t="s">
        <v>85</v>
      </c>
      <c r="E126" s="7" t="s">
        <v>317</v>
      </c>
    </row>
    <row r="127">
      <c r="A127" s="4">
        <v>40210.0</v>
      </c>
      <c r="B127" s="5" t="s">
        <v>1421</v>
      </c>
      <c r="C127" s="7" t="s">
        <v>57</v>
      </c>
      <c r="D127" s="7" t="s">
        <v>74</v>
      </c>
      <c r="E127" s="7" t="s">
        <v>10</v>
      </c>
    </row>
    <row r="128">
      <c r="A128" s="4">
        <v>40179.0</v>
      </c>
      <c r="B128" s="5" t="s">
        <v>1422</v>
      </c>
      <c r="C128" s="7" t="s">
        <v>15</v>
      </c>
      <c r="D128" s="7" t="s">
        <v>78</v>
      </c>
      <c r="E128" s="7" t="s">
        <v>10</v>
      </c>
    </row>
    <row r="129">
      <c r="A129" s="4">
        <v>40148.0</v>
      </c>
      <c r="B129" s="5" t="s">
        <v>1423</v>
      </c>
      <c r="C129" s="7" t="s">
        <v>57</v>
      </c>
      <c r="D129" s="6">
        <f t="shared" ref="D129:D130" si="17">+0.1 %</f>
        <v>0.001</v>
      </c>
      <c r="E129" s="7" t="s">
        <v>72</v>
      </c>
    </row>
    <row r="130">
      <c r="A130" s="4">
        <v>40118.0</v>
      </c>
      <c r="B130" s="5" t="s">
        <v>1424</v>
      </c>
      <c r="C130" s="7" t="s">
        <v>23</v>
      </c>
      <c r="D130" s="6">
        <f t="shared" si="17"/>
        <v>0.001</v>
      </c>
      <c r="E130" s="7" t="s">
        <v>318</v>
      </c>
    </row>
    <row r="131">
      <c r="A131" s="4">
        <v>40087.0</v>
      </c>
      <c r="B131" s="5" t="s">
        <v>1425</v>
      </c>
      <c r="C131" s="6">
        <f>+1.2 %</f>
        <v>0.012</v>
      </c>
      <c r="D131" s="6">
        <f>+0.7 %</f>
        <v>0.007</v>
      </c>
      <c r="E131" s="7" t="s">
        <v>287</v>
      </c>
    </row>
    <row r="132">
      <c r="A132" s="4">
        <v>40057.0</v>
      </c>
      <c r="B132" s="5" t="s">
        <v>1426</v>
      </c>
      <c r="C132" s="7" t="s">
        <v>57</v>
      </c>
      <c r="D132" s="7" t="s">
        <v>65</v>
      </c>
      <c r="E132" s="7" t="s">
        <v>111</v>
      </c>
    </row>
    <row r="133">
      <c r="A133" s="4">
        <v>40026.0</v>
      </c>
      <c r="B133" s="5" t="s">
        <v>1427</v>
      </c>
      <c r="C133" s="7" t="s">
        <v>57</v>
      </c>
      <c r="D133" s="7" t="s">
        <v>70</v>
      </c>
      <c r="E133" s="7" t="s">
        <v>343</v>
      </c>
    </row>
    <row r="134">
      <c r="A134" s="4">
        <v>39995.0</v>
      </c>
      <c r="B134" s="5" t="s">
        <v>1428</v>
      </c>
      <c r="C134" s="7" t="s">
        <v>48</v>
      </c>
      <c r="D134" s="7" t="s">
        <v>75</v>
      </c>
      <c r="E134" s="7" t="s">
        <v>191</v>
      </c>
    </row>
    <row r="135">
      <c r="A135" s="4">
        <v>39965.0</v>
      </c>
      <c r="B135" s="5" t="s">
        <v>1429</v>
      </c>
      <c r="C135" s="7" t="s">
        <v>75</v>
      </c>
      <c r="D135" s="7" t="s">
        <v>108</v>
      </c>
      <c r="E135" s="7" t="s">
        <v>278</v>
      </c>
    </row>
    <row r="136">
      <c r="A136" s="4">
        <v>39934.0</v>
      </c>
      <c r="B136" s="5" t="s">
        <v>1430</v>
      </c>
      <c r="C136" s="6">
        <f>+0.6 %</f>
        <v>0.006</v>
      </c>
      <c r="D136" s="7" t="s">
        <v>133</v>
      </c>
      <c r="E136" s="7" t="s">
        <v>152</v>
      </c>
    </row>
    <row r="137">
      <c r="A137" s="4">
        <v>39904.0</v>
      </c>
      <c r="B137" s="5" t="s">
        <v>1300</v>
      </c>
      <c r="C137" s="7" t="s">
        <v>624</v>
      </c>
      <c r="D137" s="7" t="s">
        <v>506</v>
      </c>
      <c r="E137" s="7" t="s">
        <v>182</v>
      </c>
    </row>
    <row r="138">
      <c r="A138" s="4">
        <v>39873.0</v>
      </c>
      <c r="B138" s="5" t="s">
        <v>1431</v>
      </c>
      <c r="C138" s="7" t="s">
        <v>53</v>
      </c>
      <c r="D138" s="6">
        <f>+3.7 %</f>
        <v>0.037</v>
      </c>
      <c r="E138" s="6">
        <f>+1.2 %</f>
        <v>0.012</v>
      </c>
    </row>
    <row r="139">
      <c r="A139" s="4">
        <v>39845.0</v>
      </c>
      <c r="B139" s="5" t="s">
        <v>1432</v>
      </c>
      <c r="C139" s="7" t="s">
        <v>57</v>
      </c>
      <c r="D139" s="7" t="s">
        <v>60</v>
      </c>
      <c r="E139" s="6">
        <f>+5.8 %</f>
        <v>0.058</v>
      </c>
    </row>
    <row r="140">
      <c r="A140" s="4">
        <v>39814.0</v>
      </c>
      <c r="B140" s="5" t="s">
        <v>1433</v>
      </c>
      <c r="C140" s="6">
        <f>+4 %</f>
        <v>0.04</v>
      </c>
      <c r="D140" s="7" t="s">
        <v>15</v>
      </c>
      <c r="E140" s="6">
        <f>+4.6 %</f>
        <v>0.046</v>
      </c>
    </row>
    <row r="141">
      <c r="A141" s="4">
        <v>39783.0</v>
      </c>
      <c r="B141" s="5" t="s">
        <v>1434</v>
      </c>
      <c r="C141" s="7" t="s">
        <v>506</v>
      </c>
      <c r="D141" s="7" t="s">
        <v>140</v>
      </c>
      <c r="E141" s="5" t="s">
        <v>366</v>
      </c>
    </row>
    <row r="142">
      <c r="A142" s="4">
        <v>39753.0</v>
      </c>
      <c r="B142" s="5" t="s">
        <v>1435</v>
      </c>
      <c r="C142" s="7" t="s">
        <v>53</v>
      </c>
      <c r="D142" s="7" t="s">
        <v>18</v>
      </c>
      <c r="E142" s="5" t="s">
        <v>366</v>
      </c>
    </row>
    <row r="143">
      <c r="A143" s="4">
        <v>39722.0</v>
      </c>
      <c r="B143" s="5" t="s">
        <v>1436</v>
      </c>
      <c r="C143" s="5" t="s">
        <v>35</v>
      </c>
      <c r="D143" s="6">
        <f>+2.1 %</f>
        <v>0.021</v>
      </c>
      <c r="E143" s="5" t="s">
        <v>366</v>
      </c>
    </row>
    <row r="144">
      <c r="A144" s="4">
        <v>39692.0</v>
      </c>
      <c r="B144" s="5" t="s">
        <v>1437</v>
      </c>
      <c r="C144" s="7" t="s">
        <v>15</v>
      </c>
      <c r="D144" s="7" t="s">
        <v>57</v>
      </c>
      <c r="E144" s="5" t="s">
        <v>366</v>
      </c>
    </row>
    <row r="145">
      <c r="A145" s="4">
        <v>39661.0</v>
      </c>
      <c r="B145" s="5" t="s">
        <v>1438</v>
      </c>
      <c r="C145" s="6">
        <f>+2.5 %</f>
        <v>0.025</v>
      </c>
      <c r="D145" s="6">
        <f>+1.2 %</f>
        <v>0.012</v>
      </c>
      <c r="E145" s="5" t="s">
        <v>366</v>
      </c>
    </row>
    <row r="146">
      <c r="A146" s="4">
        <v>39630.0</v>
      </c>
      <c r="B146" s="5" t="s">
        <v>1439</v>
      </c>
      <c r="C146" s="7" t="s">
        <v>70</v>
      </c>
      <c r="D146" s="7" t="s">
        <v>78</v>
      </c>
      <c r="E146" s="5" t="s">
        <v>366</v>
      </c>
    </row>
    <row r="147">
      <c r="A147" s="4">
        <v>39600.0</v>
      </c>
      <c r="B147" s="5" t="s">
        <v>1440</v>
      </c>
      <c r="C147" s="6">
        <f>+1.1 %</f>
        <v>0.011</v>
      </c>
      <c r="D147" s="6">
        <f>+2 %</f>
        <v>0.02</v>
      </c>
      <c r="E147" s="5" t="s">
        <v>366</v>
      </c>
    </row>
    <row r="148">
      <c r="A148" s="4">
        <v>39569.0</v>
      </c>
      <c r="B148" s="5" t="s">
        <v>1358</v>
      </c>
      <c r="C148" s="7" t="s">
        <v>57</v>
      </c>
      <c r="D148" s="6">
        <f>+5.4 %</f>
        <v>0.054</v>
      </c>
      <c r="E148" s="5" t="s">
        <v>366</v>
      </c>
    </row>
    <row r="149">
      <c r="A149" s="4">
        <v>39539.0</v>
      </c>
      <c r="B149" s="5" t="s">
        <v>1441</v>
      </c>
      <c r="C149" s="6">
        <f>+1.1 %</f>
        <v>0.011</v>
      </c>
      <c r="D149" s="6">
        <f>+4.2 %</f>
        <v>0.042</v>
      </c>
      <c r="E149" s="5" t="s">
        <v>366</v>
      </c>
    </row>
    <row r="150">
      <c r="A150" s="4">
        <v>39508.0</v>
      </c>
      <c r="B150" s="5" t="s">
        <v>1442</v>
      </c>
      <c r="C150" s="6">
        <f>+4.4 %</f>
        <v>0.044</v>
      </c>
      <c r="D150" s="5" t="s">
        <v>366</v>
      </c>
      <c r="E150" s="5" t="s">
        <v>366</v>
      </c>
    </row>
    <row r="151">
      <c r="A151" s="4">
        <v>39479.0</v>
      </c>
      <c r="B151" s="5" t="s">
        <v>1293</v>
      </c>
      <c r="C151" s="7" t="s">
        <v>13</v>
      </c>
      <c r="D151" s="5" t="s">
        <v>366</v>
      </c>
      <c r="E151" s="5" t="s">
        <v>366</v>
      </c>
    </row>
    <row r="152">
      <c r="A152" s="4">
        <v>39448.0</v>
      </c>
      <c r="B152" s="5" t="s">
        <v>1443</v>
      </c>
      <c r="C152" s="5" t="s">
        <v>366</v>
      </c>
      <c r="D152" s="5" t="s">
        <v>366</v>
      </c>
      <c r="E152" s="5" t="s">
        <v>366</v>
      </c>
    </row>
    <row r="153">
      <c r="A153" s="4">
        <v>39417.0</v>
      </c>
      <c r="B153" s="5" t="s">
        <v>366</v>
      </c>
      <c r="C153" s="5" t="s">
        <v>366</v>
      </c>
      <c r="D153" s="5" t="s">
        <v>366</v>
      </c>
      <c r="E153" s="5" t="s">
        <v>366</v>
      </c>
    </row>
    <row r="154">
      <c r="A154" s="4">
        <v>39387.0</v>
      </c>
      <c r="B154" s="5" t="s">
        <v>366</v>
      </c>
      <c r="C154" s="5" t="s">
        <v>366</v>
      </c>
      <c r="D154" s="5" t="s">
        <v>366</v>
      </c>
      <c r="E154" s="5" t="s">
        <v>366</v>
      </c>
    </row>
    <row r="155">
      <c r="A155" s="4">
        <v>39356.0</v>
      </c>
      <c r="B155" s="5" t="s">
        <v>366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6.43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1444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675</v>
      </c>
      <c r="C2" s="7" t="s">
        <v>48</v>
      </c>
      <c r="D2" s="7" t="s">
        <v>106</v>
      </c>
      <c r="E2" s="7" t="s">
        <v>185</v>
      </c>
    </row>
    <row r="3">
      <c r="A3" s="4">
        <v>43983.0</v>
      </c>
      <c r="B3" s="5" t="s">
        <v>1445</v>
      </c>
      <c r="C3" s="7" t="s">
        <v>106</v>
      </c>
      <c r="D3" s="7" t="s">
        <v>285</v>
      </c>
      <c r="E3" s="7" t="s">
        <v>182</v>
      </c>
    </row>
    <row r="4">
      <c r="A4" s="4">
        <v>43952.0</v>
      </c>
      <c r="B4" s="5" t="s">
        <v>1446</v>
      </c>
      <c r="C4" s="6">
        <f>+0.6 %</f>
        <v>0.006</v>
      </c>
      <c r="D4" s="7" t="s">
        <v>18</v>
      </c>
      <c r="E4" s="7" t="s">
        <v>67</v>
      </c>
    </row>
    <row r="5">
      <c r="A5" s="4">
        <v>43922.0</v>
      </c>
      <c r="B5" s="5" t="s">
        <v>444</v>
      </c>
      <c r="C5" s="7" t="s">
        <v>65</v>
      </c>
      <c r="D5" s="7" t="s">
        <v>48</v>
      </c>
      <c r="E5" s="7" t="s">
        <v>78</v>
      </c>
    </row>
    <row r="6">
      <c r="A6" s="4">
        <v>43891.0</v>
      </c>
      <c r="B6" s="5" t="s">
        <v>1447</v>
      </c>
      <c r="C6" s="7" t="s">
        <v>53</v>
      </c>
      <c r="D6" s="5" t="s">
        <v>35</v>
      </c>
      <c r="E6" s="6">
        <f>+0.5 %</f>
        <v>0.005</v>
      </c>
    </row>
    <row r="7">
      <c r="A7" s="4">
        <v>43862.0</v>
      </c>
      <c r="B7" s="5" t="s">
        <v>1448</v>
      </c>
      <c r="C7" s="6">
        <f>+0.5 %</f>
        <v>0.005</v>
      </c>
      <c r="D7" s="7" t="s">
        <v>18</v>
      </c>
      <c r="E7" s="6">
        <f>+1 %</f>
        <v>0.01</v>
      </c>
    </row>
    <row r="8">
      <c r="A8" s="4">
        <v>43831.0</v>
      </c>
      <c r="B8" s="5" t="s">
        <v>1449</v>
      </c>
      <c r="C8" s="7" t="s">
        <v>18</v>
      </c>
      <c r="D8" s="7" t="s">
        <v>72</v>
      </c>
      <c r="E8" s="6">
        <f>+0.5 %</f>
        <v>0.005</v>
      </c>
    </row>
    <row r="9">
      <c r="A9" s="4">
        <v>43800.0</v>
      </c>
      <c r="B9" s="5" t="s">
        <v>439</v>
      </c>
      <c r="C9" s="7" t="s">
        <v>18</v>
      </c>
      <c r="D9" s="7" t="s">
        <v>72</v>
      </c>
      <c r="E9" s="6">
        <f>+1.5 %</f>
        <v>0.015</v>
      </c>
    </row>
    <row r="10">
      <c r="A10" s="4">
        <v>43770.0</v>
      </c>
      <c r="B10" s="5" t="s">
        <v>440</v>
      </c>
      <c r="C10" s="7" t="s">
        <v>47</v>
      </c>
      <c r="D10" s="7" t="s">
        <v>152</v>
      </c>
      <c r="E10" s="6">
        <f>+3.3 %</f>
        <v>0.033</v>
      </c>
    </row>
    <row r="11">
      <c r="A11" s="4">
        <v>43739.0</v>
      </c>
      <c r="B11" s="5" t="s">
        <v>1450</v>
      </c>
      <c r="C11" s="7" t="s">
        <v>18</v>
      </c>
      <c r="D11" s="7" t="s">
        <v>74</v>
      </c>
      <c r="E11" s="6">
        <f>+4.9 %</f>
        <v>0.049</v>
      </c>
    </row>
    <row r="12">
      <c r="A12" s="4">
        <v>43709.0</v>
      </c>
      <c r="B12" s="5" t="s">
        <v>724</v>
      </c>
      <c r="C12" s="7" t="s">
        <v>13</v>
      </c>
      <c r="D12" s="6">
        <f>+0.9 %</f>
        <v>0.009</v>
      </c>
      <c r="E12" s="6">
        <f>+6.7 %</f>
        <v>0.067</v>
      </c>
    </row>
    <row r="13">
      <c r="A13" s="4">
        <v>43678.0</v>
      </c>
      <c r="B13" s="5" t="s">
        <v>432</v>
      </c>
      <c r="C13" s="6">
        <f>+1.1 %</f>
        <v>0.011</v>
      </c>
      <c r="D13" s="6">
        <f>+2.3 %</f>
        <v>0.023</v>
      </c>
      <c r="E13" s="6">
        <f>+7.9 %</f>
        <v>0.079</v>
      </c>
    </row>
    <row r="14">
      <c r="A14" s="4">
        <v>43647.0</v>
      </c>
      <c r="B14" s="5" t="s">
        <v>1451</v>
      </c>
      <c r="C14" s="6">
        <f>+1.2 %</f>
        <v>0.012</v>
      </c>
      <c r="D14" s="6">
        <f>+2 %</f>
        <v>0.02</v>
      </c>
      <c r="E14" s="6">
        <f>+7.8 %</f>
        <v>0.078</v>
      </c>
    </row>
    <row r="15">
      <c r="A15" s="4">
        <v>43617.0</v>
      </c>
      <c r="B15" s="5" t="s">
        <v>1452</v>
      </c>
      <c r="C15" s="5" t="s">
        <v>35</v>
      </c>
      <c r="D15" s="6">
        <f>+1.8 %</f>
        <v>0.018</v>
      </c>
      <c r="E15" s="6">
        <f>+8.3 %</f>
        <v>0.083</v>
      </c>
    </row>
    <row r="16">
      <c r="A16" s="4">
        <v>43586.0</v>
      </c>
      <c r="B16" s="5" t="s">
        <v>1452</v>
      </c>
      <c r="C16" s="6">
        <f t="shared" ref="C16:C17" si="1">+0.9 %</f>
        <v>0.009</v>
      </c>
      <c r="D16" s="6">
        <f>+2.2 %</f>
        <v>0.022</v>
      </c>
      <c r="E16" s="6">
        <f>+9.8 %</f>
        <v>0.098</v>
      </c>
    </row>
    <row r="17">
      <c r="A17" s="4">
        <v>43556.0</v>
      </c>
      <c r="B17" s="5" t="s">
        <v>1453</v>
      </c>
      <c r="C17" s="6">
        <f t="shared" si="1"/>
        <v>0.009</v>
      </c>
      <c r="D17" s="6">
        <f>+1.4 %</f>
        <v>0.014</v>
      </c>
      <c r="E17" s="6">
        <f>+9.9 %</f>
        <v>0.099</v>
      </c>
    </row>
    <row r="18">
      <c r="A18" s="4">
        <v>43525.0</v>
      </c>
      <c r="B18" s="5" t="s">
        <v>1449</v>
      </c>
      <c r="C18" s="6">
        <f>+0.5 %</f>
        <v>0.005</v>
      </c>
      <c r="D18" s="6">
        <f>+1 %</f>
        <v>0.01</v>
      </c>
      <c r="E18" s="6">
        <f>+11 %</f>
        <v>0.11</v>
      </c>
    </row>
    <row r="19">
      <c r="A19" s="4">
        <v>43497.0</v>
      </c>
      <c r="B19" s="5" t="s">
        <v>1454</v>
      </c>
      <c r="C19" s="5" t="s">
        <v>35</v>
      </c>
      <c r="D19" s="6">
        <f>+1.8 %</f>
        <v>0.018</v>
      </c>
      <c r="E19" s="6">
        <f>+13.3 %</f>
        <v>0.133</v>
      </c>
    </row>
    <row r="20">
      <c r="A20" s="4">
        <v>43466.0</v>
      </c>
      <c r="B20" s="5" t="s">
        <v>449</v>
      </c>
      <c r="C20" s="6">
        <f>+0.5 %</f>
        <v>0.005</v>
      </c>
      <c r="D20" s="6">
        <f>+2.2 %</f>
        <v>0.022</v>
      </c>
      <c r="E20" s="6">
        <f>+16.4 %</f>
        <v>0.164</v>
      </c>
    </row>
    <row r="21">
      <c r="A21" s="4">
        <v>43435.0</v>
      </c>
      <c r="B21" s="5" t="s">
        <v>1455</v>
      </c>
      <c r="C21" s="6">
        <f>+1.2 %</f>
        <v>0.012</v>
      </c>
      <c r="D21" s="6">
        <f>+2.9 %</f>
        <v>0.029</v>
      </c>
      <c r="E21" s="6">
        <f>+16.6 %</f>
        <v>0.166</v>
      </c>
    </row>
    <row r="22">
      <c r="A22" s="4">
        <v>43405.0</v>
      </c>
      <c r="B22" s="5" t="s">
        <v>1456</v>
      </c>
      <c r="C22" s="6">
        <f>+0.4 %</f>
        <v>0.004</v>
      </c>
      <c r="D22" s="6">
        <f>+1.4 %</f>
        <v>0.014</v>
      </c>
      <c r="E22" s="6">
        <f>+14.4 %</f>
        <v>0.144</v>
      </c>
    </row>
    <row r="23">
      <c r="A23" s="4">
        <v>43374.0</v>
      </c>
      <c r="B23" s="5" t="s">
        <v>676</v>
      </c>
      <c r="C23" s="6">
        <f>+1.2 %</f>
        <v>0.012</v>
      </c>
      <c r="D23" s="6">
        <f>+2 %</f>
        <v>0.02</v>
      </c>
      <c r="E23" s="6">
        <f>+13.6 %</f>
        <v>0.136</v>
      </c>
    </row>
    <row r="24">
      <c r="A24" s="4">
        <v>43344.0</v>
      </c>
      <c r="B24" s="5" t="s">
        <v>814</v>
      </c>
      <c r="C24" s="7" t="s">
        <v>57</v>
      </c>
      <c r="D24" s="6">
        <f>+2.4 %</f>
        <v>0.024</v>
      </c>
      <c r="E24" s="6">
        <f>+12.3 %</f>
        <v>0.123</v>
      </c>
    </row>
    <row r="25">
      <c r="A25" s="4">
        <v>43313.0</v>
      </c>
      <c r="B25" s="5" t="s">
        <v>1457</v>
      </c>
      <c r="C25" s="6">
        <f>+1 %</f>
        <v>0.01</v>
      </c>
      <c r="D25" s="6">
        <f>+4.1 %</f>
        <v>0.041</v>
      </c>
      <c r="E25" s="6">
        <f>+13.5 %</f>
        <v>0.135</v>
      </c>
    </row>
    <row r="26">
      <c r="A26" s="4">
        <v>43282.0</v>
      </c>
      <c r="B26" s="5" t="s">
        <v>683</v>
      </c>
      <c r="C26" s="6">
        <f>+1.6 %</f>
        <v>0.016</v>
      </c>
      <c r="D26" s="6">
        <f>+4 %</f>
        <v>0.04</v>
      </c>
      <c r="E26" s="6">
        <f>+12.4 %</f>
        <v>0.124</v>
      </c>
    </row>
    <row r="27">
      <c r="A27" s="4">
        <v>43252.0</v>
      </c>
      <c r="B27" s="5" t="s">
        <v>1458</v>
      </c>
      <c r="C27" s="6">
        <f>+1.4 %</f>
        <v>0.014</v>
      </c>
      <c r="D27" s="6">
        <f>+4.3 %</f>
        <v>0.043</v>
      </c>
      <c r="E27" s="6">
        <f>+10.6 %</f>
        <v>0.106</v>
      </c>
    </row>
    <row r="28">
      <c r="A28" s="4">
        <v>43221.0</v>
      </c>
      <c r="B28" s="5" t="s">
        <v>835</v>
      </c>
      <c r="C28" s="6">
        <f>+0.9 %</f>
        <v>0.009</v>
      </c>
      <c r="D28" s="6">
        <f>+5.5 %</f>
        <v>0.055</v>
      </c>
      <c r="E28" s="6">
        <f>+11.3 %</f>
        <v>0.113</v>
      </c>
    </row>
    <row r="29">
      <c r="A29" s="4">
        <v>43191.0</v>
      </c>
      <c r="B29" s="5" t="s">
        <v>1459</v>
      </c>
      <c r="C29" s="6">
        <f>+2 %</f>
        <v>0.02</v>
      </c>
      <c r="D29" s="6">
        <f>+7.4 %</f>
        <v>0.074</v>
      </c>
      <c r="E29" s="6">
        <f>+12.5 %</f>
        <v>0.125</v>
      </c>
    </row>
    <row r="30">
      <c r="A30" s="4">
        <v>43160.0</v>
      </c>
      <c r="B30" s="5" t="s">
        <v>644</v>
      </c>
      <c r="C30" s="6">
        <f>+2.5 %</f>
        <v>0.025</v>
      </c>
      <c r="D30" s="6">
        <f>+6.1 %</f>
        <v>0.061</v>
      </c>
      <c r="E30" s="6">
        <f>+11.8 %</f>
        <v>0.118</v>
      </c>
    </row>
    <row r="31">
      <c r="A31" s="4">
        <v>43132.0</v>
      </c>
      <c r="B31" s="5" t="s">
        <v>829</v>
      </c>
      <c r="C31" s="6">
        <f t="shared" ref="C31:D31" si="2">+2.7 %</f>
        <v>0.027</v>
      </c>
      <c r="D31" s="6">
        <f t="shared" si="2"/>
        <v>0.027</v>
      </c>
      <c r="E31" s="6">
        <f>+10.3 %</f>
        <v>0.103</v>
      </c>
    </row>
    <row r="32">
      <c r="A32" s="4">
        <v>43101.0</v>
      </c>
      <c r="B32" s="5" t="s">
        <v>328</v>
      </c>
      <c r="C32" s="6">
        <f>+0.7 %</f>
        <v>0.007</v>
      </c>
      <c r="D32" s="7" t="s">
        <v>15</v>
      </c>
      <c r="E32" s="6">
        <f>+7.7 %</f>
        <v>0.077</v>
      </c>
    </row>
    <row r="33">
      <c r="A33" s="4">
        <v>43070.0</v>
      </c>
      <c r="B33" s="5" t="s">
        <v>324</v>
      </c>
      <c r="C33" s="7" t="s">
        <v>74</v>
      </c>
      <c r="D33" s="7" t="s">
        <v>85</v>
      </c>
      <c r="E33" s="6">
        <f>+5.2 %</f>
        <v>0.052</v>
      </c>
    </row>
    <row r="34">
      <c r="A34" s="4">
        <v>43040.0</v>
      </c>
      <c r="B34" s="5" t="s">
        <v>918</v>
      </c>
      <c r="C34" s="7" t="s">
        <v>15</v>
      </c>
      <c r="D34" s="6">
        <f>+0.7 %</f>
        <v>0.007</v>
      </c>
      <c r="E34" s="6">
        <f>+3.9 %</f>
        <v>0.039</v>
      </c>
    </row>
    <row r="35">
      <c r="A35" s="4">
        <v>43009.0</v>
      </c>
      <c r="B35" s="5" t="s">
        <v>1460</v>
      </c>
      <c r="C35" s="6">
        <f>+0.1 %</f>
        <v>0.001</v>
      </c>
      <c r="D35" s="6">
        <f>+0.9 %</f>
        <v>0.009</v>
      </c>
      <c r="E35" s="6">
        <f>+5.1 %</f>
        <v>0.051</v>
      </c>
    </row>
    <row r="36">
      <c r="A36" s="4">
        <v>42979.0</v>
      </c>
      <c r="B36" s="5" t="s">
        <v>916</v>
      </c>
      <c r="C36" s="6">
        <f>+0.9 %</f>
        <v>0.009</v>
      </c>
      <c r="D36" s="6">
        <f>+0.8 %</f>
        <v>0.008</v>
      </c>
      <c r="E36" s="6">
        <f>+6.3 %</f>
        <v>0.063</v>
      </c>
    </row>
    <row r="37">
      <c r="A37" s="4">
        <v>42948.0</v>
      </c>
      <c r="B37" s="5" t="s">
        <v>1461</v>
      </c>
      <c r="C37" s="5" t="s">
        <v>35</v>
      </c>
      <c r="D37" s="6">
        <f>+2 %</f>
        <v>0.02</v>
      </c>
      <c r="E37" s="6">
        <f t="shared" ref="E37:E38" si="3">+6.6 %</f>
        <v>0.066</v>
      </c>
    </row>
    <row r="38">
      <c r="A38" s="4">
        <v>42917.0</v>
      </c>
      <c r="B38" s="5" t="s">
        <v>1461</v>
      </c>
      <c r="C38" s="5" t="s">
        <v>35</v>
      </c>
      <c r="D38" s="6">
        <f>+4.1 %</f>
        <v>0.041</v>
      </c>
      <c r="E38" s="6">
        <f t="shared" si="3"/>
        <v>0.066</v>
      </c>
    </row>
    <row r="39">
      <c r="A39" s="4">
        <v>42887.0</v>
      </c>
      <c r="B39" s="5" t="s">
        <v>1461</v>
      </c>
      <c r="C39" s="6">
        <f t="shared" ref="C39:C40" si="4">+2 %</f>
        <v>0.02</v>
      </c>
      <c r="D39" s="6">
        <f>+5.5 %</f>
        <v>0.055</v>
      </c>
      <c r="E39" s="6">
        <f>+6 %</f>
        <v>0.06</v>
      </c>
    </row>
    <row r="40">
      <c r="A40" s="4">
        <v>42856.0</v>
      </c>
      <c r="B40" s="5" t="s">
        <v>1462</v>
      </c>
      <c r="C40" s="6">
        <f t="shared" si="4"/>
        <v>0.02</v>
      </c>
      <c r="D40" s="6">
        <f>+4.5 %</f>
        <v>0.045</v>
      </c>
      <c r="E40" s="6">
        <f>+3.3 %</f>
        <v>0.033</v>
      </c>
    </row>
    <row r="41">
      <c r="A41" s="4">
        <v>42826.0</v>
      </c>
      <c r="B41" s="5" t="s">
        <v>1463</v>
      </c>
      <c r="C41" s="6">
        <f>+1.3 %</f>
        <v>0.013</v>
      </c>
      <c r="D41" s="6">
        <f>+2.8 %</f>
        <v>0.028</v>
      </c>
      <c r="E41" s="6">
        <f>+0.8 %</f>
        <v>0.008</v>
      </c>
    </row>
    <row r="42">
      <c r="A42" s="4">
        <v>42795.0</v>
      </c>
      <c r="B42" s="5" t="s">
        <v>1464</v>
      </c>
      <c r="C42" s="6">
        <f>+1.2 %</f>
        <v>0.012</v>
      </c>
      <c r="D42" s="7" t="s">
        <v>57</v>
      </c>
      <c r="E42" s="6">
        <f>+0.6 %</f>
        <v>0.006</v>
      </c>
    </row>
    <row r="43">
      <c r="A43" s="4">
        <v>42767.0</v>
      </c>
      <c r="B43" s="5" t="s">
        <v>1465</v>
      </c>
      <c r="C43" s="6">
        <f>+0.3 %</f>
        <v>0.003</v>
      </c>
      <c r="D43" s="7" t="s">
        <v>88</v>
      </c>
      <c r="E43" s="7" t="s">
        <v>53</v>
      </c>
    </row>
    <row r="44">
      <c r="A44" s="4">
        <v>42736.0</v>
      </c>
      <c r="B44" s="5" t="s">
        <v>1466</v>
      </c>
      <c r="C44" s="7" t="s">
        <v>67</v>
      </c>
      <c r="D44" s="7" t="s">
        <v>92</v>
      </c>
      <c r="E44" s="5" t="s">
        <v>35</v>
      </c>
    </row>
    <row r="45">
      <c r="A45" s="4">
        <v>42705.0</v>
      </c>
      <c r="B45" s="5" t="s">
        <v>1467</v>
      </c>
      <c r="C45" s="7" t="s">
        <v>106</v>
      </c>
      <c r="D45" s="6">
        <f>+0.2 %</f>
        <v>0.002</v>
      </c>
      <c r="E45" s="6">
        <f>+1.5 %</f>
        <v>0.015</v>
      </c>
    </row>
    <row r="46">
      <c r="A46" s="4">
        <v>42675.0</v>
      </c>
      <c r="B46" s="5" t="s">
        <v>340</v>
      </c>
      <c r="C46" s="6">
        <f>+0.9 %</f>
        <v>0.009</v>
      </c>
      <c r="D46" s="6">
        <f>+3.3 %</f>
        <v>0.033</v>
      </c>
      <c r="E46" s="6">
        <f>+2.9 %</f>
        <v>0.029</v>
      </c>
    </row>
    <row r="47">
      <c r="A47" s="4">
        <v>42644.0</v>
      </c>
      <c r="B47" s="5" t="s">
        <v>319</v>
      </c>
      <c r="C47" s="6">
        <f>+1.2 %</f>
        <v>0.012</v>
      </c>
      <c r="D47" s="6">
        <f>+2.3 %</f>
        <v>0.023</v>
      </c>
      <c r="E47" s="6">
        <f>+2 %</f>
        <v>0.02</v>
      </c>
    </row>
    <row r="48">
      <c r="A48" s="4">
        <v>42614.0</v>
      </c>
      <c r="B48" s="5" t="s">
        <v>1468</v>
      </c>
      <c r="C48" s="6">
        <f>+1.1 %</f>
        <v>0.011</v>
      </c>
      <c r="D48" s="6">
        <f>+0.6 %</f>
        <v>0.006</v>
      </c>
      <c r="E48" s="6">
        <f>+1.6 %</f>
        <v>0.016</v>
      </c>
    </row>
    <row r="49">
      <c r="A49" s="4">
        <v>42583.0</v>
      </c>
      <c r="B49" s="5" t="s">
        <v>1469</v>
      </c>
      <c r="C49" s="5" t="s">
        <v>35</v>
      </c>
      <c r="D49" s="7" t="s">
        <v>47</v>
      </c>
      <c r="E49" s="6">
        <f>+0.4 %</f>
        <v>0.004</v>
      </c>
    </row>
    <row r="50">
      <c r="A50" s="4">
        <v>42552.0</v>
      </c>
      <c r="B50" s="5" t="s">
        <v>1057</v>
      </c>
      <c r="C50" s="7" t="s">
        <v>18</v>
      </c>
      <c r="D50" s="7" t="s">
        <v>75</v>
      </c>
      <c r="E50" s="7" t="s">
        <v>23</v>
      </c>
    </row>
    <row r="51">
      <c r="A51" s="4">
        <v>42522.0</v>
      </c>
      <c r="B51" s="5" t="s">
        <v>1470</v>
      </c>
      <c r="C51" s="7" t="s">
        <v>48</v>
      </c>
      <c r="D51" s="5" t="s">
        <v>35</v>
      </c>
      <c r="E51" s="7" t="s">
        <v>152</v>
      </c>
    </row>
    <row r="52">
      <c r="A52" s="4">
        <v>42491.0</v>
      </c>
      <c r="B52" s="5" t="s">
        <v>1468</v>
      </c>
      <c r="C52" s="7" t="s">
        <v>60</v>
      </c>
      <c r="D52" s="6">
        <f>+1.2 %</f>
        <v>0.012</v>
      </c>
      <c r="E52" s="7" t="s">
        <v>105</v>
      </c>
    </row>
    <row r="53">
      <c r="A53" s="4">
        <v>42461.0</v>
      </c>
      <c r="B53" s="5" t="s">
        <v>1471</v>
      </c>
      <c r="C53" s="6">
        <f>+1.1 %</f>
        <v>0.011</v>
      </c>
      <c r="D53" s="6">
        <f>+2 %</f>
        <v>0.02</v>
      </c>
      <c r="E53" s="7" t="s">
        <v>78</v>
      </c>
    </row>
    <row r="54">
      <c r="A54" s="4">
        <v>42430.0</v>
      </c>
      <c r="B54" s="5" t="s">
        <v>1472</v>
      </c>
      <c r="C54" s="6">
        <f>+0.5 %</f>
        <v>0.005</v>
      </c>
      <c r="D54" s="6">
        <f>+0.7 %</f>
        <v>0.007</v>
      </c>
      <c r="E54" s="7" t="s">
        <v>106</v>
      </c>
    </row>
    <row r="55">
      <c r="A55" s="4">
        <v>42401.0</v>
      </c>
      <c r="B55" s="5" t="s">
        <v>548</v>
      </c>
      <c r="C55" s="6">
        <f>+0.4 %</f>
        <v>0.004</v>
      </c>
      <c r="D55" s="7" t="s">
        <v>60</v>
      </c>
      <c r="E55" s="5" t="s">
        <v>35</v>
      </c>
    </row>
    <row r="56">
      <c r="A56" s="4">
        <v>42370.0</v>
      </c>
      <c r="B56" s="5" t="s">
        <v>1466</v>
      </c>
      <c r="C56" s="7" t="s">
        <v>15</v>
      </c>
      <c r="D56" s="7" t="s">
        <v>23</v>
      </c>
      <c r="E56" s="7" t="s">
        <v>18</v>
      </c>
    </row>
    <row r="57">
      <c r="A57" s="4">
        <v>42339.0</v>
      </c>
      <c r="B57" s="5" t="s">
        <v>1473</v>
      </c>
      <c r="C57" s="7" t="s">
        <v>48</v>
      </c>
      <c r="D57" s="6">
        <f>+0.3 %</f>
        <v>0.003</v>
      </c>
      <c r="E57" s="6">
        <f>+0.7 %</f>
        <v>0.007</v>
      </c>
    </row>
    <row r="58">
      <c r="A58" s="4">
        <v>42309.0</v>
      </c>
      <c r="B58" s="5" t="s">
        <v>316</v>
      </c>
      <c r="C58" s="6">
        <f>+0.1 %</f>
        <v>0.001</v>
      </c>
      <c r="D58" s="6">
        <f>+0.8 %</f>
        <v>0.008</v>
      </c>
      <c r="E58" s="6">
        <f>+0.2 %</f>
        <v>0.002</v>
      </c>
    </row>
    <row r="59">
      <c r="A59" s="4">
        <v>42278.0</v>
      </c>
      <c r="B59" s="5" t="s">
        <v>1474</v>
      </c>
      <c r="C59" s="6">
        <f>+0.9 %</f>
        <v>0.009</v>
      </c>
      <c r="D59" s="7" t="s">
        <v>18</v>
      </c>
      <c r="E59" s="6">
        <f>+0.6 %</f>
        <v>0.006</v>
      </c>
    </row>
    <row r="60">
      <c r="A60" s="4">
        <v>42248.0</v>
      </c>
      <c r="B60" s="5" t="s">
        <v>1475</v>
      </c>
      <c r="C60" s="7" t="s">
        <v>53</v>
      </c>
      <c r="D60" s="7" t="s">
        <v>587</v>
      </c>
      <c r="E60" s="7" t="s">
        <v>53</v>
      </c>
    </row>
    <row r="61">
      <c r="A61" s="4">
        <v>42217.0</v>
      </c>
      <c r="B61" s="5" t="s">
        <v>1466</v>
      </c>
      <c r="C61" s="7" t="s">
        <v>13</v>
      </c>
      <c r="D61" s="7" t="s">
        <v>88</v>
      </c>
      <c r="E61" s="6">
        <f>+0.3 %</f>
        <v>0.003</v>
      </c>
    </row>
    <row r="62">
      <c r="A62" s="4">
        <v>42186.0</v>
      </c>
      <c r="B62" s="5" t="s">
        <v>1476</v>
      </c>
      <c r="C62" s="7" t="s">
        <v>150</v>
      </c>
      <c r="D62" s="7" t="s">
        <v>72</v>
      </c>
      <c r="E62" s="7" t="s">
        <v>74</v>
      </c>
    </row>
    <row r="63">
      <c r="A63" s="4">
        <v>42156.0</v>
      </c>
      <c r="B63" s="5" t="s">
        <v>1477</v>
      </c>
      <c r="C63" s="6">
        <f>+0.5 %</f>
        <v>0.005</v>
      </c>
      <c r="D63" s="6">
        <f>+0.9 %</f>
        <v>0.009</v>
      </c>
      <c r="E63" s="7" t="s">
        <v>85</v>
      </c>
    </row>
    <row r="64">
      <c r="A64" s="4">
        <v>42125.0</v>
      </c>
      <c r="B64" s="5" t="s">
        <v>1478</v>
      </c>
      <c r="C64" s="7" t="s">
        <v>53</v>
      </c>
      <c r="D64" s="6">
        <f>+3.1 %</f>
        <v>0.031</v>
      </c>
      <c r="E64" s="7" t="s">
        <v>75</v>
      </c>
    </row>
    <row r="65">
      <c r="A65" s="4">
        <v>42095.0</v>
      </c>
      <c r="B65" s="5" t="s">
        <v>1479</v>
      </c>
      <c r="C65" s="6">
        <f>+0.5 %</f>
        <v>0.005</v>
      </c>
      <c r="D65" s="6">
        <f>+3 %</f>
        <v>0.03</v>
      </c>
      <c r="E65" s="7" t="s">
        <v>48</v>
      </c>
    </row>
    <row r="66">
      <c r="A66" s="4">
        <v>42064.0</v>
      </c>
      <c r="B66" s="5" t="s">
        <v>1480</v>
      </c>
      <c r="C66" s="6">
        <f>+2.6 %</f>
        <v>0.026</v>
      </c>
      <c r="D66" s="6">
        <f>+3.5 %</f>
        <v>0.035</v>
      </c>
      <c r="E66" s="7" t="s">
        <v>18</v>
      </c>
    </row>
    <row r="67">
      <c r="A67" s="4">
        <v>42036.0</v>
      </c>
      <c r="B67" s="5" t="s">
        <v>1465</v>
      </c>
      <c r="C67" s="7" t="s">
        <v>53</v>
      </c>
      <c r="D67" s="7" t="s">
        <v>15</v>
      </c>
      <c r="E67" s="7" t="s">
        <v>7</v>
      </c>
    </row>
    <row r="68">
      <c r="A68" s="4">
        <v>42005.0</v>
      </c>
      <c r="B68" s="5" t="s">
        <v>1057</v>
      </c>
      <c r="C68" s="6">
        <f>+0.9 %</f>
        <v>0.009</v>
      </c>
      <c r="D68" s="6">
        <f>+0.3 %</f>
        <v>0.003</v>
      </c>
      <c r="E68" s="7" t="s">
        <v>6</v>
      </c>
    </row>
    <row r="69">
      <c r="A69" s="4">
        <v>41974.0</v>
      </c>
      <c r="B69" s="5" t="s">
        <v>1481</v>
      </c>
      <c r="C69" s="7" t="s">
        <v>47</v>
      </c>
      <c r="D69" s="7" t="s">
        <v>60</v>
      </c>
      <c r="E69" s="7" t="s">
        <v>506</v>
      </c>
    </row>
    <row r="70">
      <c r="A70" s="4">
        <v>41944.0</v>
      </c>
      <c r="B70" s="5" t="s">
        <v>1482</v>
      </c>
      <c r="C70" s="6">
        <f>+0.5 %</f>
        <v>0.005</v>
      </c>
      <c r="D70" s="6">
        <f>+0.9 %</f>
        <v>0.009</v>
      </c>
      <c r="E70" s="7" t="s">
        <v>72</v>
      </c>
    </row>
    <row r="71">
      <c r="A71" s="4">
        <v>41913.0</v>
      </c>
      <c r="B71" s="5" t="s">
        <v>1483</v>
      </c>
      <c r="C71" s="6">
        <f>+0.2 %</f>
        <v>0.002</v>
      </c>
      <c r="D71" s="7" t="s">
        <v>105</v>
      </c>
      <c r="E71" s="7" t="s">
        <v>152</v>
      </c>
    </row>
    <row r="72">
      <c r="A72" s="4">
        <v>41883.0</v>
      </c>
      <c r="B72" s="5" t="s">
        <v>1484</v>
      </c>
      <c r="C72" s="6">
        <f>+0.3 %</f>
        <v>0.003</v>
      </c>
      <c r="D72" s="7" t="s">
        <v>108</v>
      </c>
      <c r="E72" s="7" t="s">
        <v>133</v>
      </c>
    </row>
    <row r="73">
      <c r="A73" s="4">
        <v>41852.0</v>
      </c>
      <c r="B73" s="5" t="s">
        <v>1485</v>
      </c>
      <c r="C73" s="7" t="s">
        <v>80</v>
      </c>
      <c r="D73" s="7" t="s">
        <v>287</v>
      </c>
      <c r="E73" s="7" t="s">
        <v>150</v>
      </c>
    </row>
    <row r="74">
      <c r="A74" s="4">
        <v>41821.0</v>
      </c>
      <c r="B74" s="5" t="s">
        <v>1486</v>
      </c>
      <c r="C74" s="7" t="s">
        <v>255</v>
      </c>
      <c r="D74" s="7" t="s">
        <v>72</v>
      </c>
      <c r="E74" s="7" t="s">
        <v>82</v>
      </c>
    </row>
    <row r="75">
      <c r="A75" s="4">
        <v>41791.0</v>
      </c>
      <c r="B75" s="5" t="s">
        <v>1462</v>
      </c>
      <c r="C75" s="7" t="s">
        <v>57</v>
      </c>
      <c r="D75" s="6">
        <f>+1.4 %</f>
        <v>0.014</v>
      </c>
      <c r="E75" s="6">
        <f>+1 %</f>
        <v>0.01</v>
      </c>
    </row>
    <row r="76">
      <c r="A76" s="4">
        <v>41760.0</v>
      </c>
      <c r="B76" s="5" t="s">
        <v>1487</v>
      </c>
      <c r="C76" s="6">
        <f>+0.9 %</f>
        <v>0.009</v>
      </c>
      <c r="D76" s="6">
        <f>+1 %</f>
        <v>0.01</v>
      </c>
      <c r="E76" s="6">
        <f>+0.4 %</f>
        <v>0.004</v>
      </c>
    </row>
    <row r="77">
      <c r="A77" s="4">
        <v>41730.0</v>
      </c>
      <c r="B77" s="5" t="s">
        <v>1488</v>
      </c>
      <c r="C77" s="6">
        <f>+0.6 %</f>
        <v>0.006</v>
      </c>
      <c r="D77" s="7" t="s">
        <v>85</v>
      </c>
      <c r="E77" s="7" t="s">
        <v>53</v>
      </c>
    </row>
    <row r="78">
      <c r="A78" s="4">
        <v>41699.0</v>
      </c>
      <c r="B78" s="5" t="s">
        <v>1479</v>
      </c>
      <c r="C78" s="7" t="s">
        <v>18</v>
      </c>
      <c r="D78" s="7" t="s">
        <v>53</v>
      </c>
      <c r="E78" s="7" t="s">
        <v>13</v>
      </c>
    </row>
    <row r="79">
      <c r="A79" s="4">
        <v>41671.0</v>
      </c>
      <c r="B79" s="5" t="s">
        <v>1059</v>
      </c>
      <c r="C79" s="7" t="s">
        <v>65</v>
      </c>
      <c r="D79" s="6">
        <f>+1.2 %</f>
        <v>0.012</v>
      </c>
      <c r="E79" s="7" t="s">
        <v>23</v>
      </c>
    </row>
    <row r="80">
      <c r="A80" s="4">
        <v>41640.0</v>
      </c>
      <c r="B80" s="5" t="s">
        <v>1489</v>
      </c>
      <c r="C80" s="6">
        <f>+1.4 %</f>
        <v>0.014</v>
      </c>
      <c r="D80" s="6">
        <f>+1.9 %</f>
        <v>0.019</v>
      </c>
      <c r="E80" s="7" t="s">
        <v>92</v>
      </c>
    </row>
    <row r="81">
      <c r="A81" s="4">
        <v>41609.0</v>
      </c>
      <c r="B81" s="5" t="s">
        <v>1490</v>
      </c>
      <c r="C81" s="6">
        <f>+0.8 %</f>
        <v>0.008</v>
      </c>
      <c r="D81" s="6">
        <f>+0.3 %</f>
        <v>0.003</v>
      </c>
      <c r="E81" s="7" t="s">
        <v>185</v>
      </c>
    </row>
    <row r="82">
      <c r="A82" s="4">
        <v>41579.0</v>
      </c>
      <c r="B82" s="5" t="s">
        <v>319</v>
      </c>
      <c r="C82" s="7" t="s">
        <v>15</v>
      </c>
      <c r="D82" s="6">
        <f>+0.4 %</f>
        <v>0.004</v>
      </c>
      <c r="E82" s="7" t="s">
        <v>927</v>
      </c>
    </row>
    <row r="83">
      <c r="A83" s="4">
        <v>41548.0</v>
      </c>
      <c r="B83" s="5" t="s">
        <v>339</v>
      </c>
      <c r="C83" s="7" t="s">
        <v>57</v>
      </c>
      <c r="D83" s="7" t="s">
        <v>18</v>
      </c>
      <c r="E83" s="7" t="s">
        <v>123</v>
      </c>
    </row>
    <row r="84">
      <c r="A84" s="4">
        <v>41518.0</v>
      </c>
      <c r="B84" s="5" t="s">
        <v>1491</v>
      </c>
      <c r="C84" s="6">
        <f>+0.9 %</f>
        <v>0.009</v>
      </c>
      <c r="D84" s="7" t="s">
        <v>18</v>
      </c>
      <c r="E84" s="7" t="s">
        <v>294</v>
      </c>
    </row>
    <row r="85">
      <c r="A85" s="4">
        <v>41487.0</v>
      </c>
      <c r="B85" s="5" t="s">
        <v>604</v>
      </c>
      <c r="C85" s="7" t="s">
        <v>13</v>
      </c>
      <c r="D85" s="7" t="s">
        <v>80</v>
      </c>
      <c r="E85" s="7" t="s">
        <v>134</v>
      </c>
    </row>
    <row r="86">
      <c r="A86" s="4">
        <v>41456.0</v>
      </c>
      <c r="B86" s="5" t="s">
        <v>1492</v>
      </c>
      <c r="C86" s="7" t="s">
        <v>57</v>
      </c>
      <c r="D86" s="7" t="s">
        <v>18</v>
      </c>
      <c r="E86" s="7" t="s">
        <v>1493</v>
      </c>
    </row>
    <row r="87">
      <c r="A87" s="4">
        <v>41426.0</v>
      </c>
      <c r="B87" s="5" t="s">
        <v>1494</v>
      </c>
      <c r="C87" s="7" t="s">
        <v>23</v>
      </c>
      <c r="D87" s="7" t="s">
        <v>65</v>
      </c>
      <c r="E87" s="7" t="s">
        <v>837</v>
      </c>
    </row>
    <row r="88">
      <c r="A88" s="4">
        <v>41395.0</v>
      </c>
      <c r="B88" s="5" t="s">
        <v>321</v>
      </c>
      <c r="C88" s="6">
        <f>+0.4 %</f>
        <v>0.004</v>
      </c>
      <c r="D88" s="7" t="s">
        <v>57</v>
      </c>
      <c r="E88" s="7" t="s">
        <v>1047</v>
      </c>
    </row>
    <row r="89">
      <c r="A89" s="4">
        <v>41365.0</v>
      </c>
      <c r="B89" s="5" t="s">
        <v>341</v>
      </c>
      <c r="C89" s="7" t="s">
        <v>74</v>
      </c>
      <c r="D89" s="7" t="s">
        <v>7</v>
      </c>
      <c r="E89" s="7" t="s">
        <v>1495</v>
      </c>
    </row>
    <row r="90">
      <c r="A90" s="4">
        <v>41334.0</v>
      </c>
      <c r="B90" s="5" t="s">
        <v>1462</v>
      </c>
      <c r="C90" s="5" t="s">
        <v>35</v>
      </c>
      <c r="D90" s="7" t="s">
        <v>140</v>
      </c>
      <c r="E90" s="7" t="s">
        <v>1496</v>
      </c>
    </row>
    <row r="91">
      <c r="A91" s="4">
        <v>41306.0</v>
      </c>
      <c r="B91" s="5" t="s">
        <v>1497</v>
      </c>
      <c r="C91" s="7" t="s">
        <v>255</v>
      </c>
      <c r="D91" s="7" t="s">
        <v>280</v>
      </c>
      <c r="E91" s="7" t="s">
        <v>1498</v>
      </c>
    </row>
    <row r="92">
      <c r="A92" s="4">
        <v>41275.0</v>
      </c>
      <c r="B92" s="5" t="s">
        <v>916</v>
      </c>
      <c r="C92" s="7" t="s">
        <v>78</v>
      </c>
      <c r="D92" s="7" t="s">
        <v>99</v>
      </c>
      <c r="E92" s="7" t="s">
        <v>1499</v>
      </c>
    </row>
    <row r="93">
      <c r="A93" s="4">
        <v>41244.0</v>
      </c>
      <c r="B93" s="5" t="s">
        <v>1500</v>
      </c>
      <c r="C93" s="7" t="s">
        <v>63</v>
      </c>
      <c r="D93" s="7" t="s">
        <v>11</v>
      </c>
      <c r="E93" s="7" t="s">
        <v>1501</v>
      </c>
    </row>
    <row r="94">
      <c r="A94" s="4">
        <v>41214.0</v>
      </c>
      <c r="B94" s="5" t="s">
        <v>1502</v>
      </c>
      <c r="C94" s="7" t="s">
        <v>105</v>
      </c>
      <c r="D94" s="7" t="s">
        <v>88</v>
      </c>
      <c r="E94" s="7" t="s">
        <v>1050</v>
      </c>
    </row>
    <row r="95">
      <c r="A95" s="4">
        <v>41183.0</v>
      </c>
      <c r="B95" s="5" t="s">
        <v>819</v>
      </c>
      <c r="C95" s="7" t="s">
        <v>66</v>
      </c>
      <c r="D95" s="7" t="s">
        <v>92</v>
      </c>
      <c r="E95" s="7" t="s">
        <v>930</v>
      </c>
    </row>
    <row r="96">
      <c r="A96" s="4">
        <v>41153.0</v>
      </c>
      <c r="B96" s="5" t="s">
        <v>820</v>
      </c>
      <c r="C96" s="7" t="s">
        <v>60</v>
      </c>
      <c r="D96" s="7" t="s">
        <v>80</v>
      </c>
      <c r="E96" s="7" t="s">
        <v>296</v>
      </c>
    </row>
    <row r="97">
      <c r="A97" s="4">
        <v>41122.0</v>
      </c>
      <c r="B97" s="5" t="s">
        <v>1503</v>
      </c>
      <c r="C97" s="7" t="s">
        <v>66</v>
      </c>
      <c r="D97" s="7" t="s">
        <v>182</v>
      </c>
      <c r="E97" s="7" t="s">
        <v>138</v>
      </c>
    </row>
    <row r="98">
      <c r="A98" s="4">
        <v>41091.0</v>
      </c>
      <c r="B98" s="5" t="s">
        <v>533</v>
      </c>
      <c r="C98" s="7" t="s">
        <v>48</v>
      </c>
      <c r="D98" s="7" t="s">
        <v>150</v>
      </c>
      <c r="E98" s="7" t="s">
        <v>135</v>
      </c>
    </row>
    <row r="99">
      <c r="A99" s="4">
        <v>41061.0</v>
      </c>
      <c r="B99" s="5" t="s">
        <v>685</v>
      </c>
      <c r="C99" s="7" t="s">
        <v>67</v>
      </c>
      <c r="D99" s="7" t="s">
        <v>287</v>
      </c>
      <c r="E99" s="7" t="s">
        <v>1024</v>
      </c>
    </row>
    <row r="100">
      <c r="A100" s="4">
        <v>41030.0</v>
      </c>
      <c r="B100" s="5" t="s">
        <v>680</v>
      </c>
      <c r="C100" s="7" t="s">
        <v>57</v>
      </c>
      <c r="D100" s="7" t="s">
        <v>108</v>
      </c>
      <c r="E100" s="7" t="s">
        <v>143</v>
      </c>
    </row>
    <row r="101">
      <c r="A101" s="4">
        <v>41000.0</v>
      </c>
      <c r="B101" s="5" t="s">
        <v>1504</v>
      </c>
      <c r="C101" s="7" t="s">
        <v>133</v>
      </c>
      <c r="D101" s="7" t="s">
        <v>277</v>
      </c>
      <c r="E101" s="7" t="s">
        <v>129</v>
      </c>
    </row>
    <row r="102">
      <c r="A102" s="4">
        <v>40969.0</v>
      </c>
      <c r="B102" s="5" t="s">
        <v>1505</v>
      </c>
      <c r="C102" s="7" t="s">
        <v>13</v>
      </c>
      <c r="D102" s="7" t="s">
        <v>92</v>
      </c>
      <c r="E102" s="7" t="s">
        <v>315</v>
      </c>
    </row>
    <row r="103">
      <c r="A103" s="4">
        <v>40940.0</v>
      </c>
      <c r="B103" s="5" t="s">
        <v>1071</v>
      </c>
      <c r="C103" s="7" t="s">
        <v>75</v>
      </c>
      <c r="D103" s="7" t="s">
        <v>23</v>
      </c>
      <c r="E103" s="7" t="s">
        <v>99</v>
      </c>
    </row>
    <row r="104">
      <c r="A104" s="4">
        <v>40909.0</v>
      </c>
      <c r="B104" s="5" t="s">
        <v>1506</v>
      </c>
      <c r="C104" s="6">
        <f>+0.1 %</f>
        <v>0.001</v>
      </c>
      <c r="D104" s="7" t="s">
        <v>85</v>
      </c>
      <c r="E104" s="7" t="s">
        <v>11</v>
      </c>
    </row>
    <row r="105">
      <c r="A105" s="4">
        <v>40878.0</v>
      </c>
      <c r="B105" s="5" t="s">
        <v>1507</v>
      </c>
      <c r="C105" s="6">
        <f>+0.7 %</f>
        <v>0.007</v>
      </c>
      <c r="D105" s="7" t="s">
        <v>48</v>
      </c>
      <c r="E105" s="7" t="s">
        <v>99</v>
      </c>
    </row>
    <row r="106">
      <c r="A106" s="4">
        <v>40848.0</v>
      </c>
      <c r="B106" s="5" t="s">
        <v>1508</v>
      </c>
      <c r="C106" s="7" t="s">
        <v>82</v>
      </c>
      <c r="D106" s="7" t="s">
        <v>75</v>
      </c>
      <c r="E106" s="7" t="s">
        <v>845</v>
      </c>
    </row>
    <row r="107">
      <c r="A107" s="4">
        <v>40817.0</v>
      </c>
      <c r="B107" s="5" t="s">
        <v>1509</v>
      </c>
      <c r="C107" s="6">
        <f>+0.4 %</f>
        <v>0.004</v>
      </c>
      <c r="D107" s="7" t="s">
        <v>78</v>
      </c>
      <c r="E107" s="7" t="s">
        <v>88</v>
      </c>
    </row>
    <row r="108">
      <c r="A108" s="4">
        <v>40787.0</v>
      </c>
      <c r="B108" s="5" t="s">
        <v>1510</v>
      </c>
      <c r="C108" s="7" t="s">
        <v>15</v>
      </c>
      <c r="D108" s="7" t="s">
        <v>90</v>
      </c>
      <c r="E108" s="7" t="s">
        <v>152</v>
      </c>
    </row>
    <row r="109">
      <c r="A109" s="4">
        <v>40756.0</v>
      </c>
      <c r="B109" s="5" t="s">
        <v>1511</v>
      </c>
      <c r="C109" s="7" t="s">
        <v>82</v>
      </c>
      <c r="D109" s="7" t="s">
        <v>88</v>
      </c>
      <c r="E109" s="7" t="s">
        <v>72</v>
      </c>
    </row>
    <row r="110">
      <c r="A110" s="4">
        <v>40725.0</v>
      </c>
      <c r="B110" s="5" t="s">
        <v>1512</v>
      </c>
      <c r="C110" s="7" t="s">
        <v>66</v>
      </c>
      <c r="D110" s="7" t="s">
        <v>105</v>
      </c>
      <c r="E110" s="7" t="s">
        <v>48</v>
      </c>
    </row>
    <row r="111">
      <c r="A111" s="4">
        <v>40695.0</v>
      </c>
      <c r="B111" s="5" t="s">
        <v>1513</v>
      </c>
      <c r="C111" s="7" t="s">
        <v>18</v>
      </c>
      <c r="D111" s="7" t="s">
        <v>65</v>
      </c>
      <c r="E111" s="5" t="s">
        <v>35</v>
      </c>
    </row>
    <row r="112">
      <c r="A112" s="4">
        <v>40664.0</v>
      </c>
      <c r="B112" s="5" t="s">
        <v>1514</v>
      </c>
      <c r="C112" s="7" t="s">
        <v>53</v>
      </c>
      <c r="D112" s="6">
        <f>+0.4 %</f>
        <v>0.004</v>
      </c>
      <c r="E112" s="6">
        <f>+0.1 %</f>
        <v>0.001</v>
      </c>
    </row>
    <row r="113">
      <c r="A113" s="4">
        <v>40634.0</v>
      </c>
      <c r="B113" s="5" t="s">
        <v>1515</v>
      </c>
      <c r="C113" s="7" t="s">
        <v>60</v>
      </c>
      <c r="D113" s="7" t="s">
        <v>23</v>
      </c>
      <c r="E113" s="7" t="s">
        <v>74</v>
      </c>
    </row>
    <row r="114">
      <c r="A114" s="4">
        <v>40603.0</v>
      </c>
      <c r="B114" s="5" t="s">
        <v>1516</v>
      </c>
      <c r="C114" s="6">
        <f>+0.9 %</f>
        <v>0.009</v>
      </c>
      <c r="D114" s="7" t="s">
        <v>18</v>
      </c>
      <c r="E114" s="6">
        <f>+0.3 %</f>
        <v>0.003</v>
      </c>
    </row>
    <row r="115">
      <c r="A115" s="4">
        <v>40575.0</v>
      </c>
      <c r="B115" s="5" t="s">
        <v>887</v>
      </c>
      <c r="C115" s="7" t="s">
        <v>13</v>
      </c>
      <c r="D115" s="7" t="s">
        <v>150</v>
      </c>
      <c r="E115" s="7" t="s">
        <v>74</v>
      </c>
    </row>
    <row r="116">
      <c r="A116" s="4">
        <v>40544.0</v>
      </c>
      <c r="B116" s="5" t="s">
        <v>880</v>
      </c>
      <c r="C116" s="7" t="s">
        <v>53</v>
      </c>
      <c r="D116" s="6">
        <f>+0.7 %</f>
        <v>0.007</v>
      </c>
      <c r="E116" s="6">
        <f>+0.9 %</f>
        <v>0.009</v>
      </c>
    </row>
    <row r="117">
      <c r="A117" s="4">
        <v>40513.0</v>
      </c>
      <c r="B117" s="5" t="s">
        <v>428</v>
      </c>
      <c r="C117" s="7" t="s">
        <v>66</v>
      </c>
      <c r="D117" s="6">
        <f>+1.5 %</f>
        <v>0.015</v>
      </c>
      <c r="E117" s="6">
        <f>+0.8 %</f>
        <v>0.008</v>
      </c>
    </row>
    <row r="118">
      <c r="A118" s="4">
        <v>40483.0</v>
      </c>
      <c r="B118" s="5" t="s">
        <v>1517</v>
      </c>
      <c r="C118" s="6">
        <f>+2 %</f>
        <v>0.02</v>
      </c>
      <c r="D118" s="6">
        <f>+3.4 %</f>
        <v>0.034</v>
      </c>
      <c r="E118" s="6">
        <f>+1.9 %</f>
        <v>0.019</v>
      </c>
    </row>
    <row r="119">
      <c r="A119" s="4">
        <v>40452.0</v>
      </c>
      <c r="B119" s="5" t="s">
        <v>1518</v>
      </c>
      <c r="C119" s="6">
        <f>+0.8 %</f>
        <v>0.008</v>
      </c>
      <c r="D119" s="6">
        <f>+1.3 %</f>
        <v>0.013</v>
      </c>
      <c r="E119" s="6">
        <f>+0.7 %</f>
        <v>0.007</v>
      </c>
    </row>
    <row r="120">
      <c r="A120" s="4">
        <v>40422.0</v>
      </c>
      <c r="B120" s="5" t="s">
        <v>1519</v>
      </c>
      <c r="C120" s="6">
        <f>+0.6 %</f>
        <v>0.006</v>
      </c>
      <c r="D120" s="5" t="s">
        <v>35</v>
      </c>
      <c r="E120" s="6">
        <f>+0.3 %</f>
        <v>0.003</v>
      </c>
    </row>
    <row r="121">
      <c r="A121" s="4">
        <v>40391.0</v>
      </c>
      <c r="B121" s="5" t="s">
        <v>431</v>
      </c>
      <c r="C121" s="7" t="s">
        <v>53</v>
      </c>
      <c r="D121" s="7" t="s">
        <v>47</v>
      </c>
      <c r="E121" s="6">
        <f>+0.9 %</f>
        <v>0.009</v>
      </c>
    </row>
    <row r="122">
      <c r="A122" s="4">
        <v>40360.0</v>
      </c>
      <c r="B122" s="5" t="s">
        <v>1520</v>
      </c>
      <c r="C122" s="7" t="s">
        <v>18</v>
      </c>
      <c r="D122" s="7" t="s">
        <v>63</v>
      </c>
      <c r="E122" s="7" t="s">
        <v>67</v>
      </c>
    </row>
    <row r="123">
      <c r="A123" s="4">
        <v>40330.0</v>
      </c>
      <c r="B123" s="5" t="s">
        <v>1519</v>
      </c>
      <c r="C123" s="7" t="s">
        <v>60</v>
      </c>
      <c r="D123" s="7" t="s">
        <v>74</v>
      </c>
      <c r="E123" s="7" t="s">
        <v>70</v>
      </c>
    </row>
    <row r="124">
      <c r="A124" s="4">
        <v>40299.0</v>
      </c>
      <c r="B124" s="5" t="s">
        <v>669</v>
      </c>
      <c r="C124" s="7" t="s">
        <v>85</v>
      </c>
      <c r="D124" s="7" t="s">
        <v>60</v>
      </c>
      <c r="E124" s="7" t="s">
        <v>75</v>
      </c>
    </row>
    <row r="125">
      <c r="A125" s="4">
        <v>40269.0</v>
      </c>
      <c r="B125" s="5" t="s">
        <v>1521</v>
      </c>
      <c r="C125" s="6">
        <f>+0.6 %</f>
        <v>0.006</v>
      </c>
      <c r="D125" s="6">
        <f>+0.8 %</f>
        <v>0.008</v>
      </c>
      <c r="E125" s="7" t="s">
        <v>150</v>
      </c>
    </row>
    <row r="126">
      <c r="A126" s="4">
        <v>40238.0</v>
      </c>
      <c r="B126" s="5" t="s">
        <v>1518</v>
      </c>
      <c r="C126" s="7" t="s">
        <v>53</v>
      </c>
      <c r="D126" s="5" t="s">
        <v>35</v>
      </c>
      <c r="E126" s="7" t="s">
        <v>105</v>
      </c>
    </row>
    <row r="127">
      <c r="A127" s="4">
        <v>40210.0</v>
      </c>
      <c r="B127" s="5" t="s">
        <v>728</v>
      </c>
      <c r="C127" s="6">
        <f>+0.2 %</f>
        <v>0.002</v>
      </c>
      <c r="D127" s="7" t="s">
        <v>53</v>
      </c>
      <c r="E127" s="7" t="s">
        <v>18</v>
      </c>
    </row>
    <row r="128">
      <c r="A128" s="4">
        <v>40179.0</v>
      </c>
      <c r="B128" s="5" t="s">
        <v>429</v>
      </c>
      <c r="C128" s="7" t="s">
        <v>57</v>
      </c>
      <c r="D128" s="6">
        <f>+0.5 %</f>
        <v>0.005</v>
      </c>
      <c r="E128" s="7" t="s">
        <v>18</v>
      </c>
    </row>
    <row r="129">
      <c r="A129" s="4">
        <v>40148.0</v>
      </c>
      <c r="B129" s="5" t="s">
        <v>1522</v>
      </c>
      <c r="C129" s="7" t="s">
        <v>57</v>
      </c>
      <c r="D129" s="6">
        <f>+1 %</f>
        <v>0.01</v>
      </c>
      <c r="E129" s="7" t="s">
        <v>182</v>
      </c>
    </row>
    <row r="130">
      <c r="A130" s="4">
        <v>40118.0</v>
      </c>
      <c r="B130" s="5" t="s">
        <v>1523</v>
      </c>
      <c r="C130" s="6">
        <f>+0.9 %</f>
        <v>0.009</v>
      </c>
      <c r="D130" s="6">
        <f>+2.4 %</f>
        <v>0.024</v>
      </c>
      <c r="E130" s="7" t="s">
        <v>845</v>
      </c>
    </row>
    <row r="131">
      <c r="A131" s="4">
        <v>40087.0</v>
      </c>
      <c r="B131" s="5" t="s">
        <v>1513</v>
      </c>
      <c r="C131" s="6">
        <f>+0.3 %</f>
        <v>0.003</v>
      </c>
      <c r="D131" s="7" t="s">
        <v>47</v>
      </c>
      <c r="E131" s="7" t="s">
        <v>315</v>
      </c>
    </row>
    <row r="132">
      <c r="A132" s="4">
        <v>40057.0</v>
      </c>
      <c r="B132" s="5" t="s">
        <v>1524</v>
      </c>
      <c r="C132" s="6">
        <f>+1.2 %</f>
        <v>0.012</v>
      </c>
      <c r="D132" s="7" t="s">
        <v>150</v>
      </c>
      <c r="E132" s="7" t="s">
        <v>278</v>
      </c>
    </row>
    <row r="133">
      <c r="A133" s="4">
        <v>40026.0</v>
      </c>
      <c r="B133" s="5" t="s">
        <v>725</v>
      </c>
      <c r="C133" s="7" t="s">
        <v>150</v>
      </c>
      <c r="D133" s="7" t="s">
        <v>212</v>
      </c>
      <c r="E133" s="7" t="s">
        <v>117</v>
      </c>
    </row>
    <row r="134">
      <c r="A134" s="4">
        <v>39995.0</v>
      </c>
      <c r="B134" s="5" t="s">
        <v>1525</v>
      </c>
      <c r="C134" s="7" t="s">
        <v>66</v>
      </c>
      <c r="D134" s="7" t="s">
        <v>92</v>
      </c>
      <c r="E134" s="7" t="s">
        <v>88</v>
      </c>
    </row>
    <row r="135">
      <c r="A135" s="4">
        <v>39965.0</v>
      </c>
      <c r="B135" s="5" t="s">
        <v>1526</v>
      </c>
      <c r="C135" s="6">
        <f>+0.4 %</f>
        <v>0.004</v>
      </c>
      <c r="D135" s="7" t="s">
        <v>57</v>
      </c>
      <c r="E135" s="7" t="s">
        <v>191</v>
      </c>
    </row>
    <row r="136">
      <c r="A136" s="4">
        <v>39934.0</v>
      </c>
      <c r="B136" s="5" t="s">
        <v>1527</v>
      </c>
      <c r="C136" s="7" t="s">
        <v>63</v>
      </c>
      <c r="D136" s="6">
        <f>+0.6 %</f>
        <v>0.006</v>
      </c>
      <c r="E136" s="7" t="s">
        <v>119</v>
      </c>
    </row>
    <row r="137">
      <c r="A137" s="4">
        <v>39904.0</v>
      </c>
      <c r="B137" s="5" t="s">
        <v>744</v>
      </c>
      <c r="C137" s="6">
        <f>+1.4 %</f>
        <v>0.014</v>
      </c>
      <c r="D137" s="6">
        <f>+2.8 %</f>
        <v>0.028</v>
      </c>
      <c r="E137" s="7" t="s">
        <v>317</v>
      </c>
    </row>
    <row r="138">
      <c r="A138" s="4">
        <v>39873.0</v>
      </c>
      <c r="B138" s="5" t="s">
        <v>1528</v>
      </c>
      <c r="C138" s="6">
        <f>+1.2 %</f>
        <v>0.012</v>
      </c>
      <c r="D138" s="7" t="s">
        <v>105</v>
      </c>
      <c r="E138" s="7" t="s">
        <v>311</v>
      </c>
    </row>
    <row r="139">
      <c r="A139" s="4">
        <v>39845.0</v>
      </c>
      <c r="B139" s="5" t="s">
        <v>1521</v>
      </c>
      <c r="C139" s="6">
        <f>+0.2 %</f>
        <v>0.002</v>
      </c>
      <c r="D139" s="7" t="s">
        <v>103</v>
      </c>
      <c r="E139" s="7" t="s">
        <v>315</v>
      </c>
    </row>
    <row r="140">
      <c r="A140" s="4">
        <v>39814.0</v>
      </c>
      <c r="B140" s="5" t="s">
        <v>954</v>
      </c>
      <c r="C140" s="7" t="s">
        <v>133</v>
      </c>
      <c r="D140" s="7" t="s">
        <v>10</v>
      </c>
      <c r="E140" s="7" t="s">
        <v>102</v>
      </c>
    </row>
    <row r="141">
      <c r="A141" s="4">
        <v>39783.0</v>
      </c>
      <c r="B141" s="5" t="s">
        <v>1143</v>
      </c>
      <c r="C141" s="7" t="s">
        <v>7</v>
      </c>
      <c r="D141" s="7" t="s">
        <v>85</v>
      </c>
      <c r="E141" s="7" t="s">
        <v>212</v>
      </c>
    </row>
    <row r="142">
      <c r="A142" s="4">
        <v>39753.0</v>
      </c>
      <c r="B142" s="5" t="s">
        <v>1529</v>
      </c>
      <c r="C142" s="6">
        <f>+0.5 %</f>
        <v>0.005</v>
      </c>
      <c r="D142" s="6">
        <f>+2.6 %</f>
        <v>0.026</v>
      </c>
      <c r="E142" s="7" t="s">
        <v>142</v>
      </c>
    </row>
    <row r="143">
      <c r="A143" s="4">
        <v>39722.0</v>
      </c>
      <c r="B143" s="5" t="s">
        <v>1134</v>
      </c>
      <c r="C143" s="6">
        <f>+2.2 %</f>
        <v>0.022</v>
      </c>
      <c r="D143" s="6">
        <f>+3 %</f>
        <v>0.03</v>
      </c>
      <c r="E143" s="7" t="s">
        <v>108</v>
      </c>
    </row>
    <row r="144">
      <c r="A144" s="4">
        <v>39692.0</v>
      </c>
      <c r="B144" s="5" t="s">
        <v>1530</v>
      </c>
      <c r="C144" s="7" t="s">
        <v>57</v>
      </c>
      <c r="D144" s="7" t="s">
        <v>85</v>
      </c>
      <c r="E144" s="7" t="s">
        <v>142</v>
      </c>
    </row>
    <row r="145">
      <c r="A145" s="4">
        <v>39661.0</v>
      </c>
      <c r="B145" s="5" t="s">
        <v>1531</v>
      </c>
      <c r="C145" s="6">
        <f>+0.9 %</f>
        <v>0.009</v>
      </c>
      <c r="D145" s="7" t="s">
        <v>108</v>
      </c>
      <c r="E145" s="7" t="s">
        <v>133</v>
      </c>
    </row>
    <row r="146">
      <c r="A146" s="4">
        <v>39630.0</v>
      </c>
      <c r="B146" s="5" t="s">
        <v>848</v>
      </c>
      <c r="C146" s="7" t="s">
        <v>67</v>
      </c>
      <c r="D146" s="7" t="s">
        <v>280</v>
      </c>
      <c r="E146" s="7" t="s">
        <v>88</v>
      </c>
    </row>
    <row r="147">
      <c r="A147" s="4">
        <v>39600.0</v>
      </c>
      <c r="B147" s="5" t="s">
        <v>805</v>
      </c>
      <c r="C147" s="7" t="s">
        <v>587</v>
      </c>
      <c r="D147" s="7" t="s">
        <v>278</v>
      </c>
      <c r="E147" s="5" t="s">
        <v>366</v>
      </c>
    </row>
    <row r="148">
      <c r="A148" s="4">
        <v>39569.0</v>
      </c>
      <c r="B148" s="5" t="s">
        <v>1532</v>
      </c>
      <c r="C148" s="7" t="s">
        <v>18</v>
      </c>
      <c r="D148" s="6">
        <f>+1.5 %</f>
        <v>0.015</v>
      </c>
      <c r="E148" s="5" t="s">
        <v>366</v>
      </c>
    </row>
    <row r="149">
      <c r="A149" s="4">
        <v>39539.0</v>
      </c>
      <c r="B149" s="5" t="s">
        <v>1533</v>
      </c>
      <c r="C149" s="7" t="s">
        <v>65</v>
      </c>
      <c r="D149" s="6">
        <f>+4 %</f>
        <v>0.04</v>
      </c>
      <c r="E149" s="5" t="s">
        <v>366</v>
      </c>
    </row>
    <row r="150">
      <c r="A150" s="4">
        <v>39508.0</v>
      </c>
      <c r="B150" s="5" t="s">
        <v>1534</v>
      </c>
      <c r="C150" s="6">
        <f>+3 %</f>
        <v>0.03</v>
      </c>
      <c r="D150" s="6">
        <f>+3.9 %</f>
        <v>0.039</v>
      </c>
      <c r="E150" s="5" t="s">
        <v>366</v>
      </c>
    </row>
    <row r="151">
      <c r="A151" s="4">
        <v>39479.0</v>
      </c>
      <c r="B151" s="5" t="s">
        <v>1535</v>
      </c>
      <c r="C151" s="6">
        <f>+2 %</f>
        <v>0.02</v>
      </c>
      <c r="D151" s="7" t="s">
        <v>285</v>
      </c>
      <c r="E151" s="5" t="s">
        <v>366</v>
      </c>
    </row>
    <row r="152">
      <c r="A152" s="4">
        <v>39448.0</v>
      </c>
      <c r="B152" s="5" t="s">
        <v>850</v>
      </c>
      <c r="C152" s="7" t="s">
        <v>47</v>
      </c>
      <c r="D152" s="7" t="s">
        <v>278</v>
      </c>
      <c r="E152" s="5" t="s">
        <v>366</v>
      </c>
    </row>
    <row r="153">
      <c r="A153" s="4">
        <v>39417.0</v>
      </c>
      <c r="B153" s="5" t="s">
        <v>1536</v>
      </c>
      <c r="C153" s="7" t="s">
        <v>88</v>
      </c>
      <c r="D153" s="7" t="s">
        <v>18</v>
      </c>
      <c r="E153" s="5" t="s">
        <v>366</v>
      </c>
    </row>
    <row r="154">
      <c r="A154" s="4">
        <v>39387.0</v>
      </c>
      <c r="B154" s="5" t="s">
        <v>770</v>
      </c>
      <c r="C154" s="7" t="s">
        <v>47</v>
      </c>
      <c r="D154" s="6">
        <f>+2.5 %</f>
        <v>0.025</v>
      </c>
      <c r="E154" s="5" t="s">
        <v>366</v>
      </c>
    </row>
    <row r="155">
      <c r="A155" s="4">
        <v>39356.0</v>
      </c>
      <c r="B155" s="5" t="s">
        <v>1537</v>
      </c>
      <c r="C155" s="6">
        <f>+4 %</f>
        <v>0.04</v>
      </c>
      <c r="D155" s="6">
        <f>+4.6 %</f>
        <v>0.046</v>
      </c>
      <c r="E155" s="5" t="s">
        <v>366</v>
      </c>
    </row>
    <row r="156">
      <c r="A156" s="4">
        <v>39326.0</v>
      </c>
      <c r="B156" s="5" t="s">
        <v>765</v>
      </c>
      <c r="C156" s="7" t="s">
        <v>15</v>
      </c>
      <c r="D156" s="5" t="s">
        <v>366</v>
      </c>
      <c r="E156" s="5" t="s">
        <v>366</v>
      </c>
    </row>
    <row r="157">
      <c r="A157" s="4">
        <v>39295.0</v>
      </c>
      <c r="B157" s="5" t="s">
        <v>1538</v>
      </c>
      <c r="C157" s="6">
        <f>+0.9 %</f>
        <v>0.009</v>
      </c>
      <c r="D157" s="5" t="s">
        <v>366</v>
      </c>
      <c r="E157" s="5" t="s">
        <v>366</v>
      </c>
    </row>
    <row r="158">
      <c r="A158" s="4">
        <v>39264.0</v>
      </c>
      <c r="B158" s="5" t="s">
        <v>1539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1540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803</v>
      </c>
      <c r="C2" s="7" t="s">
        <v>15</v>
      </c>
      <c r="D2" s="7" t="s">
        <v>47</v>
      </c>
      <c r="E2" s="6">
        <f>+2.8 %</f>
        <v>0.028</v>
      </c>
    </row>
    <row r="3">
      <c r="A3" s="4">
        <v>43983.0</v>
      </c>
      <c r="B3" s="5" t="s">
        <v>1541</v>
      </c>
      <c r="C3" s="7" t="s">
        <v>23</v>
      </c>
      <c r="D3" s="6">
        <f>+0.4 %</f>
        <v>0.004</v>
      </c>
      <c r="E3" s="6">
        <f>+5.2 %</f>
        <v>0.052</v>
      </c>
    </row>
    <row r="4">
      <c r="A4" s="4">
        <v>43952.0</v>
      </c>
      <c r="B4" s="5" t="s">
        <v>1542</v>
      </c>
      <c r="C4" s="6">
        <f>+0.1 %</f>
        <v>0.001</v>
      </c>
      <c r="D4" s="6">
        <f>+1.6 %</f>
        <v>0.016</v>
      </c>
      <c r="E4" s="6">
        <f>+5 %</f>
        <v>0.05</v>
      </c>
    </row>
    <row r="5">
      <c r="A5" s="4">
        <v>43922.0</v>
      </c>
      <c r="B5" s="5" t="s">
        <v>1543</v>
      </c>
      <c r="C5" s="6">
        <f>+1.1 %</f>
        <v>0.011</v>
      </c>
      <c r="D5" s="6">
        <f>+0.6 %</f>
        <v>0.006</v>
      </c>
      <c r="E5" s="6">
        <f>+4.4 %</f>
        <v>0.044</v>
      </c>
    </row>
    <row r="6">
      <c r="A6" s="4">
        <v>43891.0</v>
      </c>
      <c r="B6" s="5" t="s">
        <v>414</v>
      </c>
      <c r="C6" s="6">
        <f>+0.4 %</f>
        <v>0.004</v>
      </c>
      <c r="D6" s="7" t="s">
        <v>74</v>
      </c>
      <c r="E6" s="6">
        <f t="shared" ref="E6:E7" si="1">+4.5 %</f>
        <v>0.045</v>
      </c>
    </row>
    <row r="7">
      <c r="A7" s="4">
        <v>43862.0</v>
      </c>
      <c r="B7" s="5" t="s">
        <v>1149</v>
      </c>
      <c r="C7" s="7" t="s">
        <v>85</v>
      </c>
      <c r="D7" s="7" t="s">
        <v>23</v>
      </c>
      <c r="E7" s="6">
        <f t="shared" si="1"/>
        <v>0.045</v>
      </c>
    </row>
    <row r="8">
      <c r="A8" s="4">
        <v>43831.0</v>
      </c>
      <c r="B8" s="5" t="s">
        <v>774</v>
      </c>
      <c r="C8" s="7" t="s">
        <v>57</v>
      </c>
      <c r="D8" s="6">
        <f>+1.2 %</f>
        <v>0.012</v>
      </c>
      <c r="E8" s="6">
        <f>+5.2 %</f>
        <v>0.052</v>
      </c>
    </row>
    <row r="9">
      <c r="A9" s="4">
        <v>43800.0</v>
      </c>
      <c r="B9" s="5" t="s">
        <v>1544</v>
      </c>
      <c r="C9" s="6">
        <f>+0.3 %</f>
        <v>0.003</v>
      </c>
      <c r="D9" s="6">
        <f>+2.1 %</f>
        <v>0.021</v>
      </c>
      <c r="E9" s="6">
        <f>+5.8 %</f>
        <v>0.058</v>
      </c>
    </row>
    <row r="10">
      <c r="A10" s="4">
        <v>43770.0</v>
      </c>
      <c r="B10" s="5" t="s">
        <v>857</v>
      </c>
      <c r="C10" s="6">
        <f>+1.1 %</f>
        <v>0.011</v>
      </c>
      <c r="D10" s="6">
        <f>+2.8 %</f>
        <v>0.028</v>
      </c>
      <c r="E10" s="6">
        <f>+6.5 %</f>
        <v>0.065</v>
      </c>
    </row>
    <row r="11">
      <c r="A11" s="4">
        <v>43739.0</v>
      </c>
      <c r="B11" s="5" t="s">
        <v>1545</v>
      </c>
      <c r="C11" s="6">
        <f>+0.8 %</f>
        <v>0.008</v>
      </c>
      <c r="D11" s="6">
        <f>+2 %</f>
        <v>0.02</v>
      </c>
      <c r="E11" s="6">
        <f>+6 %</f>
        <v>0.06</v>
      </c>
    </row>
    <row r="12">
      <c r="A12" s="4">
        <v>43709.0</v>
      </c>
      <c r="B12" s="5" t="s">
        <v>1546</v>
      </c>
      <c r="C12" s="6">
        <f>+0.9 %</f>
        <v>0.009</v>
      </c>
      <c r="D12" s="6">
        <f>+3.3 %</f>
        <v>0.033</v>
      </c>
      <c r="E12" s="6">
        <f>+7.3 %</f>
        <v>0.073</v>
      </c>
    </row>
    <row r="13">
      <c r="A13" s="4">
        <v>43678.0</v>
      </c>
      <c r="B13" s="5" t="s">
        <v>1547</v>
      </c>
      <c r="C13" s="6">
        <f>+0.3 %</f>
        <v>0.003</v>
      </c>
      <c r="D13" s="6">
        <f>+1.3 %</f>
        <v>0.013</v>
      </c>
      <c r="E13" s="6">
        <f>+6 %</f>
        <v>0.06</v>
      </c>
    </row>
    <row r="14">
      <c r="A14" s="4">
        <v>43647.0</v>
      </c>
      <c r="B14" s="5" t="s">
        <v>1548</v>
      </c>
      <c r="C14" s="6">
        <f>+2 %</f>
        <v>0.02</v>
      </c>
      <c r="D14" s="6">
        <f>+0.5 %</f>
        <v>0.005</v>
      </c>
      <c r="E14" s="6">
        <f>+5.5 %</f>
        <v>0.055</v>
      </c>
    </row>
    <row r="15">
      <c r="A15" s="4">
        <v>43617.0</v>
      </c>
      <c r="B15" s="5" t="s">
        <v>1549</v>
      </c>
      <c r="C15" s="7" t="s">
        <v>65</v>
      </c>
      <c r="D15" s="7" t="s">
        <v>15</v>
      </c>
      <c r="E15" s="6">
        <f>+4.6 %</f>
        <v>0.046</v>
      </c>
    </row>
    <row r="16">
      <c r="A16" s="4">
        <v>43586.0</v>
      </c>
      <c r="B16" s="5" t="s">
        <v>1550</v>
      </c>
      <c r="C16" s="7" t="s">
        <v>18</v>
      </c>
      <c r="D16" s="6">
        <f>+1.1 %</f>
        <v>0.011</v>
      </c>
      <c r="E16" s="6">
        <f>+5.6 %</f>
        <v>0.056</v>
      </c>
    </row>
    <row r="17">
      <c r="A17" s="4">
        <v>43556.0</v>
      </c>
      <c r="B17" s="5" t="s">
        <v>1133</v>
      </c>
      <c r="C17" s="6">
        <f>+1.1 %</f>
        <v>0.011</v>
      </c>
      <c r="D17" s="6">
        <f>+1.3 %</f>
        <v>0.013</v>
      </c>
      <c r="E17" s="6">
        <f>+6.4 %</f>
        <v>0.064</v>
      </c>
    </row>
    <row r="18">
      <c r="A18" s="4">
        <v>43525.0</v>
      </c>
      <c r="B18" s="5" t="s">
        <v>1551</v>
      </c>
      <c r="C18" s="6">
        <f>+0.5 %</f>
        <v>0.005</v>
      </c>
      <c r="D18" s="6">
        <f>+0.6 %</f>
        <v>0.006</v>
      </c>
      <c r="E18" s="6">
        <f>+5.7 %</f>
        <v>0.057</v>
      </c>
    </row>
    <row r="19">
      <c r="A19" s="4">
        <v>43497.0</v>
      </c>
      <c r="B19" s="5" t="s">
        <v>1552</v>
      </c>
      <c r="C19" s="7" t="s">
        <v>15</v>
      </c>
      <c r="D19" s="6">
        <f>+1.1 %</f>
        <v>0.011</v>
      </c>
      <c r="E19" s="6">
        <f>+4.7 %</f>
        <v>0.047</v>
      </c>
    </row>
    <row r="20">
      <c r="A20" s="4">
        <v>43466.0</v>
      </c>
      <c r="B20" s="5" t="s">
        <v>1553</v>
      </c>
      <c r="C20" s="6">
        <f>+0.4 %</f>
        <v>0.004</v>
      </c>
      <c r="D20" s="6">
        <f>+2 %</f>
        <v>0.02</v>
      </c>
      <c r="E20" s="6">
        <f>+6.3 %</f>
        <v>0.063</v>
      </c>
    </row>
    <row r="21">
      <c r="A21" s="4">
        <v>43435.0</v>
      </c>
      <c r="B21" s="5" t="s">
        <v>1554</v>
      </c>
      <c r="C21" s="6">
        <f>+0.9 %</f>
        <v>0.009</v>
      </c>
      <c r="D21" s="6">
        <f>+3.6 %</f>
        <v>0.036</v>
      </c>
      <c r="E21" s="6">
        <f>+6.9 %</f>
        <v>0.069</v>
      </c>
    </row>
    <row r="22">
      <c r="A22" s="4">
        <v>43405.0</v>
      </c>
      <c r="B22" s="5" t="s">
        <v>423</v>
      </c>
      <c r="C22" s="6">
        <f>+0.6 %</f>
        <v>0.006</v>
      </c>
      <c r="D22" s="6">
        <f>+2.4 %</f>
        <v>0.024</v>
      </c>
      <c r="E22" s="6">
        <f>+8.3 %</f>
        <v>0.083</v>
      </c>
    </row>
    <row r="23">
      <c r="A23" s="4">
        <v>43374.0</v>
      </c>
      <c r="B23" s="5" t="s">
        <v>848</v>
      </c>
      <c r="C23" s="6">
        <f>+2 %</f>
        <v>0.02</v>
      </c>
      <c r="D23" s="6">
        <f>+1.6 %</f>
        <v>0.016</v>
      </c>
      <c r="E23" s="6">
        <f>+9.1 %</f>
        <v>0.091</v>
      </c>
    </row>
    <row r="24">
      <c r="A24" s="4">
        <v>43344.0</v>
      </c>
      <c r="B24" s="5" t="s">
        <v>731</v>
      </c>
      <c r="C24" s="7" t="s">
        <v>57</v>
      </c>
      <c r="D24" s="6">
        <f>+0.6 %</f>
        <v>0.006</v>
      </c>
      <c r="E24" s="6">
        <f>+7.3 %</f>
        <v>0.073</v>
      </c>
    </row>
    <row r="25">
      <c r="A25" s="4">
        <v>43313.0</v>
      </c>
      <c r="B25" s="5" t="s">
        <v>737</v>
      </c>
      <c r="C25" s="7" t="s">
        <v>57</v>
      </c>
      <c r="D25" s="6">
        <f>+0.9 %</f>
        <v>0.009</v>
      </c>
      <c r="E25" s="6">
        <f>+6.6 %</f>
        <v>0.066</v>
      </c>
    </row>
    <row r="26">
      <c r="A26" s="4">
        <v>43282.0</v>
      </c>
      <c r="B26" s="5" t="s">
        <v>730</v>
      </c>
      <c r="C26" s="6">
        <f>+1 %</f>
        <v>0.01</v>
      </c>
      <c r="D26" s="6">
        <f>+1.4 %</f>
        <v>0.014</v>
      </c>
      <c r="E26" s="6">
        <f>+6.9 %</f>
        <v>0.069</v>
      </c>
    </row>
    <row r="27">
      <c r="A27" s="4">
        <v>43252.0</v>
      </c>
      <c r="B27" s="5" t="s">
        <v>1555</v>
      </c>
      <c r="C27" s="5" t="s">
        <v>35</v>
      </c>
      <c r="D27" s="6">
        <f>+0.8 %</f>
        <v>0.008</v>
      </c>
      <c r="E27" s="6">
        <f>+7.4 %</f>
        <v>0.074</v>
      </c>
    </row>
    <row r="28">
      <c r="A28" s="4">
        <v>43221.0</v>
      </c>
      <c r="B28" s="5" t="s">
        <v>949</v>
      </c>
      <c r="C28" s="6">
        <f>+0.3 %</f>
        <v>0.003</v>
      </c>
      <c r="D28" s="6">
        <f>+0.2 %</f>
        <v>0.002</v>
      </c>
      <c r="E28" s="6">
        <f>+8.7 %</f>
        <v>0.087</v>
      </c>
    </row>
    <row r="29">
      <c r="A29" s="4">
        <v>43191.0</v>
      </c>
      <c r="B29" s="5" t="s">
        <v>427</v>
      </c>
      <c r="C29" s="6">
        <f>+0.5 %</f>
        <v>0.005</v>
      </c>
      <c r="D29" s="6">
        <f>+1.2 %</f>
        <v>0.012</v>
      </c>
      <c r="E29" s="6">
        <f>+8.8 %</f>
        <v>0.088</v>
      </c>
    </row>
    <row r="30">
      <c r="A30" s="4">
        <v>43160.0</v>
      </c>
      <c r="B30" s="5" t="s">
        <v>1516</v>
      </c>
      <c r="C30" s="7" t="s">
        <v>18</v>
      </c>
      <c r="D30" s="6">
        <f>+1.7 %</f>
        <v>0.017</v>
      </c>
      <c r="E30" s="6">
        <f>+9.3 %</f>
        <v>0.093</v>
      </c>
    </row>
    <row r="31">
      <c r="A31" s="4">
        <v>43132.0</v>
      </c>
      <c r="B31" s="5" t="s">
        <v>1556</v>
      </c>
      <c r="C31" s="6">
        <f>+1.3 %</f>
        <v>0.013</v>
      </c>
      <c r="D31" s="6">
        <f>+4.5 %</f>
        <v>0.045</v>
      </c>
      <c r="E31" s="6">
        <f>+11.2 %</f>
        <v>0.112</v>
      </c>
    </row>
    <row r="32">
      <c r="A32" s="4">
        <v>43101.0</v>
      </c>
      <c r="B32" s="5" t="s">
        <v>1075</v>
      </c>
      <c r="C32" s="6">
        <f>+1 %</f>
        <v>0.01</v>
      </c>
      <c r="D32" s="6">
        <f>+4.6 %</f>
        <v>0.046</v>
      </c>
      <c r="E32" s="6">
        <f>+9.9 %</f>
        <v>0.099</v>
      </c>
    </row>
    <row r="33">
      <c r="A33" s="4">
        <v>43070.0</v>
      </c>
      <c r="B33" s="5" t="s">
        <v>432</v>
      </c>
      <c r="C33" s="6">
        <f>+2.2 %</f>
        <v>0.022</v>
      </c>
      <c r="D33" s="6">
        <f>+4 %</f>
        <v>0.04</v>
      </c>
      <c r="E33" s="6">
        <f>+8.9 %</f>
        <v>0.089</v>
      </c>
    </row>
    <row r="34">
      <c r="A34" s="4">
        <v>43040.0</v>
      </c>
      <c r="B34" s="5" t="s">
        <v>1557</v>
      </c>
      <c r="C34" s="6">
        <f>+1.3 %</f>
        <v>0.013</v>
      </c>
      <c r="D34" s="6">
        <f>+0.8 %</f>
        <v>0.008</v>
      </c>
      <c r="E34" s="6">
        <f>+6.8 %</f>
        <v>0.068</v>
      </c>
    </row>
    <row r="35">
      <c r="A35" s="4">
        <v>43009.0</v>
      </c>
      <c r="B35" s="5" t="s">
        <v>1508</v>
      </c>
      <c r="C35" s="6">
        <f>+0.4 %</f>
        <v>0.004</v>
      </c>
      <c r="D35" s="7" t="s">
        <v>60</v>
      </c>
      <c r="E35" s="6">
        <f>+6.3 %</f>
        <v>0.063</v>
      </c>
    </row>
    <row r="36">
      <c r="A36" s="4">
        <v>42979.0</v>
      </c>
      <c r="B36" s="5" t="s">
        <v>1446</v>
      </c>
      <c r="C36" s="7" t="s">
        <v>85</v>
      </c>
      <c r="D36" s="6">
        <f>+0.7 %</f>
        <v>0.007</v>
      </c>
      <c r="E36" s="6">
        <f>+6.7 %</f>
        <v>0.067</v>
      </c>
    </row>
    <row r="37">
      <c r="A37" s="4">
        <v>42948.0</v>
      </c>
      <c r="B37" s="5" t="s">
        <v>939</v>
      </c>
      <c r="C37" s="6">
        <f>+0.1 %</f>
        <v>0.001</v>
      </c>
      <c r="D37" s="6">
        <f>+2.9 %</f>
        <v>0.029</v>
      </c>
      <c r="E37" s="6">
        <f>+9.6 %</f>
        <v>0.096</v>
      </c>
    </row>
    <row r="38">
      <c r="A38" s="4">
        <v>42917.0</v>
      </c>
      <c r="B38" s="5" t="s">
        <v>1453</v>
      </c>
      <c r="C38" s="6">
        <f>+1.5 %</f>
        <v>0.015</v>
      </c>
      <c r="D38" s="6">
        <f>+3.2 %</f>
        <v>0.032</v>
      </c>
      <c r="E38" s="6">
        <f>+10 %</f>
        <v>0.1</v>
      </c>
    </row>
    <row r="39">
      <c r="A39" s="4">
        <v>42887.0</v>
      </c>
      <c r="B39" s="5" t="s">
        <v>447</v>
      </c>
      <c r="C39" s="6">
        <f>+1.3 %</f>
        <v>0.013</v>
      </c>
      <c r="D39" s="6">
        <f>+2.6 %</f>
        <v>0.026</v>
      </c>
      <c r="E39" s="6">
        <f>+8.4 %</f>
        <v>0.084</v>
      </c>
    </row>
    <row r="40">
      <c r="A40" s="4">
        <v>42856.0</v>
      </c>
      <c r="B40" s="5" t="s">
        <v>1558</v>
      </c>
      <c r="C40" s="6">
        <f>+0.4 %</f>
        <v>0.004</v>
      </c>
      <c r="D40" s="6">
        <f>+2.5 %</f>
        <v>0.025</v>
      </c>
      <c r="E40" s="6">
        <f>+6.2 %</f>
        <v>0.062</v>
      </c>
    </row>
    <row r="41">
      <c r="A41" s="4">
        <v>42826.0</v>
      </c>
      <c r="B41" s="5" t="s">
        <v>1559</v>
      </c>
      <c r="C41" s="6">
        <f>+0.9 %</f>
        <v>0.009</v>
      </c>
      <c r="D41" s="6">
        <f>+2.2 %</f>
        <v>0.022</v>
      </c>
      <c r="E41" s="6">
        <f>+7.3 %</f>
        <v>0.073</v>
      </c>
    </row>
    <row r="42">
      <c r="A42" s="4">
        <v>42795.0</v>
      </c>
      <c r="B42" s="5" t="s">
        <v>718</v>
      </c>
      <c r="C42" s="6">
        <f>+1.2 %</f>
        <v>0.012</v>
      </c>
      <c r="D42" s="6">
        <f>+1.4 %</f>
        <v>0.014</v>
      </c>
      <c r="E42" s="6">
        <f>+6.4 %</f>
        <v>0.064</v>
      </c>
    </row>
    <row r="43">
      <c r="A43" s="4">
        <v>42767.0</v>
      </c>
      <c r="B43" s="5" t="s">
        <v>1560</v>
      </c>
      <c r="C43" s="6">
        <f t="shared" ref="C43:C44" si="2">+0.1 %</f>
        <v>0.001</v>
      </c>
      <c r="D43" s="6">
        <f>+0.4 %</f>
        <v>0.004</v>
      </c>
      <c r="E43" s="6">
        <f>+4.5 %</f>
        <v>0.045</v>
      </c>
    </row>
    <row r="44">
      <c r="A44" s="4">
        <v>42736.0</v>
      </c>
      <c r="B44" s="5" t="s">
        <v>1561</v>
      </c>
      <c r="C44" s="6">
        <f t="shared" si="2"/>
        <v>0.001</v>
      </c>
      <c r="D44" s="6">
        <f>+1.2 %</f>
        <v>0.012</v>
      </c>
      <c r="E44" s="6">
        <f>+4.9 %</f>
        <v>0.049</v>
      </c>
    </row>
    <row r="45">
      <c r="A45" s="4">
        <v>42705.0</v>
      </c>
      <c r="B45" s="5" t="s">
        <v>1562</v>
      </c>
      <c r="C45" s="6">
        <f>+0.2 %</f>
        <v>0.002</v>
      </c>
      <c r="D45" s="6">
        <f>+1.9 %</f>
        <v>0.019</v>
      </c>
      <c r="E45" s="6">
        <f>+4.2 %</f>
        <v>0.042</v>
      </c>
    </row>
    <row r="46">
      <c r="A46" s="4">
        <v>42675.0</v>
      </c>
      <c r="B46" s="5" t="s">
        <v>1563</v>
      </c>
      <c r="C46" s="6">
        <f>+0.9 %</f>
        <v>0.009</v>
      </c>
      <c r="D46" s="6">
        <f>+3.5 %</f>
        <v>0.035</v>
      </c>
      <c r="E46" s="6">
        <f>+4.5 %</f>
        <v>0.045</v>
      </c>
    </row>
    <row r="47">
      <c r="A47" s="4">
        <v>42644.0</v>
      </c>
      <c r="B47" s="5" t="s">
        <v>1564</v>
      </c>
      <c r="C47" s="6">
        <f>+0.8 %</f>
        <v>0.008</v>
      </c>
      <c r="D47" s="6">
        <f>+3.2 %</f>
        <v>0.032</v>
      </c>
      <c r="E47" s="6">
        <f>+3.9 %</f>
        <v>0.039</v>
      </c>
    </row>
    <row r="48">
      <c r="A48" s="4">
        <v>42614.0</v>
      </c>
      <c r="B48" s="5" t="s">
        <v>1565</v>
      </c>
      <c r="C48" s="6">
        <f>+1.7 %</f>
        <v>0.017</v>
      </c>
      <c r="D48" s="6">
        <f>+2.3 %</f>
        <v>0.023</v>
      </c>
      <c r="E48" s="6">
        <f>+3.7 %</f>
        <v>0.037</v>
      </c>
    </row>
    <row r="49">
      <c r="A49" s="4">
        <v>42583.0</v>
      </c>
      <c r="B49" s="5" t="s">
        <v>530</v>
      </c>
      <c r="C49" s="6">
        <f>+0.5 %</f>
        <v>0.005</v>
      </c>
      <c r="D49" s="7" t="s">
        <v>57</v>
      </c>
      <c r="E49" s="6">
        <f>+2.2 %</f>
        <v>0.022</v>
      </c>
    </row>
    <row r="50">
      <c r="A50" s="4">
        <v>42552.0</v>
      </c>
      <c r="B50" s="5" t="s">
        <v>689</v>
      </c>
      <c r="C50" s="5" t="s">
        <v>35</v>
      </c>
      <c r="D50" s="6">
        <f t="shared" ref="D50:D51" si="3">+0.6 %</f>
        <v>0.006</v>
      </c>
      <c r="E50" s="6">
        <f>+0.5 %</f>
        <v>0.005</v>
      </c>
    </row>
    <row r="51">
      <c r="A51" s="4">
        <v>42522.0</v>
      </c>
      <c r="B51" s="5" t="s">
        <v>689</v>
      </c>
      <c r="C51" s="7" t="s">
        <v>23</v>
      </c>
      <c r="D51" s="6">
        <f t="shared" si="3"/>
        <v>0.006</v>
      </c>
      <c r="E51" s="7" t="s">
        <v>85</v>
      </c>
    </row>
    <row r="52">
      <c r="A52" s="4">
        <v>42491.0</v>
      </c>
      <c r="B52" s="5" t="s">
        <v>1566</v>
      </c>
      <c r="C52" s="6">
        <f>+1.4 %</f>
        <v>0.014</v>
      </c>
      <c r="D52" s="6">
        <f>+0.8 %</f>
        <v>0.008</v>
      </c>
      <c r="E52" s="6">
        <f>+0.2 %</f>
        <v>0.002</v>
      </c>
    </row>
    <row r="53">
      <c r="A53" s="4">
        <v>42461.0</v>
      </c>
      <c r="B53" s="5" t="s">
        <v>692</v>
      </c>
      <c r="C53" s="5" t="s">
        <v>35</v>
      </c>
      <c r="D53" s="5" t="s">
        <v>35</v>
      </c>
      <c r="E53" s="7" t="s">
        <v>65</v>
      </c>
    </row>
    <row r="54">
      <c r="A54" s="4">
        <v>42430.0</v>
      </c>
      <c r="B54" s="5" t="s">
        <v>834</v>
      </c>
      <c r="C54" s="7" t="s">
        <v>48</v>
      </c>
      <c r="D54" s="7" t="s">
        <v>48</v>
      </c>
      <c r="E54" s="7" t="s">
        <v>67</v>
      </c>
    </row>
    <row r="55">
      <c r="A55" s="4">
        <v>42401.0</v>
      </c>
      <c r="B55" s="5" t="s">
        <v>1503</v>
      </c>
      <c r="C55" s="6">
        <f>+0.5 %</f>
        <v>0.005</v>
      </c>
      <c r="D55" s="6">
        <f>+0.3 %</f>
        <v>0.003</v>
      </c>
      <c r="E55" s="7" t="s">
        <v>66</v>
      </c>
    </row>
    <row r="56">
      <c r="A56" s="4">
        <v>42370.0</v>
      </c>
      <c r="B56" s="5" t="s">
        <v>640</v>
      </c>
      <c r="C56" s="7" t="s">
        <v>48</v>
      </c>
      <c r="D56" s="6">
        <f>+0.2 %</f>
        <v>0.002</v>
      </c>
      <c r="E56" s="7" t="s">
        <v>74</v>
      </c>
    </row>
    <row r="57">
      <c r="A57" s="4">
        <v>42339.0</v>
      </c>
      <c r="B57" s="5" t="s">
        <v>689</v>
      </c>
      <c r="C57" s="6">
        <f>+0.4 %</f>
        <v>0.004</v>
      </c>
      <c r="D57" s="6">
        <f>+1.4 %</f>
        <v>0.014</v>
      </c>
      <c r="E57" s="6">
        <f>+0.4 %</f>
        <v>0.004</v>
      </c>
    </row>
    <row r="58">
      <c r="A58" s="4">
        <v>42309.0</v>
      </c>
      <c r="B58" s="5" t="s">
        <v>528</v>
      </c>
      <c r="C58" s="6">
        <f>+0.3 %</f>
        <v>0.003</v>
      </c>
      <c r="D58" s="6">
        <f>+1.2 %</f>
        <v>0.012</v>
      </c>
      <c r="E58" s="6">
        <f>+0.3 %</f>
        <v>0.003</v>
      </c>
    </row>
    <row r="59">
      <c r="A59" s="4">
        <v>42278.0</v>
      </c>
      <c r="B59" s="5" t="s">
        <v>693</v>
      </c>
      <c r="C59" s="6">
        <f>+0.6 %</f>
        <v>0.006</v>
      </c>
      <c r="D59" s="7" t="s">
        <v>15</v>
      </c>
      <c r="E59" s="6">
        <f>+0.5 %</f>
        <v>0.005</v>
      </c>
    </row>
    <row r="60">
      <c r="A60" s="4">
        <v>42248.0</v>
      </c>
      <c r="B60" s="5" t="s">
        <v>632</v>
      </c>
      <c r="C60" s="6">
        <f>+0.2 %</f>
        <v>0.002</v>
      </c>
      <c r="D60" s="7" t="s">
        <v>70</v>
      </c>
      <c r="E60" s="7" t="s">
        <v>57</v>
      </c>
    </row>
    <row r="61">
      <c r="A61" s="4">
        <v>42217.0</v>
      </c>
      <c r="B61" s="5" t="s">
        <v>819</v>
      </c>
      <c r="C61" s="7" t="s">
        <v>47</v>
      </c>
      <c r="D61" s="7" t="s">
        <v>72</v>
      </c>
      <c r="E61" s="6">
        <f>+0.3 %</f>
        <v>0.003</v>
      </c>
    </row>
    <row r="62">
      <c r="A62" s="4">
        <v>42186.0</v>
      </c>
      <c r="B62" s="5" t="s">
        <v>820</v>
      </c>
      <c r="C62" s="7" t="s">
        <v>78</v>
      </c>
      <c r="D62" s="7" t="s">
        <v>85</v>
      </c>
      <c r="E62" s="6">
        <f>+0.9 %</f>
        <v>0.009</v>
      </c>
    </row>
    <row r="63">
      <c r="A63" s="4">
        <v>42156.0</v>
      </c>
      <c r="B63" s="5" t="s">
        <v>714</v>
      </c>
      <c r="C63" s="6">
        <f>+0.4 %</f>
        <v>0.004</v>
      </c>
      <c r="D63" s="7" t="s">
        <v>57</v>
      </c>
      <c r="E63" s="6">
        <f>+1.7 %</f>
        <v>0.017</v>
      </c>
    </row>
    <row r="64">
      <c r="A64" s="4">
        <v>42125.0</v>
      </c>
      <c r="B64" s="5" t="s">
        <v>530</v>
      </c>
      <c r="C64" s="6">
        <f>+0.1 %</f>
        <v>0.001</v>
      </c>
      <c r="D64" s="7" t="s">
        <v>48</v>
      </c>
      <c r="E64" s="6">
        <f>+0.7 %</f>
        <v>0.007</v>
      </c>
    </row>
    <row r="65">
      <c r="A65" s="4">
        <v>42095.0</v>
      </c>
      <c r="B65" s="5" t="s">
        <v>902</v>
      </c>
      <c r="C65" s="7" t="s">
        <v>74</v>
      </c>
      <c r="D65" s="6">
        <f>+0.3 %</f>
        <v>0.003</v>
      </c>
      <c r="E65" s="6">
        <f>+1.2 %</f>
        <v>0.012</v>
      </c>
    </row>
    <row r="66">
      <c r="A66" s="4">
        <v>42064.0</v>
      </c>
      <c r="B66" s="5" t="s">
        <v>835</v>
      </c>
      <c r="C66" s="5" t="s">
        <v>35</v>
      </c>
      <c r="D66" s="6">
        <f t="shared" ref="D66:E66" si="4">+1.5 %</f>
        <v>0.015</v>
      </c>
      <c r="E66" s="6">
        <f t="shared" si="4"/>
        <v>0.015</v>
      </c>
    </row>
    <row r="67">
      <c r="A67" s="4">
        <v>42036.0</v>
      </c>
      <c r="B67" s="5" t="s">
        <v>817</v>
      </c>
      <c r="C67" s="6">
        <f>+1 %</f>
        <v>0.01</v>
      </c>
      <c r="D67" s="6">
        <f>+1.8 %</f>
        <v>0.018</v>
      </c>
      <c r="E67" s="6">
        <f>+0.7 %</f>
        <v>0.007</v>
      </c>
    </row>
    <row r="68">
      <c r="A68" s="4">
        <v>42005.0</v>
      </c>
      <c r="B68" s="5" t="s">
        <v>1567</v>
      </c>
      <c r="C68" s="6">
        <f>+0.5 %</f>
        <v>0.005</v>
      </c>
      <c r="D68" s="6">
        <f>+1.3 %</f>
        <v>0.013</v>
      </c>
      <c r="E68" s="7" t="s">
        <v>74</v>
      </c>
    </row>
    <row r="69">
      <c r="A69" s="4">
        <v>41974.0</v>
      </c>
      <c r="B69" s="5" t="s">
        <v>528</v>
      </c>
      <c r="C69" s="6">
        <f>+0.3 %</f>
        <v>0.003</v>
      </c>
      <c r="D69" s="6">
        <f>+0.8 %</f>
        <v>0.008</v>
      </c>
      <c r="E69" s="7" t="s">
        <v>105</v>
      </c>
    </row>
    <row r="70">
      <c r="A70" s="4">
        <v>41944.0</v>
      </c>
      <c r="B70" s="5" t="s">
        <v>834</v>
      </c>
      <c r="C70" s="6">
        <f>+0.6 %</f>
        <v>0.006</v>
      </c>
      <c r="D70" s="6">
        <f>+1.2 %</f>
        <v>0.012</v>
      </c>
      <c r="E70" s="7" t="s">
        <v>140</v>
      </c>
    </row>
    <row r="71">
      <c r="A71" s="4">
        <v>41913.0</v>
      </c>
      <c r="B71" s="5" t="s">
        <v>711</v>
      </c>
      <c r="C71" s="7" t="s">
        <v>53</v>
      </c>
      <c r="D71" s="6">
        <f>+0.1 %</f>
        <v>0.001</v>
      </c>
      <c r="E71" s="7" t="s">
        <v>506</v>
      </c>
    </row>
    <row r="72">
      <c r="A72" s="4">
        <v>41883.0</v>
      </c>
      <c r="B72" s="5" t="s">
        <v>833</v>
      </c>
      <c r="C72" s="6">
        <f>+0.7 %</f>
        <v>0.007</v>
      </c>
      <c r="D72" s="7" t="s">
        <v>60</v>
      </c>
      <c r="E72" s="7" t="s">
        <v>6</v>
      </c>
    </row>
    <row r="73">
      <c r="A73" s="4">
        <v>41852.0</v>
      </c>
      <c r="B73" s="5" t="s">
        <v>540</v>
      </c>
      <c r="C73" s="7" t="s">
        <v>18</v>
      </c>
      <c r="D73" s="7" t="s">
        <v>67</v>
      </c>
      <c r="E73" s="7" t="s">
        <v>145</v>
      </c>
    </row>
    <row r="74">
      <c r="A74" s="4">
        <v>41821.0</v>
      </c>
      <c r="B74" s="5" t="s">
        <v>832</v>
      </c>
      <c r="C74" s="7" t="s">
        <v>48</v>
      </c>
      <c r="D74" s="7" t="s">
        <v>48</v>
      </c>
      <c r="E74" s="7" t="s">
        <v>255</v>
      </c>
    </row>
    <row r="75">
      <c r="A75" s="4">
        <v>41791.0</v>
      </c>
      <c r="B75" s="5" t="s">
        <v>693</v>
      </c>
      <c r="C75" s="7" t="s">
        <v>48</v>
      </c>
      <c r="D75" s="7" t="s">
        <v>60</v>
      </c>
      <c r="E75" s="7" t="s">
        <v>88</v>
      </c>
    </row>
    <row r="76">
      <c r="A76" s="4">
        <v>41760.0</v>
      </c>
      <c r="B76" s="5" t="s">
        <v>1568</v>
      </c>
      <c r="C76" s="6">
        <f>+0.6 %</f>
        <v>0.006</v>
      </c>
      <c r="D76" s="7" t="s">
        <v>48</v>
      </c>
      <c r="E76" s="7" t="s">
        <v>142</v>
      </c>
    </row>
    <row r="77">
      <c r="A77" s="4">
        <v>41730.0</v>
      </c>
      <c r="B77" s="5" t="s">
        <v>1569</v>
      </c>
      <c r="C77" s="7" t="s">
        <v>60</v>
      </c>
      <c r="D77" s="7" t="s">
        <v>82</v>
      </c>
      <c r="E77" s="7" t="s">
        <v>6</v>
      </c>
    </row>
    <row r="78">
      <c r="A78" s="4">
        <v>41699.0</v>
      </c>
      <c r="B78" s="5" t="s">
        <v>528</v>
      </c>
      <c r="C78" s="7" t="s">
        <v>23</v>
      </c>
      <c r="D78" s="7" t="s">
        <v>63</v>
      </c>
      <c r="E78" s="7" t="s">
        <v>287</v>
      </c>
    </row>
    <row r="79">
      <c r="A79" s="4">
        <v>41671.0</v>
      </c>
      <c r="B79" s="5" t="s">
        <v>636</v>
      </c>
      <c r="C79" s="7" t="s">
        <v>60</v>
      </c>
      <c r="D79" s="7" t="s">
        <v>142</v>
      </c>
      <c r="E79" s="7" t="s">
        <v>95</v>
      </c>
    </row>
    <row r="80">
      <c r="A80" s="4">
        <v>41640.0</v>
      </c>
      <c r="B80" s="5" t="s">
        <v>1570</v>
      </c>
      <c r="C80" s="7" t="s">
        <v>74</v>
      </c>
      <c r="D80" s="7" t="s">
        <v>106</v>
      </c>
      <c r="E80" s="7" t="s">
        <v>140</v>
      </c>
    </row>
    <row r="81">
      <c r="A81" s="4">
        <v>41609.0</v>
      </c>
      <c r="B81" s="5" t="s">
        <v>1571</v>
      </c>
      <c r="C81" s="7" t="s">
        <v>72</v>
      </c>
      <c r="D81" s="7" t="s">
        <v>67</v>
      </c>
      <c r="E81" s="7" t="s">
        <v>11</v>
      </c>
    </row>
    <row r="82">
      <c r="A82" s="4">
        <v>41579.0</v>
      </c>
      <c r="B82" s="5" t="s">
        <v>1572</v>
      </c>
      <c r="C82" s="6">
        <f>+0.7 %</f>
        <v>0.007</v>
      </c>
      <c r="D82" s="6">
        <f>+2.9 %</f>
        <v>0.029</v>
      </c>
      <c r="E82" s="7" t="s">
        <v>6</v>
      </c>
    </row>
    <row r="83">
      <c r="A83" s="4">
        <v>41548.0</v>
      </c>
      <c r="B83" s="5" t="s">
        <v>1573</v>
      </c>
      <c r="C83" s="7" t="s">
        <v>15</v>
      </c>
      <c r="D83" s="6">
        <f>+1.4 %</f>
        <v>0.014</v>
      </c>
      <c r="E83" s="7" t="s">
        <v>102</v>
      </c>
    </row>
    <row r="84">
      <c r="A84" s="4">
        <v>41518.0</v>
      </c>
      <c r="B84" s="5" t="s">
        <v>1574</v>
      </c>
      <c r="C84" s="6">
        <f>+2.5 %</f>
        <v>0.025</v>
      </c>
      <c r="D84" s="6">
        <f>+0.6 %</f>
        <v>0.006</v>
      </c>
      <c r="E84" s="7" t="s">
        <v>11</v>
      </c>
    </row>
    <row r="85">
      <c r="A85" s="4">
        <v>41487.0</v>
      </c>
      <c r="B85" s="5" t="s">
        <v>1575</v>
      </c>
      <c r="C85" s="7" t="s">
        <v>23</v>
      </c>
      <c r="D85" s="7" t="s">
        <v>80</v>
      </c>
      <c r="E85" s="7" t="s">
        <v>315</v>
      </c>
    </row>
    <row r="86">
      <c r="A86" s="4">
        <v>41456.0</v>
      </c>
      <c r="B86" s="5" t="s">
        <v>1571</v>
      </c>
      <c r="C86" s="7" t="s">
        <v>47</v>
      </c>
      <c r="D86" s="7" t="s">
        <v>80</v>
      </c>
      <c r="E86" s="7" t="s">
        <v>153</v>
      </c>
    </row>
    <row r="87">
      <c r="A87" s="4">
        <v>41426.0</v>
      </c>
      <c r="B87" s="5" t="s">
        <v>1576</v>
      </c>
      <c r="C87" s="7" t="s">
        <v>60</v>
      </c>
      <c r="D87" s="7" t="s">
        <v>80</v>
      </c>
      <c r="E87" s="7" t="s">
        <v>117</v>
      </c>
    </row>
    <row r="88">
      <c r="A88" s="4">
        <v>41395.0</v>
      </c>
      <c r="B88" s="5" t="s">
        <v>1577</v>
      </c>
      <c r="C88" s="7" t="s">
        <v>74</v>
      </c>
      <c r="D88" s="7" t="s">
        <v>82</v>
      </c>
      <c r="E88" s="7" t="s">
        <v>450</v>
      </c>
    </row>
    <row r="89">
      <c r="A89" s="4">
        <v>41365.0</v>
      </c>
      <c r="B89" s="5" t="s">
        <v>898</v>
      </c>
      <c r="C89" s="7" t="s">
        <v>66</v>
      </c>
      <c r="D89" s="7" t="s">
        <v>75</v>
      </c>
      <c r="E89" s="7" t="s">
        <v>311</v>
      </c>
    </row>
    <row r="90">
      <c r="A90" s="4">
        <v>41334.0</v>
      </c>
      <c r="B90" s="5" t="s">
        <v>1578</v>
      </c>
      <c r="C90" s="6">
        <f>+0.2 %</f>
        <v>0.002</v>
      </c>
      <c r="D90" s="7" t="s">
        <v>75</v>
      </c>
      <c r="E90" s="7" t="s">
        <v>456</v>
      </c>
    </row>
    <row r="91">
      <c r="A91" s="4">
        <v>41306.0</v>
      </c>
      <c r="B91" s="5" t="s">
        <v>1070</v>
      </c>
      <c r="C91" s="7" t="s">
        <v>18</v>
      </c>
      <c r="D91" s="7" t="s">
        <v>88</v>
      </c>
      <c r="E91" s="7" t="s">
        <v>932</v>
      </c>
    </row>
    <row r="92">
      <c r="A92" s="4">
        <v>41275.0</v>
      </c>
      <c r="B92" s="5" t="s">
        <v>1579</v>
      </c>
      <c r="C92" s="7" t="s">
        <v>66</v>
      </c>
      <c r="D92" s="7" t="s">
        <v>88</v>
      </c>
      <c r="E92" s="7" t="s">
        <v>932</v>
      </c>
    </row>
    <row r="93">
      <c r="A93" s="4">
        <v>41244.0</v>
      </c>
      <c r="B93" s="5" t="s">
        <v>1580</v>
      </c>
      <c r="C93" s="7" t="s">
        <v>82</v>
      </c>
      <c r="D93" s="7" t="s">
        <v>67</v>
      </c>
      <c r="E93" s="7" t="s">
        <v>294</v>
      </c>
    </row>
    <row r="94">
      <c r="A94" s="4">
        <v>41214.0</v>
      </c>
      <c r="B94" s="5" t="s">
        <v>1581</v>
      </c>
      <c r="C94" s="7" t="s">
        <v>48</v>
      </c>
      <c r="D94" s="7" t="s">
        <v>53</v>
      </c>
      <c r="E94" s="7" t="s">
        <v>463</v>
      </c>
    </row>
    <row r="95">
      <c r="A95" s="4">
        <v>41183.0</v>
      </c>
      <c r="B95" s="5" t="s">
        <v>720</v>
      </c>
      <c r="C95" s="6">
        <f>+0.4 %</f>
        <v>0.004</v>
      </c>
      <c r="D95" s="7" t="s">
        <v>53</v>
      </c>
      <c r="E95" s="7" t="s">
        <v>463</v>
      </c>
    </row>
    <row r="96">
      <c r="A96" s="4">
        <v>41153.0</v>
      </c>
      <c r="B96" s="5" t="s">
        <v>442</v>
      </c>
      <c r="C96" s="6">
        <f>+0.1 %</f>
        <v>0.001</v>
      </c>
      <c r="D96" s="7" t="s">
        <v>78</v>
      </c>
      <c r="E96" s="7" t="s">
        <v>127</v>
      </c>
    </row>
    <row r="97">
      <c r="A97" s="4">
        <v>41122.0</v>
      </c>
      <c r="B97" s="5" t="s">
        <v>842</v>
      </c>
      <c r="C97" s="7" t="s">
        <v>48</v>
      </c>
      <c r="D97" s="7" t="s">
        <v>624</v>
      </c>
      <c r="E97" s="7" t="s">
        <v>127</v>
      </c>
    </row>
    <row r="98">
      <c r="A98" s="4">
        <v>41091.0</v>
      </c>
      <c r="B98" s="5" t="s">
        <v>1582</v>
      </c>
      <c r="C98" s="7" t="s">
        <v>85</v>
      </c>
      <c r="D98" s="7" t="s">
        <v>95</v>
      </c>
      <c r="E98" s="7" t="s">
        <v>127</v>
      </c>
    </row>
    <row r="99">
      <c r="A99" s="4">
        <v>41061.0</v>
      </c>
      <c r="B99" s="5" t="s">
        <v>436</v>
      </c>
      <c r="C99" s="7" t="s">
        <v>80</v>
      </c>
      <c r="D99" s="7" t="s">
        <v>100</v>
      </c>
      <c r="E99" s="7" t="s">
        <v>129</v>
      </c>
    </row>
    <row r="100">
      <c r="A100" s="4">
        <v>41030.0</v>
      </c>
      <c r="B100" s="5" t="s">
        <v>1583</v>
      </c>
      <c r="C100" s="7" t="s">
        <v>65</v>
      </c>
      <c r="D100" s="7" t="s">
        <v>140</v>
      </c>
      <c r="E100" s="7" t="s">
        <v>119</v>
      </c>
    </row>
    <row r="101">
      <c r="A101" s="4">
        <v>41000.0</v>
      </c>
      <c r="B101" s="5" t="s">
        <v>1584</v>
      </c>
      <c r="C101" s="7" t="s">
        <v>72</v>
      </c>
      <c r="D101" s="7" t="s">
        <v>191</v>
      </c>
      <c r="E101" s="7" t="s">
        <v>348</v>
      </c>
    </row>
    <row r="102">
      <c r="A102" s="4">
        <v>40969.0</v>
      </c>
      <c r="B102" s="5" t="s">
        <v>428</v>
      </c>
      <c r="C102" s="7" t="s">
        <v>47</v>
      </c>
      <c r="D102" s="7" t="s">
        <v>72</v>
      </c>
      <c r="E102" s="7" t="s">
        <v>185</v>
      </c>
    </row>
    <row r="103">
      <c r="A103" s="4">
        <v>40940.0</v>
      </c>
      <c r="B103" s="5" t="s">
        <v>426</v>
      </c>
      <c r="C103" s="7" t="s">
        <v>48</v>
      </c>
      <c r="D103" s="7" t="s">
        <v>105</v>
      </c>
      <c r="E103" s="7" t="s">
        <v>212</v>
      </c>
    </row>
    <row r="104">
      <c r="A104" s="4">
        <v>40909.0</v>
      </c>
      <c r="B104" s="5" t="s">
        <v>741</v>
      </c>
      <c r="C104" s="7" t="s">
        <v>15</v>
      </c>
      <c r="D104" s="7" t="s">
        <v>105</v>
      </c>
      <c r="E104" s="7" t="s">
        <v>9</v>
      </c>
    </row>
    <row r="105">
      <c r="A105" s="4">
        <v>40878.0</v>
      </c>
      <c r="B105" s="5" t="s">
        <v>1139</v>
      </c>
      <c r="C105" s="7" t="s">
        <v>23</v>
      </c>
      <c r="D105" s="7" t="s">
        <v>82</v>
      </c>
      <c r="E105" s="7" t="s">
        <v>140</v>
      </c>
    </row>
    <row r="106">
      <c r="A106" s="4">
        <v>40848.0</v>
      </c>
      <c r="B106" s="5" t="s">
        <v>848</v>
      </c>
      <c r="C106" s="7" t="s">
        <v>48</v>
      </c>
      <c r="D106" s="7" t="s">
        <v>74</v>
      </c>
      <c r="E106" s="7" t="s">
        <v>285</v>
      </c>
    </row>
    <row r="107">
      <c r="A107" s="4">
        <v>40817.0</v>
      </c>
      <c r="B107" s="5" t="s">
        <v>423</v>
      </c>
      <c r="C107" s="7" t="s">
        <v>57</v>
      </c>
      <c r="D107" s="7" t="s">
        <v>23</v>
      </c>
      <c r="E107" s="7" t="s">
        <v>53</v>
      </c>
    </row>
    <row r="108">
      <c r="A108" s="4">
        <v>40787.0</v>
      </c>
      <c r="B108" s="5" t="s">
        <v>1530</v>
      </c>
      <c r="C108" s="6">
        <f>+0.1 %</f>
        <v>0.001</v>
      </c>
      <c r="D108" s="7" t="s">
        <v>66</v>
      </c>
      <c r="E108" s="6">
        <f>+1.1 %</f>
        <v>0.011</v>
      </c>
    </row>
    <row r="109">
      <c r="A109" s="4">
        <v>40756.0</v>
      </c>
      <c r="B109" s="5" t="s">
        <v>755</v>
      </c>
      <c r="C109" s="7" t="s">
        <v>48</v>
      </c>
      <c r="D109" s="7" t="s">
        <v>78</v>
      </c>
      <c r="E109" s="6">
        <f>+1.3 %</f>
        <v>0.013</v>
      </c>
    </row>
    <row r="110">
      <c r="A110" s="4">
        <v>40725.0</v>
      </c>
      <c r="B110" s="5" t="s">
        <v>1585</v>
      </c>
      <c r="C110" s="7" t="s">
        <v>74</v>
      </c>
      <c r="D110" s="7" t="s">
        <v>47</v>
      </c>
      <c r="E110" s="6">
        <f>+2.5 %</f>
        <v>0.025</v>
      </c>
    </row>
    <row r="111">
      <c r="A111" s="4">
        <v>40695.0</v>
      </c>
      <c r="B111" s="5" t="s">
        <v>1586</v>
      </c>
      <c r="C111" s="7" t="s">
        <v>53</v>
      </c>
      <c r="D111" s="7" t="s">
        <v>18</v>
      </c>
      <c r="E111" s="6">
        <f>+3 %</f>
        <v>0.03</v>
      </c>
    </row>
    <row r="112">
      <c r="A112" s="4">
        <v>40664.0</v>
      </c>
      <c r="B112" s="5" t="s">
        <v>1587</v>
      </c>
      <c r="C112" s="7" t="s">
        <v>15</v>
      </c>
      <c r="D112" s="6">
        <f>+0.5 %</f>
        <v>0.005</v>
      </c>
      <c r="E112" s="6">
        <f>+1.2 %</f>
        <v>0.012</v>
      </c>
    </row>
    <row r="113">
      <c r="A113" s="4">
        <v>40634.0</v>
      </c>
      <c r="B113" s="5" t="s">
        <v>1588</v>
      </c>
      <c r="C113" s="7" t="s">
        <v>53</v>
      </c>
      <c r="D113" s="7" t="s">
        <v>65</v>
      </c>
      <c r="E113" s="7" t="s">
        <v>18</v>
      </c>
    </row>
    <row r="114">
      <c r="A114" s="4">
        <v>40603.0</v>
      </c>
      <c r="B114" s="5" t="s">
        <v>1589</v>
      </c>
      <c r="C114" s="6">
        <f>+0.9 %</f>
        <v>0.009</v>
      </c>
      <c r="D114" s="7" t="s">
        <v>85</v>
      </c>
      <c r="E114" s="6">
        <f>+1.8 %</f>
        <v>0.018</v>
      </c>
    </row>
    <row r="115">
      <c r="A115" s="4">
        <v>40575.0</v>
      </c>
      <c r="B115" s="5" t="s">
        <v>1552</v>
      </c>
      <c r="C115" s="7" t="s">
        <v>105</v>
      </c>
      <c r="D115" s="7" t="s">
        <v>23</v>
      </c>
      <c r="E115" s="6">
        <f>+1.2 %</f>
        <v>0.012</v>
      </c>
    </row>
    <row r="116">
      <c r="A116" s="4">
        <v>40544.0</v>
      </c>
      <c r="B116" s="5" t="s">
        <v>851</v>
      </c>
      <c r="C116" s="5" t="s">
        <v>35</v>
      </c>
      <c r="D116" s="6">
        <f>+2.9 %</f>
        <v>0.029</v>
      </c>
      <c r="E116" s="6">
        <f>+4.5 %</f>
        <v>0.045</v>
      </c>
    </row>
    <row r="117">
      <c r="A117" s="4">
        <v>40513.0</v>
      </c>
      <c r="B117" s="5" t="s">
        <v>1590</v>
      </c>
      <c r="C117" s="6">
        <f>+1 %</f>
        <v>0.01</v>
      </c>
      <c r="D117" s="6">
        <f>+3.9 %</f>
        <v>0.039</v>
      </c>
      <c r="E117" s="6">
        <f>+3.5 %</f>
        <v>0.035</v>
      </c>
    </row>
    <row r="118">
      <c r="A118" s="4">
        <v>40483.0</v>
      </c>
      <c r="B118" s="5" t="s">
        <v>1591</v>
      </c>
      <c r="C118" s="6">
        <f>+1.8 %</f>
        <v>0.018</v>
      </c>
      <c r="D118" s="6">
        <f>+3.1 %</f>
        <v>0.031</v>
      </c>
      <c r="E118" s="6">
        <f>+2.9 %</f>
        <v>0.029</v>
      </c>
    </row>
    <row r="119">
      <c r="A119" s="4">
        <v>40452.0</v>
      </c>
      <c r="B119" s="5" t="s">
        <v>757</v>
      </c>
      <c r="C119" s="6">
        <f>+1 %</f>
        <v>0.01</v>
      </c>
      <c r="D119" s="6">
        <f>+1.8 %</f>
        <v>0.018</v>
      </c>
      <c r="E119" s="6">
        <f>+0.3 %</f>
        <v>0.003</v>
      </c>
    </row>
    <row r="120">
      <c r="A120" s="4">
        <v>40422.0</v>
      </c>
      <c r="B120" s="5" t="s">
        <v>1592</v>
      </c>
      <c r="C120" s="6">
        <f>+0.2 %</f>
        <v>0.002</v>
      </c>
      <c r="D120" s="6">
        <f t="shared" ref="D120:E120" si="5">+0.6 %</f>
        <v>0.006</v>
      </c>
      <c r="E120" s="6">
        <f t="shared" si="5"/>
        <v>0.006</v>
      </c>
    </row>
    <row r="121">
      <c r="A121" s="4">
        <v>40391.0</v>
      </c>
      <c r="B121" s="5" t="s">
        <v>1593</v>
      </c>
      <c r="C121" s="6">
        <f>+0.5 %</f>
        <v>0.005</v>
      </c>
      <c r="D121" s="7" t="s">
        <v>75</v>
      </c>
      <c r="E121" s="6">
        <f>+0.2 %</f>
        <v>0.002</v>
      </c>
    </row>
    <row r="122">
      <c r="A122" s="4">
        <v>40360.0</v>
      </c>
      <c r="B122" s="5" t="s">
        <v>745</v>
      </c>
      <c r="C122" s="7" t="s">
        <v>57</v>
      </c>
      <c r="D122" s="7" t="s">
        <v>587</v>
      </c>
      <c r="E122" s="7" t="s">
        <v>66</v>
      </c>
    </row>
    <row r="123">
      <c r="A123" s="4">
        <v>40330.0</v>
      </c>
      <c r="B123" s="5" t="s">
        <v>749</v>
      </c>
      <c r="C123" s="7" t="s">
        <v>105</v>
      </c>
      <c r="D123" s="7" t="s">
        <v>82</v>
      </c>
      <c r="E123" s="7" t="s">
        <v>66</v>
      </c>
    </row>
    <row r="124">
      <c r="A124" s="4">
        <v>40299.0</v>
      </c>
      <c r="B124" s="5" t="s">
        <v>1531</v>
      </c>
      <c r="C124" s="7" t="s">
        <v>63</v>
      </c>
      <c r="D124" s="6">
        <f>+0.5 %</f>
        <v>0.005</v>
      </c>
      <c r="E124" s="7" t="s">
        <v>72</v>
      </c>
    </row>
    <row r="125">
      <c r="A125" s="4">
        <v>40269.0</v>
      </c>
      <c r="B125" s="5" t="s">
        <v>666</v>
      </c>
      <c r="C125" s="6">
        <f>+2.2 %</f>
        <v>0.022</v>
      </c>
      <c r="D125" s="6">
        <f>+3.9 %</f>
        <v>0.039</v>
      </c>
      <c r="E125" s="7" t="s">
        <v>18</v>
      </c>
    </row>
    <row r="126">
      <c r="A126" s="4">
        <v>40238.0</v>
      </c>
      <c r="B126" s="5" t="s">
        <v>1594</v>
      </c>
      <c r="C126" s="6">
        <f>+0.3 %</f>
        <v>0.003</v>
      </c>
      <c r="D126" s="6">
        <f>+0.7 %</f>
        <v>0.007</v>
      </c>
      <c r="E126" s="7" t="s">
        <v>150</v>
      </c>
    </row>
    <row r="127">
      <c r="A127" s="4">
        <v>40210.0</v>
      </c>
      <c r="B127" s="5" t="s">
        <v>752</v>
      </c>
      <c r="C127" s="6">
        <f>+1.4 %</f>
        <v>0.014</v>
      </c>
      <c r="D127" s="6">
        <f>+0.8 %</f>
        <v>0.008</v>
      </c>
      <c r="E127" s="7" t="s">
        <v>587</v>
      </c>
    </row>
    <row r="128">
      <c r="A128" s="4">
        <v>40179.0</v>
      </c>
      <c r="B128" s="5" t="s">
        <v>956</v>
      </c>
      <c r="C128" s="7" t="s">
        <v>65</v>
      </c>
      <c r="D128" s="7" t="s">
        <v>13</v>
      </c>
      <c r="E128" s="7" t="s">
        <v>185</v>
      </c>
    </row>
    <row r="129">
      <c r="A129" s="4">
        <v>40148.0</v>
      </c>
      <c r="B129" s="5" t="s">
        <v>1138</v>
      </c>
      <c r="C129" s="6">
        <f>+0.4 %</f>
        <v>0.004</v>
      </c>
      <c r="D129" s="6">
        <f>+1 %</f>
        <v>0.01</v>
      </c>
      <c r="E129" s="7" t="s">
        <v>182</v>
      </c>
    </row>
    <row r="130">
      <c r="A130" s="4">
        <v>40118.0</v>
      </c>
      <c r="B130" s="5" t="s">
        <v>1592</v>
      </c>
      <c r="C130" s="7" t="s">
        <v>74</v>
      </c>
      <c r="D130" s="6">
        <f>+0.5 %</f>
        <v>0.005</v>
      </c>
      <c r="E130" s="7" t="s">
        <v>9</v>
      </c>
    </row>
    <row r="131">
      <c r="A131" s="4">
        <v>40087.0</v>
      </c>
      <c r="B131" s="5" t="s">
        <v>756</v>
      </c>
      <c r="C131" s="6">
        <f>+1.3 %</f>
        <v>0.013</v>
      </c>
      <c r="D131" s="6">
        <f>+0.3 %</f>
        <v>0.003</v>
      </c>
      <c r="E131" s="7" t="s">
        <v>255</v>
      </c>
    </row>
    <row r="132">
      <c r="A132" s="4">
        <v>40057.0</v>
      </c>
      <c r="B132" s="5" t="s">
        <v>956</v>
      </c>
      <c r="C132" s="7" t="s">
        <v>53</v>
      </c>
      <c r="D132" s="7" t="s">
        <v>13</v>
      </c>
      <c r="E132" s="7" t="s">
        <v>315</v>
      </c>
    </row>
    <row r="133">
      <c r="A133" s="4">
        <v>40026.0</v>
      </c>
      <c r="B133" s="5" t="s">
        <v>465</v>
      </c>
      <c r="C133" s="7" t="s">
        <v>85</v>
      </c>
      <c r="D133" s="7" t="s">
        <v>191</v>
      </c>
      <c r="E133" s="7" t="s">
        <v>509</v>
      </c>
    </row>
    <row r="134">
      <c r="A134" s="4">
        <v>39995.0</v>
      </c>
      <c r="B134" s="5" t="s">
        <v>422</v>
      </c>
      <c r="C134" s="7" t="s">
        <v>57</v>
      </c>
      <c r="D134" s="7" t="s">
        <v>133</v>
      </c>
      <c r="E134" s="7" t="s">
        <v>927</v>
      </c>
    </row>
    <row r="135">
      <c r="A135" s="4">
        <v>39965.0</v>
      </c>
      <c r="B135" s="5" t="s">
        <v>1595</v>
      </c>
      <c r="C135" s="7" t="s">
        <v>92</v>
      </c>
      <c r="D135" s="7" t="s">
        <v>90</v>
      </c>
      <c r="E135" s="7" t="s">
        <v>129</v>
      </c>
    </row>
    <row r="136">
      <c r="A136" s="4">
        <v>39934.0</v>
      </c>
      <c r="B136" s="5" t="s">
        <v>1596</v>
      </c>
      <c r="C136" s="7" t="s">
        <v>15</v>
      </c>
      <c r="D136" s="7" t="s">
        <v>78</v>
      </c>
      <c r="E136" s="7" t="s">
        <v>148</v>
      </c>
    </row>
    <row r="137">
      <c r="A137" s="4">
        <v>39904.0</v>
      </c>
      <c r="B137" s="5" t="s">
        <v>1597</v>
      </c>
      <c r="C137" s="5" t="s">
        <v>35</v>
      </c>
      <c r="D137" s="7" t="s">
        <v>66</v>
      </c>
      <c r="E137" s="7" t="s">
        <v>595</v>
      </c>
    </row>
    <row r="138">
      <c r="A138" s="4">
        <v>39873.0</v>
      </c>
      <c r="B138" s="5" t="s">
        <v>1597</v>
      </c>
      <c r="C138" s="7" t="s">
        <v>47</v>
      </c>
      <c r="D138" s="7" t="s">
        <v>60</v>
      </c>
      <c r="E138" s="7" t="s">
        <v>587</v>
      </c>
    </row>
    <row r="139">
      <c r="A139" s="4">
        <v>39845.0</v>
      </c>
      <c r="B139" s="5" t="s">
        <v>1147</v>
      </c>
      <c r="C139" s="7" t="s">
        <v>53</v>
      </c>
      <c r="D139" s="6">
        <f>+0.1 %</f>
        <v>0.001</v>
      </c>
      <c r="E139" s="6">
        <f>+0.9 %</f>
        <v>0.009</v>
      </c>
    </row>
    <row r="140">
      <c r="A140" s="4">
        <v>39814.0</v>
      </c>
      <c r="B140" s="5" t="s">
        <v>1598</v>
      </c>
      <c r="C140" s="6">
        <f>+0.8 %</f>
        <v>0.008</v>
      </c>
      <c r="D140" s="6">
        <f>+1.4 %</f>
        <v>0.014</v>
      </c>
      <c r="E140" s="6">
        <f>+2.3 %</f>
        <v>0.023</v>
      </c>
    </row>
    <row r="141">
      <c r="A141" s="4">
        <v>39783.0</v>
      </c>
      <c r="B141" s="5" t="s">
        <v>1548</v>
      </c>
      <c r="C141" s="7" t="s">
        <v>48</v>
      </c>
      <c r="D141" s="7" t="s">
        <v>92</v>
      </c>
      <c r="E141" s="7" t="s">
        <v>72</v>
      </c>
    </row>
    <row r="142">
      <c r="A142" s="4">
        <v>39753.0</v>
      </c>
      <c r="B142" s="5" t="s">
        <v>1131</v>
      </c>
      <c r="C142" s="6">
        <f>+1.1 %</f>
        <v>0.011</v>
      </c>
      <c r="D142" s="7" t="s">
        <v>72</v>
      </c>
      <c r="E142" s="6">
        <f>+1.9 %</f>
        <v>0.019</v>
      </c>
    </row>
    <row r="143">
      <c r="A143" s="4">
        <v>39722.0</v>
      </c>
      <c r="B143" s="5" t="s">
        <v>1599</v>
      </c>
      <c r="C143" s="7" t="s">
        <v>133</v>
      </c>
      <c r="D143" s="7" t="s">
        <v>96</v>
      </c>
      <c r="E143" s="7" t="s">
        <v>63</v>
      </c>
    </row>
    <row r="144">
      <c r="A144" s="4">
        <v>39692.0</v>
      </c>
      <c r="B144" s="5" t="s">
        <v>414</v>
      </c>
      <c r="C144" s="5" t="s">
        <v>35</v>
      </c>
      <c r="D144" s="7" t="s">
        <v>95</v>
      </c>
      <c r="E144" s="6">
        <f>+4.7 %</f>
        <v>0.047</v>
      </c>
    </row>
    <row r="145">
      <c r="A145" s="4">
        <v>39661.0</v>
      </c>
      <c r="B145" s="5" t="s">
        <v>962</v>
      </c>
      <c r="C145" s="7" t="s">
        <v>105</v>
      </c>
      <c r="D145" s="7" t="s">
        <v>185</v>
      </c>
      <c r="E145" s="6">
        <f>+3.6 %</f>
        <v>0.036</v>
      </c>
    </row>
    <row r="146">
      <c r="A146" s="4">
        <v>39630.0</v>
      </c>
      <c r="B146" s="5" t="s">
        <v>1600</v>
      </c>
      <c r="C146" s="7" t="s">
        <v>285</v>
      </c>
      <c r="D146" s="7" t="s">
        <v>7</v>
      </c>
      <c r="E146" s="5" t="s">
        <v>366</v>
      </c>
    </row>
    <row r="147">
      <c r="A147" s="4">
        <v>39600.0</v>
      </c>
      <c r="B147" s="5" t="s">
        <v>1601</v>
      </c>
      <c r="C147" s="7" t="s">
        <v>66</v>
      </c>
      <c r="D147" s="6">
        <f>+3.4 %</f>
        <v>0.034</v>
      </c>
      <c r="E147" s="5" t="s">
        <v>366</v>
      </c>
    </row>
    <row r="148">
      <c r="A148" s="4">
        <v>39569.0</v>
      </c>
      <c r="B148" s="5" t="s">
        <v>495</v>
      </c>
      <c r="C148" s="6">
        <f>+0.1 %</f>
        <v>0.001</v>
      </c>
      <c r="D148" s="6">
        <f>+8.6 %</f>
        <v>0.086</v>
      </c>
      <c r="E148" s="5" t="s">
        <v>366</v>
      </c>
    </row>
    <row r="149">
      <c r="A149" s="4">
        <v>39539.0</v>
      </c>
      <c r="B149" s="5" t="s">
        <v>499</v>
      </c>
      <c r="C149" s="6">
        <f>+4.5 %</f>
        <v>0.045</v>
      </c>
      <c r="D149" s="6">
        <f>+10 %</f>
        <v>0.1</v>
      </c>
      <c r="E149" s="5" t="s">
        <v>366</v>
      </c>
    </row>
    <row r="150">
      <c r="A150" s="4">
        <v>39508.0</v>
      </c>
      <c r="B150" s="5" t="s">
        <v>1602</v>
      </c>
      <c r="C150" s="6">
        <f>+3.9 %</f>
        <v>0.039</v>
      </c>
      <c r="D150" s="6">
        <f>+1.5 %</f>
        <v>0.015</v>
      </c>
      <c r="E150" s="5" t="s">
        <v>366</v>
      </c>
    </row>
    <row r="151">
      <c r="A151" s="4">
        <v>39479.0</v>
      </c>
      <c r="B151" s="5" t="s">
        <v>1603</v>
      </c>
      <c r="C151" s="6">
        <f>+1.3 %</f>
        <v>0.013</v>
      </c>
      <c r="D151" s="6">
        <f>+1.2 %</f>
        <v>0.012</v>
      </c>
      <c r="E151" s="5" t="s">
        <v>366</v>
      </c>
    </row>
    <row r="152">
      <c r="A152" s="4">
        <v>39448.0</v>
      </c>
      <c r="B152" s="5" t="s">
        <v>1604</v>
      </c>
      <c r="C152" s="7" t="s">
        <v>7</v>
      </c>
      <c r="D152" s="7" t="s">
        <v>92</v>
      </c>
      <c r="E152" s="5" t="s">
        <v>366</v>
      </c>
    </row>
    <row r="153">
      <c r="A153" s="4">
        <v>39417.0</v>
      </c>
      <c r="B153" s="5" t="s">
        <v>1605</v>
      </c>
      <c r="C153" s="6">
        <f>+3.5 %</f>
        <v>0.035</v>
      </c>
      <c r="D153" s="6">
        <f>+4.1 %</f>
        <v>0.041</v>
      </c>
      <c r="E153" s="5" t="s">
        <v>366</v>
      </c>
    </row>
    <row r="154">
      <c r="A154" s="4">
        <v>39387.0</v>
      </c>
      <c r="B154" s="5" t="s">
        <v>1606</v>
      </c>
      <c r="C154" s="7" t="s">
        <v>150</v>
      </c>
      <c r="D154" s="7" t="s">
        <v>18</v>
      </c>
      <c r="E154" s="5" t="s">
        <v>366</v>
      </c>
    </row>
    <row r="155">
      <c r="A155" s="4">
        <v>39356.0</v>
      </c>
      <c r="B155" s="5" t="s">
        <v>964</v>
      </c>
      <c r="C155" s="6">
        <f>+3.3 %</f>
        <v>0.033</v>
      </c>
      <c r="D155" s="5" t="s">
        <v>366</v>
      </c>
      <c r="E155" s="5" t="s">
        <v>366</v>
      </c>
    </row>
    <row r="156">
      <c r="A156" s="4">
        <v>39326.0</v>
      </c>
      <c r="B156" s="5" t="s">
        <v>1607</v>
      </c>
      <c r="C156" s="7" t="s">
        <v>65</v>
      </c>
      <c r="D156" s="5" t="s">
        <v>366</v>
      </c>
      <c r="E156" s="5" t="s">
        <v>366</v>
      </c>
    </row>
    <row r="157">
      <c r="A157" s="4">
        <v>39295.0</v>
      </c>
      <c r="B157" s="5" t="s">
        <v>1146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1608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1609</v>
      </c>
      <c r="C2" s="5" t="s">
        <v>35</v>
      </c>
      <c r="D2" s="7" t="s">
        <v>13</v>
      </c>
      <c r="E2" s="7" t="s">
        <v>60</v>
      </c>
    </row>
    <row r="3">
      <c r="A3" s="4">
        <v>43983.0</v>
      </c>
      <c r="B3" s="5" t="s">
        <v>1610</v>
      </c>
      <c r="C3" s="7" t="s">
        <v>53</v>
      </c>
      <c r="D3" s="7" t="s">
        <v>23</v>
      </c>
      <c r="E3" s="7" t="s">
        <v>57</v>
      </c>
    </row>
    <row r="4">
      <c r="A4" s="4">
        <v>43952.0</v>
      </c>
      <c r="B4" s="5" t="s">
        <v>871</v>
      </c>
      <c r="C4" s="7" t="s">
        <v>66</v>
      </c>
      <c r="D4" s="7" t="s">
        <v>48</v>
      </c>
      <c r="E4" s="6">
        <f>+0.5 %</f>
        <v>0.005</v>
      </c>
    </row>
    <row r="5">
      <c r="A5" s="4">
        <v>43922.0</v>
      </c>
      <c r="B5" s="5" t="s">
        <v>486</v>
      </c>
      <c r="C5" s="6">
        <f>+0.6 %</f>
        <v>0.006</v>
      </c>
      <c r="D5" s="6">
        <f>+1.9 %</f>
        <v>0.019</v>
      </c>
      <c r="E5" s="6">
        <f>+1.2 %</f>
        <v>0.012</v>
      </c>
    </row>
    <row r="6">
      <c r="A6" s="4">
        <v>43891.0</v>
      </c>
      <c r="B6" s="5" t="s">
        <v>1611</v>
      </c>
      <c r="C6" s="5" t="s">
        <v>35</v>
      </c>
      <c r="D6" s="6">
        <f>+3.4 %</f>
        <v>0.034</v>
      </c>
      <c r="E6" s="6">
        <f>+0.1 %</f>
        <v>0.001</v>
      </c>
    </row>
    <row r="7">
      <c r="A7" s="4">
        <v>43862.0</v>
      </c>
      <c r="B7" s="5" t="s">
        <v>507</v>
      </c>
      <c r="C7" s="6">
        <f>+1.4 %</f>
        <v>0.014</v>
      </c>
      <c r="D7" s="6">
        <f>+2.9 %</f>
        <v>0.029</v>
      </c>
      <c r="E7" s="6">
        <f>+0.2 %</f>
        <v>0.002</v>
      </c>
    </row>
    <row r="8">
      <c r="A8" s="4">
        <v>43831.0</v>
      </c>
      <c r="B8" s="5" t="s">
        <v>1612</v>
      </c>
      <c r="C8" s="6">
        <f>+2 %</f>
        <v>0.02</v>
      </c>
      <c r="D8" s="7" t="s">
        <v>60</v>
      </c>
      <c r="E8" s="7" t="s">
        <v>63</v>
      </c>
    </row>
    <row r="9">
      <c r="A9" s="4">
        <v>43800.0</v>
      </c>
      <c r="B9" s="5" t="s">
        <v>1613</v>
      </c>
      <c r="C9" s="7" t="s">
        <v>18</v>
      </c>
      <c r="D9" s="7" t="s">
        <v>285</v>
      </c>
      <c r="E9" s="7" t="s">
        <v>63</v>
      </c>
    </row>
    <row r="10">
      <c r="A10" s="4">
        <v>43770.0</v>
      </c>
      <c r="B10" s="5" t="s">
        <v>802</v>
      </c>
      <c r="C10" s="7" t="s">
        <v>105</v>
      </c>
      <c r="D10" s="7" t="s">
        <v>72</v>
      </c>
      <c r="E10" s="7" t="s">
        <v>75</v>
      </c>
    </row>
    <row r="11">
      <c r="A11" s="4">
        <v>43739.0</v>
      </c>
      <c r="B11" s="5" t="s">
        <v>1614</v>
      </c>
      <c r="C11" s="7" t="s">
        <v>53</v>
      </c>
      <c r="D11" s="7" t="s">
        <v>74</v>
      </c>
      <c r="E11" s="7" t="s">
        <v>15</v>
      </c>
    </row>
    <row r="12">
      <c r="A12" s="4">
        <v>43709.0</v>
      </c>
      <c r="B12" s="5" t="s">
        <v>1615</v>
      </c>
      <c r="C12" s="7" t="s">
        <v>15</v>
      </c>
      <c r="D12" s="7" t="s">
        <v>15</v>
      </c>
      <c r="E12" s="6">
        <f>+0.3 %</f>
        <v>0.003</v>
      </c>
    </row>
    <row r="13">
      <c r="A13" s="4">
        <v>43678.0</v>
      </c>
      <c r="B13" s="5" t="s">
        <v>1616</v>
      </c>
      <c r="C13" s="7" t="s">
        <v>60</v>
      </c>
      <c r="D13" s="6">
        <f>+0.4 %</f>
        <v>0.004</v>
      </c>
      <c r="E13" s="6">
        <f>+0.8 %</f>
        <v>0.008</v>
      </c>
    </row>
    <row r="14">
      <c r="A14" s="4">
        <v>43647.0</v>
      </c>
      <c r="B14" s="5" t="s">
        <v>1617</v>
      </c>
      <c r="C14" s="6">
        <f t="shared" ref="C14:D14" si="1">+0.3 %</f>
        <v>0.003</v>
      </c>
      <c r="D14" s="6">
        <f t="shared" si="1"/>
        <v>0.003</v>
      </c>
      <c r="E14" s="6">
        <f>+3.4 %</f>
        <v>0.034</v>
      </c>
    </row>
    <row r="15">
      <c r="A15" s="4">
        <v>43617.0</v>
      </c>
      <c r="B15" s="5" t="s">
        <v>493</v>
      </c>
      <c r="C15" s="6">
        <f>+0.5 %</f>
        <v>0.005</v>
      </c>
      <c r="D15" s="7" t="s">
        <v>18</v>
      </c>
      <c r="E15" s="6">
        <f>+6.7 %</f>
        <v>0.067</v>
      </c>
    </row>
    <row r="16">
      <c r="A16" s="4">
        <v>43586.0</v>
      </c>
      <c r="B16" s="5" t="s">
        <v>1618</v>
      </c>
      <c r="C16" s="7" t="s">
        <v>18</v>
      </c>
      <c r="D16" s="7" t="s">
        <v>85</v>
      </c>
      <c r="E16" s="6">
        <f>+6.8 %</f>
        <v>0.068</v>
      </c>
    </row>
    <row r="17">
      <c r="A17" s="4">
        <v>43556.0</v>
      </c>
      <c r="B17" s="5" t="s">
        <v>1619</v>
      </c>
      <c r="C17" s="7" t="s">
        <v>18</v>
      </c>
      <c r="D17" s="7" t="s">
        <v>66</v>
      </c>
      <c r="E17" s="6">
        <f>+8.9 %</f>
        <v>0.089</v>
      </c>
    </row>
    <row r="18">
      <c r="A18" s="4">
        <v>43525.0</v>
      </c>
      <c r="B18" s="5" t="s">
        <v>872</v>
      </c>
      <c r="C18" s="6">
        <f>+0.1 %</f>
        <v>0.001</v>
      </c>
      <c r="D18" s="6">
        <f>+1.3 %</f>
        <v>0.013</v>
      </c>
      <c r="E18" s="6">
        <f>+11.2 %</f>
        <v>0.112</v>
      </c>
    </row>
    <row r="19">
      <c r="A19" s="4">
        <v>43497.0</v>
      </c>
      <c r="B19" s="5" t="s">
        <v>1620</v>
      </c>
      <c r="C19" s="7" t="s">
        <v>23</v>
      </c>
      <c r="D19" s="6">
        <f>+1.1 %</f>
        <v>0.011</v>
      </c>
      <c r="E19" s="6">
        <f>+12.6 %</f>
        <v>0.126</v>
      </c>
    </row>
    <row r="20">
      <c r="A20" s="4">
        <v>43466.0</v>
      </c>
      <c r="B20" s="5" t="s">
        <v>1621</v>
      </c>
      <c r="C20" s="6">
        <f>+2 %</f>
        <v>0.02</v>
      </c>
      <c r="D20" s="6">
        <f>+1.3 %</f>
        <v>0.013</v>
      </c>
      <c r="E20" s="6">
        <f>+16.2 %</f>
        <v>0.162</v>
      </c>
    </row>
    <row r="21">
      <c r="A21" s="4">
        <v>43435.0</v>
      </c>
      <c r="B21" s="5" t="s">
        <v>646</v>
      </c>
      <c r="C21" s="5" t="s">
        <v>35</v>
      </c>
      <c r="D21" s="7" t="s">
        <v>57</v>
      </c>
      <c r="E21" s="6">
        <f t="shared" ref="E21:E22" si="2">+15.9 %</f>
        <v>0.159</v>
      </c>
    </row>
    <row r="22">
      <c r="A22" s="4">
        <v>43405.0</v>
      </c>
      <c r="B22" s="5" t="s">
        <v>1622</v>
      </c>
      <c r="C22" s="7" t="s">
        <v>48</v>
      </c>
      <c r="D22" s="6">
        <f>+0.2 %</f>
        <v>0.002</v>
      </c>
      <c r="E22" s="6">
        <f t="shared" si="2"/>
        <v>0.159</v>
      </c>
    </row>
    <row r="23">
      <c r="A23" s="4">
        <v>43374.0</v>
      </c>
      <c r="B23" s="5" t="s">
        <v>1609</v>
      </c>
      <c r="C23" s="6">
        <f>+0.5 %</f>
        <v>0.005</v>
      </c>
      <c r="D23" s="6">
        <f>+2.9 %</f>
        <v>0.029</v>
      </c>
      <c r="E23" s="6">
        <f>+17.1 %</f>
        <v>0.171</v>
      </c>
    </row>
    <row r="24">
      <c r="A24" s="4">
        <v>43344.0</v>
      </c>
      <c r="B24" s="5" t="s">
        <v>662</v>
      </c>
      <c r="C24" s="6">
        <f>+0.3 %</f>
        <v>0.003</v>
      </c>
      <c r="D24" s="6">
        <f>+6 %</f>
        <v>0.06</v>
      </c>
      <c r="E24" s="6">
        <f>+18.2 %</f>
        <v>0.182</v>
      </c>
    </row>
    <row r="25">
      <c r="A25" s="4">
        <v>43313.0</v>
      </c>
      <c r="B25" s="5" t="s">
        <v>1601</v>
      </c>
      <c r="C25" s="6">
        <f>+2.1 %</f>
        <v>0.021</v>
      </c>
      <c r="D25" s="6">
        <f>+6.3 %</f>
        <v>0.063</v>
      </c>
      <c r="E25" s="6">
        <f>+19.7 %</f>
        <v>0.197</v>
      </c>
    </row>
    <row r="26">
      <c r="A26" s="4">
        <v>43282.0</v>
      </c>
      <c r="B26" s="5" t="s">
        <v>1623</v>
      </c>
      <c r="C26" s="6">
        <f>+3.5 %</f>
        <v>0.035</v>
      </c>
      <c r="D26" s="6">
        <f>+5.7 %</f>
        <v>0.057</v>
      </c>
      <c r="E26" s="6">
        <f>+18.2 %</f>
        <v>0.182</v>
      </c>
    </row>
    <row r="27">
      <c r="A27" s="4">
        <v>43252.0</v>
      </c>
      <c r="B27" s="5" t="s">
        <v>1624</v>
      </c>
      <c r="C27" s="6">
        <f>+0.6 %</f>
        <v>0.006</v>
      </c>
      <c r="D27" s="6">
        <f>+3.7 %</f>
        <v>0.037</v>
      </c>
      <c r="E27" s="6">
        <f>+15.4 %</f>
        <v>0.154</v>
      </c>
    </row>
    <row r="28">
      <c r="A28" s="4">
        <v>43221.0</v>
      </c>
      <c r="B28" s="5" t="s">
        <v>1598</v>
      </c>
      <c r="C28" s="6">
        <f>+1.5 %</f>
        <v>0.015</v>
      </c>
      <c r="D28" s="6">
        <f>+4.5 %</f>
        <v>0.045</v>
      </c>
      <c r="E28" s="6">
        <f>+15.2 %</f>
        <v>0.152</v>
      </c>
    </row>
    <row r="29">
      <c r="A29" s="4">
        <v>43191.0</v>
      </c>
      <c r="B29" s="5" t="s">
        <v>1596</v>
      </c>
      <c r="C29" s="6">
        <f>+1.6 %</f>
        <v>0.016</v>
      </c>
      <c r="D29" s="6">
        <f>+5.4 %</f>
        <v>0.054</v>
      </c>
      <c r="E29" s="6">
        <f>+14.4 %</f>
        <v>0.144</v>
      </c>
    </row>
    <row r="30">
      <c r="A30" s="4">
        <v>43160.0</v>
      </c>
      <c r="B30" s="5" t="s">
        <v>1554</v>
      </c>
      <c r="C30" s="6">
        <f>+1.4 %</f>
        <v>0.014</v>
      </c>
      <c r="D30" s="6">
        <f>+5.6 %</f>
        <v>0.056</v>
      </c>
      <c r="E30" s="6">
        <f>+12.9 %</f>
        <v>0.129</v>
      </c>
    </row>
    <row r="31">
      <c r="A31" s="4">
        <v>43132.0</v>
      </c>
      <c r="B31" s="5" t="s">
        <v>1625</v>
      </c>
      <c r="C31" s="6">
        <f>+2.4 %</f>
        <v>0.024</v>
      </c>
      <c r="D31" s="6">
        <f>+4.1 %</f>
        <v>0.041</v>
      </c>
      <c r="E31" s="6">
        <f>+12.6 %</f>
        <v>0.126</v>
      </c>
    </row>
    <row r="32">
      <c r="A32" s="4">
        <v>43101.0</v>
      </c>
      <c r="B32" s="5" t="s">
        <v>1626</v>
      </c>
      <c r="C32" s="6">
        <f>+1.7 %</f>
        <v>0.017</v>
      </c>
      <c r="D32" s="6">
        <f>+2.1 %</f>
        <v>0.021</v>
      </c>
      <c r="E32" s="6">
        <f>+11.1 %</f>
        <v>0.111</v>
      </c>
    </row>
    <row r="33">
      <c r="A33" s="4">
        <v>43070.0</v>
      </c>
      <c r="B33" s="5" t="s">
        <v>429</v>
      </c>
      <c r="C33" s="5" t="s">
        <v>35</v>
      </c>
      <c r="D33" s="6">
        <f>+1.9 %</f>
        <v>0.019</v>
      </c>
      <c r="E33" s="6">
        <f>+9.8 %</f>
        <v>0.098</v>
      </c>
    </row>
    <row r="34">
      <c r="A34" s="4">
        <v>43040.0</v>
      </c>
      <c r="B34" s="5" t="s">
        <v>1514</v>
      </c>
      <c r="C34" s="6">
        <f>+0.4 %</f>
        <v>0.004</v>
      </c>
      <c r="D34" s="6">
        <f>+3.5 %</f>
        <v>0.035</v>
      </c>
      <c r="E34" s="6">
        <f>+9.9 %</f>
        <v>0.099</v>
      </c>
    </row>
    <row r="35">
      <c r="A35" s="4">
        <v>43009.0</v>
      </c>
      <c r="B35" s="5" t="s">
        <v>1627</v>
      </c>
      <c r="C35" s="6">
        <f t="shared" ref="C35:C36" si="3">+1.5 %</f>
        <v>0.015</v>
      </c>
      <c r="D35" s="6">
        <f>+3.9 %</f>
        <v>0.039</v>
      </c>
      <c r="E35" s="6">
        <f>+8.8 %</f>
        <v>0.088</v>
      </c>
    </row>
    <row r="36">
      <c r="A36" s="4">
        <v>42979.0</v>
      </c>
      <c r="B36" s="5" t="s">
        <v>1628</v>
      </c>
      <c r="C36" s="6">
        <f t="shared" si="3"/>
        <v>0.015</v>
      </c>
      <c r="D36" s="6">
        <f>+3.5 %</f>
        <v>0.035</v>
      </c>
      <c r="E36" s="6">
        <f>+8.1 %</f>
        <v>0.081</v>
      </c>
    </row>
    <row r="37">
      <c r="A37" s="4">
        <v>42948.0</v>
      </c>
      <c r="B37" s="5" t="s">
        <v>1629</v>
      </c>
      <c r="C37" s="6">
        <f>+0.8 %</f>
        <v>0.008</v>
      </c>
      <c r="D37" s="6">
        <f>+2.4 %</f>
        <v>0.024</v>
      </c>
      <c r="E37" s="6">
        <f>+7.5 %</f>
        <v>0.075</v>
      </c>
    </row>
    <row r="38">
      <c r="A38" s="4">
        <v>42917.0</v>
      </c>
      <c r="B38" s="5" t="s">
        <v>437</v>
      </c>
      <c r="C38" s="6">
        <f>+1.1 %</f>
        <v>0.011</v>
      </c>
      <c r="D38" s="6">
        <f>+2.3 %</f>
        <v>0.023</v>
      </c>
      <c r="E38" s="6">
        <f>+5.1 %</f>
        <v>0.051</v>
      </c>
    </row>
    <row r="39">
      <c r="A39" s="4">
        <v>42887.0</v>
      </c>
      <c r="B39" s="5" t="s">
        <v>1630</v>
      </c>
      <c r="C39" s="6">
        <f>+0.5 %</f>
        <v>0.005</v>
      </c>
      <c r="D39" s="6">
        <f>+1.5 %</f>
        <v>0.015</v>
      </c>
      <c r="E39" s="6">
        <f t="shared" ref="E39:E40" si="4">+3.6 %</f>
        <v>0.036</v>
      </c>
    </row>
    <row r="40">
      <c r="A40" s="4">
        <v>42856.0</v>
      </c>
      <c r="B40" s="5" t="s">
        <v>449</v>
      </c>
      <c r="C40" s="6">
        <f>+0.7 %</f>
        <v>0.007</v>
      </c>
      <c r="D40" s="6">
        <f>+2.1 %</f>
        <v>0.021</v>
      </c>
      <c r="E40" s="6">
        <f t="shared" si="4"/>
        <v>0.036</v>
      </c>
    </row>
    <row r="41">
      <c r="A41" s="4">
        <v>42826.0</v>
      </c>
      <c r="B41" s="5" t="s">
        <v>441</v>
      </c>
      <c r="C41" s="6">
        <f>+0.3 %</f>
        <v>0.003</v>
      </c>
      <c r="D41" s="6">
        <f t="shared" ref="D41:E41" si="5">+2.4 %</f>
        <v>0.024</v>
      </c>
      <c r="E41" s="6">
        <f t="shared" si="5"/>
        <v>0.024</v>
      </c>
    </row>
    <row r="42">
      <c r="A42" s="4">
        <v>42795.0</v>
      </c>
      <c r="B42" s="5" t="s">
        <v>811</v>
      </c>
      <c r="C42" s="6">
        <f>+1.1 %</f>
        <v>0.011</v>
      </c>
      <c r="D42" s="6">
        <f>+2.7 %</f>
        <v>0.027</v>
      </c>
      <c r="E42" s="6">
        <f>+4.4 %</f>
        <v>0.044</v>
      </c>
    </row>
    <row r="43">
      <c r="A43" s="4">
        <v>42767.0</v>
      </c>
      <c r="B43" s="5" t="s">
        <v>1631</v>
      </c>
      <c r="C43" s="6">
        <f>+1 %</f>
        <v>0.01</v>
      </c>
      <c r="D43" s="6">
        <f>+1.6 %</f>
        <v>0.016</v>
      </c>
      <c r="E43" s="6">
        <f>+4.3 %</f>
        <v>0.043</v>
      </c>
    </row>
    <row r="44">
      <c r="A44" s="4">
        <v>42736.0</v>
      </c>
      <c r="B44" s="5" t="s">
        <v>1579</v>
      </c>
      <c r="C44" s="6">
        <f>+0.5 %</f>
        <v>0.005</v>
      </c>
      <c r="D44" s="5" t="s">
        <v>35</v>
      </c>
      <c r="E44" s="6">
        <f>+4.1 %</f>
        <v>0.041</v>
      </c>
    </row>
    <row r="45">
      <c r="A45" s="4">
        <v>42705.0</v>
      </c>
      <c r="B45" s="5" t="s">
        <v>1632</v>
      </c>
      <c r="C45" s="6">
        <f>+0.1 %</f>
        <v>0.001</v>
      </c>
      <c r="D45" s="6">
        <f>+0.3 %</f>
        <v>0.003</v>
      </c>
      <c r="E45" s="6">
        <f>+4 %</f>
        <v>0.04</v>
      </c>
    </row>
    <row r="46">
      <c r="A46" s="4">
        <v>42675.0</v>
      </c>
      <c r="B46" s="5" t="s">
        <v>1633</v>
      </c>
      <c r="C46" s="7" t="s">
        <v>48</v>
      </c>
      <c r="D46" s="6">
        <f>+1.2 %</f>
        <v>0.012</v>
      </c>
      <c r="E46" s="6">
        <f>+4.6 %</f>
        <v>0.046</v>
      </c>
    </row>
    <row r="47">
      <c r="A47" s="4">
        <v>42644.0</v>
      </c>
      <c r="B47" s="5" t="s">
        <v>1579</v>
      </c>
      <c r="C47" s="6">
        <f>+0.8 %</f>
        <v>0.008</v>
      </c>
      <c r="D47" s="6">
        <f>+0.3 %</f>
        <v>0.003</v>
      </c>
      <c r="E47" s="6">
        <f>+6.9 %</f>
        <v>0.069</v>
      </c>
    </row>
    <row r="48">
      <c r="A48" s="4">
        <v>42614.0</v>
      </c>
      <c r="B48" s="5" t="s">
        <v>1634</v>
      </c>
      <c r="C48" s="6">
        <f>+0.9 %</f>
        <v>0.009</v>
      </c>
      <c r="D48" s="7" t="s">
        <v>85</v>
      </c>
      <c r="E48" s="6">
        <f>+7.3 %</f>
        <v>0.073</v>
      </c>
    </row>
    <row r="49">
      <c r="A49" s="4">
        <v>42583.0</v>
      </c>
      <c r="B49" s="5" t="s">
        <v>1635</v>
      </c>
      <c r="C49" s="7" t="s">
        <v>75</v>
      </c>
      <c r="D49" s="7" t="s">
        <v>13</v>
      </c>
      <c r="E49" s="6">
        <f>+6.6 %</f>
        <v>0.066</v>
      </c>
    </row>
    <row r="50">
      <c r="A50" s="4">
        <v>42552.0</v>
      </c>
      <c r="B50" s="5" t="s">
        <v>1636</v>
      </c>
      <c r="C50" s="7" t="s">
        <v>15</v>
      </c>
      <c r="D50" s="7" t="s">
        <v>15</v>
      </c>
      <c r="E50" s="6">
        <f>+7.1 %</f>
        <v>0.071</v>
      </c>
    </row>
    <row r="51">
      <c r="A51" s="4">
        <v>42522.0</v>
      </c>
      <c r="B51" s="5" t="s">
        <v>1637</v>
      </c>
      <c r="C51" s="6">
        <f>+0.5 %</f>
        <v>0.005</v>
      </c>
      <c r="D51" s="6">
        <f>+2.2 %</f>
        <v>0.022</v>
      </c>
      <c r="E51" s="6">
        <f>+4.6 %</f>
        <v>0.046</v>
      </c>
    </row>
    <row r="52">
      <c r="A52" s="4">
        <v>42491.0</v>
      </c>
      <c r="B52" s="5" t="s">
        <v>812</v>
      </c>
      <c r="C52" s="7" t="s">
        <v>60</v>
      </c>
      <c r="D52" s="6">
        <f>+2.7 %</f>
        <v>0.027</v>
      </c>
      <c r="E52" s="6">
        <f>+4.7 %</f>
        <v>0.047</v>
      </c>
    </row>
    <row r="53">
      <c r="A53" s="4">
        <v>42461.0</v>
      </c>
      <c r="B53" s="5" t="s">
        <v>1457</v>
      </c>
      <c r="C53" s="6">
        <f>+2.2 %</f>
        <v>0.022</v>
      </c>
      <c r="D53" s="6">
        <f>+4.1 %</f>
        <v>0.041</v>
      </c>
      <c r="E53" s="6">
        <f>+7.9 %</f>
        <v>0.079</v>
      </c>
    </row>
    <row r="54">
      <c r="A54" s="4">
        <v>42430.0</v>
      </c>
      <c r="B54" s="5" t="s">
        <v>1577</v>
      </c>
      <c r="C54" s="6">
        <f>+1 %</f>
        <v>0.01</v>
      </c>
      <c r="D54" s="6">
        <f>+2.4 %</f>
        <v>0.024</v>
      </c>
      <c r="E54" s="6">
        <f>+3.8 %</f>
        <v>0.038</v>
      </c>
    </row>
    <row r="55">
      <c r="A55" s="4">
        <v>42401.0</v>
      </c>
      <c r="B55" s="5" t="s">
        <v>1638</v>
      </c>
      <c r="C55" s="6">
        <f>+0.9 %</f>
        <v>0.009</v>
      </c>
      <c r="D55" s="6">
        <f>+2 %</f>
        <v>0.02</v>
      </c>
      <c r="E55" s="6">
        <f>+1.4 %</f>
        <v>0.014</v>
      </c>
    </row>
    <row r="56">
      <c r="A56" s="4">
        <v>42370.0</v>
      </c>
      <c r="B56" s="5" t="s">
        <v>1639</v>
      </c>
      <c r="C56" s="6">
        <f>+0.4 %</f>
        <v>0.004</v>
      </c>
      <c r="D56" s="6">
        <f>+2.7 %</f>
        <v>0.027</v>
      </c>
      <c r="E56" s="7" t="s">
        <v>60</v>
      </c>
    </row>
    <row r="57">
      <c r="A57" s="4">
        <v>42339.0</v>
      </c>
      <c r="B57" s="5" t="s">
        <v>1640</v>
      </c>
      <c r="C57" s="6">
        <f>+0.6 %</f>
        <v>0.006</v>
      </c>
      <c r="D57" s="6">
        <f>+3.5 %</f>
        <v>0.035</v>
      </c>
      <c r="E57" s="7" t="s">
        <v>48</v>
      </c>
    </row>
    <row r="58">
      <c r="A58" s="4">
        <v>42309.0</v>
      </c>
      <c r="B58" s="5" t="s">
        <v>1641</v>
      </c>
      <c r="C58" s="6">
        <f>+1.6 %</f>
        <v>0.016</v>
      </c>
      <c r="D58" s="6">
        <f>+3.1 %</f>
        <v>0.031</v>
      </c>
      <c r="E58" s="7" t="s">
        <v>72</v>
      </c>
    </row>
    <row r="59">
      <c r="A59" s="4">
        <v>42278.0</v>
      </c>
      <c r="B59" s="5" t="s">
        <v>1642</v>
      </c>
      <c r="C59" s="6">
        <f>+1.2 %</f>
        <v>0.012</v>
      </c>
      <c r="D59" s="6">
        <f>+0.4 %</f>
        <v>0.004</v>
      </c>
      <c r="E59" s="7" t="s">
        <v>182</v>
      </c>
    </row>
    <row r="60">
      <c r="A60" s="4">
        <v>42248.0</v>
      </c>
      <c r="B60" s="5" t="s">
        <v>214</v>
      </c>
      <c r="C60" s="6">
        <f>+0.3 %</f>
        <v>0.003</v>
      </c>
      <c r="D60" s="7" t="s">
        <v>212</v>
      </c>
      <c r="E60" s="7" t="s">
        <v>188</v>
      </c>
    </row>
    <row r="61">
      <c r="A61" s="4">
        <v>42217.0</v>
      </c>
      <c r="B61" s="5" t="s">
        <v>825</v>
      </c>
      <c r="C61" s="7" t="s">
        <v>47</v>
      </c>
      <c r="D61" s="7" t="s">
        <v>142</v>
      </c>
      <c r="E61" s="7" t="s">
        <v>6</v>
      </c>
    </row>
    <row r="62">
      <c r="A62" s="4">
        <v>42186.0</v>
      </c>
      <c r="B62" s="5" t="s">
        <v>708</v>
      </c>
      <c r="C62" s="7" t="s">
        <v>150</v>
      </c>
      <c r="D62" s="6">
        <f>+0.5 %</f>
        <v>0.005</v>
      </c>
      <c r="E62" s="7" t="s">
        <v>182</v>
      </c>
    </row>
    <row r="63">
      <c r="A63" s="4">
        <v>42156.0</v>
      </c>
      <c r="B63" s="5" t="s">
        <v>1643</v>
      </c>
      <c r="C63" s="6">
        <f>+0.6 %</f>
        <v>0.006</v>
      </c>
      <c r="D63" s="6">
        <f>+1.5 %</f>
        <v>0.015</v>
      </c>
      <c r="E63" s="7" t="s">
        <v>23</v>
      </c>
    </row>
    <row r="64">
      <c r="A64" s="4">
        <v>42125.0</v>
      </c>
      <c r="B64" s="5" t="s">
        <v>822</v>
      </c>
      <c r="C64" s="6">
        <f>+2.5 %</f>
        <v>0.025</v>
      </c>
      <c r="D64" s="7" t="s">
        <v>48</v>
      </c>
      <c r="E64" s="7" t="s">
        <v>67</v>
      </c>
    </row>
    <row r="65">
      <c r="A65" s="4">
        <v>42095.0</v>
      </c>
      <c r="B65" s="5" t="s">
        <v>222</v>
      </c>
      <c r="C65" s="7" t="s">
        <v>67</v>
      </c>
      <c r="D65" s="7" t="s">
        <v>587</v>
      </c>
      <c r="E65" s="7" t="s">
        <v>95</v>
      </c>
    </row>
    <row r="66">
      <c r="A66" s="4">
        <v>42064.0</v>
      </c>
      <c r="B66" s="5" t="s">
        <v>1569</v>
      </c>
      <c r="C66" s="7" t="s">
        <v>78</v>
      </c>
      <c r="D66" s="7" t="s">
        <v>106</v>
      </c>
      <c r="E66" s="7" t="s">
        <v>92</v>
      </c>
    </row>
    <row r="67">
      <c r="A67" s="4">
        <v>42036.0</v>
      </c>
      <c r="B67" s="5" t="s">
        <v>1644</v>
      </c>
      <c r="C67" s="7" t="s">
        <v>85</v>
      </c>
      <c r="D67" s="7" t="s">
        <v>75</v>
      </c>
      <c r="E67" s="7" t="s">
        <v>70</v>
      </c>
    </row>
    <row r="68">
      <c r="A68" s="4">
        <v>42005.0</v>
      </c>
      <c r="B68" s="5" t="s">
        <v>1571</v>
      </c>
      <c r="C68" s="6">
        <f>+0.2 %</f>
        <v>0.002</v>
      </c>
      <c r="D68" s="7" t="s">
        <v>74</v>
      </c>
      <c r="E68" s="7" t="s">
        <v>47</v>
      </c>
    </row>
    <row r="69">
      <c r="A69" s="4">
        <v>41974.0</v>
      </c>
      <c r="B69" s="5" t="s">
        <v>531</v>
      </c>
      <c r="C69" s="7" t="s">
        <v>85</v>
      </c>
      <c r="D69" s="7" t="s">
        <v>48</v>
      </c>
      <c r="E69" s="7" t="s">
        <v>15</v>
      </c>
    </row>
    <row r="70">
      <c r="A70" s="4">
        <v>41944.0</v>
      </c>
      <c r="B70" s="5" t="s">
        <v>1645</v>
      </c>
      <c r="C70" s="5" t="s">
        <v>35</v>
      </c>
      <c r="D70" s="6">
        <f>+0.8 %</f>
        <v>0.008</v>
      </c>
      <c r="E70" s="7" t="s">
        <v>74</v>
      </c>
    </row>
    <row r="71">
      <c r="A71" s="4">
        <v>41913.0</v>
      </c>
      <c r="B71" s="5" t="s">
        <v>1072</v>
      </c>
      <c r="C71" s="6">
        <f>+0.3 %</f>
        <v>0.003</v>
      </c>
      <c r="D71" s="6">
        <f t="shared" ref="D71:D72" si="6">+0.4 %</f>
        <v>0.004</v>
      </c>
      <c r="E71" s="7" t="s">
        <v>82</v>
      </c>
    </row>
    <row r="72">
      <c r="A72" s="4">
        <v>41883.0</v>
      </c>
      <c r="B72" s="5" t="s">
        <v>1066</v>
      </c>
      <c r="C72" s="6">
        <f>+0.5 %</f>
        <v>0.005</v>
      </c>
      <c r="D72" s="6">
        <f t="shared" si="6"/>
        <v>0.004</v>
      </c>
      <c r="E72" s="7" t="s">
        <v>255</v>
      </c>
    </row>
    <row r="73">
      <c r="A73" s="4">
        <v>41852.0</v>
      </c>
      <c r="B73" s="5" t="s">
        <v>532</v>
      </c>
      <c r="C73" s="7" t="s">
        <v>60</v>
      </c>
      <c r="D73" s="7" t="s">
        <v>60</v>
      </c>
      <c r="E73" s="7" t="s">
        <v>70</v>
      </c>
    </row>
    <row r="74">
      <c r="A74" s="4">
        <v>41821.0</v>
      </c>
      <c r="B74" s="5" t="s">
        <v>1646</v>
      </c>
      <c r="C74" s="6">
        <f>+0.3 %</f>
        <v>0.003</v>
      </c>
      <c r="D74" s="5" t="s">
        <v>35</v>
      </c>
      <c r="E74" s="7" t="s">
        <v>7</v>
      </c>
    </row>
    <row r="75">
      <c r="A75" s="4">
        <v>41791.0</v>
      </c>
      <c r="B75" s="5" t="s">
        <v>1647</v>
      </c>
      <c r="C75" s="7" t="s">
        <v>60</v>
      </c>
      <c r="D75" s="7" t="s">
        <v>18</v>
      </c>
      <c r="E75" s="7" t="s">
        <v>506</v>
      </c>
    </row>
    <row r="76">
      <c r="A76" s="4">
        <v>41760.0</v>
      </c>
      <c r="B76" s="5" t="s">
        <v>1064</v>
      </c>
      <c r="C76" s="6">
        <f>+0.1 %</f>
        <v>0.001</v>
      </c>
      <c r="D76" s="7" t="s">
        <v>47</v>
      </c>
      <c r="E76" s="7" t="s">
        <v>477</v>
      </c>
    </row>
    <row r="77">
      <c r="A77" s="4">
        <v>41730.0</v>
      </c>
      <c r="B77" s="5" t="s">
        <v>1646</v>
      </c>
      <c r="C77" s="7" t="s">
        <v>57</v>
      </c>
      <c r="D77" s="7" t="s">
        <v>23</v>
      </c>
      <c r="E77" s="7" t="s">
        <v>477</v>
      </c>
    </row>
    <row r="78">
      <c r="A78" s="4">
        <v>41699.0</v>
      </c>
      <c r="B78" s="5" t="s">
        <v>900</v>
      </c>
      <c r="C78" s="7" t="s">
        <v>65</v>
      </c>
      <c r="D78" s="6">
        <f>+0.4 %</f>
        <v>0.004</v>
      </c>
      <c r="E78" s="7" t="s">
        <v>707</v>
      </c>
    </row>
    <row r="79">
      <c r="A79" s="4">
        <v>41671.0</v>
      </c>
      <c r="B79" s="5" t="s">
        <v>899</v>
      </c>
      <c r="C79" s="6">
        <f>+0.4 %</f>
        <v>0.004</v>
      </c>
      <c r="D79" s="5" t="s">
        <v>35</v>
      </c>
      <c r="E79" s="7" t="s">
        <v>624</v>
      </c>
    </row>
    <row r="80">
      <c r="A80" s="4">
        <v>41640.0</v>
      </c>
      <c r="B80" s="5" t="s">
        <v>1648</v>
      </c>
      <c r="C80" s="6">
        <f>+1 %</f>
        <v>0.01</v>
      </c>
      <c r="D80" s="7" t="s">
        <v>66</v>
      </c>
      <c r="E80" s="7" t="s">
        <v>506</v>
      </c>
    </row>
    <row r="81">
      <c r="A81" s="4">
        <v>41609.0</v>
      </c>
      <c r="B81" s="5" t="s">
        <v>1649</v>
      </c>
      <c r="C81" s="7" t="s">
        <v>13</v>
      </c>
      <c r="D81" s="7" t="s">
        <v>90</v>
      </c>
      <c r="E81" s="7" t="s">
        <v>477</v>
      </c>
    </row>
    <row r="82">
      <c r="A82" s="4">
        <v>41579.0</v>
      </c>
      <c r="B82" s="5" t="s">
        <v>1573</v>
      </c>
      <c r="C82" s="7" t="s">
        <v>85</v>
      </c>
      <c r="D82" s="7" t="s">
        <v>23</v>
      </c>
      <c r="E82" s="7" t="s">
        <v>278</v>
      </c>
    </row>
    <row r="83">
      <c r="A83" s="4">
        <v>41548.0</v>
      </c>
      <c r="B83" s="5" t="s">
        <v>1650</v>
      </c>
      <c r="C83" s="7" t="s">
        <v>85</v>
      </c>
      <c r="D83" s="7" t="s">
        <v>75</v>
      </c>
      <c r="E83" s="7" t="s">
        <v>100</v>
      </c>
    </row>
    <row r="84">
      <c r="A84" s="4">
        <v>41518.0</v>
      </c>
      <c r="B84" s="5" t="s">
        <v>1651</v>
      </c>
      <c r="C84" s="6">
        <f>+1 %</f>
        <v>0.01</v>
      </c>
      <c r="D84" s="7" t="s">
        <v>85</v>
      </c>
      <c r="E84" s="7" t="s">
        <v>477</v>
      </c>
    </row>
    <row r="85">
      <c r="A85" s="4">
        <v>41487.0</v>
      </c>
      <c r="B85" s="5" t="s">
        <v>898</v>
      </c>
      <c r="C85" s="7" t="s">
        <v>75</v>
      </c>
      <c r="D85" s="7" t="s">
        <v>191</v>
      </c>
      <c r="E85" s="7" t="s">
        <v>10</v>
      </c>
    </row>
    <row r="86">
      <c r="A86" s="4">
        <v>41456.0</v>
      </c>
      <c r="B86" s="5" t="s">
        <v>1652</v>
      </c>
      <c r="C86" s="7" t="s">
        <v>15</v>
      </c>
      <c r="D86" s="7" t="s">
        <v>80</v>
      </c>
      <c r="E86" s="7" t="s">
        <v>719</v>
      </c>
    </row>
    <row r="87">
      <c r="A87" s="4">
        <v>41426.0</v>
      </c>
      <c r="B87" s="5" t="s">
        <v>718</v>
      </c>
      <c r="C87" s="7" t="s">
        <v>106</v>
      </c>
      <c r="D87" s="7" t="s">
        <v>142</v>
      </c>
      <c r="E87" s="7" t="s">
        <v>456</v>
      </c>
    </row>
    <row r="88">
      <c r="A88" s="4">
        <v>41395.0</v>
      </c>
      <c r="B88" s="5" t="s">
        <v>1653</v>
      </c>
      <c r="C88" s="6">
        <f>+0.1 %</f>
        <v>0.001</v>
      </c>
      <c r="D88" s="6">
        <f t="shared" ref="D88:D89" si="7">+0.8 %</f>
        <v>0.008</v>
      </c>
      <c r="E88" s="7" t="s">
        <v>143</v>
      </c>
    </row>
    <row r="89">
      <c r="A89" s="4">
        <v>41365.0</v>
      </c>
      <c r="B89" s="5" t="s">
        <v>1654</v>
      </c>
      <c r="C89" s="7" t="s">
        <v>66</v>
      </c>
      <c r="D89" s="6">
        <f t="shared" si="7"/>
        <v>0.008</v>
      </c>
      <c r="E89" s="7" t="s">
        <v>456</v>
      </c>
    </row>
    <row r="90">
      <c r="A90" s="4">
        <v>41334.0</v>
      </c>
      <c r="B90" s="5" t="s">
        <v>1630</v>
      </c>
      <c r="C90" s="6">
        <f>+2 %</f>
        <v>0.02</v>
      </c>
      <c r="D90" s="6">
        <f>+1.4 %</f>
        <v>0.014</v>
      </c>
      <c r="E90" s="7" t="s">
        <v>309</v>
      </c>
    </row>
    <row r="91">
      <c r="A91" s="4">
        <v>41306.0</v>
      </c>
      <c r="B91" s="5" t="s">
        <v>1655</v>
      </c>
      <c r="C91" s="6">
        <f>+0.1 %</f>
        <v>0.001</v>
      </c>
      <c r="D91" s="7" t="s">
        <v>67</v>
      </c>
      <c r="E91" s="7" t="s">
        <v>930</v>
      </c>
    </row>
    <row r="92">
      <c r="A92" s="4">
        <v>41275.0</v>
      </c>
      <c r="B92" s="5" t="s">
        <v>1656</v>
      </c>
      <c r="C92" s="7" t="s">
        <v>74</v>
      </c>
      <c r="D92" s="7" t="s">
        <v>285</v>
      </c>
      <c r="E92" s="7" t="s">
        <v>1657</v>
      </c>
    </row>
    <row r="93">
      <c r="A93" s="4">
        <v>41244.0</v>
      </c>
      <c r="B93" s="5" t="s">
        <v>1658</v>
      </c>
      <c r="C93" s="7" t="s">
        <v>47</v>
      </c>
      <c r="D93" s="7" t="s">
        <v>142</v>
      </c>
      <c r="E93" s="7" t="s">
        <v>1659</v>
      </c>
    </row>
    <row r="94">
      <c r="A94" s="4">
        <v>41214.0</v>
      </c>
      <c r="B94" s="5" t="s">
        <v>1660</v>
      </c>
      <c r="C94" s="7" t="s">
        <v>48</v>
      </c>
      <c r="D94" s="7" t="s">
        <v>75</v>
      </c>
      <c r="E94" s="7" t="s">
        <v>1043</v>
      </c>
    </row>
    <row r="95">
      <c r="A95" s="4">
        <v>41183.0</v>
      </c>
      <c r="B95" s="5" t="s">
        <v>810</v>
      </c>
      <c r="C95" s="7" t="s">
        <v>78</v>
      </c>
      <c r="D95" s="7" t="s">
        <v>95</v>
      </c>
      <c r="E95" s="7" t="s">
        <v>1050</v>
      </c>
    </row>
    <row r="96">
      <c r="A96" s="4">
        <v>41153.0</v>
      </c>
      <c r="B96" s="5" t="s">
        <v>1452</v>
      </c>
      <c r="C96" s="6">
        <f>+0.5 %</f>
        <v>0.005</v>
      </c>
      <c r="D96" s="7" t="s">
        <v>287</v>
      </c>
      <c r="E96" s="7" t="s">
        <v>458</v>
      </c>
    </row>
    <row r="97">
      <c r="A97" s="4">
        <v>41122.0</v>
      </c>
      <c r="B97" s="5" t="s">
        <v>1661</v>
      </c>
      <c r="C97" s="7" t="s">
        <v>88</v>
      </c>
      <c r="D97" s="7" t="s">
        <v>719</v>
      </c>
      <c r="E97" s="7" t="s">
        <v>123</v>
      </c>
    </row>
    <row r="98">
      <c r="A98" s="4">
        <v>41091.0</v>
      </c>
      <c r="B98" s="5" t="s">
        <v>1662</v>
      </c>
      <c r="C98" s="7" t="s">
        <v>70</v>
      </c>
      <c r="D98" s="7" t="s">
        <v>95</v>
      </c>
      <c r="E98" s="7" t="s">
        <v>317</v>
      </c>
    </row>
    <row r="99">
      <c r="A99" s="4">
        <v>41061.0</v>
      </c>
      <c r="B99" s="5" t="s">
        <v>1626</v>
      </c>
      <c r="C99" s="7" t="s">
        <v>80</v>
      </c>
      <c r="D99" s="7" t="s">
        <v>90</v>
      </c>
      <c r="E99" s="7" t="s">
        <v>10</v>
      </c>
    </row>
    <row r="100">
      <c r="A100" s="4">
        <v>41030.0</v>
      </c>
      <c r="B100" s="5" t="s">
        <v>1138</v>
      </c>
      <c r="C100" s="6">
        <f>+0.4 %</f>
        <v>0.004</v>
      </c>
      <c r="D100" s="7" t="s">
        <v>66</v>
      </c>
      <c r="E100" s="7" t="s">
        <v>140</v>
      </c>
    </row>
    <row r="101">
      <c r="A101" s="4">
        <v>41000.0</v>
      </c>
      <c r="B101" s="5" t="s">
        <v>1592</v>
      </c>
      <c r="C101" s="7" t="s">
        <v>66</v>
      </c>
      <c r="D101" s="7" t="s">
        <v>255</v>
      </c>
      <c r="E101" s="7" t="s">
        <v>863</v>
      </c>
    </row>
    <row r="102">
      <c r="A102" s="4">
        <v>40969.0</v>
      </c>
      <c r="B102" s="5" t="s">
        <v>1663</v>
      </c>
      <c r="C102" s="7" t="s">
        <v>18</v>
      </c>
      <c r="D102" s="7" t="s">
        <v>145</v>
      </c>
      <c r="E102" s="7" t="s">
        <v>188</v>
      </c>
    </row>
    <row r="103">
      <c r="A103" s="4">
        <v>40940.0</v>
      </c>
      <c r="B103" s="5" t="s">
        <v>1664</v>
      </c>
      <c r="C103" s="7" t="s">
        <v>47</v>
      </c>
      <c r="D103" s="7" t="s">
        <v>90</v>
      </c>
      <c r="E103" s="7" t="s">
        <v>88</v>
      </c>
    </row>
    <row r="104">
      <c r="A104" s="4">
        <v>40909.0</v>
      </c>
      <c r="B104" s="5" t="s">
        <v>1606</v>
      </c>
      <c r="C104" s="7" t="s">
        <v>85</v>
      </c>
      <c r="D104" s="7" t="s">
        <v>13</v>
      </c>
      <c r="E104" s="7" t="s">
        <v>106</v>
      </c>
    </row>
    <row r="105">
      <c r="A105" s="4">
        <v>40878.0</v>
      </c>
      <c r="B105" s="5" t="s">
        <v>1597</v>
      </c>
      <c r="C105" s="7" t="s">
        <v>65</v>
      </c>
      <c r="D105" s="6">
        <f>+1.8 %</f>
        <v>0.018</v>
      </c>
      <c r="E105" s="7" t="s">
        <v>23</v>
      </c>
    </row>
    <row r="106">
      <c r="A106" s="4">
        <v>40848.0</v>
      </c>
      <c r="B106" s="5" t="s">
        <v>1665</v>
      </c>
      <c r="C106" s="6">
        <f>+0.7 %</f>
        <v>0.007</v>
      </c>
      <c r="D106" s="6">
        <f>+2.7 %</f>
        <v>0.027</v>
      </c>
      <c r="E106" s="7" t="s">
        <v>57</v>
      </c>
    </row>
    <row r="107">
      <c r="A107" s="4">
        <v>40817.0</v>
      </c>
      <c r="B107" s="5" t="s">
        <v>1666</v>
      </c>
      <c r="C107" s="6">
        <f>+2.2 %</f>
        <v>0.022</v>
      </c>
      <c r="D107" s="6">
        <f>+1.6 %</f>
        <v>0.016</v>
      </c>
      <c r="E107" s="7" t="s">
        <v>65</v>
      </c>
    </row>
    <row r="108">
      <c r="A108" s="4">
        <v>40787.0</v>
      </c>
      <c r="B108" s="5" t="s">
        <v>1667</v>
      </c>
      <c r="C108" s="7" t="s">
        <v>53</v>
      </c>
      <c r="D108" s="7" t="s">
        <v>145</v>
      </c>
      <c r="E108" s="7" t="s">
        <v>133</v>
      </c>
    </row>
    <row r="109">
      <c r="A109" s="4">
        <v>40756.0</v>
      </c>
      <c r="B109" s="5" t="s">
        <v>758</v>
      </c>
      <c r="C109" s="7" t="s">
        <v>60</v>
      </c>
      <c r="D109" s="7" t="s">
        <v>92</v>
      </c>
      <c r="E109" s="7" t="s">
        <v>95</v>
      </c>
    </row>
    <row r="110">
      <c r="A110" s="4">
        <v>40725.0</v>
      </c>
      <c r="B110" s="5" t="s">
        <v>1551</v>
      </c>
      <c r="C110" s="7" t="s">
        <v>106</v>
      </c>
      <c r="D110" s="7" t="s">
        <v>88</v>
      </c>
      <c r="E110" s="7" t="s">
        <v>100</v>
      </c>
    </row>
    <row r="111">
      <c r="A111" s="4">
        <v>40695.0</v>
      </c>
      <c r="B111" s="5" t="s">
        <v>1547</v>
      </c>
      <c r="C111" s="7" t="s">
        <v>15</v>
      </c>
      <c r="D111" s="7" t="s">
        <v>13</v>
      </c>
      <c r="E111" s="7" t="s">
        <v>92</v>
      </c>
    </row>
    <row r="112">
      <c r="A112" s="4">
        <v>40664.0</v>
      </c>
      <c r="B112" s="5" t="s">
        <v>958</v>
      </c>
      <c r="C112" s="7" t="s">
        <v>47</v>
      </c>
      <c r="D112" s="7" t="s">
        <v>57</v>
      </c>
      <c r="E112" s="7" t="s">
        <v>188</v>
      </c>
    </row>
    <row r="113">
      <c r="A113" s="4">
        <v>40634.0</v>
      </c>
      <c r="B113" s="5" t="s">
        <v>1668</v>
      </c>
      <c r="C113" s="6">
        <f>+0.1 %</f>
        <v>0.001</v>
      </c>
      <c r="D113" s="6">
        <f>+1 %</f>
        <v>0.01</v>
      </c>
      <c r="E113" s="7" t="s">
        <v>47</v>
      </c>
    </row>
    <row r="114">
      <c r="A114" s="4">
        <v>40603.0</v>
      </c>
      <c r="B114" s="5" t="s">
        <v>474</v>
      </c>
      <c r="C114" s="6">
        <f>+0.8 %</f>
        <v>0.008</v>
      </c>
      <c r="D114" s="6">
        <f>+1.3 %</f>
        <v>0.013</v>
      </c>
      <c r="E114" s="7" t="s">
        <v>65</v>
      </c>
    </row>
    <row r="115">
      <c r="A115" s="4">
        <v>40575.0</v>
      </c>
      <c r="B115" s="5" t="s">
        <v>1669</v>
      </c>
      <c r="C115" s="6">
        <f t="shared" ref="C115:D115" si="8">+0.1 %</f>
        <v>0.001</v>
      </c>
      <c r="D115" s="6">
        <f t="shared" si="8"/>
        <v>0.001</v>
      </c>
      <c r="E115" s="7" t="s">
        <v>285</v>
      </c>
    </row>
    <row r="116">
      <c r="A116" s="4">
        <v>40544.0</v>
      </c>
      <c r="B116" s="5" t="s">
        <v>1670</v>
      </c>
      <c r="C116" s="6">
        <f>+0.3 %</f>
        <v>0.003</v>
      </c>
      <c r="D116" s="7" t="s">
        <v>57</v>
      </c>
      <c r="E116" s="7" t="s">
        <v>106</v>
      </c>
    </row>
    <row r="117">
      <c r="A117" s="4">
        <v>40513.0</v>
      </c>
      <c r="B117" s="5" t="s">
        <v>761</v>
      </c>
      <c r="C117" s="7" t="s">
        <v>60</v>
      </c>
      <c r="D117" s="7" t="s">
        <v>74</v>
      </c>
      <c r="E117" s="7" t="s">
        <v>212</v>
      </c>
    </row>
    <row r="118">
      <c r="A118" s="4">
        <v>40483.0</v>
      </c>
      <c r="B118" s="5" t="s">
        <v>1598</v>
      </c>
      <c r="C118" s="7" t="s">
        <v>57</v>
      </c>
      <c r="D118" s="7" t="s">
        <v>13</v>
      </c>
      <c r="E118" s="7" t="s">
        <v>285</v>
      </c>
    </row>
    <row r="119">
      <c r="A119" s="4">
        <v>40452.0</v>
      </c>
      <c r="B119" s="5" t="s">
        <v>1671</v>
      </c>
      <c r="C119" s="7" t="s">
        <v>53</v>
      </c>
      <c r="D119" s="7" t="s">
        <v>92</v>
      </c>
      <c r="E119" s="7" t="s">
        <v>188</v>
      </c>
    </row>
    <row r="120">
      <c r="A120" s="4">
        <v>40422.0</v>
      </c>
      <c r="B120" s="5" t="s">
        <v>1148</v>
      </c>
      <c r="C120" s="7" t="s">
        <v>65</v>
      </c>
      <c r="D120" s="7" t="s">
        <v>106</v>
      </c>
      <c r="E120" s="7" t="s">
        <v>142</v>
      </c>
    </row>
    <row r="121">
      <c r="A121" s="4">
        <v>40391.0</v>
      </c>
      <c r="B121" s="5" t="s">
        <v>1672</v>
      </c>
      <c r="C121" s="7" t="s">
        <v>82</v>
      </c>
      <c r="D121" s="7" t="s">
        <v>142</v>
      </c>
      <c r="E121" s="7" t="s">
        <v>106</v>
      </c>
    </row>
    <row r="122">
      <c r="A122" s="4">
        <v>40360.0</v>
      </c>
      <c r="B122" s="5" t="s">
        <v>1389</v>
      </c>
      <c r="C122" s="6">
        <f>+0.6 %</f>
        <v>0.006</v>
      </c>
      <c r="D122" s="6">
        <f>+0.8 %</f>
        <v>0.008</v>
      </c>
      <c r="E122" s="7" t="s">
        <v>150</v>
      </c>
    </row>
    <row r="123">
      <c r="A123" s="4">
        <v>40330.0</v>
      </c>
      <c r="B123" s="5" t="s">
        <v>1541</v>
      </c>
      <c r="C123" s="7" t="s">
        <v>72</v>
      </c>
      <c r="D123" s="6">
        <f>+0.4 %</f>
        <v>0.004</v>
      </c>
      <c r="E123" s="7" t="s">
        <v>23</v>
      </c>
    </row>
    <row r="124">
      <c r="A124" s="4">
        <v>40299.0</v>
      </c>
      <c r="B124" s="5" t="s">
        <v>478</v>
      </c>
      <c r="C124" s="6">
        <f>+2.4 %</f>
        <v>0.024</v>
      </c>
      <c r="D124" s="6">
        <f>+2 %</f>
        <v>0.02</v>
      </c>
      <c r="E124" s="7" t="s">
        <v>105</v>
      </c>
    </row>
    <row r="125">
      <c r="A125" s="4">
        <v>40269.0</v>
      </c>
      <c r="B125" s="5" t="s">
        <v>1673</v>
      </c>
      <c r="C125" s="6">
        <f>+0.2 %</f>
        <v>0.002</v>
      </c>
      <c r="D125" s="6">
        <f>+0.1 %</f>
        <v>0.001</v>
      </c>
      <c r="E125" s="7" t="s">
        <v>150</v>
      </c>
    </row>
    <row r="126">
      <c r="A126" s="4">
        <v>40238.0</v>
      </c>
      <c r="B126" s="5" t="s">
        <v>414</v>
      </c>
      <c r="C126" s="7" t="s">
        <v>48</v>
      </c>
      <c r="D126" s="7" t="s">
        <v>47</v>
      </c>
      <c r="E126" s="7" t="s">
        <v>13</v>
      </c>
    </row>
    <row r="127">
      <c r="A127" s="4">
        <v>40210.0</v>
      </c>
      <c r="B127" s="5" t="s">
        <v>665</v>
      </c>
      <c r="C127" s="6">
        <f>+0.5 %</f>
        <v>0.005</v>
      </c>
      <c r="D127" s="5" t="s">
        <v>35</v>
      </c>
      <c r="E127" s="6">
        <f>+1.1 %</f>
        <v>0.011</v>
      </c>
    </row>
    <row r="128">
      <c r="A128" s="4">
        <v>40179.0</v>
      </c>
      <c r="B128" s="5" t="s">
        <v>803</v>
      </c>
      <c r="C128" s="7" t="s">
        <v>65</v>
      </c>
      <c r="D128" s="7" t="s">
        <v>255</v>
      </c>
      <c r="E128" s="6">
        <f>+2.3 %</f>
        <v>0.023</v>
      </c>
    </row>
    <row r="129">
      <c r="A129" s="4">
        <v>40148.0</v>
      </c>
      <c r="B129" s="5" t="s">
        <v>1129</v>
      </c>
      <c r="C129" s="6">
        <f>+0.6 %</f>
        <v>0.006</v>
      </c>
      <c r="D129" s="7" t="s">
        <v>60</v>
      </c>
      <c r="E129" s="6">
        <f>+2.1 %</f>
        <v>0.021</v>
      </c>
    </row>
    <row r="130">
      <c r="A130" s="4">
        <v>40118.0</v>
      </c>
      <c r="B130" s="5" t="s">
        <v>1674</v>
      </c>
      <c r="C130" s="7" t="s">
        <v>70</v>
      </c>
      <c r="D130" s="7" t="s">
        <v>85</v>
      </c>
      <c r="E130" s="7" t="s">
        <v>67</v>
      </c>
    </row>
    <row r="131">
      <c r="A131" s="4">
        <v>40087.0</v>
      </c>
      <c r="B131" s="5" t="s">
        <v>1675</v>
      </c>
      <c r="C131" s="6">
        <f>+1.4 %</f>
        <v>0.014</v>
      </c>
      <c r="D131" s="7" t="s">
        <v>74</v>
      </c>
      <c r="E131" s="6">
        <f>+1.6 %</f>
        <v>0.016</v>
      </c>
    </row>
    <row r="132">
      <c r="A132" s="4">
        <v>40057.0</v>
      </c>
      <c r="B132" s="5" t="s">
        <v>1676</v>
      </c>
      <c r="C132" s="6">
        <f>+0.1 %</f>
        <v>0.001</v>
      </c>
      <c r="D132" s="6">
        <f>+0.3 %</f>
        <v>0.003</v>
      </c>
      <c r="E132" s="6">
        <f>+0.7 %</f>
        <v>0.007</v>
      </c>
    </row>
    <row r="133">
      <c r="A133" s="4">
        <v>40026.0</v>
      </c>
      <c r="B133" s="5" t="s">
        <v>1677</v>
      </c>
      <c r="C133" s="7" t="s">
        <v>72</v>
      </c>
      <c r="D133" s="7" t="s">
        <v>255</v>
      </c>
      <c r="E133" s="6">
        <f>+2 %</f>
        <v>0.02</v>
      </c>
    </row>
    <row r="134">
      <c r="A134" s="4">
        <v>39995.0</v>
      </c>
      <c r="B134" s="5" t="s">
        <v>412</v>
      </c>
      <c r="C134" s="6">
        <f>+2.4 %</f>
        <v>0.024</v>
      </c>
      <c r="D134" s="6">
        <f>+0.8 %</f>
        <v>0.008</v>
      </c>
      <c r="E134" s="6">
        <f>+4.7 %</f>
        <v>0.047</v>
      </c>
    </row>
    <row r="135">
      <c r="A135" s="4">
        <v>39965.0</v>
      </c>
      <c r="B135" s="5" t="s">
        <v>1390</v>
      </c>
      <c r="C135" s="7" t="s">
        <v>90</v>
      </c>
      <c r="D135" s="5" t="s">
        <v>35</v>
      </c>
      <c r="E135" s="6">
        <f>+1.2 %</f>
        <v>0.012</v>
      </c>
    </row>
    <row r="136">
      <c r="A136" s="4">
        <v>39934.0</v>
      </c>
      <c r="B136" s="5" t="s">
        <v>1678</v>
      </c>
      <c r="C136" s="6">
        <f t="shared" ref="C136:C137" si="9">+1.5 %</f>
        <v>0.015</v>
      </c>
      <c r="D136" s="6">
        <f>+5 %</f>
        <v>0.05</v>
      </c>
      <c r="E136" s="6">
        <f>+4.9 %</f>
        <v>0.049</v>
      </c>
    </row>
    <row r="137">
      <c r="A137" s="4">
        <v>39904.0</v>
      </c>
      <c r="B137" s="5" t="s">
        <v>1679</v>
      </c>
      <c r="C137" s="6">
        <f t="shared" si="9"/>
        <v>0.015</v>
      </c>
      <c r="D137" s="6">
        <f>+5.2 %</f>
        <v>0.052</v>
      </c>
      <c r="E137" s="6">
        <f>+2.1 %</f>
        <v>0.021</v>
      </c>
    </row>
    <row r="138">
      <c r="A138" s="4">
        <v>39873.0</v>
      </c>
      <c r="B138" s="5" t="s">
        <v>855</v>
      </c>
      <c r="C138" s="6">
        <f>+1.9 %</f>
        <v>0.019</v>
      </c>
      <c r="D138" s="6">
        <f>+2.3 %</f>
        <v>0.023</v>
      </c>
      <c r="E138" s="6">
        <f>+0.6 %</f>
        <v>0.006</v>
      </c>
    </row>
    <row r="139">
      <c r="A139" s="4">
        <v>39845.0</v>
      </c>
      <c r="B139" s="5" t="s">
        <v>1605</v>
      </c>
      <c r="C139" s="6">
        <f>+1.7 %</f>
        <v>0.017</v>
      </c>
      <c r="D139" s="7" t="s">
        <v>255</v>
      </c>
      <c r="E139" s="7" t="s">
        <v>105</v>
      </c>
    </row>
    <row r="140">
      <c r="A140" s="4">
        <v>39814.0</v>
      </c>
      <c r="B140" s="5" t="s">
        <v>1680</v>
      </c>
      <c r="C140" s="7" t="s">
        <v>66</v>
      </c>
      <c r="D140" s="7" t="s">
        <v>7</v>
      </c>
      <c r="E140" s="7" t="s">
        <v>48</v>
      </c>
    </row>
    <row r="141">
      <c r="A141" s="4">
        <v>39783.0</v>
      </c>
      <c r="B141" s="5" t="s">
        <v>766</v>
      </c>
      <c r="C141" s="7" t="s">
        <v>133</v>
      </c>
      <c r="D141" s="7" t="s">
        <v>105</v>
      </c>
      <c r="E141" s="7" t="s">
        <v>313</v>
      </c>
    </row>
    <row r="142">
      <c r="A142" s="4">
        <v>39753.0</v>
      </c>
      <c r="B142" s="5" t="s">
        <v>1681</v>
      </c>
      <c r="C142" s="6">
        <f>+1 %</f>
        <v>0.01</v>
      </c>
      <c r="D142" s="6">
        <f>+2.8 %</f>
        <v>0.028</v>
      </c>
      <c r="E142" s="7" t="s">
        <v>57</v>
      </c>
    </row>
    <row r="143">
      <c r="A143" s="4">
        <v>39722.0</v>
      </c>
      <c r="B143" s="5" t="s">
        <v>1682</v>
      </c>
      <c r="C143" s="6">
        <f>+0.5 %</f>
        <v>0.005</v>
      </c>
      <c r="D143" s="6">
        <f>+2.3 %</f>
        <v>0.023</v>
      </c>
      <c r="E143" s="6">
        <f>+1.8 %</f>
        <v>0.018</v>
      </c>
    </row>
    <row r="144">
      <c r="A144" s="4">
        <v>39692.0</v>
      </c>
      <c r="B144" s="5" t="s">
        <v>1683</v>
      </c>
      <c r="C144" s="6">
        <f>+1.3 %</f>
        <v>0.013</v>
      </c>
      <c r="D144" s="6">
        <f>+0.8 %</f>
        <v>0.008</v>
      </c>
      <c r="E144" s="5" t="s">
        <v>366</v>
      </c>
    </row>
    <row r="145">
      <c r="A145" s="4">
        <v>39661.0</v>
      </c>
      <c r="B145" s="5" t="s">
        <v>1684</v>
      </c>
      <c r="C145" s="6">
        <f>+0.5 %</f>
        <v>0.005</v>
      </c>
      <c r="D145" s="5" t="s">
        <v>35</v>
      </c>
      <c r="E145" s="5" t="s">
        <v>366</v>
      </c>
    </row>
    <row r="146">
      <c r="A146" s="4">
        <v>39630.0</v>
      </c>
      <c r="B146" s="5" t="s">
        <v>474</v>
      </c>
      <c r="C146" s="7" t="s">
        <v>65</v>
      </c>
      <c r="D146" s="7" t="s">
        <v>67</v>
      </c>
      <c r="E146" s="5" t="s">
        <v>366</v>
      </c>
    </row>
    <row r="147">
      <c r="A147" s="4">
        <v>39600.0</v>
      </c>
      <c r="B147" s="5" t="s">
        <v>475</v>
      </c>
      <c r="C147" s="6">
        <f>+0.5 %</f>
        <v>0.005</v>
      </c>
      <c r="D147" s="7" t="s">
        <v>74</v>
      </c>
      <c r="E147" s="5" t="s">
        <v>366</v>
      </c>
    </row>
    <row r="148">
      <c r="A148" s="4">
        <v>39569.0</v>
      </c>
      <c r="B148" s="5" t="s">
        <v>1684</v>
      </c>
      <c r="C148" s="7" t="s">
        <v>66</v>
      </c>
      <c r="D148" s="7" t="s">
        <v>67</v>
      </c>
      <c r="E148" s="5" t="s">
        <v>366</v>
      </c>
    </row>
    <row r="149">
      <c r="A149" s="4">
        <v>39539.0</v>
      </c>
      <c r="B149" s="5" t="s">
        <v>858</v>
      </c>
      <c r="C149" s="5" t="s">
        <v>35</v>
      </c>
      <c r="D149" s="6">
        <f>+2.4 %</f>
        <v>0.024</v>
      </c>
      <c r="E149" s="5" t="s">
        <v>366</v>
      </c>
    </row>
    <row r="150">
      <c r="A150" s="4">
        <v>39508.0</v>
      </c>
      <c r="B150" s="5" t="s">
        <v>1685</v>
      </c>
      <c r="C150" s="7" t="s">
        <v>18</v>
      </c>
      <c r="D150" s="7" t="s">
        <v>707</v>
      </c>
      <c r="E150" s="5" t="s">
        <v>366</v>
      </c>
    </row>
    <row r="151">
      <c r="A151" s="4">
        <v>39479.0</v>
      </c>
      <c r="B151" s="5" t="s">
        <v>1542</v>
      </c>
      <c r="C151" s="6">
        <f>+2.9 %</f>
        <v>0.029</v>
      </c>
      <c r="D151" s="7" t="s">
        <v>66</v>
      </c>
      <c r="E151" s="5" t="s">
        <v>366</v>
      </c>
    </row>
    <row r="152">
      <c r="A152" s="4">
        <v>39448.0</v>
      </c>
      <c r="B152" s="5" t="s">
        <v>1686</v>
      </c>
      <c r="C152" s="7" t="s">
        <v>311</v>
      </c>
      <c r="D152" s="7" t="s">
        <v>66</v>
      </c>
      <c r="E152" s="5" t="s">
        <v>366</v>
      </c>
    </row>
    <row r="153">
      <c r="A153" s="4">
        <v>39417.0</v>
      </c>
      <c r="B153" s="5" t="s">
        <v>1158</v>
      </c>
      <c r="C153" s="6">
        <f>+5.2 %</f>
        <v>0.052</v>
      </c>
      <c r="D153" s="5" t="s">
        <v>366</v>
      </c>
      <c r="E153" s="5" t="s">
        <v>366</v>
      </c>
    </row>
    <row r="154">
      <c r="A154" s="4">
        <v>39387.0</v>
      </c>
      <c r="B154" s="5" t="s">
        <v>1687</v>
      </c>
      <c r="C154" s="6">
        <f>+2.9 %</f>
        <v>0.029</v>
      </c>
      <c r="D154" s="5" t="s">
        <v>366</v>
      </c>
      <c r="E154" s="5" t="s">
        <v>366</v>
      </c>
    </row>
    <row r="155">
      <c r="A155" s="4">
        <v>39356.0</v>
      </c>
      <c r="B155" s="5" t="s">
        <v>1688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1689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1690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1691</v>
      </c>
      <c r="C2" s="7" t="s">
        <v>85</v>
      </c>
      <c r="D2" s="7" t="s">
        <v>70</v>
      </c>
      <c r="E2" s="6">
        <f>+1.5 %</f>
        <v>0.015</v>
      </c>
    </row>
    <row r="3">
      <c r="A3" s="4">
        <v>43983.0</v>
      </c>
      <c r="B3" s="5" t="s">
        <v>599</v>
      </c>
      <c r="C3" s="5" t="s">
        <v>35</v>
      </c>
      <c r="D3" s="7" t="s">
        <v>18</v>
      </c>
      <c r="E3" s="6">
        <f>+1.7 %</f>
        <v>0.017</v>
      </c>
    </row>
    <row r="4">
      <c r="A4" s="4">
        <v>43952.0</v>
      </c>
      <c r="B4" s="5" t="s">
        <v>599</v>
      </c>
      <c r="C4" s="7" t="s">
        <v>75</v>
      </c>
      <c r="D4" s="6">
        <f>+0.8 %</f>
        <v>0.008</v>
      </c>
      <c r="E4" s="6">
        <f>+1.8 %</f>
        <v>0.018</v>
      </c>
    </row>
    <row r="5">
      <c r="A5" s="4">
        <v>43922.0</v>
      </c>
      <c r="B5" s="5" t="s">
        <v>1692</v>
      </c>
      <c r="C5" s="6">
        <f>+1 %</f>
        <v>0.01</v>
      </c>
      <c r="D5" s="6">
        <f>+2.8 %</f>
        <v>0.028</v>
      </c>
      <c r="E5" s="6">
        <f>+3.2 %</f>
        <v>0.032</v>
      </c>
    </row>
    <row r="6">
      <c r="A6" s="4">
        <v>43891.0</v>
      </c>
      <c r="B6" s="5" t="s">
        <v>1693</v>
      </c>
      <c r="C6" s="6">
        <f>+1.3 %</f>
        <v>0.013</v>
      </c>
      <c r="D6" s="6">
        <f>+1.5 %</f>
        <v>0.015</v>
      </c>
      <c r="E6" s="6">
        <f>+2.7 %</f>
        <v>0.027</v>
      </c>
    </row>
    <row r="7">
      <c r="A7" s="4">
        <v>43862.0</v>
      </c>
      <c r="B7" s="5" t="s">
        <v>1694</v>
      </c>
      <c r="C7" s="6">
        <f>+0.5 %</f>
        <v>0.005</v>
      </c>
      <c r="D7" s="6">
        <f>+0.3 %</f>
        <v>0.003</v>
      </c>
      <c r="E7" s="6">
        <f>+0.2 %</f>
        <v>0.002</v>
      </c>
    </row>
    <row r="8">
      <c r="A8" s="4">
        <v>43831.0</v>
      </c>
      <c r="B8" s="5" t="s">
        <v>1695</v>
      </c>
      <c r="C8" s="7" t="s">
        <v>15</v>
      </c>
      <c r="D8" s="7" t="s">
        <v>74</v>
      </c>
      <c r="E8" s="7" t="s">
        <v>57</v>
      </c>
    </row>
    <row r="9">
      <c r="A9" s="4">
        <v>43800.0</v>
      </c>
      <c r="B9" s="5" t="s">
        <v>1696</v>
      </c>
      <c r="C9" s="6">
        <f>+0.1 %</f>
        <v>0.001</v>
      </c>
      <c r="D9" s="6">
        <f>+0.6 %</f>
        <v>0.006</v>
      </c>
      <c r="E9" s="6">
        <f>+1.4 %</f>
        <v>0.014</v>
      </c>
    </row>
    <row r="10">
      <c r="A10" s="4">
        <v>43770.0</v>
      </c>
      <c r="B10" s="5" t="s">
        <v>1697</v>
      </c>
      <c r="C10" s="7" t="s">
        <v>18</v>
      </c>
      <c r="D10" s="6">
        <f>+0.5 %</f>
        <v>0.005</v>
      </c>
      <c r="E10" s="6">
        <f>+1.7 %</f>
        <v>0.017</v>
      </c>
    </row>
    <row r="11">
      <c r="A11" s="4">
        <v>43739.0</v>
      </c>
      <c r="B11" s="5" t="s">
        <v>1698</v>
      </c>
      <c r="C11" s="6">
        <f>+1 %</f>
        <v>0.01</v>
      </c>
      <c r="D11" s="6">
        <f>+1.7 %</f>
        <v>0.017</v>
      </c>
      <c r="E11" s="6">
        <f>+1.6 %</f>
        <v>0.016</v>
      </c>
    </row>
    <row r="12">
      <c r="A12" s="4">
        <v>43709.0</v>
      </c>
      <c r="B12" s="5" t="s">
        <v>307</v>
      </c>
      <c r="C12" s="5" t="s">
        <v>35</v>
      </c>
      <c r="D12" s="5" t="s">
        <v>35</v>
      </c>
      <c r="E12" s="6">
        <f>+2.1 %</f>
        <v>0.021</v>
      </c>
    </row>
    <row r="13">
      <c r="A13" s="4">
        <v>43678.0</v>
      </c>
      <c r="B13" s="5" t="s">
        <v>1699</v>
      </c>
      <c r="C13" s="6">
        <f>+0.7 %</f>
        <v>0.007</v>
      </c>
      <c r="D13" s="6">
        <f>+0.1 %</f>
        <v>0.001</v>
      </c>
      <c r="E13" s="6">
        <f>+4 %</f>
        <v>0.04</v>
      </c>
    </row>
    <row r="14">
      <c r="A14" s="4">
        <v>43647.0</v>
      </c>
      <c r="B14" s="5" t="s">
        <v>1700</v>
      </c>
      <c r="C14" s="7" t="s">
        <v>74</v>
      </c>
      <c r="D14" s="7" t="s">
        <v>48</v>
      </c>
      <c r="E14" s="6">
        <f>+4.3 %</f>
        <v>0.043</v>
      </c>
    </row>
    <row r="15">
      <c r="A15" s="4">
        <v>43617.0</v>
      </c>
      <c r="B15" s="5" t="s">
        <v>307</v>
      </c>
      <c r="C15" s="6">
        <f>+0.1 %</f>
        <v>0.001</v>
      </c>
      <c r="D15" s="6">
        <f>+0.5 %</f>
        <v>0.005</v>
      </c>
      <c r="E15" s="6">
        <f>+5.8 %</f>
        <v>0.058</v>
      </c>
    </row>
    <row r="16">
      <c r="A16" s="4">
        <v>43586.0</v>
      </c>
      <c r="B16" s="5" t="s">
        <v>1701</v>
      </c>
      <c r="C16" s="5" t="s">
        <v>35</v>
      </c>
      <c r="D16" s="7" t="s">
        <v>74</v>
      </c>
      <c r="E16" s="6">
        <f>+8 %</f>
        <v>0.08</v>
      </c>
    </row>
    <row r="17">
      <c r="A17" s="4">
        <v>43556.0</v>
      </c>
      <c r="B17" s="5" t="s">
        <v>1052</v>
      </c>
      <c r="C17" s="6">
        <f>+0.5 %</f>
        <v>0.005</v>
      </c>
      <c r="D17" s="7" t="s">
        <v>18</v>
      </c>
      <c r="E17" s="6">
        <f>+9.9 %</f>
        <v>0.099</v>
      </c>
    </row>
    <row r="18">
      <c r="A18" s="4">
        <v>43525.0</v>
      </c>
      <c r="B18" s="5" t="s">
        <v>1054</v>
      </c>
      <c r="C18" s="7" t="s">
        <v>47</v>
      </c>
      <c r="D18" s="6">
        <f>+0.3 %</f>
        <v>0.003</v>
      </c>
      <c r="E18" s="6">
        <f>+11.7 %</f>
        <v>0.117</v>
      </c>
    </row>
    <row r="19">
      <c r="A19" s="4">
        <v>43497.0</v>
      </c>
      <c r="B19" s="5" t="s">
        <v>245</v>
      </c>
      <c r="C19" s="6">
        <f>+0.1 %</f>
        <v>0.001</v>
      </c>
      <c r="D19" s="6">
        <f>+1.8 %</f>
        <v>0.018</v>
      </c>
      <c r="E19" s="6">
        <f>+13.8 %</f>
        <v>0.138</v>
      </c>
    </row>
    <row r="20">
      <c r="A20" s="4">
        <v>43466.0</v>
      </c>
      <c r="B20" s="5" t="s">
        <v>1697</v>
      </c>
      <c r="C20" s="6">
        <f>+1.3 %</f>
        <v>0.013</v>
      </c>
      <c r="D20" s="6">
        <f>+1.1 %</f>
        <v>0.011</v>
      </c>
      <c r="E20" s="6">
        <f>+14.7 %</f>
        <v>0.147</v>
      </c>
    </row>
    <row r="21">
      <c r="A21" s="4">
        <v>43435.0</v>
      </c>
      <c r="B21" s="5" t="s">
        <v>244</v>
      </c>
      <c r="C21" s="6">
        <f>+0.4 %</f>
        <v>0.004</v>
      </c>
      <c r="D21" s="6">
        <f>+1.2 %</f>
        <v>0.012</v>
      </c>
      <c r="E21" s="6">
        <f>+13.9 %</f>
        <v>0.139</v>
      </c>
    </row>
    <row r="22">
      <c r="A22" s="4">
        <v>43405.0</v>
      </c>
      <c r="B22" s="5" t="s">
        <v>1702</v>
      </c>
      <c r="C22" s="7" t="s">
        <v>48</v>
      </c>
      <c r="D22" s="6">
        <f>+2.7 %</f>
        <v>0.027</v>
      </c>
      <c r="E22" s="6">
        <f>+16 %</f>
        <v>0.16</v>
      </c>
    </row>
    <row r="23">
      <c r="A23" s="4">
        <v>43374.0</v>
      </c>
      <c r="B23" s="5" t="s">
        <v>1703</v>
      </c>
      <c r="C23" s="6">
        <f>+1.4 %</f>
        <v>0.014</v>
      </c>
      <c r="D23" s="6">
        <f>+4.4 %</f>
        <v>0.044</v>
      </c>
      <c r="E23" s="6">
        <f>+18.3 %</f>
        <v>0.183</v>
      </c>
    </row>
    <row r="24">
      <c r="A24" s="4">
        <v>43344.0</v>
      </c>
      <c r="B24" s="5" t="s">
        <v>1704</v>
      </c>
      <c r="C24" s="6">
        <f>+1.8 %</f>
        <v>0.018</v>
      </c>
      <c r="D24" s="6">
        <f>+3.7 %</f>
        <v>0.037</v>
      </c>
      <c r="E24" s="6">
        <f>+19.1 %</f>
        <v>0.191</v>
      </c>
    </row>
    <row r="25">
      <c r="A25" s="4">
        <v>43313.0</v>
      </c>
      <c r="B25" s="5" t="s">
        <v>1705</v>
      </c>
      <c r="C25" s="6">
        <f>+1.1 %</f>
        <v>0.011</v>
      </c>
      <c r="D25" s="6">
        <f>+4 %</f>
        <v>0.04</v>
      </c>
      <c r="E25" s="6">
        <f>+19.3 %</f>
        <v>0.193</v>
      </c>
    </row>
    <row r="26">
      <c r="A26" s="4">
        <v>43282.0</v>
      </c>
      <c r="B26" s="5" t="s">
        <v>577</v>
      </c>
      <c r="C26" s="6">
        <f>+0.8 %</f>
        <v>0.008</v>
      </c>
      <c r="D26" s="6">
        <f>+4.7 %</f>
        <v>0.047</v>
      </c>
      <c r="E26" s="6">
        <f t="shared" ref="E26:E27" si="1">+16.9 %</f>
        <v>0.169</v>
      </c>
    </row>
    <row r="27">
      <c r="A27" s="4">
        <v>43252.0</v>
      </c>
      <c r="B27" s="5" t="s">
        <v>581</v>
      </c>
      <c r="C27" s="6">
        <f>+2.1 %</f>
        <v>0.021</v>
      </c>
      <c r="D27" s="6">
        <f>+6.2 %</f>
        <v>0.062</v>
      </c>
      <c r="E27" s="6">
        <f t="shared" si="1"/>
        <v>0.169</v>
      </c>
    </row>
    <row r="28">
      <c r="A28" s="4">
        <v>43221.0</v>
      </c>
      <c r="B28" s="5" t="s">
        <v>1706</v>
      </c>
      <c r="C28" s="6">
        <f>+1.8 %</f>
        <v>0.018</v>
      </c>
      <c r="D28" s="6">
        <f>+4.7 %</f>
        <v>0.047</v>
      </c>
      <c r="E28" s="6">
        <f>+15.5 %</f>
        <v>0.155</v>
      </c>
    </row>
    <row r="29">
      <c r="A29" s="4">
        <v>43191.0</v>
      </c>
      <c r="B29" s="5" t="s">
        <v>256</v>
      </c>
      <c r="C29" s="6">
        <f>+2.1 %</f>
        <v>0.021</v>
      </c>
      <c r="D29" s="6">
        <f>+3.8 %</f>
        <v>0.038</v>
      </c>
      <c r="E29" s="6">
        <f>+16.5 %</f>
        <v>0.165</v>
      </c>
    </row>
    <row r="30">
      <c r="A30" s="4">
        <v>43160.0</v>
      </c>
      <c r="B30" s="5" t="s">
        <v>1707</v>
      </c>
      <c r="C30" s="6">
        <f>+0.7 %</f>
        <v>0.007</v>
      </c>
      <c r="D30" s="6">
        <f>+2.2 %</f>
        <v>0.022</v>
      </c>
      <c r="E30" s="6">
        <f>+13.9 %</f>
        <v>0.139</v>
      </c>
    </row>
    <row r="31">
      <c r="A31" s="4">
        <v>43132.0</v>
      </c>
      <c r="B31" s="5" t="s">
        <v>203</v>
      </c>
      <c r="C31" s="6">
        <f>+0.9 %</f>
        <v>0.009</v>
      </c>
      <c r="D31" s="6">
        <f>+3.8 %</f>
        <v>0.038</v>
      </c>
      <c r="E31" s="6">
        <f>+12.4 %</f>
        <v>0.124</v>
      </c>
    </row>
    <row r="32">
      <c r="A32" s="4">
        <v>43101.0</v>
      </c>
      <c r="B32" s="5" t="s">
        <v>1708</v>
      </c>
      <c r="C32" s="6">
        <f>+0.5 %</f>
        <v>0.005</v>
      </c>
      <c r="D32" s="6">
        <f>+4.3 %</f>
        <v>0.043</v>
      </c>
      <c r="E32" s="6">
        <f>+12.8 %</f>
        <v>0.128</v>
      </c>
    </row>
    <row r="33">
      <c r="A33" s="4">
        <v>43070.0</v>
      </c>
      <c r="B33" s="5" t="s">
        <v>1709</v>
      </c>
      <c r="C33" s="6">
        <f>+2.3 %</f>
        <v>0.023</v>
      </c>
      <c r="D33" s="6">
        <f>+5.8 %</f>
        <v>0.058</v>
      </c>
      <c r="E33" s="6">
        <f>+12.4 %</f>
        <v>0.124</v>
      </c>
    </row>
    <row r="34">
      <c r="A34" s="4">
        <v>43040.0</v>
      </c>
      <c r="B34" s="5" t="s">
        <v>1710</v>
      </c>
      <c r="C34" s="6">
        <f>+1.4 %</f>
        <v>0.014</v>
      </c>
      <c r="D34" s="6">
        <f>+5.5 %</f>
        <v>0.055</v>
      </c>
      <c r="E34" s="6">
        <f>+9.6 %</f>
        <v>0.096</v>
      </c>
    </row>
    <row r="35">
      <c r="A35" s="4">
        <v>43009.0</v>
      </c>
      <c r="B35" s="5" t="s">
        <v>1711</v>
      </c>
      <c r="C35" s="6">
        <f t="shared" ref="C35:C36" si="2">+2 %</f>
        <v>0.02</v>
      </c>
      <c r="D35" s="6">
        <f>+3.1 %</f>
        <v>0.031</v>
      </c>
      <c r="E35" s="6">
        <f>+7 %</f>
        <v>0.07</v>
      </c>
    </row>
    <row r="36">
      <c r="A36" s="4">
        <v>42979.0</v>
      </c>
      <c r="B36" s="5" t="s">
        <v>1712</v>
      </c>
      <c r="C36" s="6">
        <f t="shared" si="2"/>
        <v>0.02</v>
      </c>
      <c r="D36" s="6">
        <f>+1.9 %</f>
        <v>0.019</v>
      </c>
      <c r="E36" s="6">
        <f>+6.6 %</f>
        <v>0.066</v>
      </c>
    </row>
    <row r="37">
      <c r="A37" s="4">
        <v>42948.0</v>
      </c>
      <c r="B37" s="5" t="s">
        <v>1032</v>
      </c>
      <c r="C37" s="7" t="s">
        <v>65</v>
      </c>
      <c r="D37" s="6">
        <f>+0.7 %</f>
        <v>0.007</v>
      </c>
      <c r="E37" s="6">
        <f>+5.8 %</f>
        <v>0.058</v>
      </c>
    </row>
    <row r="38">
      <c r="A38" s="4">
        <v>42917.0</v>
      </c>
      <c r="B38" s="5" t="s">
        <v>1713</v>
      </c>
      <c r="C38" s="6">
        <f>+0.8 %</f>
        <v>0.008</v>
      </c>
      <c r="D38" s="6">
        <f>+4.4 %</f>
        <v>0.044</v>
      </c>
      <c r="E38" s="6">
        <f>+6.8 %</f>
        <v>0.068</v>
      </c>
    </row>
    <row r="39">
      <c r="A39" s="4">
        <v>42887.0</v>
      </c>
      <c r="B39" s="5" t="s">
        <v>1714</v>
      </c>
      <c r="C39" s="6">
        <f>+0.9 %</f>
        <v>0.009</v>
      </c>
      <c r="D39" s="6">
        <f>+3.4 %</f>
        <v>0.034</v>
      </c>
      <c r="E39" s="6">
        <f>+7.1 %</f>
        <v>0.071</v>
      </c>
    </row>
    <row r="40">
      <c r="A40" s="4">
        <v>42856.0</v>
      </c>
      <c r="B40" s="5" t="s">
        <v>1715</v>
      </c>
      <c r="C40" s="6">
        <f>+2.7 %</f>
        <v>0.027</v>
      </c>
      <c r="D40" s="6">
        <f>+1.9 %</f>
        <v>0.019</v>
      </c>
      <c r="E40" s="6">
        <f>+5.3 %</f>
        <v>0.053</v>
      </c>
    </row>
    <row r="41">
      <c r="A41" s="4">
        <v>42826.0</v>
      </c>
      <c r="B41" s="5" t="s">
        <v>1716</v>
      </c>
      <c r="C41" s="7" t="s">
        <v>57</v>
      </c>
      <c r="D41" s="6">
        <f>+0.5 %</f>
        <v>0.005</v>
      </c>
      <c r="E41" s="6">
        <f>+4 %</f>
        <v>0.04</v>
      </c>
    </row>
    <row r="42">
      <c r="A42" s="4">
        <v>42795.0</v>
      </c>
      <c r="B42" s="5" t="s">
        <v>1717</v>
      </c>
      <c r="C42" s="7" t="s">
        <v>18</v>
      </c>
      <c r="D42" s="6">
        <f>+0.9 %</f>
        <v>0.009</v>
      </c>
      <c r="E42" s="6">
        <f>+6.4 %</f>
        <v>0.064</v>
      </c>
    </row>
    <row r="43">
      <c r="A43" s="4">
        <v>42767.0</v>
      </c>
      <c r="B43" s="5" t="s">
        <v>1718</v>
      </c>
      <c r="C43" s="6">
        <f t="shared" ref="C43:D43" si="3">+1.2 %</f>
        <v>0.012</v>
      </c>
      <c r="D43" s="6">
        <f t="shared" si="3"/>
        <v>0.012</v>
      </c>
      <c r="E43" s="6">
        <f>+6.3 %</f>
        <v>0.063</v>
      </c>
    </row>
    <row r="44">
      <c r="A44" s="4">
        <v>42736.0</v>
      </c>
      <c r="B44" s="5" t="s">
        <v>1719</v>
      </c>
      <c r="C44" s="6">
        <f>+0.2 %</f>
        <v>0.002</v>
      </c>
      <c r="D44" s="7" t="s">
        <v>47</v>
      </c>
      <c r="E44" s="6">
        <f>+4.7 %</f>
        <v>0.047</v>
      </c>
    </row>
    <row r="45">
      <c r="A45" s="4">
        <v>42705.0</v>
      </c>
      <c r="B45" s="5" t="s">
        <v>1720</v>
      </c>
      <c r="C45" s="7" t="s">
        <v>57</v>
      </c>
      <c r="D45" s="6">
        <f>+0.4 %</f>
        <v>0.004</v>
      </c>
      <c r="E45" s="6">
        <f>+6.6 %</f>
        <v>0.066</v>
      </c>
    </row>
    <row r="46">
      <c r="A46" s="4">
        <v>42675.0</v>
      </c>
      <c r="B46" s="5" t="s">
        <v>1719</v>
      </c>
      <c r="C46" s="7" t="s">
        <v>47</v>
      </c>
      <c r="D46" s="6">
        <f>+1.8 %</f>
        <v>0.018</v>
      </c>
      <c r="E46" s="6">
        <f>+7.9 %</f>
        <v>0.079</v>
      </c>
    </row>
    <row r="47">
      <c r="A47" s="4">
        <v>42644.0</v>
      </c>
      <c r="B47" s="5" t="s">
        <v>144</v>
      </c>
      <c r="C47" s="6">
        <f>+1.7 %</f>
        <v>0.017</v>
      </c>
      <c r="D47" s="6">
        <f>+3 %</f>
        <v>0.03</v>
      </c>
      <c r="E47" s="6">
        <f>+10.4 %</f>
        <v>0.104</v>
      </c>
    </row>
    <row r="48">
      <c r="A48" s="4">
        <v>42614.0</v>
      </c>
      <c r="B48" s="5" t="s">
        <v>1721</v>
      </c>
      <c r="C48" s="6">
        <f>+1.3 %</f>
        <v>0.013</v>
      </c>
      <c r="D48" s="6">
        <f>+2.3 %</f>
        <v>0.023</v>
      </c>
      <c r="E48" s="6">
        <f>+6.9 %</f>
        <v>0.069</v>
      </c>
    </row>
    <row r="49">
      <c r="A49" s="4">
        <v>42583.0</v>
      </c>
      <c r="B49" s="5" t="s">
        <v>1722</v>
      </c>
      <c r="C49" s="5" t="s">
        <v>35</v>
      </c>
      <c r="D49" s="6">
        <f>+0.2 %</f>
        <v>0.002</v>
      </c>
      <c r="E49" s="6">
        <f>+6.7 %</f>
        <v>0.067</v>
      </c>
    </row>
    <row r="50">
      <c r="A50" s="4">
        <v>42552.0</v>
      </c>
      <c r="B50" s="5" t="s">
        <v>1722</v>
      </c>
      <c r="C50" s="6">
        <f>+1 %</f>
        <v>0.01</v>
      </c>
      <c r="D50" s="6">
        <f>+1.6 %</f>
        <v>0.016</v>
      </c>
      <c r="E50" s="6">
        <f>+6.5 %</f>
        <v>0.065</v>
      </c>
    </row>
    <row r="51">
      <c r="A51" s="4">
        <v>42522.0</v>
      </c>
      <c r="B51" s="5" t="s">
        <v>12</v>
      </c>
      <c r="C51" s="7" t="s">
        <v>23</v>
      </c>
      <c r="D51" s="6">
        <f>+2.7 %</f>
        <v>0.027</v>
      </c>
      <c r="E51" s="6">
        <f>+4.9 %</f>
        <v>0.049</v>
      </c>
    </row>
    <row r="52">
      <c r="A52" s="4">
        <v>42491.0</v>
      </c>
      <c r="B52" s="5" t="s">
        <v>1022</v>
      </c>
      <c r="C52" s="6">
        <f>+1.4 %</f>
        <v>0.014</v>
      </c>
      <c r="D52" s="6">
        <f>+2.9 %</f>
        <v>0.029</v>
      </c>
      <c r="E52" s="6">
        <f>+5.2 %</f>
        <v>0.052</v>
      </c>
    </row>
    <row r="53">
      <c r="A53" s="4">
        <v>42461.0</v>
      </c>
      <c r="B53" s="5" t="s">
        <v>1723</v>
      </c>
      <c r="C53" s="6">
        <f>+2.1 %</f>
        <v>0.021</v>
      </c>
      <c r="D53" s="6">
        <f>+1.2 %</f>
        <v>0.012</v>
      </c>
      <c r="E53" s="6">
        <f>+5.1 %</f>
        <v>0.051</v>
      </c>
    </row>
    <row r="54">
      <c r="A54" s="4">
        <v>42430.0</v>
      </c>
      <c r="B54" s="5" t="s">
        <v>33</v>
      </c>
      <c r="C54" s="7" t="s">
        <v>48</v>
      </c>
      <c r="D54" s="6">
        <f>+1.1 %</f>
        <v>0.011</v>
      </c>
      <c r="E54" s="6">
        <f>+3.7 %</f>
        <v>0.037</v>
      </c>
    </row>
    <row r="55">
      <c r="A55" s="4">
        <v>42401.0</v>
      </c>
      <c r="B55" s="5" t="s">
        <v>30</v>
      </c>
      <c r="C55" s="7" t="s">
        <v>15</v>
      </c>
      <c r="D55" s="6">
        <f>+2.7 %</f>
        <v>0.027</v>
      </c>
      <c r="E55" s="6">
        <f>+4.3 %</f>
        <v>0.043</v>
      </c>
    </row>
    <row r="56">
      <c r="A56" s="4">
        <v>42370.0</v>
      </c>
      <c r="B56" s="5" t="s">
        <v>1724</v>
      </c>
      <c r="C56" s="6">
        <f>+2 %</f>
        <v>0.02</v>
      </c>
      <c r="D56" s="6">
        <f>+4.3 %</f>
        <v>0.043</v>
      </c>
      <c r="E56" s="6">
        <f>+4.1 %</f>
        <v>0.041</v>
      </c>
    </row>
    <row r="57">
      <c r="A57" s="4">
        <v>42339.0</v>
      </c>
      <c r="B57" s="5" t="s">
        <v>34</v>
      </c>
      <c r="C57" s="6">
        <f>+1 %</f>
        <v>0.01</v>
      </c>
      <c r="D57" s="6">
        <f>+0.6 %</f>
        <v>0.006</v>
      </c>
      <c r="E57" s="6">
        <f>+4.2 %</f>
        <v>0.042</v>
      </c>
    </row>
    <row r="58">
      <c r="A58" s="4">
        <v>42309.0</v>
      </c>
      <c r="B58" s="5" t="s">
        <v>8</v>
      </c>
      <c r="C58" s="6">
        <f>+1.2 %</f>
        <v>0.012</v>
      </c>
      <c r="D58" s="6">
        <f>+0.7 %</f>
        <v>0.007</v>
      </c>
      <c r="E58" s="6">
        <f>+4.8 %</f>
        <v>0.048</v>
      </c>
    </row>
    <row r="59">
      <c r="A59" s="4">
        <v>42278.0</v>
      </c>
      <c r="B59" s="5" t="s">
        <v>118</v>
      </c>
      <c r="C59" s="7" t="s">
        <v>82</v>
      </c>
      <c r="D59" s="7" t="s">
        <v>74</v>
      </c>
      <c r="E59" s="6">
        <f>+3.1 %</f>
        <v>0.031</v>
      </c>
    </row>
    <row r="60">
      <c r="A60" s="4">
        <v>42248.0</v>
      </c>
      <c r="B60" s="5" t="s">
        <v>1725</v>
      </c>
      <c r="C60" s="6">
        <f>+1.1 %</f>
        <v>0.011</v>
      </c>
      <c r="D60" s="6">
        <f>+0.4 %</f>
        <v>0.004</v>
      </c>
      <c r="E60" s="6">
        <f>+3.4 %</f>
        <v>0.034</v>
      </c>
    </row>
    <row r="61">
      <c r="A61" s="4">
        <v>42217.0</v>
      </c>
      <c r="B61" s="5" t="s">
        <v>1005</v>
      </c>
      <c r="C61" s="7" t="s">
        <v>57</v>
      </c>
      <c r="D61" s="7" t="s">
        <v>66</v>
      </c>
      <c r="E61" s="6">
        <f>+2.2 %</f>
        <v>0.022</v>
      </c>
    </row>
    <row r="62">
      <c r="A62" s="4">
        <v>42186.0</v>
      </c>
      <c r="B62" s="5" t="s">
        <v>997</v>
      </c>
      <c r="C62" s="7" t="s">
        <v>18</v>
      </c>
      <c r="D62" s="6">
        <f>+0.3 %</f>
        <v>0.003</v>
      </c>
      <c r="E62" s="6">
        <f>+2.6 %</f>
        <v>0.026</v>
      </c>
    </row>
    <row r="63">
      <c r="A63" s="4">
        <v>42156.0</v>
      </c>
      <c r="B63" s="5" t="s">
        <v>8</v>
      </c>
      <c r="C63" s="7" t="s">
        <v>18</v>
      </c>
      <c r="D63" s="6">
        <f>+1.6 %</f>
        <v>0.016</v>
      </c>
      <c r="E63" s="6">
        <f>+1.7 %</f>
        <v>0.017</v>
      </c>
    </row>
    <row r="64">
      <c r="A64" s="4">
        <v>42125.0</v>
      </c>
      <c r="B64" s="5" t="s">
        <v>124</v>
      </c>
      <c r="C64" s="6">
        <f>+1.3 %</f>
        <v>0.013</v>
      </c>
      <c r="D64" s="6">
        <f>+2.1 %</f>
        <v>0.021</v>
      </c>
      <c r="E64" s="6">
        <f>+2.4 %</f>
        <v>0.024</v>
      </c>
    </row>
    <row r="65">
      <c r="A65" s="4">
        <v>42095.0</v>
      </c>
      <c r="B65" s="5" t="s">
        <v>1726</v>
      </c>
      <c r="C65" s="6">
        <f>+0.8 %</f>
        <v>0.008</v>
      </c>
      <c r="D65" s="6">
        <f>+0.3 %</f>
        <v>0.003</v>
      </c>
      <c r="E65" s="6">
        <f>+0.7 %</f>
        <v>0.007</v>
      </c>
    </row>
    <row r="66">
      <c r="A66" s="4">
        <v>42064.0</v>
      </c>
      <c r="B66" s="5" t="s">
        <v>1727</v>
      </c>
      <c r="C66" s="5" t="s">
        <v>35</v>
      </c>
      <c r="D66" s="6">
        <f>+1.6 %</f>
        <v>0.016</v>
      </c>
      <c r="E66" s="7" t="s">
        <v>15</v>
      </c>
    </row>
    <row r="67">
      <c r="A67" s="4">
        <v>42036.0</v>
      </c>
      <c r="B67" s="5" t="s">
        <v>1727</v>
      </c>
      <c r="C67" s="7" t="s">
        <v>18</v>
      </c>
      <c r="D67" s="6">
        <f>+3.2 %</f>
        <v>0.032</v>
      </c>
      <c r="E67" s="7" t="s">
        <v>150</v>
      </c>
    </row>
    <row r="68">
      <c r="A68" s="4">
        <v>42005.0</v>
      </c>
      <c r="B68" s="5" t="s">
        <v>1728</v>
      </c>
      <c r="C68" s="6">
        <f>+2.1 %</f>
        <v>0.021</v>
      </c>
      <c r="D68" s="6">
        <f>+3.3 %</f>
        <v>0.033</v>
      </c>
      <c r="E68" s="7" t="s">
        <v>133</v>
      </c>
    </row>
    <row r="69">
      <c r="A69" s="4">
        <v>41974.0</v>
      </c>
      <c r="B69" s="5" t="s">
        <v>1729</v>
      </c>
      <c r="C69" s="6">
        <f>+1.6 %</f>
        <v>0.016</v>
      </c>
      <c r="D69" s="7" t="s">
        <v>57</v>
      </c>
      <c r="E69" s="7" t="s">
        <v>188</v>
      </c>
    </row>
    <row r="70">
      <c r="A70" s="4">
        <v>41944.0</v>
      </c>
      <c r="B70" s="5" t="s">
        <v>104</v>
      </c>
      <c r="C70" s="7" t="s">
        <v>60</v>
      </c>
      <c r="D70" s="7" t="s">
        <v>105</v>
      </c>
      <c r="E70" s="7" t="s">
        <v>115</v>
      </c>
    </row>
    <row r="71">
      <c r="A71" s="4">
        <v>41913.0</v>
      </c>
      <c r="B71" s="5" t="s">
        <v>1730</v>
      </c>
      <c r="C71" s="7" t="s">
        <v>13</v>
      </c>
      <c r="D71" s="7" t="s">
        <v>66</v>
      </c>
      <c r="E71" s="7" t="s">
        <v>135</v>
      </c>
    </row>
    <row r="72">
      <c r="A72" s="4">
        <v>41883.0</v>
      </c>
      <c r="B72" s="5" t="s">
        <v>107</v>
      </c>
      <c r="C72" s="7" t="s">
        <v>53</v>
      </c>
      <c r="D72" s="7" t="s">
        <v>13</v>
      </c>
      <c r="E72" s="7" t="s">
        <v>928</v>
      </c>
    </row>
    <row r="73">
      <c r="A73" s="4">
        <v>41852.0</v>
      </c>
      <c r="B73" s="5" t="s">
        <v>109</v>
      </c>
      <c r="C73" s="6">
        <f>+0.2 %</f>
        <v>0.002</v>
      </c>
      <c r="D73" s="7" t="s">
        <v>65</v>
      </c>
      <c r="E73" s="7" t="s">
        <v>309</v>
      </c>
    </row>
    <row r="74">
      <c r="A74" s="4">
        <v>41821.0</v>
      </c>
      <c r="B74" s="5" t="s">
        <v>1009</v>
      </c>
      <c r="C74" s="7" t="s">
        <v>78</v>
      </c>
      <c r="D74" s="7" t="s">
        <v>82</v>
      </c>
      <c r="E74" s="7" t="s">
        <v>1050</v>
      </c>
    </row>
    <row r="75">
      <c r="A75" s="4">
        <v>41791.0</v>
      </c>
      <c r="B75" s="5" t="s">
        <v>1003</v>
      </c>
      <c r="C75" s="6">
        <f>+0.2 %</f>
        <v>0.002</v>
      </c>
      <c r="D75" s="7" t="s">
        <v>60</v>
      </c>
      <c r="E75" s="7" t="s">
        <v>928</v>
      </c>
    </row>
    <row r="76">
      <c r="A76" s="4">
        <v>41760.0</v>
      </c>
      <c r="B76" s="5" t="s">
        <v>38</v>
      </c>
      <c r="C76" s="7" t="s">
        <v>60</v>
      </c>
      <c r="D76" s="7" t="s">
        <v>152</v>
      </c>
      <c r="E76" s="7" t="s">
        <v>1657</v>
      </c>
    </row>
    <row r="77">
      <c r="A77" s="4">
        <v>41730.0</v>
      </c>
      <c r="B77" s="5" t="s">
        <v>1004</v>
      </c>
      <c r="C77" s="7" t="s">
        <v>15</v>
      </c>
      <c r="D77" s="7" t="s">
        <v>182</v>
      </c>
      <c r="E77" s="7" t="s">
        <v>1731</v>
      </c>
    </row>
    <row r="78">
      <c r="A78" s="4">
        <v>41699.0</v>
      </c>
      <c r="B78" s="5" t="s">
        <v>118</v>
      </c>
      <c r="C78" s="7" t="s">
        <v>80</v>
      </c>
      <c r="D78" s="7" t="s">
        <v>92</v>
      </c>
      <c r="E78" s="7" t="s">
        <v>1732</v>
      </c>
    </row>
    <row r="79">
      <c r="A79" s="4">
        <v>41671.0</v>
      </c>
      <c r="B79" s="5" t="s">
        <v>1733</v>
      </c>
      <c r="C79" s="7" t="s">
        <v>66</v>
      </c>
      <c r="D79" s="7" t="s">
        <v>106</v>
      </c>
      <c r="E79" s="7" t="s">
        <v>1024</v>
      </c>
    </row>
    <row r="80">
      <c r="A80" s="4">
        <v>41640.0</v>
      </c>
      <c r="B80" s="5" t="s">
        <v>132</v>
      </c>
      <c r="C80" s="6">
        <f>+0.7 %</f>
        <v>0.007</v>
      </c>
      <c r="D80" s="7" t="s">
        <v>188</v>
      </c>
      <c r="E80" s="7" t="s">
        <v>123</v>
      </c>
    </row>
    <row r="81">
      <c r="A81" s="4">
        <v>41609.0</v>
      </c>
      <c r="B81" s="5" t="s">
        <v>1734</v>
      </c>
      <c r="C81" s="7" t="s">
        <v>75</v>
      </c>
      <c r="D81" s="7" t="s">
        <v>707</v>
      </c>
      <c r="E81" s="7" t="s">
        <v>928</v>
      </c>
    </row>
    <row r="82">
      <c r="A82" s="4">
        <v>41579.0</v>
      </c>
      <c r="B82" s="5" t="s">
        <v>1735</v>
      </c>
      <c r="C82" s="7" t="s">
        <v>624</v>
      </c>
      <c r="D82" s="7" t="s">
        <v>506</v>
      </c>
      <c r="E82" s="7" t="s">
        <v>1029</v>
      </c>
    </row>
    <row r="83">
      <c r="A83" s="4">
        <v>41548.0</v>
      </c>
      <c r="B83" s="5" t="s">
        <v>1736</v>
      </c>
      <c r="C83" s="7" t="s">
        <v>75</v>
      </c>
      <c r="D83" s="7" t="s">
        <v>150</v>
      </c>
      <c r="E83" s="7" t="s">
        <v>1493</v>
      </c>
    </row>
    <row r="84">
      <c r="A84" s="4">
        <v>41518.0</v>
      </c>
      <c r="B84" s="5" t="s">
        <v>1737</v>
      </c>
      <c r="C84" s="6">
        <f>+1.3 %</f>
        <v>0.013</v>
      </c>
      <c r="D84" s="7" t="s">
        <v>13</v>
      </c>
      <c r="E84" s="7" t="s">
        <v>131</v>
      </c>
    </row>
    <row r="85">
      <c r="A85" s="4">
        <v>41487.0</v>
      </c>
      <c r="B85" s="5" t="s">
        <v>141</v>
      </c>
      <c r="C85" s="7" t="s">
        <v>285</v>
      </c>
      <c r="D85" s="7" t="s">
        <v>9</v>
      </c>
      <c r="E85" s="7" t="s">
        <v>1048</v>
      </c>
    </row>
    <row r="86">
      <c r="A86" s="4">
        <v>41456.0</v>
      </c>
      <c r="B86" s="5" t="s">
        <v>1738</v>
      </c>
      <c r="C86" s="7" t="s">
        <v>57</v>
      </c>
      <c r="D86" s="7" t="s">
        <v>88</v>
      </c>
      <c r="E86" s="7" t="s">
        <v>932</v>
      </c>
    </row>
    <row r="87">
      <c r="A87" s="4">
        <v>41426.0</v>
      </c>
      <c r="B87" s="5" t="s">
        <v>990</v>
      </c>
      <c r="C87" s="7" t="s">
        <v>72</v>
      </c>
      <c r="D87" s="7" t="s">
        <v>506</v>
      </c>
      <c r="E87" s="7" t="s">
        <v>125</v>
      </c>
    </row>
    <row r="88">
      <c r="A88" s="4">
        <v>41395.0</v>
      </c>
      <c r="B88" s="5" t="s">
        <v>1739</v>
      </c>
      <c r="C88" s="7" t="s">
        <v>65</v>
      </c>
      <c r="D88" s="7" t="s">
        <v>85</v>
      </c>
      <c r="E88" s="7" t="s">
        <v>454</v>
      </c>
    </row>
    <row r="89">
      <c r="A89" s="4">
        <v>41365.0</v>
      </c>
      <c r="B89" s="5" t="s">
        <v>1740</v>
      </c>
      <c r="C89" s="7" t="s">
        <v>85</v>
      </c>
      <c r="D89" s="6">
        <f>+1 %</f>
        <v>0.01</v>
      </c>
      <c r="E89" s="7" t="s">
        <v>138</v>
      </c>
    </row>
    <row r="90">
      <c r="A90" s="4">
        <v>41334.0</v>
      </c>
      <c r="B90" s="5" t="s">
        <v>1741</v>
      </c>
      <c r="C90" s="6">
        <f>+1.1 %</f>
        <v>0.011</v>
      </c>
      <c r="D90" s="6">
        <f>+0.9 %</f>
        <v>0.009</v>
      </c>
      <c r="E90" s="7" t="s">
        <v>1024</v>
      </c>
    </row>
    <row r="91">
      <c r="A91" s="4">
        <v>41306.0</v>
      </c>
      <c r="B91" s="5" t="s">
        <v>178</v>
      </c>
      <c r="C91" s="6">
        <f>+0.8 %</f>
        <v>0.008</v>
      </c>
      <c r="D91" s="7" t="s">
        <v>191</v>
      </c>
      <c r="E91" s="7" t="s">
        <v>1732</v>
      </c>
    </row>
    <row r="92">
      <c r="A92" s="4">
        <v>41275.0</v>
      </c>
      <c r="B92" s="5" t="s">
        <v>154</v>
      </c>
      <c r="C92" s="7" t="s">
        <v>65</v>
      </c>
      <c r="D92" s="7" t="s">
        <v>707</v>
      </c>
      <c r="E92" s="7" t="s">
        <v>1742</v>
      </c>
    </row>
    <row r="93">
      <c r="A93" s="4">
        <v>41244.0</v>
      </c>
      <c r="B93" s="5" t="s">
        <v>155</v>
      </c>
      <c r="C93" s="7" t="s">
        <v>182</v>
      </c>
      <c r="D93" s="7" t="s">
        <v>111</v>
      </c>
      <c r="E93" s="7" t="s">
        <v>1743</v>
      </c>
    </row>
    <row r="94">
      <c r="A94" s="4">
        <v>41214.0</v>
      </c>
      <c r="B94" s="5" t="s">
        <v>190</v>
      </c>
      <c r="C94" s="7" t="s">
        <v>80</v>
      </c>
      <c r="D94" s="7" t="s">
        <v>92</v>
      </c>
      <c r="E94" s="7" t="s">
        <v>303</v>
      </c>
    </row>
    <row r="95">
      <c r="A95" s="4">
        <v>41183.0</v>
      </c>
      <c r="B95" s="5" t="s">
        <v>1744</v>
      </c>
      <c r="C95" s="7" t="s">
        <v>48</v>
      </c>
      <c r="D95" s="7" t="s">
        <v>70</v>
      </c>
      <c r="E95" s="7" t="s">
        <v>1024</v>
      </c>
    </row>
    <row r="96">
      <c r="A96" s="4">
        <v>41153.0</v>
      </c>
      <c r="B96" s="5" t="s">
        <v>1745</v>
      </c>
      <c r="C96" s="5" t="s">
        <v>35</v>
      </c>
      <c r="D96" s="7" t="s">
        <v>53</v>
      </c>
      <c r="E96" s="7" t="s">
        <v>837</v>
      </c>
    </row>
    <row r="97">
      <c r="A97" s="4">
        <v>41122.0</v>
      </c>
      <c r="B97" s="5" t="s">
        <v>1746</v>
      </c>
      <c r="C97" s="7" t="s">
        <v>67</v>
      </c>
      <c r="D97" s="7" t="s">
        <v>63</v>
      </c>
      <c r="E97" s="7" t="s">
        <v>1657</v>
      </c>
    </row>
    <row r="98">
      <c r="A98" s="4">
        <v>41091.0</v>
      </c>
      <c r="B98" s="5" t="s">
        <v>1747</v>
      </c>
      <c r="C98" s="6">
        <f>+1.6 %</f>
        <v>0.016</v>
      </c>
      <c r="D98" s="7" t="s">
        <v>150</v>
      </c>
      <c r="E98" s="7" t="s">
        <v>1043</v>
      </c>
    </row>
    <row r="99">
      <c r="A99" s="4">
        <v>41061.0</v>
      </c>
      <c r="B99" s="5" t="s">
        <v>1748</v>
      </c>
      <c r="C99" s="7" t="s">
        <v>105</v>
      </c>
      <c r="D99" s="7" t="s">
        <v>277</v>
      </c>
      <c r="E99" s="7" t="s">
        <v>1749</v>
      </c>
    </row>
    <row r="100">
      <c r="A100" s="4">
        <v>41030.0</v>
      </c>
      <c r="B100" s="5" t="s">
        <v>1707</v>
      </c>
      <c r="C100" s="7" t="s">
        <v>285</v>
      </c>
      <c r="D100" s="7" t="s">
        <v>343</v>
      </c>
      <c r="E100" s="7" t="s">
        <v>1033</v>
      </c>
    </row>
    <row r="101">
      <c r="A101" s="4">
        <v>41000.0</v>
      </c>
      <c r="B101" s="5" t="s">
        <v>980</v>
      </c>
      <c r="C101" s="7" t="s">
        <v>105</v>
      </c>
      <c r="D101" s="7" t="s">
        <v>100</v>
      </c>
      <c r="E101" s="7" t="s">
        <v>1750</v>
      </c>
    </row>
    <row r="102">
      <c r="A102" s="4">
        <v>40969.0</v>
      </c>
      <c r="B102" s="5" t="s">
        <v>1751</v>
      </c>
      <c r="C102" s="7" t="s">
        <v>80</v>
      </c>
      <c r="D102" s="7" t="s">
        <v>70</v>
      </c>
      <c r="E102" s="7" t="s">
        <v>1752</v>
      </c>
    </row>
    <row r="103">
      <c r="A103" s="4">
        <v>40940.0</v>
      </c>
      <c r="B103" s="5" t="s">
        <v>298</v>
      </c>
      <c r="C103" s="7" t="s">
        <v>13</v>
      </c>
      <c r="D103" s="7" t="s">
        <v>75</v>
      </c>
      <c r="E103" s="7" t="s">
        <v>1047</v>
      </c>
    </row>
    <row r="104">
      <c r="A104" s="4">
        <v>40909.0</v>
      </c>
      <c r="B104" s="5" t="s">
        <v>248</v>
      </c>
      <c r="C104" s="6">
        <f>+1.2 %</f>
        <v>0.012</v>
      </c>
      <c r="D104" s="7" t="s">
        <v>13</v>
      </c>
      <c r="E104" s="7" t="s">
        <v>1015</v>
      </c>
    </row>
    <row r="105">
      <c r="A105" s="4">
        <v>40878.0</v>
      </c>
      <c r="B105" s="5" t="s">
        <v>563</v>
      </c>
      <c r="C105" s="7" t="s">
        <v>78</v>
      </c>
      <c r="D105" s="7" t="s">
        <v>624</v>
      </c>
      <c r="E105" s="7" t="s">
        <v>1753</v>
      </c>
    </row>
    <row r="106">
      <c r="A106" s="4">
        <v>40848.0</v>
      </c>
      <c r="B106" s="5" t="s">
        <v>584</v>
      </c>
      <c r="C106" s="7" t="s">
        <v>47</v>
      </c>
      <c r="D106" s="7" t="s">
        <v>624</v>
      </c>
      <c r="E106" s="7" t="s">
        <v>838</v>
      </c>
    </row>
    <row r="107">
      <c r="A107" s="4">
        <v>40817.0</v>
      </c>
      <c r="B107" s="5" t="s">
        <v>1754</v>
      </c>
      <c r="C107" s="7" t="s">
        <v>66</v>
      </c>
      <c r="D107" s="7" t="s">
        <v>156</v>
      </c>
      <c r="E107" s="7" t="s">
        <v>713</v>
      </c>
    </row>
    <row r="108">
      <c r="A108" s="4">
        <v>40787.0</v>
      </c>
      <c r="B108" s="5" t="s">
        <v>1051</v>
      </c>
      <c r="C108" s="7" t="s">
        <v>13</v>
      </c>
      <c r="D108" s="7" t="s">
        <v>108</v>
      </c>
      <c r="E108" s="7" t="s">
        <v>836</v>
      </c>
    </row>
    <row r="109">
      <c r="A109" s="4">
        <v>40756.0</v>
      </c>
      <c r="B109" s="5" t="s">
        <v>1699</v>
      </c>
      <c r="C109" s="7" t="s">
        <v>63</v>
      </c>
      <c r="D109" s="7" t="s">
        <v>6</v>
      </c>
      <c r="E109" s="7" t="s">
        <v>470</v>
      </c>
    </row>
    <row r="110">
      <c r="A110" s="4">
        <v>40725.0</v>
      </c>
      <c r="B110" s="5" t="s">
        <v>1755</v>
      </c>
      <c r="C110" s="7" t="s">
        <v>75</v>
      </c>
      <c r="D110" s="7" t="s">
        <v>191</v>
      </c>
      <c r="E110" s="7" t="s">
        <v>115</v>
      </c>
    </row>
    <row r="111">
      <c r="A111" s="4">
        <v>40695.0</v>
      </c>
      <c r="B111" s="5" t="s">
        <v>312</v>
      </c>
      <c r="C111" s="7" t="s">
        <v>85</v>
      </c>
      <c r="D111" s="7" t="s">
        <v>624</v>
      </c>
      <c r="E111" s="7" t="s">
        <v>318</v>
      </c>
    </row>
    <row r="112">
      <c r="A112" s="4">
        <v>40664.0</v>
      </c>
      <c r="B112" s="5" t="s">
        <v>1475</v>
      </c>
      <c r="C112" s="7" t="s">
        <v>75</v>
      </c>
      <c r="D112" s="7" t="s">
        <v>624</v>
      </c>
      <c r="E112" s="7" t="s">
        <v>315</v>
      </c>
    </row>
    <row r="113">
      <c r="A113" s="4">
        <v>40634.0</v>
      </c>
      <c r="B113" s="5" t="s">
        <v>1756</v>
      </c>
      <c r="C113" s="7" t="s">
        <v>78</v>
      </c>
      <c r="D113" s="7" t="s">
        <v>90</v>
      </c>
      <c r="E113" s="7" t="s">
        <v>348</v>
      </c>
    </row>
    <row r="114">
      <c r="A114" s="4">
        <v>40603.0</v>
      </c>
      <c r="B114" s="5" t="s">
        <v>1757</v>
      </c>
      <c r="C114" s="7" t="s">
        <v>85</v>
      </c>
      <c r="D114" s="7" t="s">
        <v>106</v>
      </c>
      <c r="E114" s="7" t="s">
        <v>115</v>
      </c>
    </row>
    <row r="115">
      <c r="A115" s="4">
        <v>40575.0</v>
      </c>
      <c r="B115" s="5" t="s">
        <v>340</v>
      </c>
      <c r="C115" s="7" t="s">
        <v>74</v>
      </c>
      <c r="D115" s="7" t="s">
        <v>105</v>
      </c>
      <c r="E115" s="7" t="s">
        <v>280</v>
      </c>
    </row>
    <row r="116">
      <c r="A116" s="4">
        <v>40544.0</v>
      </c>
      <c r="B116" s="5" t="s">
        <v>1758</v>
      </c>
      <c r="C116" s="7" t="s">
        <v>15</v>
      </c>
      <c r="D116" s="7" t="s">
        <v>60</v>
      </c>
      <c r="E116" s="7" t="s">
        <v>111</v>
      </c>
    </row>
    <row r="117">
      <c r="A117" s="4">
        <v>40513.0</v>
      </c>
      <c r="B117" s="5" t="s">
        <v>1759</v>
      </c>
      <c r="C117" s="7" t="s">
        <v>23</v>
      </c>
      <c r="D117" s="7" t="s">
        <v>65</v>
      </c>
      <c r="E117" s="7" t="s">
        <v>707</v>
      </c>
    </row>
    <row r="118">
      <c r="A118" s="4">
        <v>40483.0</v>
      </c>
      <c r="B118" s="5" t="s">
        <v>924</v>
      </c>
      <c r="C118" s="6">
        <f>+0.7 %</f>
        <v>0.007</v>
      </c>
      <c r="D118" s="6">
        <f>+0.4 %</f>
        <v>0.004</v>
      </c>
      <c r="E118" s="7" t="s">
        <v>153</v>
      </c>
    </row>
    <row r="119">
      <c r="A119" s="4">
        <v>40452.0</v>
      </c>
      <c r="B119" s="5" t="s">
        <v>1462</v>
      </c>
      <c r="C119" s="7" t="s">
        <v>85</v>
      </c>
      <c r="D119" s="7" t="s">
        <v>18</v>
      </c>
      <c r="E119" s="7" t="s">
        <v>1010</v>
      </c>
    </row>
    <row r="120">
      <c r="A120" s="4">
        <v>40422.0</v>
      </c>
      <c r="B120" s="5" t="s">
        <v>1760</v>
      </c>
      <c r="C120" s="6">
        <f t="shared" ref="C120:D120" si="4">+0.6 %</f>
        <v>0.006</v>
      </c>
      <c r="D120" s="6">
        <f t="shared" si="4"/>
        <v>0.006</v>
      </c>
      <c r="E120" s="7" t="s">
        <v>102</v>
      </c>
    </row>
    <row r="121">
      <c r="A121" s="4">
        <v>40391.0</v>
      </c>
      <c r="B121" s="5" t="s">
        <v>1761</v>
      </c>
      <c r="C121" s="7" t="s">
        <v>53</v>
      </c>
      <c r="D121" s="7" t="s">
        <v>80</v>
      </c>
      <c r="E121" s="7" t="s">
        <v>509</v>
      </c>
    </row>
    <row r="122">
      <c r="A122" s="4">
        <v>40360.0</v>
      </c>
      <c r="B122" s="5" t="s">
        <v>234</v>
      </c>
      <c r="C122" s="6">
        <f>+0.2 %</f>
        <v>0.002</v>
      </c>
      <c r="D122" s="7" t="s">
        <v>182</v>
      </c>
      <c r="E122" s="7" t="s">
        <v>707</v>
      </c>
    </row>
    <row r="123">
      <c r="A123" s="4">
        <v>40330.0</v>
      </c>
      <c r="B123" s="5" t="s">
        <v>347</v>
      </c>
      <c r="C123" s="7" t="s">
        <v>80</v>
      </c>
      <c r="D123" s="7" t="s">
        <v>278</v>
      </c>
      <c r="E123" s="7" t="s">
        <v>10</v>
      </c>
    </row>
    <row r="124">
      <c r="A124" s="4">
        <v>40299.0</v>
      </c>
      <c r="B124" s="5" t="s">
        <v>607</v>
      </c>
      <c r="C124" s="7" t="s">
        <v>82</v>
      </c>
      <c r="D124" s="7" t="s">
        <v>145</v>
      </c>
      <c r="E124" s="7" t="s">
        <v>108</v>
      </c>
    </row>
    <row r="125">
      <c r="A125" s="4">
        <v>40269.0</v>
      </c>
      <c r="B125" s="5" t="s">
        <v>1762</v>
      </c>
      <c r="C125" s="7" t="s">
        <v>82</v>
      </c>
      <c r="D125" s="7" t="s">
        <v>63</v>
      </c>
      <c r="E125" s="7" t="s">
        <v>102</v>
      </c>
    </row>
    <row r="126">
      <c r="A126" s="4">
        <v>40238.0</v>
      </c>
      <c r="B126" s="5" t="s">
        <v>701</v>
      </c>
      <c r="C126" s="6">
        <f>+0.7 %</f>
        <v>0.007</v>
      </c>
      <c r="D126" s="7" t="s">
        <v>65</v>
      </c>
      <c r="E126" s="7" t="s">
        <v>280</v>
      </c>
    </row>
    <row r="127">
      <c r="A127" s="4">
        <v>40210.0</v>
      </c>
      <c r="B127" s="5" t="s">
        <v>828</v>
      </c>
      <c r="C127" s="7" t="s">
        <v>65</v>
      </c>
      <c r="D127" s="7" t="s">
        <v>92</v>
      </c>
      <c r="E127" s="7" t="s">
        <v>100</v>
      </c>
    </row>
    <row r="128">
      <c r="A128" s="4">
        <v>40179.0</v>
      </c>
      <c r="B128" s="5" t="s">
        <v>220</v>
      </c>
      <c r="C128" s="7" t="s">
        <v>74</v>
      </c>
      <c r="D128" s="7" t="s">
        <v>82</v>
      </c>
      <c r="E128" s="7" t="s">
        <v>140</v>
      </c>
    </row>
    <row r="129">
      <c r="A129" s="4">
        <v>40148.0</v>
      </c>
      <c r="B129" s="5" t="s">
        <v>1763</v>
      </c>
      <c r="C129" s="7" t="s">
        <v>65</v>
      </c>
      <c r="D129" s="6">
        <f t="shared" ref="D129:D130" si="5">+0.2 %</f>
        <v>0.002</v>
      </c>
      <c r="E129" s="7" t="s">
        <v>78</v>
      </c>
    </row>
    <row r="130">
      <c r="A130" s="4">
        <v>40118.0</v>
      </c>
      <c r="B130" s="5" t="s">
        <v>638</v>
      </c>
      <c r="C130" s="6">
        <f>+0.1 %</f>
        <v>0.001</v>
      </c>
      <c r="D130" s="6">
        <f t="shared" si="5"/>
        <v>0.002</v>
      </c>
      <c r="E130" s="7" t="s">
        <v>845</v>
      </c>
    </row>
    <row r="131">
      <c r="A131" s="4">
        <v>40087.0</v>
      </c>
      <c r="B131" s="5" t="s">
        <v>540</v>
      </c>
      <c r="C131" s="6">
        <f>+1.2 %</f>
        <v>0.012</v>
      </c>
      <c r="D131" s="6">
        <f>+0.5 %</f>
        <v>0.005</v>
      </c>
      <c r="E131" s="7" t="s">
        <v>509</v>
      </c>
    </row>
    <row r="132">
      <c r="A132" s="4">
        <v>40057.0</v>
      </c>
      <c r="B132" s="5" t="s">
        <v>219</v>
      </c>
      <c r="C132" s="7" t="s">
        <v>47</v>
      </c>
      <c r="D132" s="5" t="s">
        <v>35</v>
      </c>
      <c r="E132" s="7" t="s">
        <v>595</v>
      </c>
    </row>
    <row r="133">
      <c r="A133" s="4">
        <v>40026.0</v>
      </c>
      <c r="B133" s="5" t="s">
        <v>708</v>
      </c>
      <c r="C133" s="6">
        <f>+0.4 %</f>
        <v>0.004</v>
      </c>
      <c r="D133" s="6">
        <f>+0.2 %</f>
        <v>0.002</v>
      </c>
      <c r="E133" s="7" t="s">
        <v>188</v>
      </c>
    </row>
    <row r="134">
      <c r="A134" s="4">
        <v>39995.0</v>
      </c>
      <c r="B134" s="5" t="s">
        <v>354</v>
      </c>
      <c r="C134" s="6">
        <f>+0.7 %</f>
        <v>0.007</v>
      </c>
      <c r="D134" s="7" t="s">
        <v>145</v>
      </c>
      <c r="E134" s="7" t="s">
        <v>10</v>
      </c>
    </row>
    <row r="135">
      <c r="A135" s="4">
        <v>39965.0</v>
      </c>
      <c r="B135" s="5" t="s">
        <v>825</v>
      </c>
      <c r="C135" s="7" t="s">
        <v>85</v>
      </c>
      <c r="D135" s="7" t="s">
        <v>185</v>
      </c>
      <c r="E135" s="7" t="s">
        <v>473</v>
      </c>
    </row>
    <row r="136">
      <c r="A136" s="4">
        <v>39934.0</v>
      </c>
      <c r="B136" s="5" t="s">
        <v>706</v>
      </c>
      <c r="C136" s="7" t="s">
        <v>70</v>
      </c>
      <c r="D136" s="7" t="s">
        <v>152</v>
      </c>
      <c r="E136" s="7" t="s">
        <v>456</v>
      </c>
    </row>
    <row r="137">
      <c r="A137" s="4">
        <v>39904.0</v>
      </c>
      <c r="B137" s="5" t="s">
        <v>364</v>
      </c>
      <c r="C137" s="7" t="s">
        <v>80</v>
      </c>
      <c r="D137" s="7" t="s">
        <v>48</v>
      </c>
      <c r="E137" s="7" t="s">
        <v>115</v>
      </c>
    </row>
    <row r="138">
      <c r="A138" s="4">
        <v>39873.0</v>
      </c>
      <c r="B138" s="5" t="s">
        <v>816</v>
      </c>
      <c r="C138" s="6">
        <f>+1.6 %</f>
        <v>0.016</v>
      </c>
      <c r="D138" s="6">
        <f>+3.9 %</f>
        <v>0.039</v>
      </c>
      <c r="E138" s="7" t="s">
        <v>287</v>
      </c>
    </row>
    <row r="139">
      <c r="A139" s="4">
        <v>39845.0</v>
      </c>
      <c r="B139" s="5" t="s">
        <v>1566</v>
      </c>
      <c r="C139" s="5" t="s">
        <v>35</v>
      </c>
      <c r="D139" s="7" t="s">
        <v>156</v>
      </c>
      <c r="E139" s="7" t="s">
        <v>506</v>
      </c>
    </row>
    <row r="140">
      <c r="A140" s="4">
        <v>39814.0</v>
      </c>
      <c r="B140" s="5" t="s">
        <v>1764</v>
      </c>
      <c r="C140" s="6">
        <f>+2.2 %</f>
        <v>0.022</v>
      </c>
      <c r="D140" s="7" t="s">
        <v>188</v>
      </c>
      <c r="E140" s="7" t="s">
        <v>106</v>
      </c>
    </row>
    <row r="141">
      <c r="A141" s="4">
        <v>39783.0</v>
      </c>
      <c r="B141" s="5" t="s">
        <v>643</v>
      </c>
      <c r="C141" s="7" t="s">
        <v>317</v>
      </c>
      <c r="D141" s="7" t="s">
        <v>707</v>
      </c>
      <c r="E141" s="7" t="s">
        <v>153</v>
      </c>
    </row>
    <row r="142">
      <c r="A142" s="4">
        <v>39753.0</v>
      </c>
      <c r="B142" s="5" t="s">
        <v>1652</v>
      </c>
      <c r="C142" s="7" t="s">
        <v>57</v>
      </c>
      <c r="D142" s="6">
        <f>+2.6 %</f>
        <v>0.026</v>
      </c>
      <c r="E142" s="7" t="s">
        <v>212</v>
      </c>
    </row>
    <row r="143">
      <c r="A143" s="4">
        <v>39722.0</v>
      </c>
      <c r="B143" s="5" t="s">
        <v>815</v>
      </c>
      <c r="C143" s="5" t="s">
        <v>35</v>
      </c>
      <c r="D143" s="6">
        <f>+1.4 %</f>
        <v>0.014</v>
      </c>
      <c r="E143" s="5" t="s">
        <v>366</v>
      </c>
    </row>
    <row r="144">
      <c r="A144" s="4">
        <v>39692.0</v>
      </c>
      <c r="B144" s="5" t="s">
        <v>1765</v>
      </c>
      <c r="C144" s="6">
        <f>+2.8 %</f>
        <v>0.028</v>
      </c>
      <c r="D144" s="6">
        <f>+0.2 %</f>
        <v>0.002</v>
      </c>
      <c r="E144" s="5" t="s">
        <v>366</v>
      </c>
    </row>
    <row r="145">
      <c r="A145" s="4">
        <v>39661.0</v>
      </c>
      <c r="B145" s="5" t="s">
        <v>1576</v>
      </c>
      <c r="C145" s="7" t="s">
        <v>78</v>
      </c>
      <c r="D145" s="7" t="s">
        <v>287</v>
      </c>
      <c r="E145" s="5" t="s">
        <v>366</v>
      </c>
    </row>
    <row r="146">
      <c r="A146" s="4">
        <v>39630.0</v>
      </c>
      <c r="B146" s="5" t="s">
        <v>677</v>
      </c>
      <c r="C146" s="7" t="s">
        <v>66</v>
      </c>
      <c r="D146" s="7" t="s">
        <v>191</v>
      </c>
      <c r="E146" s="5" t="s">
        <v>366</v>
      </c>
    </row>
    <row r="147">
      <c r="A147" s="4">
        <v>39600.0</v>
      </c>
      <c r="B147" s="5" t="s">
        <v>1766</v>
      </c>
      <c r="C147" s="7" t="s">
        <v>92</v>
      </c>
      <c r="D147" s="7" t="s">
        <v>285</v>
      </c>
      <c r="E147" s="5" t="s">
        <v>366</v>
      </c>
    </row>
    <row r="148">
      <c r="A148" s="4">
        <v>39569.0</v>
      </c>
      <c r="B148" s="5" t="s">
        <v>1767</v>
      </c>
      <c r="C148" s="5" t="s">
        <v>35</v>
      </c>
      <c r="D148" s="6">
        <f>+3.1 %</f>
        <v>0.031</v>
      </c>
      <c r="E148" s="5" t="s">
        <v>366</v>
      </c>
    </row>
    <row r="149">
      <c r="A149" s="4">
        <v>39539.0</v>
      </c>
      <c r="B149" s="5" t="s">
        <v>1768</v>
      </c>
      <c r="C149" s="6">
        <f>+0.3 %</f>
        <v>0.003</v>
      </c>
      <c r="D149" s="6">
        <f>+5.3 %</f>
        <v>0.053</v>
      </c>
      <c r="E149" s="5" t="s">
        <v>366</v>
      </c>
    </row>
    <row r="150">
      <c r="A150" s="4">
        <v>39508.0</v>
      </c>
      <c r="B150" s="5" t="s">
        <v>1653</v>
      </c>
      <c r="C150" s="6">
        <f>+2.8 %</f>
        <v>0.028</v>
      </c>
      <c r="D150" s="6">
        <f>+2 %</f>
        <v>0.02</v>
      </c>
      <c r="E150" s="5" t="s">
        <v>366</v>
      </c>
    </row>
    <row r="151">
      <c r="A151" s="4">
        <v>39479.0</v>
      </c>
      <c r="B151" s="5" t="s">
        <v>1578</v>
      </c>
      <c r="C151" s="6">
        <f>+2.1 %</f>
        <v>0.021</v>
      </c>
      <c r="D151" s="7" t="s">
        <v>191</v>
      </c>
      <c r="E151" s="5" t="s">
        <v>366</v>
      </c>
    </row>
    <row r="152">
      <c r="A152" s="4">
        <v>39448.0</v>
      </c>
      <c r="B152" s="5" t="s">
        <v>682</v>
      </c>
      <c r="C152" s="7" t="s">
        <v>152</v>
      </c>
      <c r="D152" s="5" t="s">
        <v>366</v>
      </c>
      <c r="E152" s="5" t="s">
        <v>366</v>
      </c>
    </row>
    <row r="153">
      <c r="A153" s="4">
        <v>39417.0</v>
      </c>
      <c r="B153" s="5" t="s">
        <v>1769</v>
      </c>
      <c r="C153" s="7" t="s">
        <v>90</v>
      </c>
      <c r="D153" s="5" t="s">
        <v>366</v>
      </c>
      <c r="E153" s="5" t="s">
        <v>366</v>
      </c>
    </row>
    <row r="154">
      <c r="A154" s="4">
        <v>39387.0</v>
      </c>
      <c r="B154" s="5" t="s">
        <v>1630</v>
      </c>
      <c r="C154" s="5" t="s">
        <v>366</v>
      </c>
      <c r="D154" s="5" t="s">
        <v>366</v>
      </c>
      <c r="E154" s="5" t="s">
        <v>366</v>
      </c>
    </row>
    <row r="155">
      <c r="A155" s="4">
        <v>39356.0</v>
      </c>
      <c r="B155" s="5" t="s">
        <v>366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1770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8" t="s">
        <v>512</v>
      </c>
      <c r="C2" s="7" t="s">
        <v>53</v>
      </c>
      <c r="D2" s="7" t="s">
        <v>48</v>
      </c>
      <c r="E2" s="7" t="s">
        <v>18</v>
      </c>
    </row>
    <row r="3">
      <c r="A3" s="4">
        <v>43983.0</v>
      </c>
      <c r="B3" s="5" t="s">
        <v>1771</v>
      </c>
      <c r="C3" s="6">
        <f>+0.4 %</f>
        <v>0.004</v>
      </c>
      <c r="D3" s="7" t="s">
        <v>74</v>
      </c>
      <c r="E3" s="7" t="s">
        <v>60</v>
      </c>
    </row>
    <row r="4">
      <c r="A4" s="4">
        <v>43952.0</v>
      </c>
      <c r="B4" s="5" t="s">
        <v>1772</v>
      </c>
      <c r="C4" s="7" t="s">
        <v>85</v>
      </c>
      <c r="D4" s="7" t="s">
        <v>66</v>
      </c>
      <c r="E4" s="7" t="s">
        <v>13</v>
      </c>
    </row>
    <row r="5">
      <c r="A5" s="4">
        <v>43922.0</v>
      </c>
      <c r="B5" s="5" t="s">
        <v>1773</v>
      </c>
      <c r="C5" s="7" t="s">
        <v>57</v>
      </c>
      <c r="D5" s="7" t="s">
        <v>60</v>
      </c>
      <c r="E5" s="6">
        <f>+0.7 %</f>
        <v>0.007</v>
      </c>
    </row>
    <row r="6">
      <c r="A6" s="4">
        <v>43891.0</v>
      </c>
      <c r="B6" s="5" t="s">
        <v>1774</v>
      </c>
      <c r="C6" s="7" t="s">
        <v>57</v>
      </c>
      <c r="D6" s="7" t="s">
        <v>48</v>
      </c>
      <c r="E6" s="6">
        <f>+1.2 %</f>
        <v>0.012</v>
      </c>
    </row>
    <row r="7">
      <c r="A7" s="4">
        <v>43862.0</v>
      </c>
      <c r="B7" s="5" t="s">
        <v>1775</v>
      </c>
      <c r="C7" s="5" t="s">
        <v>35</v>
      </c>
      <c r="D7" s="7" t="s">
        <v>74</v>
      </c>
      <c r="E7" s="6">
        <f>+1.8 %</f>
        <v>0.018</v>
      </c>
    </row>
    <row r="8">
      <c r="A8" s="4">
        <v>43831.0</v>
      </c>
      <c r="B8" s="5" t="s">
        <v>1161</v>
      </c>
      <c r="C8" s="7" t="s">
        <v>60</v>
      </c>
      <c r="D8" s="5" t="s">
        <v>35</v>
      </c>
      <c r="E8" s="6">
        <f>+2.4 %</f>
        <v>0.024</v>
      </c>
    </row>
    <row r="9">
      <c r="A9" s="4">
        <v>43800.0</v>
      </c>
      <c r="B9" s="5" t="s">
        <v>1776</v>
      </c>
      <c r="C9" s="7" t="s">
        <v>57</v>
      </c>
      <c r="D9" s="6">
        <f>+1.7 %</f>
        <v>0.017</v>
      </c>
      <c r="E9" s="6">
        <f>+4.2 %</f>
        <v>0.042</v>
      </c>
    </row>
    <row r="10">
      <c r="A10" s="4">
        <v>43770.0</v>
      </c>
      <c r="B10" s="5" t="s">
        <v>515</v>
      </c>
      <c r="C10" s="6">
        <f>+0.7 %</f>
        <v>0.007</v>
      </c>
      <c r="D10" s="6">
        <f>+1.6 %</f>
        <v>0.016</v>
      </c>
      <c r="E10" s="6">
        <f>+4.6 %</f>
        <v>0.046</v>
      </c>
    </row>
    <row r="11">
      <c r="A11" s="4">
        <v>43739.0</v>
      </c>
      <c r="B11" s="5" t="s">
        <v>1777</v>
      </c>
      <c r="C11" s="6">
        <f>+1.3 %</f>
        <v>0.013</v>
      </c>
      <c r="D11" s="6">
        <f>+0.4 %</f>
        <v>0.004</v>
      </c>
      <c r="E11" s="6">
        <f t="shared" ref="E11:E12" si="1">+3.5 %</f>
        <v>0.035</v>
      </c>
    </row>
    <row r="12">
      <c r="A12" s="4">
        <v>43709.0</v>
      </c>
      <c r="B12" s="5" t="s">
        <v>1268</v>
      </c>
      <c r="C12" s="7" t="s">
        <v>60</v>
      </c>
      <c r="D12" s="7" t="s">
        <v>23</v>
      </c>
      <c r="E12" s="6">
        <f t="shared" si="1"/>
        <v>0.035</v>
      </c>
    </row>
    <row r="13">
      <c r="A13" s="4">
        <v>43678.0</v>
      </c>
      <c r="B13" s="5" t="s">
        <v>512</v>
      </c>
      <c r="C13" s="7" t="s">
        <v>18</v>
      </c>
      <c r="D13" s="7" t="s">
        <v>65</v>
      </c>
      <c r="E13" s="6">
        <f t="shared" ref="E13:E14" si="2">+3.9 %</f>
        <v>0.039</v>
      </c>
    </row>
    <row r="14">
      <c r="A14" s="4">
        <v>43647.0</v>
      </c>
      <c r="B14" s="5" t="s">
        <v>1778</v>
      </c>
      <c r="C14" s="6">
        <f>+0.1 %</f>
        <v>0.001</v>
      </c>
      <c r="D14" s="6">
        <f>+0.7 %</f>
        <v>0.007</v>
      </c>
      <c r="E14" s="6">
        <f t="shared" si="2"/>
        <v>0.039</v>
      </c>
    </row>
    <row r="15">
      <c r="A15" s="4">
        <v>43617.0</v>
      </c>
      <c r="B15" s="5" t="s">
        <v>1779</v>
      </c>
      <c r="C15" s="7" t="s">
        <v>18</v>
      </c>
      <c r="D15" s="6">
        <f>+0.9 %</f>
        <v>0.009</v>
      </c>
      <c r="E15" s="6">
        <f>+3.4 %</f>
        <v>0.034</v>
      </c>
    </row>
    <row r="16">
      <c r="A16" s="4">
        <v>43586.0</v>
      </c>
      <c r="B16" s="5" t="s">
        <v>1256</v>
      </c>
      <c r="C16" s="6">
        <f>+1.2 %</f>
        <v>0.012</v>
      </c>
      <c r="D16" s="6">
        <f>+1.9 %</f>
        <v>0.019</v>
      </c>
      <c r="E16" s="6">
        <f>+4.2 %</f>
        <v>0.042</v>
      </c>
    </row>
    <row r="17">
      <c r="A17" s="4">
        <v>43556.0</v>
      </c>
      <c r="B17" s="5" t="s">
        <v>1780</v>
      </c>
      <c r="C17" s="6">
        <f>+0.3 %</f>
        <v>0.003</v>
      </c>
      <c r="D17" s="6">
        <f>+1.3 %</f>
        <v>0.013</v>
      </c>
      <c r="E17" s="6">
        <f>+4.3 %</f>
        <v>0.043</v>
      </c>
    </row>
    <row r="18">
      <c r="A18" s="4">
        <v>43525.0</v>
      </c>
      <c r="B18" s="5" t="s">
        <v>1781</v>
      </c>
      <c r="C18" s="6">
        <f>+0.4 %</f>
        <v>0.004</v>
      </c>
      <c r="D18" s="6">
        <f>+2.3 %</f>
        <v>0.023</v>
      </c>
      <c r="E18" s="6">
        <f>+3.8 %</f>
        <v>0.038</v>
      </c>
    </row>
    <row r="19">
      <c r="A19" s="4">
        <v>43497.0</v>
      </c>
      <c r="B19" s="5" t="s">
        <v>1782</v>
      </c>
      <c r="C19" s="6">
        <f>+0.5 %</f>
        <v>0.005</v>
      </c>
      <c r="D19" s="6">
        <f>+2 %</f>
        <v>0.02</v>
      </c>
      <c r="E19" s="6">
        <f>+3.6 %</f>
        <v>0.036</v>
      </c>
    </row>
    <row r="20">
      <c r="A20" s="4">
        <v>43466.0</v>
      </c>
      <c r="B20" s="5" t="s">
        <v>1397</v>
      </c>
      <c r="C20" s="6">
        <f>+1.3 %</f>
        <v>0.013</v>
      </c>
      <c r="D20" s="6">
        <f t="shared" ref="D20:D21" si="3">+1.1 %</f>
        <v>0.011</v>
      </c>
      <c r="E20" s="6">
        <f t="shared" ref="E20:E21" si="4">+5.9 %</f>
        <v>0.059</v>
      </c>
    </row>
    <row r="21">
      <c r="A21" s="4">
        <v>43435.0</v>
      </c>
      <c r="B21" s="5" t="s">
        <v>1156</v>
      </c>
      <c r="C21" s="6">
        <f>+0.2 %</f>
        <v>0.002</v>
      </c>
      <c r="D21" s="6">
        <f t="shared" si="3"/>
        <v>0.011</v>
      </c>
      <c r="E21" s="6">
        <f t="shared" si="4"/>
        <v>0.059</v>
      </c>
    </row>
    <row r="22">
      <c r="A22" s="4">
        <v>43405.0</v>
      </c>
      <c r="B22" s="5" t="s">
        <v>489</v>
      </c>
      <c r="C22" s="7" t="s">
        <v>60</v>
      </c>
      <c r="D22" s="6">
        <f>+0.9 %</f>
        <v>0.009</v>
      </c>
      <c r="E22" s="6">
        <f>+7.3 %</f>
        <v>0.073</v>
      </c>
    </row>
    <row r="23">
      <c r="A23" s="4">
        <v>43374.0</v>
      </c>
      <c r="B23" s="5" t="s">
        <v>1783</v>
      </c>
      <c r="C23" s="6">
        <f>+1.3 %</f>
        <v>0.013</v>
      </c>
      <c r="D23" s="6">
        <f>+0.8 %</f>
        <v>0.008</v>
      </c>
      <c r="E23" s="6">
        <f>+8.5 %</f>
        <v>0.085</v>
      </c>
    </row>
    <row r="24">
      <c r="A24" s="4">
        <v>43344.0</v>
      </c>
      <c r="B24" s="5" t="s">
        <v>1784</v>
      </c>
      <c r="C24" s="7" t="s">
        <v>53</v>
      </c>
      <c r="D24" s="7" t="s">
        <v>65</v>
      </c>
      <c r="E24" s="6">
        <f>+8.6 %</f>
        <v>0.086</v>
      </c>
    </row>
    <row r="25">
      <c r="A25" s="4">
        <v>43313.0</v>
      </c>
      <c r="B25" s="5" t="s">
        <v>1785</v>
      </c>
      <c r="C25" s="7" t="s">
        <v>60</v>
      </c>
      <c r="D25" s="7" t="s">
        <v>74</v>
      </c>
      <c r="E25" s="6">
        <f>+10 %</f>
        <v>0.1</v>
      </c>
    </row>
    <row r="26">
      <c r="A26" s="4">
        <v>43282.0</v>
      </c>
      <c r="B26" s="5" t="s">
        <v>1786</v>
      </c>
      <c r="C26" s="7" t="s">
        <v>18</v>
      </c>
      <c r="D26" s="6">
        <f>+1 %</f>
        <v>0.01</v>
      </c>
      <c r="E26" s="6">
        <f>+10.9 %</f>
        <v>0.109</v>
      </c>
    </row>
    <row r="27">
      <c r="A27" s="4">
        <v>43252.0</v>
      </c>
      <c r="B27" s="5" t="s">
        <v>1157</v>
      </c>
      <c r="C27" s="6">
        <f>+0.2 %</f>
        <v>0.002</v>
      </c>
      <c r="D27" s="6">
        <f>+1.4 %</f>
        <v>0.014</v>
      </c>
      <c r="E27" s="6">
        <f>+12.4 %</f>
        <v>0.124</v>
      </c>
    </row>
    <row r="28">
      <c r="A28" s="4">
        <v>43221.0</v>
      </c>
      <c r="B28" s="5" t="s">
        <v>1787</v>
      </c>
      <c r="C28" s="6">
        <f>+1.2 %</f>
        <v>0.012</v>
      </c>
      <c r="D28" s="6">
        <f>+1.3 %</f>
        <v>0.013</v>
      </c>
      <c r="E28" s="6">
        <f t="shared" ref="E28:E29" si="5">+12.2 %</f>
        <v>0.122</v>
      </c>
    </row>
    <row r="29">
      <c r="A29" s="4">
        <v>43191.0</v>
      </c>
      <c r="B29" s="5" t="s">
        <v>1153</v>
      </c>
      <c r="C29" s="7" t="s">
        <v>53</v>
      </c>
      <c r="D29" s="6">
        <f>+2.9 %</f>
        <v>0.029</v>
      </c>
      <c r="E29" s="6">
        <f t="shared" si="5"/>
        <v>0.122</v>
      </c>
    </row>
    <row r="30">
      <c r="A30" s="4">
        <v>43160.0</v>
      </c>
      <c r="B30" s="5" t="s">
        <v>1788</v>
      </c>
      <c r="C30" s="6">
        <f>+0.2 %</f>
        <v>0.002</v>
      </c>
      <c r="D30" s="6">
        <f>+4.4 %</f>
        <v>0.044</v>
      </c>
      <c r="E30" s="6">
        <f>+13.8 %</f>
        <v>0.138</v>
      </c>
    </row>
    <row r="31">
      <c r="A31" s="4">
        <v>43132.0</v>
      </c>
      <c r="B31" s="5" t="s">
        <v>659</v>
      </c>
      <c r="C31" s="6">
        <f>+2.8 %</f>
        <v>0.028</v>
      </c>
      <c r="D31" s="6">
        <f>+5.7 %</f>
        <v>0.057</v>
      </c>
      <c r="E31" s="6">
        <f>+14.7 %</f>
        <v>0.147</v>
      </c>
    </row>
    <row r="32">
      <c r="A32" s="4">
        <v>43101.0</v>
      </c>
      <c r="B32" s="5" t="s">
        <v>1789</v>
      </c>
      <c r="C32" s="6">
        <f>+1.3 %</f>
        <v>0.013</v>
      </c>
      <c r="D32" s="6">
        <f t="shared" ref="D32:D33" si="6">+3.6 %</f>
        <v>0.036</v>
      </c>
      <c r="E32" s="6">
        <f>+12.6 %</f>
        <v>0.126</v>
      </c>
    </row>
    <row r="33">
      <c r="A33" s="4">
        <v>43070.0</v>
      </c>
      <c r="B33" s="5" t="s">
        <v>1128</v>
      </c>
      <c r="C33" s="6">
        <f>+1.4 %</f>
        <v>0.014</v>
      </c>
      <c r="D33" s="6">
        <f t="shared" si="6"/>
        <v>0.036</v>
      </c>
      <c r="E33" s="6">
        <f>+13 %</f>
        <v>0.13</v>
      </c>
    </row>
    <row r="34">
      <c r="A34" s="4">
        <v>43040.0</v>
      </c>
      <c r="B34" s="5" t="s">
        <v>859</v>
      </c>
      <c r="C34" s="6">
        <f>+0.7 %</f>
        <v>0.007</v>
      </c>
      <c r="D34" s="6">
        <f>+3.4 %</f>
        <v>0.034</v>
      </c>
      <c r="E34" s="6">
        <f>+11.8 %</f>
        <v>0.118</v>
      </c>
    </row>
    <row r="35">
      <c r="A35" s="4">
        <v>43009.0</v>
      </c>
      <c r="B35" s="5" t="s">
        <v>1790</v>
      </c>
      <c r="C35" s="6">
        <f>+1.4 %</f>
        <v>0.014</v>
      </c>
      <c r="D35" s="6">
        <f>+3 %</f>
        <v>0.03</v>
      </c>
      <c r="E35" s="6">
        <f>+10.3 %</f>
        <v>0.103</v>
      </c>
    </row>
    <row r="36">
      <c r="A36" s="4">
        <v>42979.0</v>
      </c>
      <c r="B36" s="5" t="s">
        <v>416</v>
      </c>
      <c r="C36" s="6">
        <f>+1.2 %</f>
        <v>0.012</v>
      </c>
      <c r="D36" s="6">
        <f>+2.5 %</f>
        <v>0.025</v>
      </c>
      <c r="E36" s="6">
        <f>+8.5 %</f>
        <v>0.085</v>
      </c>
    </row>
    <row r="37">
      <c r="A37" s="4">
        <v>42948.0</v>
      </c>
      <c r="B37" s="5" t="s">
        <v>1539</v>
      </c>
      <c r="C37" s="6">
        <f>+0.3 %</f>
        <v>0.003</v>
      </c>
      <c r="D37" s="6">
        <f>+1.3 %</f>
        <v>0.013</v>
      </c>
      <c r="E37" s="6">
        <f t="shared" ref="E37:E38" si="7">+7.9 %</f>
        <v>0.079</v>
      </c>
    </row>
    <row r="38">
      <c r="A38" s="4">
        <v>42917.0</v>
      </c>
      <c r="B38" s="5" t="s">
        <v>1791</v>
      </c>
      <c r="C38" s="6">
        <f>+0.9 %</f>
        <v>0.009</v>
      </c>
      <c r="D38" s="6">
        <f>+2.1 %</f>
        <v>0.021</v>
      </c>
      <c r="E38" s="6">
        <f t="shared" si="7"/>
        <v>0.079</v>
      </c>
    </row>
    <row r="39">
      <c r="A39" s="4">
        <v>42887.0</v>
      </c>
      <c r="B39" s="5" t="s">
        <v>1792</v>
      </c>
      <c r="C39" s="6">
        <f>+0.1 %</f>
        <v>0.001</v>
      </c>
      <c r="D39" s="6">
        <f>+2.7 %</f>
        <v>0.027</v>
      </c>
      <c r="E39" s="6">
        <f>+7.4 %</f>
        <v>0.074</v>
      </c>
    </row>
    <row r="40">
      <c r="A40" s="4">
        <v>42856.0</v>
      </c>
      <c r="B40" s="5" t="s">
        <v>1793</v>
      </c>
      <c r="C40" s="6">
        <f>+1.2 %</f>
        <v>0.012</v>
      </c>
      <c r="D40" s="6">
        <f>+3.6 %</f>
        <v>0.036</v>
      </c>
      <c r="E40" s="6">
        <f>+7.3 %</f>
        <v>0.073</v>
      </c>
    </row>
    <row r="41">
      <c r="A41" s="4">
        <v>42826.0</v>
      </c>
      <c r="B41" s="5" t="s">
        <v>753</v>
      </c>
      <c r="C41" s="6">
        <f>+1.4 %</f>
        <v>0.014</v>
      </c>
      <c r="D41" s="6">
        <f>+3.4 %</f>
        <v>0.034</v>
      </c>
      <c r="E41" s="6">
        <f>+6.3 %</f>
        <v>0.063</v>
      </c>
    </row>
    <row r="42">
      <c r="A42" s="4">
        <v>42795.0</v>
      </c>
      <c r="B42" s="5" t="s">
        <v>806</v>
      </c>
      <c r="C42" s="6">
        <f t="shared" ref="C42:C43" si="8">+1 %</f>
        <v>0.01</v>
      </c>
      <c r="D42" s="6">
        <f>+3.6 %</f>
        <v>0.036</v>
      </c>
      <c r="E42" s="6">
        <f>+5.2 %</f>
        <v>0.052</v>
      </c>
    </row>
    <row r="43">
      <c r="A43" s="4">
        <v>42767.0</v>
      </c>
      <c r="B43" s="5" t="s">
        <v>1794</v>
      </c>
      <c r="C43" s="6">
        <f t="shared" si="8"/>
        <v>0.01</v>
      </c>
      <c r="D43" s="6">
        <f>+3 %</f>
        <v>0.03</v>
      </c>
      <c r="E43" s="6">
        <f>+5.4 %</f>
        <v>0.054</v>
      </c>
    </row>
    <row r="44">
      <c r="A44" s="4">
        <v>42736.0</v>
      </c>
      <c r="B44" s="5" t="s">
        <v>1795</v>
      </c>
      <c r="C44" s="6">
        <f>+1.6 %</f>
        <v>0.016</v>
      </c>
      <c r="D44" s="6">
        <f>+1.4 %</f>
        <v>0.014</v>
      </c>
      <c r="E44" s="6">
        <f>+4.6 %</f>
        <v>0.046</v>
      </c>
    </row>
    <row r="45">
      <c r="A45" s="4">
        <v>42705.0</v>
      </c>
      <c r="B45" s="5" t="s">
        <v>669</v>
      </c>
      <c r="C45" s="6">
        <f>+0.4 %</f>
        <v>0.004</v>
      </c>
      <c r="D45" s="7" t="s">
        <v>60</v>
      </c>
      <c r="E45" s="6">
        <f>+3.5 %</f>
        <v>0.035</v>
      </c>
    </row>
    <row r="46">
      <c r="A46" s="4">
        <v>42675.0</v>
      </c>
      <c r="B46" s="5" t="s">
        <v>1796</v>
      </c>
      <c r="C46" s="7" t="s">
        <v>48</v>
      </c>
      <c r="D46" s="7" t="s">
        <v>53</v>
      </c>
      <c r="E46" s="6">
        <f>+2.6 %</f>
        <v>0.026</v>
      </c>
    </row>
    <row r="47">
      <c r="A47" s="4">
        <v>42644.0</v>
      </c>
      <c r="B47" s="5" t="s">
        <v>1515</v>
      </c>
      <c r="C47" s="7" t="s">
        <v>57</v>
      </c>
      <c r="D47" s="6">
        <f>+0.7 %</f>
        <v>0.007</v>
      </c>
      <c r="E47" s="6">
        <f>+3.2 %</f>
        <v>0.032</v>
      </c>
    </row>
    <row r="48">
      <c r="A48" s="4">
        <v>42614.0</v>
      </c>
      <c r="B48" s="5" t="s">
        <v>1797</v>
      </c>
      <c r="C48" s="6">
        <f>+0.7 %</f>
        <v>0.007</v>
      </c>
      <c r="D48" s="6">
        <f>+1.4 %</f>
        <v>0.014</v>
      </c>
      <c r="E48" s="6">
        <f>+4.1 %</f>
        <v>0.041</v>
      </c>
    </row>
    <row r="49">
      <c r="A49" s="4">
        <v>42583.0</v>
      </c>
      <c r="B49" s="5" t="s">
        <v>1627</v>
      </c>
      <c r="C49" s="6">
        <f>+0.3 %</f>
        <v>0.003</v>
      </c>
      <c r="D49" s="6">
        <f t="shared" ref="D49:D50" si="9">+0.7 %</f>
        <v>0.007</v>
      </c>
      <c r="E49" s="6">
        <f t="shared" ref="E49:E50" si="10">+3.4 %</f>
        <v>0.034</v>
      </c>
    </row>
    <row r="50">
      <c r="A50" s="4">
        <v>42552.0</v>
      </c>
      <c r="B50" s="5" t="s">
        <v>1662</v>
      </c>
      <c r="C50" s="6">
        <f>+0.4 %</f>
        <v>0.004</v>
      </c>
      <c r="D50" s="6">
        <f t="shared" si="9"/>
        <v>0.007</v>
      </c>
      <c r="E50" s="6">
        <f t="shared" si="10"/>
        <v>0.034</v>
      </c>
    </row>
    <row r="51">
      <c r="A51" s="4">
        <v>42522.0</v>
      </c>
      <c r="B51" s="5" t="s">
        <v>1798</v>
      </c>
      <c r="C51" s="5" t="s">
        <v>35</v>
      </c>
      <c r="D51" s="6">
        <f>+0.6 %</f>
        <v>0.006</v>
      </c>
      <c r="E51" s="6">
        <f>+3 %</f>
        <v>0.03</v>
      </c>
    </row>
    <row r="52">
      <c r="A52" s="4">
        <v>42491.0</v>
      </c>
      <c r="B52" s="5" t="s">
        <v>1798</v>
      </c>
      <c r="C52" s="6">
        <f t="shared" ref="C52:C53" si="11">+0.3 %</f>
        <v>0.003</v>
      </c>
      <c r="D52" s="6">
        <f>+1.8 %</f>
        <v>0.018</v>
      </c>
      <c r="E52" s="6">
        <f>+3.3 %</f>
        <v>0.033</v>
      </c>
    </row>
    <row r="53">
      <c r="A53" s="4">
        <v>42461.0</v>
      </c>
      <c r="B53" s="5" t="s">
        <v>430</v>
      </c>
      <c r="C53" s="6">
        <f t="shared" si="11"/>
        <v>0.003</v>
      </c>
      <c r="D53" s="6">
        <f>+1.7 %</f>
        <v>0.017</v>
      </c>
      <c r="E53" s="6">
        <f>+4.4 %</f>
        <v>0.044</v>
      </c>
    </row>
    <row r="54">
      <c r="A54" s="4">
        <v>42430.0</v>
      </c>
      <c r="B54" s="5" t="s">
        <v>1799</v>
      </c>
      <c r="C54" s="6">
        <f>+1.2 %</f>
        <v>0.012</v>
      </c>
      <c r="D54" s="6">
        <f>+2 %</f>
        <v>0.02</v>
      </c>
      <c r="E54" s="6">
        <f>+4.3 %</f>
        <v>0.043</v>
      </c>
    </row>
    <row r="55">
      <c r="A55" s="4">
        <v>42401.0</v>
      </c>
      <c r="B55" s="5" t="s">
        <v>1800</v>
      </c>
      <c r="C55" s="6">
        <f t="shared" ref="C55:D55" si="12">+0.2 %</f>
        <v>0.002</v>
      </c>
      <c r="D55" s="6">
        <f t="shared" si="12"/>
        <v>0.002</v>
      </c>
      <c r="E55" s="6">
        <f>+3.8 %</f>
        <v>0.038</v>
      </c>
    </row>
    <row r="56">
      <c r="A56" s="4">
        <v>42370.0</v>
      </c>
      <c r="B56" s="5" t="s">
        <v>1801</v>
      </c>
      <c r="C56" s="6">
        <f>+0.5 %</f>
        <v>0.005</v>
      </c>
      <c r="D56" s="5" t="s">
        <v>35</v>
      </c>
      <c r="E56" s="6">
        <f>+3.3 %</f>
        <v>0.033</v>
      </c>
    </row>
    <row r="57">
      <c r="A57" s="4">
        <v>42339.0</v>
      </c>
      <c r="B57" s="5" t="s">
        <v>1510</v>
      </c>
      <c r="C57" s="7" t="s">
        <v>48</v>
      </c>
      <c r="D57" s="6">
        <f>+0.1 %</f>
        <v>0.001</v>
      </c>
      <c r="E57" s="6">
        <f>+1.8 %</f>
        <v>0.018</v>
      </c>
    </row>
    <row r="58">
      <c r="A58" s="4">
        <v>42309.0</v>
      </c>
      <c r="B58" s="5" t="s">
        <v>891</v>
      </c>
      <c r="C58" s="5" t="s">
        <v>35</v>
      </c>
      <c r="D58" s="6">
        <f>+0.7 %</f>
        <v>0.007</v>
      </c>
      <c r="E58" s="6">
        <f>+1.7 %</f>
        <v>0.017</v>
      </c>
    </row>
    <row r="59">
      <c r="A59" s="4">
        <v>42278.0</v>
      </c>
      <c r="B59" s="5" t="s">
        <v>1801</v>
      </c>
      <c r="C59" s="6">
        <f>+0.6 %</f>
        <v>0.006</v>
      </c>
      <c r="D59" s="6">
        <f>+0.9 %</f>
        <v>0.009</v>
      </c>
      <c r="E59" s="6">
        <f>+2 %</f>
        <v>0.02</v>
      </c>
    </row>
    <row r="60">
      <c r="A60" s="4">
        <v>42248.0</v>
      </c>
      <c r="B60" s="5" t="s">
        <v>1802</v>
      </c>
      <c r="C60" s="5" t="s">
        <v>35</v>
      </c>
      <c r="D60" s="6">
        <f>+0.3 %</f>
        <v>0.003</v>
      </c>
      <c r="E60" s="6">
        <f>+2.7 %</f>
        <v>0.027</v>
      </c>
    </row>
    <row r="61">
      <c r="A61" s="4">
        <v>42217.0</v>
      </c>
      <c r="B61" s="5" t="s">
        <v>1802</v>
      </c>
      <c r="C61" s="6">
        <f>+0.3 %</f>
        <v>0.003</v>
      </c>
      <c r="D61" s="6">
        <f>+0.6 %</f>
        <v>0.006</v>
      </c>
      <c r="E61" s="6">
        <f>+2.8 %</f>
        <v>0.028</v>
      </c>
    </row>
    <row r="62">
      <c r="A62" s="4">
        <v>42186.0</v>
      </c>
      <c r="B62" s="5" t="s">
        <v>451</v>
      </c>
      <c r="C62" s="5" t="s">
        <v>35</v>
      </c>
      <c r="D62" s="6">
        <f>+1.6 %</f>
        <v>0.016</v>
      </c>
      <c r="E62" s="6">
        <f t="shared" ref="E62:E63" si="13">+1.4 %</f>
        <v>0.014</v>
      </c>
    </row>
    <row r="63">
      <c r="A63" s="4">
        <v>42156.0</v>
      </c>
      <c r="B63" s="5" t="s">
        <v>1661</v>
      </c>
      <c r="C63" s="6">
        <f>+0.3 %</f>
        <v>0.003</v>
      </c>
      <c r="D63" s="6">
        <f>+1.8 %</f>
        <v>0.018</v>
      </c>
      <c r="E63" s="6">
        <f t="shared" si="13"/>
        <v>0.014</v>
      </c>
    </row>
    <row r="64">
      <c r="A64" s="4">
        <v>42125.0</v>
      </c>
      <c r="B64" s="5" t="s">
        <v>671</v>
      </c>
      <c r="C64" s="6">
        <f>+1.3 %</f>
        <v>0.013</v>
      </c>
      <c r="D64" s="6">
        <f>+2.2 %</f>
        <v>0.022</v>
      </c>
      <c r="E64" s="6">
        <f>+0.9 %</f>
        <v>0.009</v>
      </c>
    </row>
    <row r="65">
      <c r="A65" s="4">
        <v>42095.0</v>
      </c>
      <c r="B65" s="5" t="s">
        <v>1071</v>
      </c>
      <c r="C65" s="6">
        <f>+0.2 %</f>
        <v>0.002</v>
      </c>
      <c r="D65" s="6">
        <f>+0.7 %</f>
        <v>0.007</v>
      </c>
      <c r="E65" s="7" t="s">
        <v>15</v>
      </c>
    </row>
    <row r="66">
      <c r="A66" s="4">
        <v>42064.0</v>
      </c>
      <c r="B66" s="5" t="s">
        <v>444</v>
      </c>
      <c r="C66" s="6">
        <f>+0.7 %</f>
        <v>0.007</v>
      </c>
      <c r="D66" s="7" t="s">
        <v>18</v>
      </c>
      <c r="E66" s="7" t="s">
        <v>23</v>
      </c>
    </row>
    <row r="67">
      <c r="A67" s="4">
        <v>42036.0</v>
      </c>
      <c r="B67" s="5" t="s">
        <v>1803</v>
      </c>
      <c r="C67" s="7" t="s">
        <v>57</v>
      </c>
      <c r="D67" s="7" t="s">
        <v>63</v>
      </c>
      <c r="E67" s="7" t="s">
        <v>67</v>
      </c>
    </row>
    <row r="68">
      <c r="A68" s="4">
        <v>42005.0</v>
      </c>
      <c r="B68" s="5" t="s">
        <v>1804</v>
      </c>
      <c r="C68" s="7" t="s">
        <v>65</v>
      </c>
      <c r="D68" s="7" t="s">
        <v>66</v>
      </c>
      <c r="E68" s="7" t="s">
        <v>67</v>
      </c>
    </row>
    <row r="69">
      <c r="A69" s="4">
        <v>41974.0</v>
      </c>
      <c r="B69" s="5" t="s">
        <v>1805</v>
      </c>
      <c r="C69" s="7" t="s">
        <v>74</v>
      </c>
      <c r="D69" s="6">
        <f>+1 %</f>
        <v>0.01</v>
      </c>
      <c r="E69" s="7" t="s">
        <v>47</v>
      </c>
    </row>
    <row r="70">
      <c r="A70" s="4">
        <v>41944.0</v>
      </c>
      <c r="B70" s="5" t="s">
        <v>1806</v>
      </c>
      <c r="C70" s="6">
        <f>+0.4 %</f>
        <v>0.004</v>
      </c>
      <c r="D70" s="6">
        <f>+1.9 %</f>
        <v>0.019</v>
      </c>
      <c r="E70" s="7" t="s">
        <v>66</v>
      </c>
    </row>
    <row r="71">
      <c r="A71" s="4">
        <v>41913.0</v>
      </c>
      <c r="B71" s="5" t="s">
        <v>1807</v>
      </c>
      <c r="C71" s="6">
        <f>+1.3 %</f>
        <v>0.013</v>
      </c>
      <c r="D71" s="6">
        <f>+0.3 %</f>
        <v>0.003</v>
      </c>
      <c r="E71" s="7" t="s">
        <v>48</v>
      </c>
    </row>
    <row r="72">
      <c r="A72" s="4">
        <v>41883.0</v>
      </c>
      <c r="B72" s="5" t="s">
        <v>1808</v>
      </c>
      <c r="C72" s="6">
        <f>+0.1 %</f>
        <v>0.001</v>
      </c>
      <c r="D72" s="7" t="s">
        <v>65</v>
      </c>
      <c r="E72" s="7" t="s">
        <v>65</v>
      </c>
    </row>
    <row r="73">
      <c r="A73" s="4">
        <v>41852.0</v>
      </c>
      <c r="B73" s="5" t="s">
        <v>1654</v>
      </c>
      <c r="C73" s="7" t="s">
        <v>47</v>
      </c>
      <c r="D73" s="7" t="s">
        <v>66</v>
      </c>
      <c r="E73" s="7" t="s">
        <v>47</v>
      </c>
    </row>
    <row r="74">
      <c r="A74" s="4">
        <v>41821.0</v>
      </c>
      <c r="B74" s="5" t="s">
        <v>1809</v>
      </c>
      <c r="C74" s="5" t="s">
        <v>35</v>
      </c>
      <c r="D74" s="7" t="s">
        <v>53</v>
      </c>
      <c r="E74" s="7" t="s">
        <v>78</v>
      </c>
    </row>
    <row r="75">
      <c r="A75" s="4">
        <v>41791.0</v>
      </c>
      <c r="B75" s="5" t="s">
        <v>1809</v>
      </c>
      <c r="C75" s="7" t="s">
        <v>53</v>
      </c>
      <c r="D75" s="7" t="s">
        <v>60</v>
      </c>
      <c r="E75" s="7" t="s">
        <v>67</v>
      </c>
    </row>
    <row r="76">
      <c r="A76" s="4">
        <v>41760.0</v>
      </c>
      <c r="B76" s="5" t="s">
        <v>1630</v>
      </c>
      <c r="C76" s="5" t="s">
        <v>35</v>
      </c>
      <c r="D76" s="7" t="s">
        <v>60</v>
      </c>
      <c r="E76" s="7" t="s">
        <v>67</v>
      </c>
    </row>
    <row r="77">
      <c r="A77" s="4">
        <v>41730.0</v>
      </c>
      <c r="B77" s="5" t="s">
        <v>1630</v>
      </c>
      <c r="C77" s="7" t="s">
        <v>15</v>
      </c>
      <c r="D77" s="7" t="s">
        <v>74</v>
      </c>
      <c r="E77" s="7" t="s">
        <v>150</v>
      </c>
    </row>
    <row r="78">
      <c r="A78" s="4">
        <v>41699.0</v>
      </c>
      <c r="B78" s="5" t="s">
        <v>1810</v>
      </c>
      <c r="C78" s="7" t="s">
        <v>57</v>
      </c>
      <c r="D78" s="7" t="s">
        <v>74</v>
      </c>
      <c r="E78" s="7" t="s">
        <v>191</v>
      </c>
    </row>
    <row r="79">
      <c r="A79" s="4">
        <v>41671.0</v>
      </c>
      <c r="B79" s="5" t="s">
        <v>1811</v>
      </c>
      <c r="C79" s="7" t="s">
        <v>15</v>
      </c>
      <c r="D79" s="7" t="s">
        <v>13</v>
      </c>
      <c r="E79" s="7" t="s">
        <v>108</v>
      </c>
    </row>
    <row r="80">
      <c r="A80" s="4">
        <v>41640.0</v>
      </c>
      <c r="B80" s="5" t="s">
        <v>443</v>
      </c>
      <c r="C80" s="7" t="s">
        <v>15</v>
      </c>
      <c r="D80" s="7" t="s">
        <v>53</v>
      </c>
      <c r="E80" s="7" t="s">
        <v>506</v>
      </c>
    </row>
    <row r="81">
      <c r="A81" s="4">
        <v>41609.0</v>
      </c>
      <c r="B81" s="5" t="s">
        <v>939</v>
      </c>
      <c r="C81" s="7" t="s">
        <v>23</v>
      </c>
      <c r="D81" s="6">
        <f>+1.1 %</f>
        <v>0.011</v>
      </c>
      <c r="E81" s="7" t="s">
        <v>140</v>
      </c>
    </row>
    <row r="82">
      <c r="A82" s="4">
        <v>41579.0</v>
      </c>
      <c r="B82" s="5" t="s">
        <v>1557</v>
      </c>
      <c r="C82" s="6">
        <f>+1 %</f>
        <v>0.01</v>
      </c>
      <c r="D82" s="6">
        <f>+1.9 %</f>
        <v>0.019</v>
      </c>
      <c r="E82" s="7" t="s">
        <v>99</v>
      </c>
    </row>
    <row r="83">
      <c r="A83" s="4">
        <v>41548.0</v>
      </c>
      <c r="B83" s="5" t="s">
        <v>1812</v>
      </c>
      <c r="C83" s="6">
        <f>+0.9 %</f>
        <v>0.009</v>
      </c>
      <c r="D83" s="7" t="s">
        <v>18</v>
      </c>
      <c r="E83" s="7" t="s">
        <v>1010</v>
      </c>
    </row>
    <row r="84">
      <c r="A84" s="4">
        <v>41518.0</v>
      </c>
      <c r="B84" s="5" t="s">
        <v>1809</v>
      </c>
      <c r="C84" s="5" t="s">
        <v>35</v>
      </c>
      <c r="D84" s="7" t="s">
        <v>67</v>
      </c>
      <c r="E84" s="7" t="s">
        <v>290</v>
      </c>
    </row>
    <row r="85">
      <c r="A85" s="4">
        <v>41487.0</v>
      </c>
      <c r="B85" s="5" t="s">
        <v>1809</v>
      </c>
      <c r="C85" s="7" t="s">
        <v>78</v>
      </c>
      <c r="D85" s="7" t="s">
        <v>63</v>
      </c>
      <c r="E85" s="7" t="s">
        <v>450</v>
      </c>
    </row>
    <row r="86">
      <c r="A86" s="4">
        <v>41456.0</v>
      </c>
      <c r="B86" s="5" t="s">
        <v>1813</v>
      </c>
      <c r="C86" s="7" t="s">
        <v>57</v>
      </c>
      <c r="D86" s="7" t="s">
        <v>13</v>
      </c>
      <c r="E86" s="7" t="s">
        <v>119</v>
      </c>
    </row>
    <row r="87">
      <c r="A87" s="4">
        <v>41426.0</v>
      </c>
      <c r="B87" s="5" t="s">
        <v>1802</v>
      </c>
      <c r="C87" s="7" t="s">
        <v>57</v>
      </c>
      <c r="D87" s="7" t="s">
        <v>150</v>
      </c>
      <c r="E87" s="7" t="s">
        <v>348</v>
      </c>
    </row>
    <row r="88">
      <c r="A88" s="4">
        <v>41395.0</v>
      </c>
      <c r="B88" s="5" t="s">
        <v>1814</v>
      </c>
      <c r="C88" s="7" t="s">
        <v>23</v>
      </c>
      <c r="D88" s="7" t="s">
        <v>212</v>
      </c>
      <c r="E88" s="7" t="s">
        <v>115</v>
      </c>
    </row>
    <row r="89">
      <c r="A89" s="4">
        <v>41365.0</v>
      </c>
      <c r="B89" s="5" t="s">
        <v>943</v>
      </c>
      <c r="C89" s="7" t="s">
        <v>82</v>
      </c>
      <c r="D89" s="7" t="s">
        <v>72</v>
      </c>
      <c r="E89" s="7" t="s">
        <v>123</v>
      </c>
    </row>
    <row r="90">
      <c r="A90" s="4">
        <v>41334.0</v>
      </c>
      <c r="B90" s="5" t="s">
        <v>1520</v>
      </c>
      <c r="C90" s="7" t="s">
        <v>47</v>
      </c>
      <c r="D90" s="7" t="s">
        <v>66</v>
      </c>
      <c r="E90" s="7" t="s">
        <v>313</v>
      </c>
    </row>
    <row r="91">
      <c r="A91" s="4">
        <v>41306.0</v>
      </c>
      <c r="B91" s="5" t="s">
        <v>429</v>
      </c>
      <c r="C91" s="6">
        <f>+0.5 %</f>
        <v>0.005</v>
      </c>
      <c r="D91" s="7" t="s">
        <v>67</v>
      </c>
      <c r="E91" s="7" t="s">
        <v>115</v>
      </c>
    </row>
    <row r="92">
      <c r="A92" s="4">
        <v>41275.0</v>
      </c>
      <c r="B92" s="5" t="s">
        <v>1513</v>
      </c>
      <c r="C92" s="7" t="s">
        <v>48</v>
      </c>
      <c r="D92" s="7" t="s">
        <v>624</v>
      </c>
      <c r="E92" s="7" t="s">
        <v>146</v>
      </c>
    </row>
    <row r="93">
      <c r="A93" s="4">
        <v>41244.0</v>
      </c>
      <c r="B93" s="5" t="s">
        <v>1815</v>
      </c>
      <c r="C93" s="7" t="s">
        <v>82</v>
      </c>
      <c r="D93" s="7" t="s">
        <v>142</v>
      </c>
      <c r="E93" s="7" t="s">
        <v>458</v>
      </c>
    </row>
    <row r="94">
      <c r="A94" s="4">
        <v>41214.0</v>
      </c>
      <c r="B94" s="5" t="s">
        <v>1816</v>
      </c>
      <c r="C94" s="7" t="s">
        <v>75</v>
      </c>
      <c r="D94" s="7" t="s">
        <v>105</v>
      </c>
      <c r="E94" s="7" t="s">
        <v>450</v>
      </c>
    </row>
    <row r="95">
      <c r="A95" s="4">
        <v>41183.0</v>
      </c>
      <c r="B95" s="5" t="s">
        <v>1817</v>
      </c>
      <c r="C95" s="5" t="s">
        <v>35</v>
      </c>
      <c r="D95" s="7" t="s">
        <v>47</v>
      </c>
      <c r="E95" s="7" t="s">
        <v>509</v>
      </c>
    </row>
    <row r="96">
      <c r="A96" s="4">
        <v>41153.0</v>
      </c>
      <c r="B96" s="5" t="s">
        <v>1817</v>
      </c>
      <c r="C96" s="7" t="s">
        <v>15</v>
      </c>
      <c r="D96" s="7" t="s">
        <v>18</v>
      </c>
      <c r="E96" s="7" t="s">
        <v>509</v>
      </c>
    </row>
    <row r="97">
      <c r="A97" s="4">
        <v>41122.0</v>
      </c>
      <c r="B97" s="5" t="s">
        <v>1818</v>
      </c>
      <c r="C97" s="7" t="s">
        <v>23</v>
      </c>
      <c r="D97" s="7" t="s">
        <v>74</v>
      </c>
      <c r="E97" s="7" t="s">
        <v>707</v>
      </c>
    </row>
    <row r="98">
      <c r="A98" s="4">
        <v>41091.0</v>
      </c>
      <c r="B98" s="5" t="s">
        <v>849</v>
      </c>
      <c r="C98" s="6">
        <f>+0.5 %</f>
        <v>0.005</v>
      </c>
      <c r="D98" s="7" t="s">
        <v>150</v>
      </c>
      <c r="E98" s="7" t="s">
        <v>845</v>
      </c>
    </row>
    <row r="99">
      <c r="A99" s="4">
        <v>41061.0</v>
      </c>
      <c r="B99" s="5" t="s">
        <v>466</v>
      </c>
      <c r="C99" s="7" t="s">
        <v>18</v>
      </c>
      <c r="D99" s="7" t="s">
        <v>182</v>
      </c>
      <c r="E99" s="7" t="s">
        <v>719</v>
      </c>
    </row>
    <row r="100">
      <c r="A100" s="4">
        <v>41030.0</v>
      </c>
      <c r="B100" s="5" t="s">
        <v>1595</v>
      </c>
      <c r="C100" s="7" t="s">
        <v>92</v>
      </c>
      <c r="D100" s="7" t="s">
        <v>7</v>
      </c>
      <c r="E100" s="7" t="s">
        <v>458</v>
      </c>
    </row>
    <row r="101">
      <c r="A101" s="4">
        <v>41000.0</v>
      </c>
      <c r="B101" s="5" t="s">
        <v>1819</v>
      </c>
      <c r="C101" s="7" t="s">
        <v>18</v>
      </c>
      <c r="D101" s="7" t="s">
        <v>105</v>
      </c>
      <c r="E101" s="7" t="s">
        <v>317</v>
      </c>
    </row>
    <row r="102">
      <c r="A102" s="4">
        <v>40969.0</v>
      </c>
      <c r="B102" s="5" t="s">
        <v>1603</v>
      </c>
      <c r="C102" s="7" t="s">
        <v>15</v>
      </c>
      <c r="D102" s="7" t="s">
        <v>82</v>
      </c>
      <c r="E102" s="7" t="s">
        <v>845</v>
      </c>
    </row>
    <row r="103">
      <c r="A103" s="4">
        <v>40940.0</v>
      </c>
      <c r="B103" s="5" t="s">
        <v>765</v>
      </c>
      <c r="C103" s="7" t="s">
        <v>65</v>
      </c>
      <c r="D103" s="7" t="s">
        <v>92</v>
      </c>
      <c r="E103" s="7" t="s">
        <v>477</v>
      </c>
    </row>
    <row r="104">
      <c r="A104" s="4">
        <v>40909.0</v>
      </c>
      <c r="B104" s="5" t="s">
        <v>1820</v>
      </c>
      <c r="C104" s="7" t="s">
        <v>15</v>
      </c>
      <c r="D104" s="7" t="s">
        <v>67</v>
      </c>
      <c r="E104" s="7" t="s">
        <v>102</v>
      </c>
    </row>
    <row r="105">
      <c r="A105" s="4">
        <v>40878.0</v>
      </c>
      <c r="B105" s="5" t="s">
        <v>763</v>
      </c>
      <c r="C105" s="7" t="s">
        <v>75</v>
      </c>
      <c r="D105" s="7" t="s">
        <v>78</v>
      </c>
      <c r="E105" s="7" t="s">
        <v>278</v>
      </c>
    </row>
    <row r="106">
      <c r="A106" s="4">
        <v>40848.0</v>
      </c>
      <c r="B106" s="5" t="s">
        <v>1821</v>
      </c>
      <c r="C106" s="6">
        <f>+0.1 %</f>
        <v>0.001</v>
      </c>
      <c r="D106" s="6">
        <f>+0.3 %</f>
        <v>0.003</v>
      </c>
      <c r="E106" s="7" t="s">
        <v>100</v>
      </c>
    </row>
    <row r="107">
      <c r="A107" s="4">
        <v>40817.0</v>
      </c>
      <c r="B107" s="5" t="s">
        <v>1673</v>
      </c>
      <c r="C107" s="5" t="s">
        <v>35</v>
      </c>
      <c r="D107" s="7" t="s">
        <v>85</v>
      </c>
      <c r="E107" s="7" t="s">
        <v>7</v>
      </c>
    </row>
    <row r="108">
      <c r="A108" s="4">
        <v>40787.0</v>
      </c>
      <c r="B108" s="5" t="s">
        <v>1673</v>
      </c>
      <c r="C108" s="6">
        <f>+0.2 %</f>
        <v>0.002</v>
      </c>
      <c r="D108" s="7" t="s">
        <v>13</v>
      </c>
      <c r="E108" s="7" t="s">
        <v>156</v>
      </c>
    </row>
    <row r="109">
      <c r="A109" s="4">
        <v>40756.0</v>
      </c>
      <c r="B109" s="5" t="s">
        <v>962</v>
      </c>
      <c r="C109" s="7" t="s">
        <v>47</v>
      </c>
      <c r="D109" s="7" t="s">
        <v>152</v>
      </c>
      <c r="E109" s="7" t="s">
        <v>140</v>
      </c>
    </row>
    <row r="110">
      <c r="A110" s="4">
        <v>40725.0</v>
      </c>
      <c r="B110" s="5" t="s">
        <v>1822</v>
      </c>
      <c r="C110" s="7" t="s">
        <v>60</v>
      </c>
      <c r="D110" s="7" t="s">
        <v>70</v>
      </c>
      <c r="E110" s="7" t="s">
        <v>317</v>
      </c>
    </row>
    <row r="111">
      <c r="A111" s="4">
        <v>40695.0</v>
      </c>
      <c r="B111" s="5" t="s">
        <v>1823</v>
      </c>
      <c r="C111" s="7" t="s">
        <v>75</v>
      </c>
      <c r="D111" s="7" t="s">
        <v>92</v>
      </c>
      <c r="E111" s="7" t="s">
        <v>10</v>
      </c>
    </row>
    <row r="112">
      <c r="A112" s="4">
        <v>40664.0</v>
      </c>
      <c r="B112" s="5" t="s">
        <v>802</v>
      </c>
      <c r="C112" s="7" t="s">
        <v>60</v>
      </c>
      <c r="D112" s="7" t="s">
        <v>15</v>
      </c>
      <c r="E112" s="7" t="s">
        <v>280</v>
      </c>
    </row>
    <row r="113">
      <c r="A113" s="4">
        <v>40634.0</v>
      </c>
      <c r="B113" s="5" t="s">
        <v>479</v>
      </c>
      <c r="C113" s="7" t="s">
        <v>23</v>
      </c>
      <c r="D113" s="7" t="s">
        <v>74</v>
      </c>
      <c r="E113" s="7" t="s">
        <v>863</v>
      </c>
    </row>
    <row r="114">
      <c r="A114" s="4">
        <v>40603.0</v>
      </c>
      <c r="B114" s="5" t="s">
        <v>801</v>
      </c>
      <c r="C114" s="6">
        <f>+1 %</f>
        <v>0.01</v>
      </c>
      <c r="D114" s="7" t="s">
        <v>57</v>
      </c>
      <c r="E114" s="7" t="s">
        <v>102</v>
      </c>
    </row>
    <row r="115">
      <c r="A115" s="4">
        <v>40575.0</v>
      </c>
      <c r="B115" s="5" t="s">
        <v>1824</v>
      </c>
      <c r="C115" s="7" t="s">
        <v>85</v>
      </c>
      <c r="D115" s="7" t="s">
        <v>70</v>
      </c>
      <c r="E115" s="7" t="s">
        <v>108</v>
      </c>
    </row>
    <row r="116">
      <c r="A116" s="4">
        <v>40544.0</v>
      </c>
      <c r="B116" s="5" t="s">
        <v>1825</v>
      </c>
      <c r="C116" s="7" t="s">
        <v>57</v>
      </c>
      <c r="D116" s="6">
        <f>+0.4 %</f>
        <v>0.004</v>
      </c>
      <c r="E116" s="7" t="s">
        <v>95</v>
      </c>
    </row>
    <row r="117">
      <c r="A117" s="4">
        <v>40513.0</v>
      </c>
      <c r="B117" s="5" t="s">
        <v>1826</v>
      </c>
      <c r="C117" s="7" t="s">
        <v>66</v>
      </c>
      <c r="D117" s="7" t="s">
        <v>60</v>
      </c>
      <c r="E117" s="7" t="s">
        <v>88</v>
      </c>
    </row>
    <row r="118">
      <c r="A118" s="4">
        <v>40483.0</v>
      </c>
      <c r="B118" s="5" t="s">
        <v>652</v>
      </c>
      <c r="C118" s="6">
        <f>+1.9 %</f>
        <v>0.019</v>
      </c>
      <c r="D118" s="6">
        <f>+1.3 %</f>
        <v>0.013</v>
      </c>
      <c r="E118" s="7" t="s">
        <v>285</v>
      </c>
    </row>
    <row r="119">
      <c r="A119" s="4">
        <v>40452.0</v>
      </c>
      <c r="B119" s="5" t="s">
        <v>1827</v>
      </c>
      <c r="C119" s="7" t="s">
        <v>65</v>
      </c>
      <c r="D119" s="7" t="s">
        <v>506</v>
      </c>
      <c r="E119" s="7" t="s">
        <v>587</v>
      </c>
    </row>
    <row r="120">
      <c r="A120" s="4">
        <v>40422.0</v>
      </c>
      <c r="B120" s="5" t="s">
        <v>497</v>
      </c>
      <c r="C120" s="6">
        <f>+0.4 %</f>
        <v>0.004</v>
      </c>
      <c r="D120" s="7" t="s">
        <v>90</v>
      </c>
      <c r="E120" s="7" t="s">
        <v>96</v>
      </c>
    </row>
    <row r="121">
      <c r="A121" s="4">
        <v>40391.0</v>
      </c>
      <c r="B121" s="5" t="s">
        <v>1828</v>
      </c>
      <c r="C121" s="7" t="s">
        <v>212</v>
      </c>
      <c r="D121" s="7" t="s">
        <v>108</v>
      </c>
      <c r="E121" s="7" t="s">
        <v>100</v>
      </c>
    </row>
    <row r="122">
      <c r="A122" s="4">
        <v>40360.0</v>
      </c>
      <c r="B122" s="5" t="s">
        <v>1829</v>
      </c>
      <c r="C122" s="5" t="s">
        <v>35</v>
      </c>
      <c r="D122" s="7" t="s">
        <v>75</v>
      </c>
      <c r="E122" s="7" t="s">
        <v>67</v>
      </c>
    </row>
    <row r="123">
      <c r="A123" s="4">
        <v>40330.0</v>
      </c>
      <c r="B123" s="5" t="s">
        <v>1374</v>
      </c>
      <c r="C123" s="7" t="s">
        <v>78</v>
      </c>
      <c r="D123" s="7" t="s">
        <v>72</v>
      </c>
      <c r="E123" s="7" t="s">
        <v>145</v>
      </c>
    </row>
    <row r="124">
      <c r="A124" s="4">
        <v>40299.0</v>
      </c>
      <c r="B124" s="5" t="s">
        <v>1830</v>
      </c>
      <c r="C124" s="7" t="s">
        <v>53</v>
      </c>
      <c r="D124" s="6">
        <f>+1.1 %</f>
        <v>0.011</v>
      </c>
      <c r="E124" s="6">
        <f>+0.2 %</f>
        <v>0.002</v>
      </c>
    </row>
    <row r="125">
      <c r="A125" s="4">
        <v>40269.0</v>
      </c>
      <c r="B125" s="5" t="s">
        <v>1831</v>
      </c>
      <c r="C125" s="7" t="s">
        <v>18</v>
      </c>
      <c r="D125" s="6">
        <f>+1 %</f>
        <v>0.01</v>
      </c>
      <c r="E125" s="6">
        <f>+0.6 %</f>
        <v>0.006</v>
      </c>
    </row>
    <row r="126">
      <c r="A126" s="4">
        <v>40238.0</v>
      </c>
      <c r="B126" s="5" t="s">
        <v>1261</v>
      </c>
      <c r="C126" s="6">
        <f>+1.8 %</f>
        <v>0.018</v>
      </c>
      <c r="D126" s="6">
        <f>+2.1 %</f>
        <v>0.021</v>
      </c>
      <c r="E126" s="7" t="s">
        <v>63</v>
      </c>
    </row>
    <row r="127">
      <c r="A127" s="4">
        <v>40210.0</v>
      </c>
      <c r="B127" s="5" t="s">
        <v>1832</v>
      </c>
      <c r="C127" s="7" t="s">
        <v>57</v>
      </c>
      <c r="D127" s="6">
        <f>+0.1 %</f>
        <v>0.001</v>
      </c>
      <c r="E127" s="7" t="s">
        <v>182</v>
      </c>
    </row>
    <row r="128">
      <c r="A128" s="4">
        <v>40179.0</v>
      </c>
      <c r="B128" s="5" t="s">
        <v>1833</v>
      </c>
      <c r="C128" s="6">
        <f>+0.5 %</f>
        <v>0.005</v>
      </c>
      <c r="D128" s="6">
        <f>+0.6 %</f>
        <v>0.006</v>
      </c>
      <c r="E128" s="7" t="s">
        <v>212</v>
      </c>
    </row>
    <row r="129">
      <c r="A129" s="4">
        <v>40148.0</v>
      </c>
      <c r="B129" s="5" t="s">
        <v>1783</v>
      </c>
      <c r="C129" s="7" t="s">
        <v>57</v>
      </c>
      <c r="D129" s="7" t="s">
        <v>63</v>
      </c>
      <c r="E129" s="7" t="s">
        <v>99</v>
      </c>
    </row>
    <row r="130">
      <c r="A130" s="4">
        <v>40118.0</v>
      </c>
      <c r="B130" s="5" t="s">
        <v>655</v>
      </c>
      <c r="C130" s="6">
        <f>+0.3 %</f>
        <v>0.003</v>
      </c>
      <c r="D130" s="7" t="s">
        <v>82</v>
      </c>
      <c r="E130" s="7" t="s">
        <v>188</v>
      </c>
    </row>
    <row r="131">
      <c r="A131" s="4">
        <v>40087.0</v>
      </c>
      <c r="B131" s="5" t="s">
        <v>1834</v>
      </c>
      <c r="C131" s="7" t="s">
        <v>106</v>
      </c>
      <c r="D131" s="7" t="s">
        <v>105</v>
      </c>
      <c r="E131" s="7" t="s">
        <v>140</v>
      </c>
    </row>
    <row r="132">
      <c r="A132" s="4">
        <v>40057.0</v>
      </c>
      <c r="B132" s="5" t="s">
        <v>1835</v>
      </c>
      <c r="C132" s="6">
        <f t="shared" ref="C132:C133" si="14">+0.1 %</f>
        <v>0.001</v>
      </c>
      <c r="D132" s="7" t="s">
        <v>48</v>
      </c>
      <c r="E132" s="7" t="s">
        <v>60</v>
      </c>
    </row>
    <row r="133">
      <c r="A133" s="4">
        <v>40026.0</v>
      </c>
      <c r="B133" s="5" t="s">
        <v>1836</v>
      </c>
      <c r="C133" s="6">
        <f t="shared" si="14"/>
        <v>0.001</v>
      </c>
      <c r="D133" s="6">
        <f>+0.6 %</f>
        <v>0.006</v>
      </c>
      <c r="E133" s="7" t="s">
        <v>18</v>
      </c>
    </row>
    <row r="134">
      <c r="A134" s="4">
        <v>39995.0</v>
      </c>
      <c r="B134" s="5" t="s">
        <v>1837</v>
      </c>
      <c r="C134" s="7" t="s">
        <v>23</v>
      </c>
      <c r="D134" s="6">
        <f>+0.9 %</f>
        <v>0.009</v>
      </c>
      <c r="E134" s="7" t="s">
        <v>65</v>
      </c>
    </row>
    <row r="135">
      <c r="A135" s="4">
        <v>39965.0</v>
      </c>
      <c r="B135" s="5" t="s">
        <v>1400</v>
      </c>
      <c r="C135" s="6">
        <f>+1.3 %</f>
        <v>0.013</v>
      </c>
      <c r="D135" s="7" t="s">
        <v>78</v>
      </c>
      <c r="E135" s="7" t="s">
        <v>15</v>
      </c>
    </row>
    <row r="136">
      <c r="A136" s="4">
        <v>39934.0</v>
      </c>
      <c r="B136" s="5" t="s">
        <v>1838</v>
      </c>
      <c r="C136" s="6">
        <f>+0.3 %</f>
        <v>0.003</v>
      </c>
      <c r="D136" s="7" t="s">
        <v>92</v>
      </c>
      <c r="E136" s="7" t="s">
        <v>82</v>
      </c>
    </row>
    <row r="137">
      <c r="A137" s="4">
        <v>39904.0</v>
      </c>
      <c r="B137" s="5" t="s">
        <v>1839</v>
      </c>
      <c r="C137" s="7" t="s">
        <v>90</v>
      </c>
      <c r="D137" s="7" t="s">
        <v>90</v>
      </c>
      <c r="E137" s="7" t="s">
        <v>285</v>
      </c>
    </row>
    <row r="138">
      <c r="A138" s="4">
        <v>39873.0</v>
      </c>
      <c r="B138" s="5" t="s">
        <v>1168</v>
      </c>
      <c r="C138" s="5" t="s">
        <v>35</v>
      </c>
      <c r="D138" s="7" t="s">
        <v>47</v>
      </c>
      <c r="E138" s="5" t="s">
        <v>35</v>
      </c>
    </row>
    <row r="139">
      <c r="A139" s="4">
        <v>39845.0</v>
      </c>
      <c r="B139" s="5" t="s">
        <v>1840</v>
      </c>
      <c r="C139" s="5" t="s">
        <v>35</v>
      </c>
      <c r="D139" s="7" t="s">
        <v>85</v>
      </c>
      <c r="E139" s="5" t="s">
        <v>35</v>
      </c>
    </row>
    <row r="140">
      <c r="A140" s="4">
        <v>39814.0</v>
      </c>
      <c r="B140" s="5" t="s">
        <v>1168</v>
      </c>
      <c r="C140" s="7" t="s">
        <v>47</v>
      </c>
      <c r="D140" s="7" t="s">
        <v>15</v>
      </c>
      <c r="E140" s="6">
        <f>+2.8 %</f>
        <v>0.028</v>
      </c>
    </row>
    <row r="141">
      <c r="A141" s="4">
        <v>39783.0</v>
      </c>
      <c r="B141" s="5" t="s">
        <v>1171</v>
      </c>
      <c r="C141" s="6">
        <f>+0.2 %</f>
        <v>0.002</v>
      </c>
      <c r="D141" s="6">
        <f>+2.8 %</f>
        <v>0.028</v>
      </c>
      <c r="E141" s="6">
        <f>+3.4 %</f>
        <v>0.034</v>
      </c>
    </row>
    <row r="142">
      <c r="A142" s="4">
        <v>39753.0</v>
      </c>
      <c r="B142" s="5" t="s">
        <v>1841</v>
      </c>
      <c r="C142" s="6">
        <f>+0.6 %</f>
        <v>0.006</v>
      </c>
      <c r="D142" s="6">
        <f>+2.5 %</f>
        <v>0.025</v>
      </c>
      <c r="E142" s="6">
        <f>+3.5 %</f>
        <v>0.035</v>
      </c>
    </row>
    <row r="143">
      <c r="A143" s="4">
        <v>39722.0</v>
      </c>
      <c r="B143" s="5" t="s">
        <v>1842</v>
      </c>
      <c r="C143" s="6">
        <f>+1.9 %</f>
        <v>0.019</v>
      </c>
      <c r="D143" s="6">
        <f>+1.5 %</f>
        <v>0.015</v>
      </c>
      <c r="E143" s="6">
        <f>+0.8 %</f>
        <v>0.008</v>
      </c>
    </row>
    <row r="144">
      <c r="A144" s="4">
        <v>39692.0</v>
      </c>
      <c r="B144" s="5" t="s">
        <v>1258</v>
      </c>
      <c r="C144" s="5" t="s">
        <v>35</v>
      </c>
      <c r="D144" s="7" t="s">
        <v>18</v>
      </c>
      <c r="E144" s="7" t="s">
        <v>80</v>
      </c>
    </row>
    <row r="145">
      <c r="A145" s="4">
        <v>39661.0</v>
      </c>
      <c r="B145" s="5" t="s">
        <v>1267</v>
      </c>
      <c r="C145" s="7" t="s">
        <v>60</v>
      </c>
      <c r="D145" s="7" t="s">
        <v>60</v>
      </c>
      <c r="E145" s="7" t="s">
        <v>72</v>
      </c>
    </row>
    <row r="146">
      <c r="A146" s="4">
        <v>39630.0</v>
      </c>
      <c r="B146" s="5" t="s">
        <v>1843</v>
      </c>
      <c r="C146" s="5" t="s">
        <v>35</v>
      </c>
      <c r="D146" s="7" t="s">
        <v>18</v>
      </c>
      <c r="E146" s="5" t="s">
        <v>366</v>
      </c>
    </row>
    <row r="147">
      <c r="A147" s="4">
        <v>39600.0</v>
      </c>
      <c r="B147" s="5" t="s">
        <v>1399</v>
      </c>
      <c r="C147" s="6">
        <f>+0.1 %</f>
        <v>0.001</v>
      </c>
      <c r="D147" s="7" t="s">
        <v>47</v>
      </c>
      <c r="E147" s="5" t="s">
        <v>366</v>
      </c>
    </row>
    <row r="148">
      <c r="A148" s="4">
        <v>39569.0</v>
      </c>
      <c r="B148" s="5" t="s">
        <v>1844</v>
      </c>
      <c r="C148" s="7" t="s">
        <v>18</v>
      </c>
      <c r="D148" s="7" t="s">
        <v>66</v>
      </c>
      <c r="E148" s="5" t="s">
        <v>366</v>
      </c>
    </row>
    <row r="149">
      <c r="A149" s="4">
        <v>39539.0</v>
      </c>
      <c r="B149" s="5" t="s">
        <v>1370</v>
      </c>
      <c r="C149" s="7" t="s">
        <v>48</v>
      </c>
      <c r="D149" s="6">
        <f>+2.1 %</f>
        <v>0.021</v>
      </c>
      <c r="E149" s="5" t="s">
        <v>366</v>
      </c>
    </row>
    <row r="150">
      <c r="A150" s="4">
        <v>39508.0</v>
      </c>
      <c r="B150" s="5" t="s">
        <v>1255</v>
      </c>
      <c r="C150" s="5" t="s">
        <v>35</v>
      </c>
      <c r="D150" s="6">
        <f>+2.2 %</f>
        <v>0.022</v>
      </c>
      <c r="E150" s="5" t="s">
        <v>366</v>
      </c>
    </row>
    <row r="151">
      <c r="A151" s="4">
        <v>39479.0</v>
      </c>
      <c r="B151" s="5" t="s">
        <v>1255</v>
      </c>
      <c r="C151" s="6">
        <f>+2.8 %</f>
        <v>0.028</v>
      </c>
      <c r="D151" s="6">
        <f>+2.6 %</f>
        <v>0.026</v>
      </c>
      <c r="E151" s="5" t="s">
        <v>366</v>
      </c>
    </row>
    <row r="152">
      <c r="A152" s="4">
        <v>39448.0</v>
      </c>
      <c r="B152" s="5" t="s">
        <v>522</v>
      </c>
      <c r="C152" s="7" t="s">
        <v>48</v>
      </c>
      <c r="D152" s="7" t="s">
        <v>70</v>
      </c>
      <c r="E152" s="5" t="s">
        <v>366</v>
      </c>
    </row>
    <row r="153">
      <c r="A153" s="4">
        <v>39417.0</v>
      </c>
      <c r="B153" s="5" t="s">
        <v>1837</v>
      </c>
      <c r="C153" s="6">
        <f>+0.3 %</f>
        <v>0.003</v>
      </c>
      <c r="D153" s="7" t="s">
        <v>255</v>
      </c>
      <c r="E153" s="5" t="s">
        <v>366</v>
      </c>
    </row>
    <row r="154">
      <c r="A154" s="4">
        <v>39387.0</v>
      </c>
      <c r="B154" s="5" t="s">
        <v>1845</v>
      </c>
      <c r="C154" s="7" t="s">
        <v>72</v>
      </c>
      <c r="D154" s="7" t="s">
        <v>90</v>
      </c>
      <c r="E154" s="5" t="s">
        <v>366</v>
      </c>
    </row>
    <row r="155">
      <c r="A155" s="4">
        <v>39356.0</v>
      </c>
      <c r="B155" s="5" t="s">
        <v>1777</v>
      </c>
      <c r="C155" s="7" t="s">
        <v>47</v>
      </c>
      <c r="D155" s="5" t="s">
        <v>366</v>
      </c>
      <c r="E155" s="5" t="s">
        <v>366</v>
      </c>
    </row>
    <row r="156">
      <c r="A156" s="4">
        <v>39326.0</v>
      </c>
      <c r="B156" s="5" t="s">
        <v>1846</v>
      </c>
      <c r="C156" s="6">
        <f>+0.1 %</f>
        <v>0.001</v>
      </c>
      <c r="D156" s="5" t="s">
        <v>366</v>
      </c>
      <c r="E156" s="5" t="s">
        <v>366</v>
      </c>
    </row>
    <row r="157">
      <c r="A157" s="4">
        <v>39295.0</v>
      </c>
      <c r="B157" s="5" t="s">
        <v>1369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1847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1848</v>
      </c>
      <c r="C2" s="7" t="s">
        <v>74</v>
      </c>
      <c r="D2" s="7" t="s">
        <v>18</v>
      </c>
      <c r="E2" s="7" t="s">
        <v>277</v>
      </c>
    </row>
    <row r="3">
      <c r="A3" s="4">
        <v>43983.0</v>
      </c>
      <c r="B3" s="5" t="s">
        <v>236</v>
      </c>
      <c r="C3" s="7" t="s">
        <v>23</v>
      </c>
      <c r="D3" s="6">
        <f>+0.4 %</f>
        <v>0.004</v>
      </c>
      <c r="E3" s="7" t="s">
        <v>142</v>
      </c>
    </row>
    <row r="4">
      <c r="A4" s="4">
        <v>43952.0</v>
      </c>
      <c r="B4" s="5" t="s">
        <v>1849</v>
      </c>
      <c r="C4" s="6">
        <f>+1 %</f>
        <v>0.01</v>
      </c>
      <c r="D4" s="5" t="s">
        <v>35</v>
      </c>
      <c r="E4" s="6">
        <f>+0.2 %</f>
        <v>0.002</v>
      </c>
    </row>
    <row r="5">
      <c r="A5" s="4">
        <v>43922.0</v>
      </c>
      <c r="B5" s="5" t="s">
        <v>1850</v>
      </c>
      <c r="C5" s="6">
        <f>+0.2 %</f>
        <v>0.002</v>
      </c>
      <c r="D5" s="7" t="s">
        <v>65</v>
      </c>
      <c r="E5" s="7" t="s">
        <v>60</v>
      </c>
    </row>
    <row r="6">
      <c r="A6" s="4">
        <v>43891.0</v>
      </c>
      <c r="B6" s="5" t="s">
        <v>1851</v>
      </c>
      <c r="C6" s="7" t="s">
        <v>13</v>
      </c>
      <c r="D6" s="7" t="s">
        <v>63</v>
      </c>
      <c r="E6" s="7" t="s">
        <v>74</v>
      </c>
    </row>
    <row r="7">
      <c r="A7" s="4">
        <v>43862.0</v>
      </c>
      <c r="B7" s="5" t="s">
        <v>1852</v>
      </c>
      <c r="C7" s="5" t="s">
        <v>35</v>
      </c>
      <c r="D7" s="7" t="s">
        <v>70</v>
      </c>
      <c r="E7" s="7" t="s">
        <v>66</v>
      </c>
    </row>
    <row r="8">
      <c r="A8" s="4">
        <v>43831.0</v>
      </c>
      <c r="B8" s="5" t="s">
        <v>1852</v>
      </c>
      <c r="C8" s="7" t="s">
        <v>48</v>
      </c>
      <c r="D8" s="7" t="s">
        <v>150</v>
      </c>
      <c r="E8" s="5" t="s">
        <v>35</v>
      </c>
    </row>
    <row r="9">
      <c r="A9" s="4">
        <v>43800.0</v>
      </c>
      <c r="B9" s="5" t="s">
        <v>1497</v>
      </c>
      <c r="C9" s="7" t="s">
        <v>67</v>
      </c>
      <c r="D9" s="7" t="s">
        <v>90</v>
      </c>
      <c r="E9" s="6">
        <f>+0.6 %</f>
        <v>0.006</v>
      </c>
    </row>
    <row r="10">
      <c r="A10" s="4">
        <v>43770.0</v>
      </c>
      <c r="B10" s="5" t="s">
        <v>1853</v>
      </c>
      <c r="C10" s="7" t="s">
        <v>15</v>
      </c>
      <c r="D10" s="7" t="s">
        <v>66</v>
      </c>
      <c r="E10" s="6">
        <f>+4.4 %</f>
        <v>0.044</v>
      </c>
    </row>
    <row r="11">
      <c r="A11" s="4">
        <v>43739.0</v>
      </c>
      <c r="B11" s="5" t="s">
        <v>620</v>
      </c>
      <c r="C11" s="7" t="s">
        <v>47</v>
      </c>
      <c r="D11" s="7" t="s">
        <v>63</v>
      </c>
      <c r="E11" s="6">
        <f>+5.7 %</f>
        <v>0.057</v>
      </c>
    </row>
    <row r="12">
      <c r="A12" s="4">
        <v>43709.0</v>
      </c>
      <c r="B12" s="5" t="s">
        <v>926</v>
      </c>
      <c r="C12" s="6">
        <f>+0.2 %</f>
        <v>0.002</v>
      </c>
      <c r="D12" s="6">
        <f>+1.4 %</f>
        <v>0.014</v>
      </c>
      <c r="E12" s="6">
        <f>+7.9 %</f>
        <v>0.079</v>
      </c>
    </row>
    <row r="13">
      <c r="A13" s="4">
        <v>43678.0</v>
      </c>
      <c r="B13" s="5" t="s">
        <v>617</v>
      </c>
      <c r="C13" s="7" t="s">
        <v>47</v>
      </c>
      <c r="D13" s="6">
        <f>+3.7 %</f>
        <v>0.037</v>
      </c>
      <c r="E13" s="6">
        <f>+8.3 %</f>
        <v>0.083</v>
      </c>
    </row>
    <row r="14">
      <c r="A14" s="4">
        <v>43647.0</v>
      </c>
      <c r="B14" s="5" t="s">
        <v>352</v>
      </c>
      <c r="C14" s="6">
        <f>+2.2 %</f>
        <v>0.022</v>
      </c>
      <c r="D14" s="6">
        <f>+5.3 %</f>
        <v>0.053</v>
      </c>
      <c r="E14" s="6">
        <f>+11.9 %</f>
        <v>0.119</v>
      </c>
    </row>
    <row r="15">
      <c r="A15" s="4">
        <v>43617.0</v>
      </c>
      <c r="B15" s="5" t="s">
        <v>1853</v>
      </c>
      <c r="C15" s="6">
        <f>+2.5 %</f>
        <v>0.025</v>
      </c>
      <c r="D15" s="6">
        <f>+3 %</f>
        <v>0.03</v>
      </c>
      <c r="E15" s="6">
        <f>+9.7 %</f>
        <v>0.097</v>
      </c>
    </row>
    <row r="16">
      <c r="A16" s="4">
        <v>43586.0</v>
      </c>
      <c r="B16" s="5" t="s">
        <v>1854</v>
      </c>
      <c r="C16" s="6">
        <f>+0.5 %</f>
        <v>0.005</v>
      </c>
      <c r="D16" s="7" t="s">
        <v>78</v>
      </c>
      <c r="E16" s="6">
        <f>+7.4 %</f>
        <v>0.074</v>
      </c>
    </row>
    <row r="17">
      <c r="A17" s="4">
        <v>43556.0</v>
      </c>
      <c r="B17" s="5" t="s">
        <v>1855</v>
      </c>
      <c r="C17" s="5" t="s">
        <v>35</v>
      </c>
      <c r="D17" s="7" t="s">
        <v>74</v>
      </c>
      <c r="E17" s="6">
        <f>+9.8 %</f>
        <v>0.098</v>
      </c>
    </row>
    <row r="18">
      <c r="A18" s="4">
        <v>43525.0</v>
      </c>
      <c r="B18" s="5" t="s">
        <v>1490</v>
      </c>
      <c r="C18" s="7" t="s">
        <v>105</v>
      </c>
      <c r="D18" s="7" t="s">
        <v>48</v>
      </c>
      <c r="E18" s="6">
        <f>+12.9 %</f>
        <v>0.129</v>
      </c>
    </row>
    <row r="19">
      <c r="A19" s="4">
        <v>43497.0</v>
      </c>
      <c r="B19" s="5" t="s">
        <v>1856</v>
      </c>
      <c r="C19" s="6">
        <f>+1.2 %</f>
        <v>0.012</v>
      </c>
      <c r="D19" s="6">
        <f>+3.3 %</f>
        <v>0.033</v>
      </c>
      <c r="E19" s="6">
        <f>+12.4 %</f>
        <v>0.124</v>
      </c>
    </row>
    <row r="20">
      <c r="A20" s="4">
        <v>43466.0</v>
      </c>
      <c r="B20" s="5" t="s">
        <v>1852</v>
      </c>
      <c r="C20" s="5" t="s">
        <v>35</v>
      </c>
      <c r="D20" s="6">
        <f>+3 %</f>
        <v>0.03</v>
      </c>
      <c r="E20" s="6">
        <f>+10.1 %</f>
        <v>0.101</v>
      </c>
    </row>
    <row r="21">
      <c r="A21" s="4">
        <v>43435.0</v>
      </c>
      <c r="B21" s="5" t="s">
        <v>1849</v>
      </c>
      <c r="C21" s="6">
        <f>+2.1 %</f>
        <v>0.021</v>
      </c>
      <c r="D21" s="6">
        <f>+3.9 %</f>
        <v>0.039</v>
      </c>
      <c r="E21" s="6">
        <f>+10.6 %</f>
        <v>0.106</v>
      </c>
    </row>
    <row r="22">
      <c r="A22" s="4">
        <v>43405.0</v>
      </c>
      <c r="B22" s="5" t="s">
        <v>1857</v>
      </c>
      <c r="C22" s="6">
        <f>+0.8 %</f>
        <v>0.008</v>
      </c>
      <c r="D22" s="6">
        <f>+2.5 %</f>
        <v>0.025</v>
      </c>
      <c r="E22" s="6">
        <f>+11.8 %</f>
        <v>0.118</v>
      </c>
    </row>
    <row r="23">
      <c r="A23" s="4">
        <v>43374.0</v>
      </c>
      <c r="B23" s="5" t="s">
        <v>1476</v>
      </c>
      <c r="C23" s="6">
        <f>+1 %</f>
        <v>0.01</v>
      </c>
      <c r="D23" s="6">
        <f>+3.9 %</f>
        <v>0.039</v>
      </c>
      <c r="E23" s="6">
        <f>+11.7 %</f>
        <v>0.117</v>
      </c>
    </row>
    <row r="24">
      <c r="A24" s="4">
        <v>43344.0</v>
      </c>
      <c r="B24" s="5" t="s">
        <v>1858</v>
      </c>
      <c r="C24" s="6">
        <f>+0.7 %</f>
        <v>0.007</v>
      </c>
      <c r="D24" s="6">
        <f>+3.1 %</f>
        <v>0.031</v>
      </c>
      <c r="E24" s="6">
        <f>+12.2 %</f>
        <v>0.122</v>
      </c>
    </row>
    <row r="25">
      <c r="A25" s="4">
        <v>43313.0</v>
      </c>
      <c r="B25" s="5" t="s">
        <v>1859</v>
      </c>
      <c r="C25" s="6">
        <f>+2.2 %</f>
        <v>0.022</v>
      </c>
      <c r="D25" s="6">
        <f>+2.8 %</f>
        <v>0.028</v>
      </c>
      <c r="E25" s="6">
        <f>+13.8 %</f>
        <v>0.138</v>
      </c>
    </row>
    <row r="26">
      <c r="A26" s="4">
        <v>43282.0</v>
      </c>
      <c r="B26" s="5" t="s">
        <v>1755</v>
      </c>
      <c r="C26" s="6">
        <f>+0.2 %</f>
        <v>0.002</v>
      </c>
      <c r="D26" s="6">
        <f>+3.3 %</f>
        <v>0.033</v>
      </c>
      <c r="E26" s="6">
        <f>+8.7 %</f>
        <v>0.087</v>
      </c>
    </row>
    <row r="27">
      <c r="A27" s="4">
        <v>43252.0</v>
      </c>
      <c r="B27" s="5" t="s">
        <v>240</v>
      </c>
      <c r="C27" s="6">
        <f>+0.4 %</f>
        <v>0.004</v>
      </c>
      <c r="D27" s="6">
        <f>+6.1 %</f>
        <v>0.061</v>
      </c>
      <c r="E27" s="6">
        <f>+7.1 %</f>
        <v>0.071</v>
      </c>
    </row>
    <row r="28">
      <c r="A28" s="4">
        <v>43221.0</v>
      </c>
      <c r="B28" s="5" t="s">
        <v>1860</v>
      </c>
      <c r="C28" s="6">
        <f>+2.7 %</f>
        <v>0.027</v>
      </c>
      <c r="D28" s="6">
        <f>+3.2 %</f>
        <v>0.032</v>
      </c>
      <c r="E28" s="6">
        <f>+11.8 %</f>
        <v>0.118</v>
      </c>
    </row>
    <row r="29">
      <c r="A29" s="4">
        <v>43191.0</v>
      </c>
      <c r="B29" s="5" t="s">
        <v>1051</v>
      </c>
      <c r="C29" s="6">
        <f>+2.8 %</f>
        <v>0.028</v>
      </c>
      <c r="D29" s="7" t="s">
        <v>60</v>
      </c>
      <c r="E29" s="6">
        <f>+12.2 %</f>
        <v>0.122</v>
      </c>
    </row>
    <row r="30">
      <c r="A30" s="4">
        <v>43160.0</v>
      </c>
      <c r="B30" s="5" t="s">
        <v>1861</v>
      </c>
      <c r="C30" s="7" t="s">
        <v>80</v>
      </c>
      <c r="D30" s="7" t="s">
        <v>92</v>
      </c>
      <c r="E30" s="6">
        <f>+11.1 %</f>
        <v>0.111</v>
      </c>
    </row>
    <row r="31">
      <c r="A31" s="4">
        <v>43132.0</v>
      </c>
      <c r="B31" s="5" t="s">
        <v>1862</v>
      </c>
      <c r="C31" s="7" t="s">
        <v>85</v>
      </c>
      <c r="D31" s="6">
        <f>+2.8 %</f>
        <v>0.028</v>
      </c>
      <c r="E31" s="6">
        <f>+11.9 %</f>
        <v>0.119</v>
      </c>
    </row>
    <row r="32">
      <c r="A32" s="4">
        <v>43101.0</v>
      </c>
      <c r="B32" s="5" t="s">
        <v>594</v>
      </c>
      <c r="C32" s="6">
        <f>+0.5 %</f>
        <v>0.005</v>
      </c>
      <c r="D32" s="6">
        <f>+4.4 %</f>
        <v>0.044</v>
      </c>
      <c r="E32" s="6">
        <f>+11.4 %</f>
        <v>0.114</v>
      </c>
    </row>
    <row r="33">
      <c r="A33" s="4">
        <v>43070.0</v>
      </c>
      <c r="B33" s="5" t="s">
        <v>1863</v>
      </c>
      <c r="C33" s="6">
        <f>+3.2 %</f>
        <v>0.032</v>
      </c>
      <c r="D33" s="6">
        <f>+5.5 %</f>
        <v>0.055</v>
      </c>
      <c r="E33" s="6">
        <f>+8.9 %</f>
        <v>0.089</v>
      </c>
    </row>
    <row r="34">
      <c r="A34" s="4">
        <v>43040.0</v>
      </c>
      <c r="B34" s="5" t="s">
        <v>564</v>
      </c>
      <c r="C34" s="6">
        <f>+0.7 %</f>
        <v>0.007</v>
      </c>
      <c r="D34" s="6">
        <f>+4.3 %</f>
        <v>0.043</v>
      </c>
      <c r="E34" s="6">
        <f>+5.4 %</f>
        <v>0.054</v>
      </c>
    </row>
    <row r="35">
      <c r="A35" s="4">
        <v>43009.0</v>
      </c>
      <c r="B35" s="5" t="s">
        <v>560</v>
      </c>
      <c r="C35" s="6">
        <f>+1.5 %</f>
        <v>0.015</v>
      </c>
      <c r="D35" s="6">
        <f>+1.1 %</f>
        <v>0.011</v>
      </c>
      <c r="E35" s="6">
        <f>+8.1 %</f>
        <v>0.081</v>
      </c>
    </row>
    <row r="36">
      <c r="A36" s="4">
        <v>42979.0</v>
      </c>
      <c r="B36" s="5" t="s">
        <v>1046</v>
      </c>
      <c r="C36" s="6">
        <f>+2.1 %</f>
        <v>0.021</v>
      </c>
      <c r="D36" s="7" t="s">
        <v>82</v>
      </c>
      <c r="E36" s="6">
        <f>+7.6 %</f>
        <v>0.076</v>
      </c>
    </row>
    <row r="37">
      <c r="A37" s="4">
        <v>42948.0</v>
      </c>
      <c r="B37" s="5" t="s">
        <v>978</v>
      </c>
      <c r="C37" s="7" t="s">
        <v>285</v>
      </c>
      <c r="D37" s="6">
        <f>+1.1 %</f>
        <v>0.011</v>
      </c>
      <c r="E37" s="6">
        <f>+5.1 %</f>
        <v>0.051</v>
      </c>
    </row>
    <row r="38">
      <c r="A38" s="4">
        <v>42917.0</v>
      </c>
      <c r="B38" s="5" t="s">
        <v>582</v>
      </c>
      <c r="C38" s="7" t="s">
        <v>13</v>
      </c>
      <c r="D38" s="6">
        <f>+6.7 %</f>
        <v>0.067</v>
      </c>
      <c r="E38" s="6">
        <f>+8.1 %</f>
        <v>0.081</v>
      </c>
    </row>
    <row r="39">
      <c r="A39" s="4">
        <v>42887.0</v>
      </c>
      <c r="B39" s="5" t="s">
        <v>563</v>
      </c>
      <c r="C39" s="6">
        <f>+4.8 %</f>
        <v>0.048</v>
      </c>
      <c r="D39" s="6">
        <f>+10 %</f>
        <v>0.1</v>
      </c>
      <c r="E39" s="6">
        <f>+8.6 %</f>
        <v>0.086</v>
      </c>
    </row>
    <row r="40">
      <c r="A40" s="4">
        <v>42856.0</v>
      </c>
      <c r="B40" s="5" t="s">
        <v>284</v>
      </c>
      <c r="C40" s="6">
        <f>+3.1 %</f>
        <v>0.031</v>
      </c>
      <c r="D40" s="6">
        <f>+3.3 %</f>
        <v>0.033</v>
      </c>
      <c r="E40" s="6">
        <f>+5.3 %</f>
        <v>0.053</v>
      </c>
    </row>
    <row r="41">
      <c r="A41" s="4">
        <v>42826.0</v>
      </c>
      <c r="B41" s="5" t="s">
        <v>1864</v>
      </c>
      <c r="C41" s="6">
        <f>+1.8 %</f>
        <v>0.018</v>
      </c>
      <c r="D41" s="7" t="s">
        <v>47</v>
      </c>
      <c r="E41" s="6">
        <f>+4.5 %</f>
        <v>0.045</v>
      </c>
    </row>
    <row r="42">
      <c r="A42" s="4">
        <v>42795.0</v>
      </c>
      <c r="B42" s="5" t="s">
        <v>208</v>
      </c>
      <c r="C42" s="7" t="s">
        <v>82</v>
      </c>
      <c r="D42" s="7" t="s">
        <v>9</v>
      </c>
      <c r="E42" s="6">
        <f>+3.6 %</f>
        <v>0.036</v>
      </c>
    </row>
    <row r="43">
      <c r="A43" s="4">
        <v>42767.0</v>
      </c>
      <c r="B43" s="5" t="s">
        <v>199</v>
      </c>
      <c r="C43" s="7" t="s">
        <v>13</v>
      </c>
      <c r="D43" s="7" t="s">
        <v>133</v>
      </c>
      <c r="E43" s="6">
        <f>+5.5 %</f>
        <v>0.055</v>
      </c>
    </row>
    <row r="44">
      <c r="A44" s="4">
        <v>42736.0</v>
      </c>
      <c r="B44" s="5" t="s">
        <v>201</v>
      </c>
      <c r="C44" s="7" t="s">
        <v>105</v>
      </c>
      <c r="D44" s="6">
        <f>+1.3 %</f>
        <v>0.013</v>
      </c>
      <c r="E44" s="6">
        <f>+4.6 %</f>
        <v>0.046</v>
      </c>
    </row>
    <row r="45">
      <c r="A45" s="4">
        <v>42705.0</v>
      </c>
      <c r="B45" s="5" t="s">
        <v>269</v>
      </c>
      <c r="C45" s="7" t="s">
        <v>53</v>
      </c>
      <c r="D45" s="6">
        <f>+4.2 %</f>
        <v>0.042</v>
      </c>
      <c r="E45" s="6">
        <f>+9 %</f>
        <v>0.09</v>
      </c>
    </row>
    <row r="46">
      <c r="A46" s="4">
        <v>42675.0</v>
      </c>
      <c r="B46" s="5" t="s">
        <v>284</v>
      </c>
      <c r="C46" s="6">
        <f>+3.3 %</f>
        <v>0.033</v>
      </c>
      <c r="D46" s="6">
        <f>+4 %</f>
        <v>0.04</v>
      </c>
      <c r="E46" s="6">
        <f>+6.7 %</f>
        <v>0.067</v>
      </c>
    </row>
    <row r="47">
      <c r="A47" s="4">
        <v>42644.0</v>
      </c>
      <c r="B47" s="5" t="s">
        <v>1865</v>
      </c>
      <c r="C47" s="6">
        <f>+1 %</f>
        <v>0.01</v>
      </c>
      <c r="D47" s="6">
        <f>+1.2 %</f>
        <v>0.012</v>
      </c>
      <c r="E47" s="6">
        <f>+3.2 %</f>
        <v>0.032</v>
      </c>
    </row>
    <row r="48">
      <c r="A48" s="4">
        <v>42614.0</v>
      </c>
      <c r="B48" s="5" t="s">
        <v>1866</v>
      </c>
      <c r="C48" s="7" t="s">
        <v>15</v>
      </c>
      <c r="D48" s="7" t="s">
        <v>74</v>
      </c>
      <c r="E48" s="6">
        <f>+3.5 %</f>
        <v>0.035</v>
      </c>
    </row>
    <row r="49">
      <c r="A49" s="4">
        <v>42583.0</v>
      </c>
      <c r="B49" s="5" t="s">
        <v>1709</v>
      </c>
      <c r="C49" s="6">
        <f>+0.5 %</f>
        <v>0.005</v>
      </c>
      <c r="D49" s="6">
        <f>+1.2 %</f>
        <v>0.012</v>
      </c>
      <c r="E49" s="6">
        <f>+5.4 %</f>
        <v>0.054</v>
      </c>
    </row>
    <row r="50">
      <c r="A50" s="4">
        <v>42552.0</v>
      </c>
      <c r="B50" s="5" t="s">
        <v>1042</v>
      </c>
      <c r="C50" s="7" t="s">
        <v>85</v>
      </c>
      <c r="D50" s="6">
        <f>+3.1 %</f>
        <v>0.031</v>
      </c>
      <c r="E50" s="6">
        <f>+3.9 %</f>
        <v>0.039</v>
      </c>
    </row>
    <row r="51">
      <c r="A51" s="4">
        <v>42522.0</v>
      </c>
      <c r="B51" s="5" t="s">
        <v>1867</v>
      </c>
      <c r="C51" s="6">
        <f>+1.6 %</f>
        <v>0.016</v>
      </c>
      <c r="D51" s="6">
        <f>+5 %</f>
        <v>0.05</v>
      </c>
      <c r="E51" s="6">
        <f>+5.1 %</f>
        <v>0.051</v>
      </c>
    </row>
    <row r="52">
      <c r="A52" s="4">
        <v>42491.0</v>
      </c>
      <c r="B52" s="5" t="s">
        <v>1868</v>
      </c>
      <c r="C52" s="6">
        <f>+2.3 %</f>
        <v>0.023</v>
      </c>
      <c r="D52" s="6">
        <f>+3.5 %</f>
        <v>0.035</v>
      </c>
      <c r="E52" s="6">
        <f>+3 %</f>
        <v>0.03</v>
      </c>
    </row>
    <row r="53">
      <c r="A53" s="4">
        <v>42461.0</v>
      </c>
      <c r="B53" s="5" t="s">
        <v>1869</v>
      </c>
      <c r="C53" s="6">
        <f>+1 %</f>
        <v>0.01</v>
      </c>
      <c r="D53" s="7" t="s">
        <v>65</v>
      </c>
      <c r="E53" s="7" t="s">
        <v>48</v>
      </c>
    </row>
    <row r="54">
      <c r="A54" s="4">
        <v>42430.0</v>
      </c>
      <c r="B54" s="5" t="s">
        <v>1870</v>
      </c>
      <c r="C54" s="6">
        <f>+0.2 %</f>
        <v>0.002</v>
      </c>
      <c r="D54" s="6">
        <f>+0.3 %</f>
        <v>0.003</v>
      </c>
      <c r="E54" s="7" t="s">
        <v>53</v>
      </c>
    </row>
    <row r="55">
      <c r="A55" s="4">
        <v>42401.0</v>
      </c>
      <c r="B55" s="5" t="s">
        <v>1871</v>
      </c>
      <c r="C55" s="7" t="s">
        <v>72</v>
      </c>
      <c r="D55" s="7" t="s">
        <v>72</v>
      </c>
      <c r="E55" s="7" t="s">
        <v>75</v>
      </c>
    </row>
    <row r="56">
      <c r="A56" s="4">
        <v>42370.0</v>
      </c>
      <c r="B56" s="5" t="s">
        <v>1872</v>
      </c>
      <c r="C56" s="6">
        <f>+2.3 %</f>
        <v>0.023</v>
      </c>
      <c r="D56" s="7" t="s">
        <v>53</v>
      </c>
      <c r="E56" s="6">
        <f>+2.2 %</f>
        <v>0.022</v>
      </c>
    </row>
    <row r="57">
      <c r="A57" s="4">
        <v>42339.0</v>
      </c>
      <c r="B57" s="5" t="s">
        <v>1873</v>
      </c>
      <c r="C57" s="7" t="s">
        <v>80</v>
      </c>
      <c r="D57" s="7" t="s">
        <v>47</v>
      </c>
      <c r="E57" s="5" t="s">
        <v>35</v>
      </c>
    </row>
    <row r="58">
      <c r="A58" s="4">
        <v>42309.0</v>
      </c>
      <c r="B58" s="5" t="s">
        <v>1874</v>
      </c>
      <c r="C58" s="7" t="s">
        <v>53</v>
      </c>
      <c r="D58" s="6">
        <f t="shared" ref="D58:E58" si="1">+2.7 %</f>
        <v>0.027</v>
      </c>
      <c r="E58" s="6">
        <f t="shared" si="1"/>
        <v>0.027</v>
      </c>
    </row>
    <row r="59">
      <c r="A59" s="4">
        <v>42278.0</v>
      </c>
      <c r="B59" s="5" t="s">
        <v>1875</v>
      </c>
      <c r="C59" s="6">
        <f>+1.2 %</f>
        <v>0.012</v>
      </c>
      <c r="D59" s="6">
        <f>+1.9 %</f>
        <v>0.019</v>
      </c>
      <c r="E59" s="6">
        <f>+2.2 %</f>
        <v>0.022</v>
      </c>
    </row>
    <row r="60">
      <c r="A60" s="4">
        <v>42248.0</v>
      </c>
      <c r="B60" s="5" t="s">
        <v>1876</v>
      </c>
      <c r="C60" s="6">
        <f>+1.6 %</f>
        <v>0.016</v>
      </c>
      <c r="D60" s="6">
        <f>+0.9 %</f>
        <v>0.009</v>
      </c>
      <c r="E60" s="7" t="s">
        <v>75</v>
      </c>
    </row>
    <row r="61">
      <c r="A61" s="4">
        <v>42217.0</v>
      </c>
      <c r="B61" s="5" t="s">
        <v>1877</v>
      </c>
      <c r="C61" s="7" t="s">
        <v>85</v>
      </c>
      <c r="D61" s="7" t="s">
        <v>47</v>
      </c>
      <c r="E61" s="6">
        <f>+0.2 %</f>
        <v>0.002</v>
      </c>
    </row>
    <row r="62">
      <c r="A62" s="4">
        <v>42186.0</v>
      </c>
      <c r="B62" s="5" t="s">
        <v>158</v>
      </c>
      <c r="C62" s="6">
        <f>+0.3 %</f>
        <v>0.003</v>
      </c>
      <c r="D62" s="7" t="s">
        <v>78</v>
      </c>
      <c r="E62" s="6">
        <f>+1.2 %</f>
        <v>0.012</v>
      </c>
    </row>
    <row r="63">
      <c r="A63" s="4">
        <v>42156.0</v>
      </c>
      <c r="B63" s="5" t="s">
        <v>1878</v>
      </c>
      <c r="C63" s="7" t="s">
        <v>60</v>
      </c>
      <c r="D63" s="7" t="s">
        <v>57</v>
      </c>
      <c r="E63" s="6">
        <f>+0.3 %</f>
        <v>0.003</v>
      </c>
    </row>
    <row r="64">
      <c r="A64" s="4">
        <v>42125.0</v>
      </c>
      <c r="B64" s="5" t="s">
        <v>1879</v>
      </c>
      <c r="C64" s="7" t="s">
        <v>66</v>
      </c>
      <c r="D64" s="7" t="s">
        <v>65</v>
      </c>
      <c r="E64" s="7" t="s">
        <v>63</v>
      </c>
    </row>
    <row r="65">
      <c r="A65" s="4">
        <v>42095.0</v>
      </c>
      <c r="B65" s="5" t="s">
        <v>160</v>
      </c>
      <c r="C65" s="6">
        <f>+1.5 %</f>
        <v>0.015</v>
      </c>
      <c r="D65" s="6">
        <f>+1.8 %</f>
        <v>0.018</v>
      </c>
      <c r="E65" s="7" t="s">
        <v>74</v>
      </c>
    </row>
    <row r="66">
      <c r="A66" s="4">
        <v>42064.0</v>
      </c>
      <c r="B66" s="5" t="s">
        <v>1880</v>
      </c>
      <c r="C66" s="7" t="s">
        <v>66</v>
      </c>
      <c r="D66" s="6">
        <f>+0.4 %</f>
        <v>0.004</v>
      </c>
      <c r="E66" s="7" t="s">
        <v>23</v>
      </c>
    </row>
    <row r="67">
      <c r="A67" s="4">
        <v>42036.0</v>
      </c>
      <c r="B67" s="5" t="s">
        <v>159</v>
      </c>
      <c r="C67" s="6">
        <f>+1.5 %</f>
        <v>0.015</v>
      </c>
      <c r="D67" s="6">
        <f>+2.1 %</f>
        <v>0.021</v>
      </c>
      <c r="E67" s="6">
        <f t="shared" ref="E67:E68" si="2">+1.4 %</f>
        <v>0.014</v>
      </c>
    </row>
    <row r="68">
      <c r="A68" s="4">
        <v>42005.0</v>
      </c>
      <c r="B68" s="5" t="s">
        <v>1881</v>
      </c>
      <c r="C68" s="6">
        <f>+0.1 %</f>
        <v>0.001</v>
      </c>
      <c r="D68" s="7" t="s">
        <v>53</v>
      </c>
      <c r="E68" s="6">
        <f t="shared" si="2"/>
        <v>0.014</v>
      </c>
    </row>
    <row r="69">
      <c r="A69" s="4">
        <v>41974.0</v>
      </c>
      <c r="B69" s="5" t="s">
        <v>1873</v>
      </c>
      <c r="C69" s="6">
        <f>+0.4 %</f>
        <v>0.004</v>
      </c>
      <c r="D69" s="7" t="s">
        <v>150</v>
      </c>
      <c r="E69" s="6">
        <f>+0.3 %</f>
        <v>0.003</v>
      </c>
    </row>
    <row r="70">
      <c r="A70" s="4">
        <v>41944.0</v>
      </c>
      <c r="B70" s="5" t="s">
        <v>1882</v>
      </c>
      <c r="C70" s="7" t="s">
        <v>48</v>
      </c>
      <c r="D70" s="6">
        <f>+0.3 %</f>
        <v>0.003</v>
      </c>
      <c r="E70" s="6">
        <f>+2.5 %</f>
        <v>0.025</v>
      </c>
    </row>
    <row r="71">
      <c r="A71" s="4">
        <v>41913.0</v>
      </c>
      <c r="B71" s="5" t="s">
        <v>1878</v>
      </c>
      <c r="C71" s="7" t="s">
        <v>285</v>
      </c>
      <c r="D71" s="6">
        <f>+0.9 %</f>
        <v>0.009</v>
      </c>
      <c r="E71" s="6">
        <f>+3.7 %</f>
        <v>0.037</v>
      </c>
    </row>
    <row r="72">
      <c r="A72" s="4">
        <v>41883.0</v>
      </c>
      <c r="B72" s="5" t="s">
        <v>1883</v>
      </c>
      <c r="C72" s="6">
        <f>+3.4 %</f>
        <v>0.034</v>
      </c>
      <c r="D72" s="6">
        <f>+2.8 %</f>
        <v>0.028</v>
      </c>
      <c r="E72" s="6">
        <f>+4.4 %</f>
        <v>0.044</v>
      </c>
    </row>
    <row r="73">
      <c r="A73" s="4">
        <v>41852.0</v>
      </c>
      <c r="B73" s="5" t="s">
        <v>1884</v>
      </c>
      <c r="C73" s="5" t="s">
        <v>35</v>
      </c>
      <c r="D73" s="7" t="s">
        <v>133</v>
      </c>
      <c r="E73" s="7" t="s">
        <v>15</v>
      </c>
    </row>
    <row r="74">
      <c r="A74" s="4">
        <v>41821.0</v>
      </c>
      <c r="B74" s="5" t="s">
        <v>1884</v>
      </c>
      <c r="C74" s="7" t="s">
        <v>48</v>
      </c>
      <c r="D74" s="7" t="s">
        <v>133</v>
      </c>
      <c r="E74" s="7" t="s">
        <v>100</v>
      </c>
    </row>
    <row r="75">
      <c r="A75" s="4">
        <v>41791.0</v>
      </c>
      <c r="B75" s="5" t="s">
        <v>1885</v>
      </c>
      <c r="C75" s="7" t="s">
        <v>150</v>
      </c>
      <c r="D75" s="7" t="s">
        <v>13</v>
      </c>
      <c r="E75" s="7" t="s">
        <v>99</v>
      </c>
    </row>
    <row r="76">
      <c r="A76" s="4">
        <v>41760.0</v>
      </c>
      <c r="B76" s="5" t="s">
        <v>192</v>
      </c>
      <c r="C76" s="5" t="s">
        <v>35</v>
      </c>
      <c r="D76" s="6">
        <f>+2.3 %</f>
        <v>0.023</v>
      </c>
      <c r="E76" s="7" t="s">
        <v>152</v>
      </c>
    </row>
    <row r="77">
      <c r="A77" s="4">
        <v>41730.0</v>
      </c>
      <c r="B77" s="5" t="s">
        <v>192</v>
      </c>
      <c r="C77" s="6">
        <f>+1.3 %</f>
        <v>0.013</v>
      </c>
      <c r="D77" s="6">
        <f>+3.9 %</f>
        <v>0.039</v>
      </c>
      <c r="E77" s="7" t="s">
        <v>67</v>
      </c>
    </row>
    <row r="78">
      <c r="A78" s="4">
        <v>41699.0</v>
      </c>
      <c r="B78" s="5" t="s">
        <v>1886</v>
      </c>
      <c r="C78" s="6">
        <f>+1 %</f>
        <v>0.01</v>
      </c>
      <c r="D78" s="6">
        <f>+1.6 %</f>
        <v>0.016</v>
      </c>
      <c r="E78" s="7" t="s">
        <v>182</v>
      </c>
    </row>
    <row r="79">
      <c r="A79" s="4">
        <v>41671.0</v>
      </c>
      <c r="B79" s="5" t="s">
        <v>174</v>
      </c>
      <c r="C79" s="6">
        <f>+1.6 %</f>
        <v>0.016</v>
      </c>
      <c r="D79" s="6">
        <f>+3.2 %</f>
        <v>0.032</v>
      </c>
      <c r="E79" s="7" t="s">
        <v>191</v>
      </c>
    </row>
    <row r="80">
      <c r="A80" s="4">
        <v>41640.0</v>
      </c>
      <c r="B80" s="5" t="s">
        <v>179</v>
      </c>
      <c r="C80" s="7" t="s">
        <v>65</v>
      </c>
      <c r="D80" s="6">
        <f>+2.1 %</f>
        <v>0.021</v>
      </c>
      <c r="E80" s="7" t="s">
        <v>10</v>
      </c>
    </row>
    <row r="81">
      <c r="A81" s="4">
        <v>41609.0</v>
      </c>
      <c r="B81" s="5" t="s">
        <v>175</v>
      </c>
      <c r="C81" s="6">
        <f>+2.6 %</f>
        <v>0.026</v>
      </c>
      <c r="D81" s="6">
        <f>+1.3 %</f>
        <v>0.013</v>
      </c>
      <c r="E81" s="7" t="s">
        <v>113</v>
      </c>
    </row>
    <row r="82">
      <c r="A82" s="4">
        <v>41579.0</v>
      </c>
      <c r="B82" s="5" t="s">
        <v>1028</v>
      </c>
      <c r="C82" s="6">
        <f>+0.5 %</f>
        <v>0.005</v>
      </c>
      <c r="D82" s="7" t="s">
        <v>145</v>
      </c>
      <c r="E82" s="7" t="s">
        <v>1024</v>
      </c>
    </row>
    <row r="83">
      <c r="A83" s="4">
        <v>41548.0</v>
      </c>
      <c r="B83" s="5" t="s">
        <v>1887</v>
      </c>
      <c r="C83" s="7" t="s">
        <v>105</v>
      </c>
      <c r="D83" s="7" t="s">
        <v>927</v>
      </c>
      <c r="E83" s="7" t="s">
        <v>1752</v>
      </c>
    </row>
    <row r="84">
      <c r="A84" s="4">
        <v>41518.0</v>
      </c>
      <c r="B84" s="5" t="s">
        <v>178</v>
      </c>
      <c r="C84" s="7" t="s">
        <v>66</v>
      </c>
      <c r="D84" s="7" t="s">
        <v>103</v>
      </c>
      <c r="E84" s="7" t="s">
        <v>1015</v>
      </c>
    </row>
    <row r="85">
      <c r="A85" s="4">
        <v>41487.0</v>
      </c>
      <c r="B85" s="5" t="s">
        <v>183</v>
      </c>
      <c r="C85" s="7" t="s">
        <v>96</v>
      </c>
      <c r="D85" s="7" t="s">
        <v>863</v>
      </c>
      <c r="E85" s="7" t="s">
        <v>837</v>
      </c>
    </row>
    <row r="86">
      <c r="A86" s="4">
        <v>41456.0</v>
      </c>
      <c r="B86" s="5" t="s">
        <v>1888</v>
      </c>
      <c r="C86" s="7" t="s">
        <v>15</v>
      </c>
      <c r="D86" s="6">
        <f>+0.5 %</f>
        <v>0.005</v>
      </c>
      <c r="E86" s="7" t="s">
        <v>470</v>
      </c>
    </row>
    <row r="87">
      <c r="A87" s="4">
        <v>41426.0</v>
      </c>
      <c r="B87" s="5" t="s">
        <v>276</v>
      </c>
      <c r="C87" s="7" t="s">
        <v>18</v>
      </c>
      <c r="D87" s="6">
        <f>+0.1 %</f>
        <v>0.001</v>
      </c>
      <c r="E87" s="7" t="s">
        <v>131</v>
      </c>
    </row>
    <row r="88">
      <c r="A88" s="4">
        <v>41395.0</v>
      </c>
      <c r="B88" s="5" t="s">
        <v>1865</v>
      </c>
      <c r="C88" s="6">
        <f>+1.3 %</f>
        <v>0.013</v>
      </c>
      <c r="D88" s="6">
        <f>+1.4 %</f>
        <v>0.014</v>
      </c>
      <c r="E88" s="7" t="s">
        <v>308</v>
      </c>
    </row>
    <row r="89">
      <c r="A89" s="4">
        <v>41365.0</v>
      </c>
      <c r="B89" s="5" t="s">
        <v>1889</v>
      </c>
      <c r="C89" s="7" t="s">
        <v>74</v>
      </c>
      <c r="D89" s="7" t="s">
        <v>23</v>
      </c>
      <c r="E89" s="7" t="s">
        <v>930</v>
      </c>
    </row>
    <row r="90">
      <c r="A90" s="4">
        <v>41334.0</v>
      </c>
      <c r="B90" s="5" t="s">
        <v>1746</v>
      </c>
      <c r="C90" s="6">
        <f>+0.8 %</f>
        <v>0.008</v>
      </c>
      <c r="D90" s="7" t="s">
        <v>70</v>
      </c>
      <c r="E90" s="7" t="s">
        <v>1029</v>
      </c>
    </row>
    <row r="91">
      <c r="A91" s="4">
        <v>41306.0</v>
      </c>
      <c r="B91" s="5" t="s">
        <v>982</v>
      </c>
      <c r="C91" s="7" t="s">
        <v>23</v>
      </c>
      <c r="D91" s="7" t="s">
        <v>188</v>
      </c>
      <c r="E91" s="7" t="s">
        <v>1501</v>
      </c>
    </row>
    <row r="92">
      <c r="A92" s="4">
        <v>41275.0</v>
      </c>
      <c r="B92" s="5" t="s">
        <v>276</v>
      </c>
      <c r="C92" s="7" t="s">
        <v>80</v>
      </c>
      <c r="D92" s="7" t="s">
        <v>280</v>
      </c>
      <c r="E92" s="7" t="s">
        <v>1890</v>
      </c>
    </row>
    <row r="93">
      <c r="A93" s="4">
        <v>41244.0</v>
      </c>
      <c r="B93" s="5" t="s">
        <v>1891</v>
      </c>
      <c r="C93" s="7" t="s">
        <v>75</v>
      </c>
      <c r="D93" s="7" t="s">
        <v>191</v>
      </c>
      <c r="E93" s="7" t="s">
        <v>928</v>
      </c>
    </row>
    <row r="94">
      <c r="A94" s="4">
        <v>41214.0</v>
      </c>
      <c r="B94" s="5" t="s">
        <v>284</v>
      </c>
      <c r="C94" s="7" t="s">
        <v>145</v>
      </c>
      <c r="D94" s="7" t="s">
        <v>142</v>
      </c>
      <c r="E94" s="7" t="s">
        <v>837</v>
      </c>
    </row>
    <row r="95">
      <c r="A95" s="4">
        <v>41183.0</v>
      </c>
      <c r="B95" s="5" t="s">
        <v>1892</v>
      </c>
      <c r="C95" s="6">
        <f>+0.1 %</f>
        <v>0.001</v>
      </c>
      <c r="D95" s="7" t="s">
        <v>152</v>
      </c>
      <c r="E95" s="7" t="s">
        <v>127</v>
      </c>
    </row>
    <row r="96">
      <c r="A96" s="4">
        <v>41153.0</v>
      </c>
      <c r="B96" s="5" t="s">
        <v>1893</v>
      </c>
      <c r="C96" s="7" t="s">
        <v>74</v>
      </c>
      <c r="D96" s="7" t="s">
        <v>108</v>
      </c>
      <c r="E96" s="7" t="s">
        <v>931</v>
      </c>
    </row>
    <row r="97">
      <c r="A97" s="4">
        <v>41122.0</v>
      </c>
      <c r="B97" s="5" t="s">
        <v>1894</v>
      </c>
      <c r="C97" s="7" t="s">
        <v>70</v>
      </c>
      <c r="D97" s="7" t="s">
        <v>108</v>
      </c>
      <c r="E97" s="7" t="s">
        <v>1890</v>
      </c>
    </row>
    <row r="98">
      <c r="A98" s="4">
        <v>41091.0</v>
      </c>
      <c r="B98" s="5" t="s">
        <v>1895</v>
      </c>
      <c r="C98" s="7" t="s">
        <v>67</v>
      </c>
      <c r="D98" s="7" t="s">
        <v>145</v>
      </c>
      <c r="E98" s="7" t="s">
        <v>300</v>
      </c>
    </row>
    <row r="99">
      <c r="A99" s="4">
        <v>41061.0</v>
      </c>
      <c r="B99" s="5" t="s">
        <v>1049</v>
      </c>
      <c r="C99" s="7" t="s">
        <v>23</v>
      </c>
      <c r="D99" s="7" t="s">
        <v>145</v>
      </c>
      <c r="E99" s="7" t="s">
        <v>928</v>
      </c>
    </row>
    <row r="100">
      <c r="A100" s="4">
        <v>41030.0</v>
      </c>
      <c r="B100" s="5" t="s">
        <v>1862</v>
      </c>
      <c r="C100" s="5" t="s">
        <v>35</v>
      </c>
      <c r="D100" s="7" t="s">
        <v>150</v>
      </c>
      <c r="E100" s="7" t="s">
        <v>837</v>
      </c>
    </row>
    <row r="101">
      <c r="A101" s="4">
        <v>41000.0</v>
      </c>
      <c r="B101" s="5" t="s">
        <v>243</v>
      </c>
      <c r="C101" s="7" t="s">
        <v>67</v>
      </c>
      <c r="D101" s="7" t="s">
        <v>152</v>
      </c>
      <c r="E101" s="7" t="s">
        <v>1896</v>
      </c>
    </row>
    <row r="102">
      <c r="A102" s="4">
        <v>40969.0</v>
      </c>
      <c r="B102" s="5" t="s">
        <v>1701</v>
      </c>
      <c r="C102" s="7" t="s">
        <v>85</v>
      </c>
      <c r="D102" s="7" t="s">
        <v>57</v>
      </c>
      <c r="E102" s="7" t="s">
        <v>1657</v>
      </c>
    </row>
    <row r="103">
      <c r="A103" s="4">
        <v>40940.0</v>
      </c>
      <c r="B103" s="5" t="s">
        <v>1691</v>
      </c>
      <c r="C103" s="7" t="s">
        <v>60</v>
      </c>
      <c r="D103" s="7" t="s">
        <v>67</v>
      </c>
      <c r="E103" s="7" t="s">
        <v>1897</v>
      </c>
    </row>
    <row r="104">
      <c r="A104" s="4">
        <v>40909.0</v>
      </c>
      <c r="B104" s="5" t="s">
        <v>1898</v>
      </c>
      <c r="C104" s="6">
        <f>+1.1 %</f>
        <v>0.011</v>
      </c>
      <c r="D104" s="7" t="s">
        <v>106</v>
      </c>
      <c r="E104" s="7" t="s">
        <v>1752</v>
      </c>
    </row>
    <row r="105">
      <c r="A105" s="4">
        <v>40878.0</v>
      </c>
      <c r="B105" s="5" t="s">
        <v>1699</v>
      </c>
      <c r="C105" s="7" t="s">
        <v>285</v>
      </c>
      <c r="D105" s="7" t="s">
        <v>185</v>
      </c>
      <c r="E105" s="7" t="s">
        <v>1050</v>
      </c>
    </row>
    <row r="106">
      <c r="A106" s="4">
        <v>40848.0</v>
      </c>
      <c r="B106" s="5" t="s">
        <v>1899</v>
      </c>
      <c r="C106" s="7" t="s">
        <v>74</v>
      </c>
      <c r="D106" s="7" t="s">
        <v>278</v>
      </c>
      <c r="E106" s="7" t="s">
        <v>456</v>
      </c>
    </row>
    <row r="107">
      <c r="A107" s="4">
        <v>40817.0</v>
      </c>
      <c r="B107" s="5" t="s">
        <v>1900</v>
      </c>
      <c r="C107" s="7" t="s">
        <v>70</v>
      </c>
      <c r="D107" s="7" t="s">
        <v>185</v>
      </c>
      <c r="E107" s="7" t="s">
        <v>595</v>
      </c>
    </row>
    <row r="108">
      <c r="A108" s="4">
        <v>40787.0</v>
      </c>
      <c r="B108" s="5" t="s">
        <v>1901</v>
      </c>
      <c r="C108" s="7" t="s">
        <v>145</v>
      </c>
      <c r="D108" s="7" t="s">
        <v>142</v>
      </c>
      <c r="E108" s="7" t="s">
        <v>153</v>
      </c>
    </row>
    <row r="109">
      <c r="A109" s="4">
        <v>40756.0</v>
      </c>
      <c r="B109" s="5" t="s">
        <v>1490</v>
      </c>
      <c r="C109" s="7" t="s">
        <v>48</v>
      </c>
      <c r="D109" s="7" t="s">
        <v>285</v>
      </c>
      <c r="E109" s="7" t="s">
        <v>285</v>
      </c>
    </row>
    <row r="110">
      <c r="A110" s="4">
        <v>40725.0</v>
      </c>
      <c r="B110" s="5" t="s">
        <v>1852</v>
      </c>
      <c r="C110" s="5" t="s">
        <v>35</v>
      </c>
      <c r="D110" s="7" t="s">
        <v>150</v>
      </c>
      <c r="E110" s="7" t="s">
        <v>133</v>
      </c>
    </row>
    <row r="111">
      <c r="A111" s="4">
        <v>40695.0</v>
      </c>
      <c r="B111" s="5" t="s">
        <v>1852</v>
      </c>
      <c r="C111" s="7" t="s">
        <v>105</v>
      </c>
      <c r="D111" s="7" t="s">
        <v>11</v>
      </c>
      <c r="E111" s="7" t="s">
        <v>96</v>
      </c>
    </row>
    <row r="112">
      <c r="A112" s="4">
        <v>40664.0</v>
      </c>
      <c r="B112" s="5" t="s">
        <v>351</v>
      </c>
      <c r="C112" s="7" t="s">
        <v>23</v>
      </c>
      <c r="D112" s="7" t="s">
        <v>9</v>
      </c>
      <c r="E112" s="7" t="s">
        <v>111</v>
      </c>
    </row>
    <row r="113">
      <c r="A113" s="4">
        <v>40634.0</v>
      </c>
      <c r="B113" s="5" t="s">
        <v>211</v>
      </c>
      <c r="C113" s="7" t="s">
        <v>80</v>
      </c>
      <c r="D113" s="7" t="s">
        <v>156</v>
      </c>
      <c r="E113" s="7" t="s">
        <v>9</v>
      </c>
    </row>
    <row r="114">
      <c r="A114" s="4">
        <v>40603.0</v>
      </c>
      <c r="B114" s="5" t="s">
        <v>542</v>
      </c>
      <c r="C114" s="7" t="s">
        <v>67</v>
      </c>
      <c r="D114" s="6">
        <f>+1 %</f>
        <v>0.01</v>
      </c>
      <c r="E114" s="7" t="s">
        <v>70</v>
      </c>
    </row>
    <row r="115">
      <c r="A115" s="4">
        <v>40575.0</v>
      </c>
      <c r="B115" s="5" t="s">
        <v>698</v>
      </c>
      <c r="C115" s="7" t="s">
        <v>48</v>
      </c>
      <c r="D115" s="6">
        <f>+2.7 %</f>
        <v>0.027</v>
      </c>
      <c r="E115" s="6">
        <f>+2.3 %</f>
        <v>0.023</v>
      </c>
    </row>
    <row r="116">
      <c r="A116" s="4">
        <v>40544.0</v>
      </c>
      <c r="B116" s="5" t="s">
        <v>824</v>
      </c>
      <c r="C116" s="6">
        <f>+3.3 %</f>
        <v>0.033</v>
      </c>
      <c r="D116" s="6">
        <f>+4.3 %</f>
        <v>0.043</v>
      </c>
      <c r="E116" s="6">
        <f>+2.8 %</f>
        <v>0.028</v>
      </c>
    </row>
    <row r="117">
      <c r="A117" s="4">
        <v>40513.0</v>
      </c>
      <c r="B117" s="5" t="s">
        <v>608</v>
      </c>
      <c r="C117" s="5" t="s">
        <v>35</v>
      </c>
      <c r="D117" s="5" t="s">
        <v>35</v>
      </c>
      <c r="E117" s="5" t="s">
        <v>35</v>
      </c>
    </row>
    <row r="118">
      <c r="A118" s="4">
        <v>40483.0</v>
      </c>
      <c r="B118" s="5" t="s">
        <v>608</v>
      </c>
      <c r="C118" s="6">
        <f>+1 %</f>
        <v>0.01</v>
      </c>
      <c r="D118" s="6">
        <f>+2.2 %</f>
        <v>0.022</v>
      </c>
      <c r="E118" s="6">
        <f>+0.4 %</f>
        <v>0.004</v>
      </c>
    </row>
    <row r="119">
      <c r="A119" s="4">
        <v>40452.0</v>
      </c>
      <c r="B119" s="5" t="s">
        <v>920</v>
      </c>
      <c r="C119" s="7" t="s">
        <v>65</v>
      </c>
      <c r="D119" s="7" t="s">
        <v>15</v>
      </c>
      <c r="E119" s="6">
        <f>+3 %</f>
        <v>0.03</v>
      </c>
    </row>
    <row r="120">
      <c r="A120" s="4">
        <v>40422.0</v>
      </c>
      <c r="B120" s="5" t="s">
        <v>608</v>
      </c>
      <c r="C120" s="6">
        <f>+2.2 %</f>
        <v>0.022</v>
      </c>
      <c r="D120" s="7" t="s">
        <v>47</v>
      </c>
      <c r="E120" s="7" t="s">
        <v>6</v>
      </c>
    </row>
    <row r="121">
      <c r="A121" s="4">
        <v>40391.0</v>
      </c>
      <c r="B121" s="5" t="s">
        <v>351</v>
      </c>
      <c r="C121" s="7" t="s">
        <v>75</v>
      </c>
      <c r="D121" s="7" t="s">
        <v>343</v>
      </c>
      <c r="E121" s="5" t="s">
        <v>366</v>
      </c>
    </row>
    <row r="122">
      <c r="A122" s="4">
        <v>40360.0</v>
      </c>
      <c r="B122" s="5" t="s">
        <v>328</v>
      </c>
      <c r="C122" s="7" t="s">
        <v>67</v>
      </c>
      <c r="D122" s="7" t="s">
        <v>587</v>
      </c>
      <c r="E122" s="5" t="s">
        <v>366</v>
      </c>
    </row>
    <row r="123">
      <c r="A123" s="4">
        <v>40330.0</v>
      </c>
      <c r="B123" s="5" t="s">
        <v>700</v>
      </c>
      <c r="C123" s="7" t="s">
        <v>133</v>
      </c>
      <c r="D123" s="7" t="s">
        <v>80</v>
      </c>
      <c r="E123" s="5" t="s">
        <v>366</v>
      </c>
    </row>
    <row r="124">
      <c r="A124" s="4">
        <v>40299.0</v>
      </c>
      <c r="B124" s="5" t="s">
        <v>359</v>
      </c>
      <c r="C124" s="6">
        <f>+0.9 %</f>
        <v>0.009</v>
      </c>
      <c r="D124" s="6">
        <f>+4 %</f>
        <v>0.04</v>
      </c>
      <c r="E124" s="5" t="s">
        <v>366</v>
      </c>
    </row>
    <row r="125">
      <c r="A125" s="4">
        <v>40269.0</v>
      </c>
      <c r="B125" s="5" t="s">
        <v>703</v>
      </c>
      <c r="C125" s="6">
        <f>+0.1 %</f>
        <v>0.001</v>
      </c>
      <c r="D125" s="6">
        <f>+3 %</f>
        <v>0.03</v>
      </c>
      <c r="E125" s="5" t="s">
        <v>366</v>
      </c>
    </row>
    <row r="126">
      <c r="A126" s="4">
        <v>40238.0</v>
      </c>
      <c r="B126" s="5" t="s">
        <v>215</v>
      </c>
      <c r="C126" s="6">
        <f>+2.9 %</f>
        <v>0.029</v>
      </c>
      <c r="D126" s="6">
        <f>+3.3 %</f>
        <v>0.033</v>
      </c>
      <c r="E126" s="5" t="s">
        <v>366</v>
      </c>
    </row>
    <row r="127">
      <c r="A127" s="4">
        <v>40210.0</v>
      </c>
      <c r="B127" s="5" t="s">
        <v>1902</v>
      </c>
      <c r="C127" s="5" t="s">
        <v>35</v>
      </c>
      <c r="D127" s="6">
        <f>+0.8 %</f>
        <v>0.008</v>
      </c>
      <c r="E127" s="5" t="s">
        <v>366</v>
      </c>
    </row>
    <row r="128">
      <c r="A128" s="4">
        <v>40179.0</v>
      </c>
      <c r="B128" s="5" t="s">
        <v>1902</v>
      </c>
      <c r="C128" s="6">
        <f t="shared" ref="C128:C129" si="3">+0.4 %</f>
        <v>0.004</v>
      </c>
      <c r="D128" s="6">
        <f>+4.4 %</f>
        <v>0.044</v>
      </c>
      <c r="E128" s="5" t="s">
        <v>366</v>
      </c>
    </row>
    <row r="129">
      <c r="A129" s="4">
        <v>40148.0</v>
      </c>
      <c r="B129" s="5" t="s">
        <v>608</v>
      </c>
      <c r="C129" s="6">
        <f t="shared" si="3"/>
        <v>0.004</v>
      </c>
      <c r="D129" s="7" t="s">
        <v>6</v>
      </c>
      <c r="E129" s="5" t="s">
        <v>366</v>
      </c>
    </row>
    <row r="130">
      <c r="A130" s="4">
        <v>40118.0</v>
      </c>
      <c r="B130" s="5" t="s">
        <v>1903</v>
      </c>
      <c r="C130" s="6">
        <f>+3.6 %</f>
        <v>0.036</v>
      </c>
      <c r="D130" s="5" t="s">
        <v>366</v>
      </c>
      <c r="E130" s="5" t="s">
        <v>366</v>
      </c>
    </row>
    <row r="131">
      <c r="A131" s="4">
        <v>40087.0</v>
      </c>
      <c r="B131" s="5" t="s">
        <v>1852</v>
      </c>
      <c r="C131" s="7" t="s">
        <v>473</v>
      </c>
      <c r="D131" s="5" t="s">
        <v>366</v>
      </c>
      <c r="E131" s="5" t="s">
        <v>366</v>
      </c>
    </row>
    <row r="132">
      <c r="A132" s="4">
        <v>40057.0</v>
      </c>
      <c r="B132" s="5" t="s">
        <v>638</v>
      </c>
      <c r="C132" s="5" t="s">
        <v>366</v>
      </c>
      <c r="D132" s="5" t="s">
        <v>366</v>
      </c>
      <c r="E132" s="5" t="s">
        <v>366</v>
      </c>
    </row>
    <row r="133">
      <c r="A133" s="4">
        <v>40026.0</v>
      </c>
      <c r="B133" s="5" t="s">
        <v>366</v>
      </c>
      <c r="C133" s="5" t="s">
        <v>366</v>
      </c>
      <c r="D133" s="5" t="s">
        <v>366</v>
      </c>
      <c r="E133" s="5" t="s">
        <v>366</v>
      </c>
    </row>
    <row r="134">
      <c r="A134" s="4">
        <v>39995.0</v>
      </c>
      <c r="B134" s="5" t="s">
        <v>366</v>
      </c>
      <c r="C134" s="5" t="s">
        <v>366</v>
      </c>
      <c r="D134" s="5" t="s">
        <v>366</v>
      </c>
      <c r="E134" s="5" t="s">
        <v>366</v>
      </c>
    </row>
    <row r="135">
      <c r="A135" s="4">
        <v>39965.0</v>
      </c>
      <c r="B135" s="5" t="s">
        <v>366</v>
      </c>
      <c r="C135" s="5" t="s">
        <v>366</v>
      </c>
      <c r="D135" s="5" t="s">
        <v>366</v>
      </c>
      <c r="E135" s="5" t="s">
        <v>366</v>
      </c>
    </row>
    <row r="136">
      <c r="A136" s="4">
        <v>39934.0</v>
      </c>
      <c r="B136" s="5" t="s">
        <v>366</v>
      </c>
      <c r="C136" s="5" t="s">
        <v>366</v>
      </c>
      <c r="D136" s="5" t="s">
        <v>366</v>
      </c>
      <c r="E136" s="5" t="s">
        <v>366</v>
      </c>
    </row>
    <row r="137">
      <c r="A137" s="4">
        <v>39904.0</v>
      </c>
      <c r="B137" s="5" t="s">
        <v>366</v>
      </c>
      <c r="C137" s="5" t="s">
        <v>366</v>
      </c>
      <c r="D137" s="5" t="s">
        <v>366</v>
      </c>
      <c r="E137" s="5" t="s">
        <v>366</v>
      </c>
    </row>
    <row r="138">
      <c r="A138" s="4">
        <v>39873.0</v>
      </c>
      <c r="B138" s="5" t="s">
        <v>366</v>
      </c>
      <c r="C138" s="5" t="s">
        <v>366</v>
      </c>
      <c r="D138" s="5" t="s">
        <v>366</v>
      </c>
      <c r="E138" s="5" t="s">
        <v>366</v>
      </c>
    </row>
    <row r="139">
      <c r="A139" s="4">
        <v>39845.0</v>
      </c>
      <c r="B139" s="5" t="s">
        <v>366</v>
      </c>
      <c r="C139" s="5" t="s">
        <v>366</v>
      </c>
      <c r="D139" s="5" t="s">
        <v>366</v>
      </c>
      <c r="E139" s="5" t="s">
        <v>366</v>
      </c>
    </row>
    <row r="140">
      <c r="A140" s="4">
        <v>39814.0</v>
      </c>
      <c r="B140" s="5" t="s">
        <v>366</v>
      </c>
      <c r="C140" s="5" t="s">
        <v>366</v>
      </c>
      <c r="D140" s="5" t="s">
        <v>366</v>
      </c>
      <c r="E140" s="5" t="s">
        <v>366</v>
      </c>
    </row>
    <row r="141">
      <c r="A141" s="4">
        <v>39783.0</v>
      </c>
      <c r="B141" s="5" t="s">
        <v>366</v>
      </c>
      <c r="C141" s="5" t="s">
        <v>366</v>
      </c>
      <c r="D141" s="5" t="s">
        <v>366</v>
      </c>
      <c r="E141" s="5" t="s">
        <v>366</v>
      </c>
    </row>
    <row r="142">
      <c r="A142" s="4">
        <v>39753.0</v>
      </c>
      <c r="B142" s="5" t="s">
        <v>366</v>
      </c>
      <c r="C142" s="5" t="s">
        <v>366</v>
      </c>
      <c r="D142" s="5" t="s">
        <v>366</v>
      </c>
      <c r="E142" s="5" t="s">
        <v>366</v>
      </c>
    </row>
    <row r="143">
      <c r="A143" s="4">
        <v>39722.0</v>
      </c>
      <c r="B143" s="5" t="s">
        <v>366</v>
      </c>
      <c r="C143" s="5" t="s">
        <v>366</v>
      </c>
      <c r="D143" s="5" t="s">
        <v>366</v>
      </c>
      <c r="E143" s="5" t="s">
        <v>366</v>
      </c>
    </row>
    <row r="144">
      <c r="A144" s="4">
        <v>39692.0</v>
      </c>
      <c r="B144" s="5" t="s">
        <v>366</v>
      </c>
      <c r="C144" s="5" t="s">
        <v>366</v>
      </c>
      <c r="D144" s="5" t="s">
        <v>366</v>
      </c>
      <c r="E144" s="5" t="s">
        <v>366</v>
      </c>
    </row>
    <row r="145">
      <c r="A145" s="4">
        <v>39661.0</v>
      </c>
      <c r="B145" s="5" t="s">
        <v>366</v>
      </c>
      <c r="C145" s="5" t="s">
        <v>366</v>
      </c>
      <c r="D145" s="5" t="s">
        <v>366</v>
      </c>
      <c r="E145" s="5" t="s">
        <v>366</v>
      </c>
    </row>
    <row r="146">
      <c r="A146" s="4">
        <v>39630.0</v>
      </c>
      <c r="B146" s="5" t="s">
        <v>366</v>
      </c>
      <c r="C146" s="5" t="s">
        <v>366</v>
      </c>
      <c r="D146" s="5" t="s">
        <v>366</v>
      </c>
      <c r="E146" s="5" t="s">
        <v>366</v>
      </c>
    </row>
    <row r="147">
      <c r="A147" s="4">
        <v>39600.0</v>
      </c>
      <c r="B147" s="5" t="s">
        <v>366</v>
      </c>
      <c r="C147" s="5" t="s">
        <v>366</v>
      </c>
      <c r="D147" s="5" t="s">
        <v>366</v>
      </c>
      <c r="E147" s="5" t="s">
        <v>366</v>
      </c>
    </row>
    <row r="148">
      <c r="A148" s="4">
        <v>39569.0</v>
      </c>
      <c r="B148" s="5" t="s">
        <v>366</v>
      </c>
      <c r="C148" s="5" t="s">
        <v>366</v>
      </c>
      <c r="D148" s="5" t="s">
        <v>366</v>
      </c>
      <c r="E148" s="5" t="s">
        <v>366</v>
      </c>
    </row>
    <row r="149">
      <c r="A149" s="4">
        <v>39539.0</v>
      </c>
      <c r="B149" s="5" t="s">
        <v>366</v>
      </c>
      <c r="C149" s="5" t="s">
        <v>366</v>
      </c>
      <c r="D149" s="5" t="s">
        <v>366</v>
      </c>
      <c r="E149" s="5" t="s">
        <v>366</v>
      </c>
    </row>
    <row r="150">
      <c r="A150" s="4">
        <v>39508.0</v>
      </c>
      <c r="B150" s="5" t="s">
        <v>366</v>
      </c>
      <c r="C150" s="5" t="s">
        <v>366</v>
      </c>
      <c r="D150" s="5" t="s">
        <v>366</v>
      </c>
      <c r="E150" s="5" t="s">
        <v>366</v>
      </c>
    </row>
    <row r="151">
      <c r="A151" s="4">
        <v>39479.0</v>
      </c>
      <c r="B151" s="5" t="s">
        <v>366</v>
      </c>
      <c r="C151" s="5" t="s">
        <v>366</v>
      </c>
      <c r="D151" s="5" t="s">
        <v>366</v>
      </c>
      <c r="E151" s="5" t="s">
        <v>366</v>
      </c>
    </row>
    <row r="152">
      <c r="A152" s="4">
        <v>39448.0</v>
      </c>
      <c r="B152" s="5" t="s">
        <v>366</v>
      </c>
      <c r="C152" s="5" t="s">
        <v>366</v>
      </c>
      <c r="D152" s="5" t="s">
        <v>366</v>
      </c>
      <c r="E152" s="5" t="s">
        <v>366</v>
      </c>
    </row>
    <row r="153">
      <c r="A153" s="4">
        <v>39417.0</v>
      </c>
      <c r="B153" s="5" t="s">
        <v>366</v>
      </c>
      <c r="C153" s="5" t="s">
        <v>366</v>
      </c>
      <c r="D153" s="5" t="s">
        <v>366</v>
      </c>
      <c r="E153" s="5" t="s">
        <v>366</v>
      </c>
    </row>
    <row r="154">
      <c r="A154" s="4">
        <v>39387.0</v>
      </c>
      <c r="B154" s="5" t="s">
        <v>366</v>
      </c>
      <c r="C154" s="5" t="s">
        <v>366</v>
      </c>
      <c r="D154" s="5" t="s">
        <v>366</v>
      </c>
      <c r="E154" s="5" t="s">
        <v>366</v>
      </c>
    </row>
    <row r="155">
      <c r="A155" s="4">
        <v>39356.0</v>
      </c>
      <c r="B155" s="5" t="s">
        <v>366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8.57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1904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1881</v>
      </c>
      <c r="C2" s="7" t="s">
        <v>65</v>
      </c>
      <c r="D2" s="7" t="s">
        <v>70</v>
      </c>
      <c r="E2" s="7" t="s">
        <v>18</v>
      </c>
    </row>
    <row r="3">
      <c r="A3" s="4">
        <v>43983.0</v>
      </c>
      <c r="B3" s="5" t="s">
        <v>1876</v>
      </c>
      <c r="C3" s="7" t="s">
        <v>13</v>
      </c>
      <c r="D3" s="7" t="s">
        <v>65</v>
      </c>
      <c r="E3" s="6">
        <f>+1 %</f>
        <v>0.01</v>
      </c>
    </row>
    <row r="4">
      <c r="A4" s="4">
        <v>43952.0</v>
      </c>
      <c r="B4" s="5" t="s">
        <v>1905</v>
      </c>
      <c r="C4" s="5" t="s">
        <v>35</v>
      </c>
      <c r="D4" s="6">
        <f>+0.3 %</f>
        <v>0.003</v>
      </c>
      <c r="E4" s="6">
        <f>+2 %</f>
        <v>0.02</v>
      </c>
    </row>
    <row r="5">
      <c r="A5" s="4">
        <v>43922.0</v>
      </c>
      <c r="B5" s="5" t="s">
        <v>1710</v>
      </c>
      <c r="C5" s="6">
        <f>+0.3 %</f>
        <v>0.003</v>
      </c>
      <c r="D5" s="7" t="s">
        <v>15</v>
      </c>
      <c r="E5" s="6">
        <f>+2.6 %</f>
        <v>0.026</v>
      </c>
    </row>
    <row r="6">
      <c r="A6" s="4">
        <v>43891.0</v>
      </c>
      <c r="B6" s="5" t="s">
        <v>190</v>
      </c>
      <c r="C6" s="5" t="s">
        <v>35</v>
      </c>
      <c r="D6" s="7" t="s">
        <v>18</v>
      </c>
      <c r="E6" s="6">
        <f t="shared" ref="E6:E7" si="1">+3 %</f>
        <v>0.03</v>
      </c>
    </row>
    <row r="7">
      <c r="A7" s="4">
        <v>43862.0</v>
      </c>
      <c r="B7" s="5" t="s">
        <v>1040</v>
      </c>
      <c r="C7" s="7" t="s">
        <v>48</v>
      </c>
      <c r="D7" s="7" t="s">
        <v>48</v>
      </c>
      <c r="E7" s="6">
        <f t="shared" si="1"/>
        <v>0.03</v>
      </c>
    </row>
    <row r="8">
      <c r="A8" s="4">
        <v>43831.0</v>
      </c>
      <c r="B8" s="5" t="s">
        <v>1906</v>
      </c>
      <c r="C8" s="6">
        <f>+0.1 %</f>
        <v>0.001</v>
      </c>
      <c r="D8" s="7" t="s">
        <v>53</v>
      </c>
      <c r="E8" s="6">
        <f>+3.8 %</f>
        <v>0.038</v>
      </c>
    </row>
    <row r="9">
      <c r="A9" s="4">
        <v>43800.0</v>
      </c>
      <c r="B9" s="5" t="s">
        <v>1907</v>
      </c>
      <c r="C9" s="7" t="s">
        <v>57</v>
      </c>
      <c r="D9" s="6">
        <f>+0.2 %</f>
        <v>0.002</v>
      </c>
      <c r="E9" s="6">
        <f>+4.9 %</f>
        <v>0.049</v>
      </c>
    </row>
    <row r="10">
      <c r="A10" s="4">
        <v>43770.0</v>
      </c>
      <c r="B10" s="5" t="s">
        <v>1908</v>
      </c>
      <c r="C10" s="7" t="s">
        <v>53</v>
      </c>
      <c r="D10" s="6">
        <f>+1.6 %</f>
        <v>0.016</v>
      </c>
      <c r="E10" s="6">
        <f>+6.4 %</f>
        <v>0.064</v>
      </c>
    </row>
    <row r="11">
      <c r="A11" s="4">
        <v>43739.0</v>
      </c>
      <c r="B11" s="5" t="s">
        <v>168</v>
      </c>
      <c r="C11" s="6">
        <f>+0.4 %</f>
        <v>0.004</v>
      </c>
      <c r="D11" s="6">
        <f t="shared" ref="D11:D12" si="2">+2.3 %</f>
        <v>0.023</v>
      </c>
      <c r="E11" s="6">
        <f>+7.8 %</f>
        <v>0.078</v>
      </c>
    </row>
    <row r="12">
      <c r="A12" s="4">
        <v>43709.0</v>
      </c>
      <c r="B12" s="5" t="s">
        <v>1710</v>
      </c>
      <c r="C12" s="6">
        <f>+1.3 %</f>
        <v>0.013</v>
      </c>
      <c r="D12" s="6">
        <f t="shared" si="2"/>
        <v>0.023</v>
      </c>
      <c r="E12" s="6">
        <f>+8.4 %</f>
        <v>0.084</v>
      </c>
    </row>
    <row r="13">
      <c r="A13" s="4">
        <v>43678.0</v>
      </c>
      <c r="B13" s="5" t="s">
        <v>1876</v>
      </c>
      <c r="C13" s="6">
        <f>+0.6 %</f>
        <v>0.006</v>
      </c>
      <c r="D13" s="6">
        <f t="shared" ref="D13:D14" si="3">+0.7 %</f>
        <v>0.007</v>
      </c>
      <c r="E13" s="6">
        <f>+6.7 %</f>
        <v>0.067</v>
      </c>
    </row>
    <row r="14">
      <c r="A14" s="4">
        <v>43647.0</v>
      </c>
      <c r="B14" s="5" t="s">
        <v>1909</v>
      </c>
      <c r="C14" s="6">
        <f>+0.4 %</f>
        <v>0.004</v>
      </c>
      <c r="D14" s="6">
        <f t="shared" si="3"/>
        <v>0.007</v>
      </c>
      <c r="E14" s="6">
        <f>+7.2 %</f>
        <v>0.072</v>
      </c>
    </row>
    <row r="15">
      <c r="A15" s="4">
        <v>43617.0</v>
      </c>
      <c r="B15" s="5" t="s">
        <v>1878</v>
      </c>
      <c r="C15" s="7" t="s">
        <v>15</v>
      </c>
      <c r="D15" s="6">
        <f>+1 %</f>
        <v>0.01</v>
      </c>
      <c r="E15" s="6">
        <f>+9.8 %</f>
        <v>0.098</v>
      </c>
    </row>
    <row r="16">
      <c r="A16" s="4">
        <v>43586.0</v>
      </c>
      <c r="B16" s="5" t="s">
        <v>158</v>
      </c>
      <c r="C16" s="6">
        <f t="shared" ref="C16:C17" si="4">+0.6 %</f>
        <v>0.006</v>
      </c>
      <c r="D16" s="6">
        <f>+1.3 %</f>
        <v>0.013</v>
      </c>
      <c r="E16" s="6">
        <f>+12.1 %</f>
        <v>0.121</v>
      </c>
    </row>
    <row r="17">
      <c r="A17" s="4">
        <v>43556.0</v>
      </c>
      <c r="B17" s="5" t="s">
        <v>184</v>
      </c>
      <c r="C17" s="6">
        <f t="shared" si="4"/>
        <v>0.006</v>
      </c>
      <c r="D17" s="6">
        <f>+0.8 %</f>
        <v>0.008</v>
      </c>
      <c r="E17" s="6">
        <f>+13.5 %</f>
        <v>0.135</v>
      </c>
    </row>
    <row r="18">
      <c r="A18" s="4">
        <v>43525.0</v>
      </c>
      <c r="B18" s="5" t="s">
        <v>1910</v>
      </c>
      <c r="C18" s="6">
        <f t="shared" ref="C18:C19" si="5">+0.1 %</f>
        <v>0.001</v>
      </c>
      <c r="D18" s="6">
        <f>+1.5 %</f>
        <v>0.015</v>
      </c>
      <c r="E18" s="6">
        <f>+15.6 %</f>
        <v>0.156</v>
      </c>
    </row>
    <row r="19">
      <c r="A19" s="4">
        <v>43497.0</v>
      </c>
      <c r="B19" s="5" t="s">
        <v>176</v>
      </c>
      <c r="C19" s="6">
        <f t="shared" si="5"/>
        <v>0.001</v>
      </c>
      <c r="D19" s="6">
        <f>+2.7 %</f>
        <v>0.027</v>
      </c>
      <c r="E19" s="6">
        <f>+18.9 %</f>
        <v>0.189</v>
      </c>
    </row>
    <row r="20">
      <c r="A20" s="4">
        <v>43466.0</v>
      </c>
      <c r="B20" s="5" t="s">
        <v>1911</v>
      </c>
      <c r="C20" s="6">
        <f t="shared" ref="C20:C21" si="6">+1.3 %</f>
        <v>0.013</v>
      </c>
      <c r="D20" s="6">
        <f>+3.8 %</f>
        <v>0.038</v>
      </c>
      <c r="E20" s="6">
        <f>+22.9 %</f>
        <v>0.229</v>
      </c>
    </row>
    <row r="21">
      <c r="A21" s="4">
        <v>43435.0</v>
      </c>
      <c r="B21" s="5" t="s">
        <v>1912</v>
      </c>
      <c r="C21" s="6">
        <f t="shared" si="6"/>
        <v>0.013</v>
      </c>
      <c r="D21" s="6">
        <f>+3.5 %</f>
        <v>0.035</v>
      </c>
      <c r="E21" s="6">
        <f>+23.1 %</f>
        <v>0.231</v>
      </c>
    </row>
    <row r="22">
      <c r="A22" s="4">
        <v>43405.0</v>
      </c>
      <c r="B22" s="5" t="s">
        <v>1913</v>
      </c>
      <c r="C22" s="6">
        <f>+1.2 %</f>
        <v>0.012</v>
      </c>
      <c r="D22" s="6">
        <f>+1.9 %</f>
        <v>0.019</v>
      </c>
      <c r="E22" s="6">
        <f>+20.9 %</f>
        <v>0.209</v>
      </c>
    </row>
    <row r="23">
      <c r="A23" s="4">
        <v>43374.0</v>
      </c>
      <c r="B23" s="5" t="s">
        <v>1914</v>
      </c>
      <c r="C23" s="6">
        <f>+1 %</f>
        <v>0.01</v>
      </c>
      <c r="D23" s="6">
        <f>+1.7 %</f>
        <v>0.017</v>
      </c>
      <c r="E23" s="6">
        <f>+19.5 %</f>
        <v>0.195</v>
      </c>
    </row>
    <row r="24">
      <c r="A24" s="4">
        <v>43344.0</v>
      </c>
      <c r="B24" s="5" t="s">
        <v>144</v>
      </c>
      <c r="C24" s="7" t="s">
        <v>15</v>
      </c>
      <c r="D24" s="6">
        <f>+3.6 %</f>
        <v>0.036</v>
      </c>
      <c r="E24" s="6">
        <f>+21.6 %</f>
        <v>0.216</v>
      </c>
    </row>
    <row r="25">
      <c r="A25" s="4">
        <v>43313.0</v>
      </c>
      <c r="B25" s="5" t="s">
        <v>1915</v>
      </c>
      <c r="C25" s="6">
        <f>+1 %</f>
        <v>0.01</v>
      </c>
      <c r="D25" s="6">
        <f>+5.8 %</f>
        <v>0.058</v>
      </c>
      <c r="E25" s="6">
        <f>+23.5 %</f>
        <v>0.235</v>
      </c>
    </row>
    <row r="26">
      <c r="A26" s="4">
        <v>43282.0</v>
      </c>
      <c r="B26" s="5" t="s">
        <v>1916</v>
      </c>
      <c r="C26" s="6">
        <f>+2.9 %</f>
        <v>0.029</v>
      </c>
      <c r="D26" s="6">
        <f>+6.7 %</f>
        <v>0.067</v>
      </c>
      <c r="E26" s="6">
        <f>+22.4 %</f>
        <v>0.224</v>
      </c>
    </row>
    <row r="27">
      <c r="A27" s="4">
        <v>43252.0</v>
      </c>
      <c r="B27" s="5" t="s">
        <v>1917</v>
      </c>
      <c r="C27" s="6">
        <f>+1.8 %</f>
        <v>0.018</v>
      </c>
      <c r="D27" s="6">
        <f>+6.2 %</f>
        <v>0.062</v>
      </c>
      <c r="E27" s="6">
        <f>+20.6 %</f>
        <v>0.206</v>
      </c>
    </row>
    <row r="28">
      <c r="A28" s="4">
        <v>43221.0</v>
      </c>
      <c r="B28" s="5" t="s">
        <v>1918</v>
      </c>
      <c r="C28" s="6">
        <f>+1.9 %</f>
        <v>0.019</v>
      </c>
      <c r="D28" s="6">
        <f>+7.5 %</f>
        <v>0.075</v>
      </c>
      <c r="E28" s="6">
        <f>+19.8 %</f>
        <v>0.198</v>
      </c>
    </row>
    <row r="29">
      <c r="A29" s="4">
        <v>43191.0</v>
      </c>
      <c r="B29" s="5" t="s">
        <v>1734</v>
      </c>
      <c r="C29" s="6">
        <f>+2.4 %</f>
        <v>0.024</v>
      </c>
      <c r="D29" s="6">
        <f>+9.2 %</f>
        <v>0.092</v>
      </c>
      <c r="E29" s="6">
        <f>+20.2 %</f>
        <v>0.202</v>
      </c>
    </row>
    <row r="30">
      <c r="A30" s="4">
        <v>43160.0</v>
      </c>
      <c r="B30" s="5" t="s">
        <v>37</v>
      </c>
      <c r="C30" s="6">
        <f>+3 %</f>
        <v>0.03</v>
      </c>
      <c r="D30" s="6">
        <f>+8 %</f>
        <v>0.08</v>
      </c>
      <c r="E30" s="6">
        <f>+17.8 %</f>
        <v>0.178</v>
      </c>
    </row>
    <row r="31">
      <c r="A31" s="4">
        <v>43132.0</v>
      </c>
      <c r="B31" s="5" t="s">
        <v>999</v>
      </c>
      <c r="C31" s="6">
        <f>+3.5 %</f>
        <v>0.035</v>
      </c>
      <c r="D31" s="6">
        <f>+4.4 %</f>
        <v>0.044</v>
      </c>
      <c r="E31" s="6">
        <f>+14.4 %</f>
        <v>0.144</v>
      </c>
    </row>
    <row r="32">
      <c r="A32" s="4">
        <v>43101.0</v>
      </c>
      <c r="B32" s="5" t="s">
        <v>46</v>
      </c>
      <c r="C32" s="6">
        <f>+1.4 %</f>
        <v>0.014</v>
      </c>
      <c r="D32" s="6">
        <f>+0.9 %</f>
        <v>0.009</v>
      </c>
      <c r="E32" s="6">
        <f t="shared" ref="E32:E33" si="7">+17.3 %</f>
        <v>0.173</v>
      </c>
    </row>
    <row r="33">
      <c r="A33" s="4">
        <v>43070.0</v>
      </c>
      <c r="B33" s="5" t="s">
        <v>1919</v>
      </c>
      <c r="C33" s="7" t="s">
        <v>18</v>
      </c>
      <c r="D33" s="6">
        <f>+2.3 %</f>
        <v>0.023</v>
      </c>
      <c r="E33" s="6">
        <f t="shared" si="7"/>
        <v>0.173</v>
      </c>
    </row>
    <row r="34">
      <c r="A34" s="4">
        <v>43040.0</v>
      </c>
      <c r="B34" s="5" t="s">
        <v>59</v>
      </c>
      <c r="C34" s="5" t="s">
        <v>35</v>
      </c>
      <c r="D34" s="6">
        <f>+4 %</f>
        <v>0.04</v>
      </c>
      <c r="E34" s="6">
        <f>+14.5 %</f>
        <v>0.145</v>
      </c>
    </row>
    <row r="35">
      <c r="A35" s="4">
        <v>43009.0</v>
      </c>
      <c r="B35" s="5" t="s">
        <v>1920</v>
      </c>
      <c r="C35" s="6">
        <f>+2.7 %</f>
        <v>0.027</v>
      </c>
      <c r="D35" s="6">
        <f>+4.1 %</f>
        <v>0.041</v>
      </c>
      <c r="E35" s="6">
        <f>+11.7 %</f>
        <v>0.117</v>
      </c>
    </row>
    <row r="36">
      <c r="A36" s="4">
        <v>42979.0</v>
      </c>
      <c r="B36" s="5" t="s">
        <v>1921</v>
      </c>
      <c r="C36" s="6">
        <f>+1.2 %</f>
        <v>0.012</v>
      </c>
      <c r="D36" s="6">
        <f t="shared" ref="D36:D37" si="8">+2.7 %</f>
        <v>0.027</v>
      </c>
      <c r="E36" s="6">
        <f>+9.4 %</f>
        <v>0.094</v>
      </c>
    </row>
    <row r="37">
      <c r="A37" s="4">
        <v>42948.0</v>
      </c>
      <c r="B37" s="5" t="s">
        <v>1922</v>
      </c>
      <c r="C37" s="6">
        <f>+0.1 %</f>
        <v>0.001</v>
      </c>
      <c r="D37" s="6">
        <f t="shared" si="8"/>
        <v>0.027</v>
      </c>
      <c r="E37" s="6">
        <f>+8.7 %</f>
        <v>0.087</v>
      </c>
    </row>
    <row r="38">
      <c r="A38" s="4">
        <v>42917.0</v>
      </c>
      <c r="B38" s="5" t="s">
        <v>1923</v>
      </c>
      <c r="C38" s="6">
        <f>+1.3 %</f>
        <v>0.013</v>
      </c>
      <c r="D38" s="6">
        <f>+4.7 %</f>
        <v>0.047</v>
      </c>
      <c r="E38" s="6">
        <f>+8.5 %</f>
        <v>0.085</v>
      </c>
    </row>
    <row r="39">
      <c r="A39" s="4">
        <v>42887.0</v>
      </c>
      <c r="B39" s="5" t="s">
        <v>1924</v>
      </c>
      <c r="C39" s="6">
        <f>+1.2 %</f>
        <v>0.012</v>
      </c>
      <c r="D39" s="6">
        <f>+3.8 %</f>
        <v>0.038</v>
      </c>
      <c r="E39" s="6">
        <f>+6 %</f>
        <v>0.06</v>
      </c>
    </row>
    <row r="40">
      <c r="A40" s="4">
        <v>42856.0</v>
      </c>
      <c r="B40" s="5" t="s">
        <v>1925</v>
      </c>
      <c r="C40" s="6">
        <f>+2.2 %</f>
        <v>0.022</v>
      </c>
      <c r="D40" s="6">
        <f>+2.6 %</f>
        <v>0.026</v>
      </c>
      <c r="E40" s="6">
        <f>+5.3 %</f>
        <v>0.053</v>
      </c>
    </row>
    <row r="41">
      <c r="A41" s="4">
        <v>42826.0</v>
      </c>
      <c r="B41" s="5" t="s">
        <v>1926</v>
      </c>
      <c r="C41" s="6">
        <f>+0.4 %</f>
        <v>0.004</v>
      </c>
      <c r="D41" s="6">
        <f>+6.6 %</f>
        <v>0.066</v>
      </c>
      <c r="E41" s="6">
        <f>+3.7 %</f>
        <v>0.037</v>
      </c>
    </row>
    <row r="42">
      <c r="A42" s="4">
        <v>42795.0</v>
      </c>
      <c r="B42" s="5" t="s">
        <v>1927</v>
      </c>
      <c r="C42" s="5" t="s">
        <v>35</v>
      </c>
      <c r="D42" s="6">
        <f>+7.6 %</f>
        <v>0.076</v>
      </c>
      <c r="E42" s="6">
        <f>+2.4 %</f>
        <v>0.024</v>
      </c>
    </row>
    <row r="43">
      <c r="A43" s="4">
        <v>42767.0</v>
      </c>
      <c r="B43" s="5" t="s">
        <v>1927</v>
      </c>
      <c r="C43" s="6">
        <f>+6.1 %</f>
        <v>0.061</v>
      </c>
      <c r="D43" s="6">
        <f>+4.5 %</f>
        <v>0.045</v>
      </c>
      <c r="E43" s="6">
        <f>+1.5 %</f>
        <v>0.015</v>
      </c>
    </row>
    <row r="44">
      <c r="A44" s="4">
        <v>42736.0</v>
      </c>
      <c r="B44" s="5" t="s">
        <v>1928</v>
      </c>
      <c r="C44" s="6">
        <f>+1.4 %</f>
        <v>0.014</v>
      </c>
      <c r="D44" s="7" t="s">
        <v>587</v>
      </c>
      <c r="E44" s="7" t="s">
        <v>150</v>
      </c>
    </row>
    <row r="45">
      <c r="A45" s="4">
        <v>42705.0</v>
      </c>
      <c r="B45" s="5" t="s">
        <v>1929</v>
      </c>
      <c r="C45" s="7" t="s">
        <v>152</v>
      </c>
      <c r="D45" s="7" t="s">
        <v>9</v>
      </c>
      <c r="E45" s="7" t="s">
        <v>152</v>
      </c>
    </row>
    <row r="46">
      <c r="A46" s="4">
        <v>42675.0</v>
      </c>
      <c r="B46" s="5" t="s">
        <v>1930</v>
      </c>
      <c r="C46" s="7" t="s">
        <v>70</v>
      </c>
      <c r="D46" s="7" t="s">
        <v>66</v>
      </c>
      <c r="E46" s="7" t="s">
        <v>60</v>
      </c>
    </row>
    <row r="47">
      <c r="A47" s="4">
        <v>42644.0</v>
      </c>
      <c r="B47" s="5" t="s">
        <v>1931</v>
      </c>
      <c r="C47" s="6">
        <f t="shared" ref="C47:C48" si="9">+0.6 %</f>
        <v>0.006</v>
      </c>
      <c r="D47" s="6">
        <f>+1.1 %</f>
        <v>0.011</v>
      </c>
      <c r="E47" s="6">
        <f>+0.4 %</f>
        <v>0.004</v>
      </c>
    </row>
    <row r="48">
      <c r="A48" s="4">
        <v>42614.0</v>
      </c>
      <c r="B48" s="5" t="s">
        <v>1932</v>
      </c>
      <c r="C48" s="6">
        <f t="shared" si="9"/>
        <v>0.006</v>
      </c>
      <c r="D48" s="7" t="s">
        <v>18</v>
      </c>
      <c r="E48" s="6">
        <f>+0.6 %</f>
        <v>0.006</v>
      </c>
    </row>
    <row r="49">
      <c r="A49" s="4">
        <v>42583.0</v>
      </c>
      <c r="B49" s="5" t="s">
        <v>1933</v>
      </c>
      <c r="C49" s="7" t="s">
        <v>53</v>
      </c>
      <c r="D49" s="7" t="s">
        <v>48</v>
      </c>
      <c r="E49" s="7" t="s">
        <v>57</v>
      </c>
    </row>
    <row r="50">
      <c r="A50" s="4">
        <v>42552.0</v>
      </c>
      <c r="B50" s="5" t="s">
        <v>1934</v>
      </c>
      <c r="C50" s="7" t="s">
        <v>65</v>
      </c>
      <c r="D50" s="6">
        <f>+0.1 %</f>
        <v>0.001</v>
      </c>
      <c r="E50" s="6">
        <f>+1.2 %</f>
        <v>0.012</v>
      </c>
    </row>
    <row r="51">
      <c r="A51" s="4">
        <v>42522.0</v>
      </c>
      <c r="B51" s="5" t="s">
        <v>1935</v>
      </c>
      <c r="C51" s="6">
        <f>+0.5 %</f>
        <v>0.005</v>
      </c>
      <c r="D51" s="6">
        <f>+0.3 %</f>
        <v>0.003</v>
      </c>
      <c r="E51" s="6">
        <f>+2.6 %</f>
        <v>0.026</v>
      </c>
    </row>
    <row r="52">
      <c r="A52" s="4">
        <v>42491.0</v>
      </c>
      <c r="B52" s="5" t="s">
        <v>1932</v>
      </c>
      <c r="C52" s="6">
        <f>+0.6 %</f>
        <v>0.006</v>
      </c>
      <c r="D52" s="7" t="s">
        <v>47</v>
      </c>
      <c r="E52" s="6">
        <f>+1.7 %</f>
        <v>0.017</v>
      </c>
    </row>
    <row r="53">
      <c r="A53" s="4">
        <v>42461.0</v>
      </c>
      <c r="B53" s="5" t="s">
        <v>1933</v>
      </c>
      <c r="C53" s="7" t="s">
        <v>23</v>
      </c>
      <c r="D53" s="6">
        <f>+0.1 %</f>
        <v>0.001</v>
      </c>
      <c r="E53" s="6">
        <f>+1.2 %</f>
        <v>0.012</v>
      </c>
    </row>
    <row r="54">
      <c r="A54" s="4">
        <v>42430.0</v>
      </c>
      <c r="B54" s="5" t="s">
        <v>1936</v>
      </c>
      <c r="C54" s="7" t="s">
        <v>85</v>
      </c>
      <c r="D54" s="6">
        <f>+2.1 %</f>
        <v>0.021</v>
      </c>
      <c r="E54" s="6">
        <f>+7.5 %</f>
        <v>0.075</v>
      </c>
    </row>
    <row r="55">
      <c r="A55" s="4">
        <v>42401.0</v>
      </c>
      <c r="B55" s="5" t="s">
        <v>1937</v>
      </c>
      <c r="C55" s="6">
        <f>+1.9 %</f>
        <v>0.019</v>
      </c>
      <c r="D55" s="6">
        <f>+2.6 %</f>
        <v>0.026</v>
      </c>
      <c r="E55" s="6">
        <f>+8.8 %</f>
        <v>0.088</v>
      </c>
    </row>
    <row r="56">
      <c r="A56" s="4">
        <v>42370.0</v>
      </c>
      <c r="B56" s="5" t="s">
        <v>1938</v>
      </c>
      <c r="C56" s="6">
        <f>+1.1 %</f>
        <v>0.011</v>
      </c>
      <c r="D56" s="7" t="s">
        <v>85</v>
      </c>
      <c r="E56" s="6">
        <f>+4.9 %</f>
        <v>0.049</v>
      </c>
    </row>
    <row r="57">
      <c r="A57" s="4">
        <v>42339.0</v>
      </c>
      <c r="B57" s="5" t="s">
        <v>1939</v>
      </c>
      <c r="C57" s="7" t="s">
        <v>60</v>
      </c>
      <c r="D57" s="7" t="s">
        <v>66</v>
      </c>
      <c r="E57" s="6">
        <f>+3.6 %</f>
        <v>0.036</v>
      </c>
    </row>
    <row r="58">
      <c r="A58" s="4">
        <v>42309.0</v>
      </c>
      <c r="B58" s="5" t="s">
        <v>1940</v>
      </c>
      <c r="C58" s="7" t="s">
        <v>82</v>
      </c>
      <c r="D58" s="7" t="s">
        <v>65</v>
      </c>
      <c r="E58" s="6">
        <f>+2.5 %</f>
        <v>0.025</v>
      </c>
    </row>
    <row r="59">
      <c r="A59" s="4">
        <v>42278.0</v>
      </c>
      <c r="B59" s="5" t="s">
        <v>1936</v>
      </c>
      <c r="C59" s="6">
        <f>+0.9 %</f>
        <v>0.009</v>
      </c>
      <c r="D59" s="6">
        <f>+2 %</f>
        <v>0.02</v>
      </c>
      <c r="E59" s="6">
        <f>+2.1 %</f>
        <v>0.021</v>
      </c>
    </row>
    <row r="60">
      <c r="A60" s="4">
        <v>42248.0</v>
      </c>
      <c r="B60" s="5" t="s">
        <v>1933</v>
      </c>
      <c r="C60" s="7" t="s">
        <v>15</v>
      </c>
      <c r="D60" s="6">
        <f>+1.4 %</f>
        <v>0.014</v>
      </c>
      <c r="E60" s="6">
        <f>+1.9 %</f>
        <v>0.019</v>
      </c>
    </row>
    <row r="61">
      <c r="A61" s="4">
        <v>42217.0</v>
      </c>
      <c r="B61" s="5" t="s">
        <v>1941</v>
      </c>
      <c r="C61" s="6">
        <f>+1.4 %</f>
        <v>0.014</v>
      </c>
      <c r="D61" s="6">
        <f>+1.3 %</f>
        <v>0.013</v>
      </c>
      <c r="E61" s="6">
        <f>+3.3 %</f>
        <v>0.033</v>
      </c>
    </row>
    <row r="62">
      <c r="A62" s="4">
        <v>42186.0</v>
      </c>
      <c r="B62" s="5" t="s">
        <v>1930</v>
      </c>
      <c r="C62" s="6">
        <f>+0.3 %</f>
        <v>0.003</v>
      </c>
      <c r="D62" s="5" t="s">
        <v>35</v>
      </c>
      <c r="E62" s="6">
        <f>+2.2 %</f>
        <v>0.022</v>
      </c>
    </row>
    <row r="63">
      <c r="A63" s="4">
        <v>42156.0</v>
      </c>
      <c r="B63" s="5" t="s">
        <v>1942</v>
      </c>
      <c r="C63" s="7" t="s">
        <v>15</v>
      </c>
      <c r="D63" s="6">
        <f>+5.2 %</f>
        <v>0.052</v>
      </c>
      <c r="E63" s="6">
        <f>+1.1 %</f>
        <v>0.011</v>
      </c>
    </row>
    <row r="64">
      <c r="A64" s="4">
        <v>42125.0</v>
      </c>
      <c r="B64" s="5" t="s">
        <v>1943</v>
      </c>
      <c r="C64" s="6">
        <f>+0.1 %</f>
        <v>0.001</v>
      </c>
      <c r="D64" s="6">
        <f>+5.8 %</f>
        <v>0.058</v>
      </c>
      <c r="E64" s="7" t="s">
        <v>74</v>
      </c>
    </row>
    <row r="65">
      <c r="A65" s="4">
        <v>42095.0</v>
      </c>
      <c r="B65" s="5" t="s">
        <v>1930</v>
      </c>
      <c r="C65" s="6">
        <f>+5.4 %</f>
        <v>0.054</v>
      </c>
      <c r="D65" s="6">
        <f>+3.8 %</f>
        <v>0.038</v>
      </c>
      <c r="E65" s="7" t="s">
        <v>82</v>
      </c>
    </row>
    <row r="66">
      <c r="A66" s="4">
        <v>42064.0</v>
      </c>
      <c r="B66" s="5" t="s">
        <v>1944</v>
      </c>
      <c r="C66" s="6">
        <f>+0.3 %</f>
        <v>0.003</v>
      </c>
      <c r="D66" s="7" t="s">
        <v>82</v>
      </c>
      <c r="E66" s="7" t="s">
        <v>296</v>
      </c>
    </row>
    <row r="67">
      <c r="A67" s="4">
        <v>42036.0</v>
      </c>
      <c r="B67" s="5" t="s">
        <v>1945</v>
      </c>
      <c r="C67" s="7" t="s">
        <v>105</v>
      </c>
      <c r="D67" s="7" t="s">
        <v>88</v>
      </c>
      <c r="E67" s="7" t="s">
        <v>1027</v>
      </c>
    </row>
    <row r="68">
      <c r="A68" s="4">
        <v>42005.0</v>
      </c>
      <c r="B68" s="5" t="s">
        <v>1946</v>
      </c>
      <c r="C68" s="7" t="s">
        <v>53</v>
      </c>
      <c r="D68" s="7" t="s">
        <v>182</v>
      </c>
      <c r="E68" s="7" t="s">
        <v>127</v>
      </c>
    </row>
    <row r="69">
      <c r="A69" s="4">
        <v>41974.0</v>
      </c>
      <c r="B69" s="5" t="s">
        <v>1947</v>
      </c>
      <c r="C69" s="7" t="s">
        <v>75</v>
      </c>
      <c r="D69" s="7" t="s">
        <v>152</v>
      </c>
      <c r="E69" s="7" t="s">
        <v>454</v>
      </c>
    </row>
    <row r="70">
      <c r="A70" s="4">
        <v>41944.0</v>
      </c>
      <c r="B70" s="5" t="s">
        <v>1948</v>
      </c>
      <c r="C70" s="7" t="s">
        <v>72</v>
      </c>
      <c r="D70" s="7" t="s">
        <v>15</v>
      </c>
      <c r="E70" s="7" t="s">
        <v>315</v>
      </c>
    </row>
    <row r="71">
      <c r="A71" s="4">
        <v>41913.0</v>
      </c>
      <c r="B71" s="5" t="s">
        <v>1939</v>
      </c>
      <c r="C71" s="6">
        <f>+0.7 %</f>
        <v>0.007</v>
      </c>
      <c r="D71" s="6">
        <f>+2.1 %</f>
        <v>0.021</v>
      </c>
      <c r="E71" s="7" t="s">
        <v>450</v>
      </c>
    </row>
    <row r="72">
      <c r="A72" s="4">
        <v>41883.0</v>
      </c>
      <c r="B72" s="5" t="s">
        <v>1949</v>
      </c>
      <c r="C72" s="6">
        <f>+1.1 %</f>
        <v>0.011</v>
      </c>
      <c r="D72" s="6">
        <f>+0.6 %</f>
        <v>0.006</v>
      </c>
      <c r="E72" s="7" t="s">
        <v>932</v>
      </c>
    </row>
    <row r="73">
      <c r="A73" s="4">
        <v>41852.0</v>
      </c>
      <c r="B73" s="5" t="s">
        <v>1950</v>
      </c>
      <c r="C73" s="6">
        <f>+0.3 %</f>
        <v>0.003</v>
      </c>
      <c r="D73" s="7" t="s">
        <v>150</v>
      </c>
      <c r="E73" s="7" t="s">
        <v>146</v>
      </c>
    </row>
    <row r="74">
      <c r="A74" s="4">
        <v>41821.0</v>
      </c>
      <c r="B74" s="5" t="s">
        <v>1948</v>
      </c>
      <c r="C74" s="7" t="s">
        <v>23</v>
      </c>
      <c r="D74" s="7" t="s">
        <v>624</v>
      </c>
      <c r="E74" s="7" t="s">
        <v>463</v>
      </c>
    </row>
    <row r="75">
      <c r="A75" s="4">
        <v>41791.0</v>
      </c>
      <c r="B75" s="5" t="s">
        <v>1951</v>
      </c>
      <c r="C75" s="7" t="s">
        <v>72</v>
      </c>
      <c r="D75" s="7" t="s">
        <v>117</v>
      </c>
      <c r="E75" s="7" t="s">
        <v>458</v>
      </c>
    </row>
    <row r="76">
      <c r="A76" s="4">
        <v>41760.0</v>
      </c>
      <c r="B76" s="5" t="s">
        <v>1952</v>
      </c>
      <c r="C76" s="7" t="s">
        <v>23</v>
      </c>
      <c r="D76" s="7" t="s">
        <v>117</v>
      </c>
      <c r="E76" s="7" t="s">
        <v>458</v>
      </c>
    </row>
    <row r="77">
      <c r="A77" s="4">
        <v>41730.0</v>
      </c>
      <c r="B77" s="5" t="s">
        <v>1953</v>
      </c>
      <c r="C77" s="7" t="s">
        <v>587</v>
      </c>
      <c r="D77" s="7" t="s">
        <v>287</v>
      </c>
      <c r="E77" s="7" t="s">
        <v>470</v>
      </c>
    </row>
    <row r="78">
      <c r="A78" s="4">
        <v>41699.0</v>
      </c>
      <c r="B78" s="5" t="s">
        <v>1954</v>
      </c>
      <c r="C78" s="7" t="s">
        <v>72</v>
      </c>
      <c r="D78" s="7" t="s">
        <v>15</v>
      </c>
      <c r="E78" s="7" t="s">
        <v>277</v>
      </c>
    </row>
    <row r="79">
      <c r="A79" s="4">
        <v>41671.0</v>
      </c>
      <c r="B79" s="5" t="s">
        <v>1955</v>
      </c>
      <c r="C79" s="6">
        <f>+0.9 %</f>
        <v>0.009</v>
      </c>
      <c r="D79" s="6">
        <f>+2.5 %</f>
        <v>0.025</v>
      </c>
      <c r="E79" s="7" t="s">
        <v>191</v>
      </c>
    </row>
    <row r="80">
      <c r="A80" s="4">
        <v>41640.0</v>
      </c>
      <c r="B80" s="5" t="s">
        <v>1956</v>
      </c>
      <c r="C80" s="6">
        <f>+1 %</f>
        <v>0.01</v>
      </c>
      <c r="D80" s="7" t="s">
        <v>63</v>
      </c>
      <c r="E80" s="7" t="s">
        <v>845</v>
      </c>
    </row>
    <row r="81">
      <c r="A81" s="4">
        <v>41609.0</v>
      </c>
      <c r="B81" s="5" t="s">
        <v>1957</v>
      </c>
      <c r="C81" s="6">
        <f>+0.6 %</f>
        <v>0.006</v>
      </c>
      <c r="D81" s="7" t="s">
        <v>11</v>
      </c>
      <c r="E81" s="7" t="s">
        <v>146</v>
      </c>
    </row>
    <row r="82">
      <c r="A82" s="4">
        <v>41579.0</v>
      </c>
      <c r="B82" s="5" t="s">
        <v>1958</v>
      </c>
      <c r="C82" s="7" t="s">
        <v>7</v>
      </c>
      <c r="D82" s="7" t="s">
        <v>80</v>
      </c>
      <c r="E82" s="7" t="s">
        <v>1029</v>
      </c>
    </row>
    <row r="83">
      <c r="A83" s="4">
        <v>41548.0</v>
      </c>
      <c r="B83" s="5" t="s">
        <v>1959</v>
      </c>
      <c r="C83" s="7" t="s">
        <v>106</v>
      </c>
      <c r="D83" s="6">
        <f>+1.1 %</f>
        <v>0.011</v>
      </c>
      <c r="E83" s="7" t="s">
        <v>134</v>
      </c>
    </row>
    <row r="84">
      <c r="A84" s="4">
        <v>41518.0</v>
      </c>
      <c r="B84" s="5" t="s">
        <v>1921</v>
      </c>
      <c r="C84" s="6">
        <f>+3.4 %</f>
        <v>0.034</v>
      </c>
      <c r="D84" s="6">
        <f>+3.2 %</f>
        <v>0.032</v>
      </c>
      <c r="E84" s="7" t="s">
        <v>1050</v>
      </c>
    </row>
    <row r="85">
      <c r="A85" s="4">
        <v>41487.0</v>
      </c>
      <c r="B85" s="5" t="s">
        <v>1960</v>
      </c>
      <c r="C85" s="7" t="s">
        <v>57</v>
      </c>
      <c r="D85" s="7" t="s">
        <v>70</v>
      </c>
      <c r="E85" s="7" t="s">
        <v>1961</v>
      </c>
    </row>
    <row r="86">
      <c r="A86" s="4">
        <v>41456.0</v>
      </c>
      <c r="B86" s="5" t="s">
        <v>1962</v>
      </c>
      <c r="C86" s="5" t="s">
        <v>35</v>
      </c>
      <c r="D86" s="7" t="s">
        <v>7</v>
      </c>
      <c r="E86" s="7" t="s">
        <v>1037</v>
      </c>
    </row>
    <row r="87">
      <c r="A87" s="4">
        <v>41426.0</v>
      </c>
      <c r="B87" s="5" t="s">
        <v>1962</v>
      </c>
      <c r="C87" s="7" t="s">
        <v>72</v>
      </c>
      <c r="D87" s="7" t="s">
        <v>587</v>
      </c>
      <c r="E87" s="7" t="s">
        <v>1963</v>
      </c>
    </row>
    <row r="88">
      <c r="A88" s="4">
        <v>41395.0</v>
      </c>
      <c r="B88" s="5" t="s">
        <v>1964</v>
      </c>
      <c r="C88" s="7" t="s">
        <v>78</v>
      </c>
      <c r="D88" s="7" t="s">
        <v>63</v>
      </c>
      <c r="E88" s="7" t="s">
        <v>1965</v>
      </c>
    </row>
    <row r="89">
      <c r="A89" s="4">
        <v>41365.0</v>
      </c>
      <c r="B89" s="5" t="s">
        <v>1966</v>
      </c>
      <c r="C89" s="7" t="s">
        <v>60</v>
      </c>
      <c r="D89" s="7" t="s">
        <v>150</v>
      </c>
      <c r="E89" s="7" t="s">
        <v>1967</v>
      </c>
    </row>
    <row r="90">
      <c r="A90" s="4">
        <v>41334.0</v>
      </c>
      <c r="B90" s="5" t="s">
        <v>1968</v>
      </c>
      <c r="C90" s="5" t="s">
        <v>35</v>
      </c>
      <c r="D90" s="7" t="s">
        <v>212</v>
      </c>
      <c r="E90" s="7" t="s">
        <v>1969</v>
      </c>
    </row>
    <row r="91">
      <c r="A91" s="4">
        <v>41306.0</v>
      </c>
      <c r="B91" s="5" t="s">
        <v>1970</v>
      </c>
      <c r="C91" s="7" t="s">
        <v>80</v>
      </c>
      <c r="D91" s="7" t="s">
        <v>845</v>
      </c>
      <c r="E91" s="7" t="s">
        <v>1971</v>
      </c>
    </row>
    <row r="92">
      <c r="A92" s="4">
        <v>41275.0</v>
      </c>
      <c r="B92" s="5" t="s">
        <v>77</v>
      </c>
      <c r="C92" s="7" t="s">
        <v>66</v>
      </c>
      <c r="D92" s="7" t="s">
        <v>117</v>
      </c>
      <c r="E92" s="7" t="s">
        <v>1967</v>
      </c>
    </row>
    <row r="93">
      <c r="A93" s="4">
        <v>41244.0</v>
      </c>
      <c r="B93" s="5" t="s">
        <v>1972</v>
      </c>
      <c r="C93" s="7" t="s">
        <v>7</v>
      </c>
      <c r="D93" s="7" t="s">
        <v>119</v>
      </c>
      <c r="E93" s="7" t="s">
        <v>1973</v>
      </c>
    </row>
    <row r="94">
      <c r="A94" s="4">
        <v>41214.0</v>
      </c>
      <c r="B94" s="5" t="s">
        <v>107</v>
      </c>
      <c r="C94" s="7" t="s">
        <v>72</v>
      </c>
      <c r="D94" s="7" t="s">
        <v>96</v>
      </c>
      <c r="E94" s="7" t="s">
        <v>1974</v>
      </c>
    </row>
    <row r="95">
      <c r="A95" s="4">
        <v>41183.0</v>
      </c>
      <c r="B95" s="5" t="s">
        <v>1975</v>
      </c>
      <c r="C95" s="7" t="s">
        <v>145</v>
      </c>
      <c r="D95" s="7" t="s">
        <v>100</v>
      </c>
      <c r="E95" s="7" t="s">
        <v>1976</v>
      </c>
    </row>
    <row r="96">
      <c r="A96" s="4">
        <v>41153.0</v>
      </c>
      <c r="B96" s="5" t="s">
        <v>995</v>
      </c>
      <c r="C96" s="7" t="s">
        <v>60</v>
      </c>
      <c r="D96" s="7" t="s">
        <v>99</v>
      </c>
      <c r="E96" s="7" t="s">
        <v>1977</v>
      </c>
    </row>
    <row r="97">
      <c r="A97" s="4">
        <v>41122.0</v>
      </c>
      <c r="B97" s="5" t="s">
        <v>32</v>
      </c>
      <c r="C97" s="7" t="s">
        <v>70</v>
      </c>
      <c r="D97" s="7" t="s">
        <v>350</v>
      </c>
      <c r="E97" s="7" t="s">
        <v>1978</v>
      </c>
    </row>
    <row r="98">
      <c r="A98" s="4">
        <v>41091.0</v>
      </c>
      <c r="B98" s="5" t="s">
        <v>1979</v>
      </c>
      <c r="C98" s="7" t="s">
        <v>70</v>
      </c>
      <c r="D98" s="7" t="s">
        <v>317</v>
      </c>
      <c r="E98" s="7" t="s">
        <v>1978</v>
      </c>
    </row>
    <row r="99">
      <c r="A99" s="4">
        <v>41061.0</v>
      </c>
      <c r="B99" s="5" t="s">
        <v>1980</v>
      </c>
      <c r="C99" s="7" t="s">
        <v>142</v>
      </c>
      <c r="D99" s="7" t="s">
        <v>280</v>
      </c>
      <c r="E99" s="7" t="s">
        <v>1981</v>
      </c>
    </row>
    <row r="100">
      <c r="A100" s="4">
        <v>41030.0</v>
      </c>
      <c r="B100" s="5" t="s">
        <v>1982</v>
      </c>
      <c r="C100" s="7" t="s">
        <v>66</v>
      </c>
      <c r="D100" s="7" t="s">
        <v>212</v>
      </c>
      <c r="E100" s="7" t="s">
        <v>1039</v>
      </c>
    </row>
    <row r="101">
      <c r="A101" s="4">
        <v>41000.0</v>
      </c>
      <c r="B101" s="5" t="s">
        <v>1983</v>
      </c>
      <c r="C101" s="7" t="s">
        <v>63</v>
      </c>
      <c r="D101" s="7" t="s">
        <v>92</v>
      </c>
      <c r="E101" s="7" t="s">
        <v>1039</v>
      </c>
    </row>
    <row r="102">
      <c r="A102" s="4">
        <v>40969.0</v>
      </c>
      <c r="B102" s="5" t="s">
        <v>1984</v>
      </c>
      <c r="C102" s="7" t="s">
        <v>15</v>
      </c>
      <c r="D102" s="7" t="s">
        <v>82</v>
      </c>
      <c r="E102" s="7" t="s">
        <v>1977</v>
      </c>
    </row>
    <row r="103">
      <c r="A103" s="4">
        <v>40940.0</v>
      </c>
      <c r="B103" s="5" t="s">
        <v>1712</v>
      </c>
      <c r="C103" s="7" t="s">
        <v>18</v>
      </c>
      <c r="D103" s="7" t="s">
        <v>99</v>
      </c>
      <c r="E103" s="7" t="s">
        <v>1985</v>
      </c>
    </row>
    <row r="104">
      <c r="A104" s="4">
        <v>40909.0</v>
      </c>
      <c r="B104" s="5" t="s">
        <v>183</v>
      </c>
      <c r="C104" s="7" t="s">
        <v>74</v>
      </c>
      <c r="D104" s="7" t="s">
        <v>509</v>
      </c>
      <c r="E104" s="7" t="s">
        <v>1986</v>
      </c>
    </row>
    <row r="105">
      <c r="A105" s="4">
        <v>40878.0</v>
      </c>
      <c r="B105" s="5" t="s">
        <v>173</v>
      </c>
      <c r="C105" s="7" t="s">
        <v>587</v>
      </c>
      <c r="D105" s="7" t="s">
        <v>103</v>
      </c>
      <c r="E105" s="7" t="s">
        <v>1967</v>
      </c>
    </row>
    <row r="106">
      <c r="A106" s="4">
        <v>40848.0</v>
      </c>
      <c r="B106" s="5" t="s">
        <v>1889</v>
      </c>
      <c r="C106" s="7" t="s">
        <v>150</v>
      </c>
      <c r="D106" s="7" t="s">
        <v>188</v>
      </c>
      <c r="E106" s="7" t="s">
        <v>1987</v>
      </c>
    </row>
    <row r="107">
      <c r="A107" s="4">
        <v>40817.0</v>
      </c>
      <c r="B107" s="5" t="s">
        <v>201</v>
      </c>
      <c r="C107" s="5" t="s">
        <v>35</v>
      </c>
      <c r="D107" s="7" t="s">
        <v>6</v>
      </c>
      <c r="E107" s="7" t="s">
        <v>1988</v>
      </c>
    </row>
    <row r="108">
      <c r="A108" s="4">
        <v>40787.0</v>
      </c>
      <c r="B108" s="5" t="s">
        <v>1707</v>
      </c>
      <c r="C108" s="7" t="s">
        <v>63</v>
      </c>
      <c r="D108" s="7" t="s">
        <v>318</v>
      </c>
      <c r="E108" s="7" t="s">
        <v>1989</v>
      </c>
    </row>
    <row r="109">
      <c r="A109" s="4">
        <v>40756.0</v>
      </c>
      <c r="B109" s="5" t="s">
        <v>1990</v>
      </c>
      <c r="C109" s="7" t="s">
        <v>285</v>
      </c>
      <c r="D109" s="7" t="s">
        <v>100</v>
      </c>
      <c r="E109" s="7" t="s">
        <v>1732</v>
      </c>
    </row>
    <row r="110">
      <c r="A110" s="4">
        <v>40725.0</v>
      </c>
      <c r="B110" s="5" t="s">
        <v>1991</v>
      </c>
      <c r="C110" s="7" t="s">
        <v>67</v>
      </c>
      <c r="D110" s="7" t="s">
        <v>587</v>
      </c>
      <c r="E110" s="7" t="s">
        <v>1047</v>
      </c>
    </row>
    <row r="111">
      <c r="A111" s="4">
        <v>40695.0</v>
      </c>
      <c r="B111" s="5" t="s">
        <v>581</v>
      </c>
      <c r="C111" s="7" t="s">
        <v>66</v>
      </c>
      <c r="D111" s="7" t="s">
        <v>185</v>
      </c>
      <c r="E111" s="7" t="s">
        <v>1896</v>
      </c>
    </row>
    <row r="112">
      <c r="A112" s="4">
        <v>40664.0</v>
      </c>
      <c r="B112" s="5" t="s">
        <v>971</v>
      </c>
      <c r="C112" s="7" t="s">
        <v>47</v>
      </c>
      <c r="D112" s="7" t="s">
        <v>95</v>
      </c>
      <c r="E112" s="7" t="s">
        <v>1027</v>
      </c>
    </row>
    <row r="113">
      <c r="A113" s="4">
        <v>40634.0</v>
      </c>
      <c r="B113" s="5" t="s">
        <v>591</v>
      </c>
      <c r="C113" s="7" t="s">
        <v>142</v>
      </c>
      <c r="D113" s="7" t="s">
        <v>188</v>
      </c>
      <c r="E113" s="7" t="s">
        <v>837</v>
      </c>
    </row>
    <row r="114">
      <c r="A114" s="4">
        <v>40603.0</v>
      </c>
      <c r="B114" s="5" t="s">
        <v>1992</v>
      </c>
      <c r="C114" s="6">
        <f>+0.1 %</f>
        <v>0.001</v>
      </c>
      <c r="D114" s="7" t="s">
        <v>182</v>
      </c>
      <c r="E114" s="7" t="s">
        <v>927</v>
      </c>
    </row>
    <row r="115">
      <c r="A115" s="4">
        <v>40575.0</v>
      </c>
      <c r="B115" s="5" t="s">
        <v>598</v>
      </c>
      <c r="C115" s="7" t="s">
        <v>82</v>
      </c>
      <c r="D115" s="7" t="s">
        <v>188</v>
      </c>
      <c r="E115" s="7" t="s">
        <v>153</v>
      </c>
    </row>
    <row r="116">
      <c r="A116" s="4">
        <v>40544.0</v>
      </c>
      <c r="B116" s="5" t="s">
        <v>1993</v>
      </c>
      <c r="C116" s="7" t="s">
        <v>80</v>
      </c>
      <c r="D116" s="7" t="s">
        <v>95</v>
      </c>
      <c r="E116" s="7" t="s">
        <v>315</v>
      </c>
    </row>
    <row r="117">
      <c r="A117" s="4">
        <v>40513.0</v>
      </c>
      <c r="B117" s="5" t="s">
        <v>1994</v>
      </c>
      <c r="C117" s="7" t="s">
        <v>23</v>
      </c>
      <c r="D117" s="7" t="s">
        <v>67</v>
      </c>
      <c r="E117" s="7" t="s">
        <v>185</v>
      </c>
    </row>
    <row r="118">
      <c r="A118" s="4">
        <v>40483.0</v>
      </c>
      <c r="B118" s="5" t="s">
        <v>1995</v>
      </c>
      <c r="C118" s="7" t="s">
        <v>47</v>
      </c>
      <c r="D118" s="7" t="s">
        <v>23</v>
      </c>
      <c r="E118" s="7" t="s">
        <v>278</v>
      </c>
    </row>
    <row r="119">
      <c r="A119" s="4">
        <v>40452.0</v>
      </c>
      <c r="B119" s="5" t="s">
        <v>1901</v>
      </c>
      <c r="C119" s="6">
        <f>+0.2 %</f>
        <v>0.002</v>
      </c>
      <c r="D119" s="7" t="s">
        <v>18</v>
      </c>
      <c r="E119" s="7" t="s">
        <v>90</v>
      </c>
    </row>
    <row r="120">
      <c r="A120" s="4">
        <v>40422.0</v>
      </c>
      <c r="B120" s="5" t="s">
        <v>1996</v>
      </c>
      <c r="C120" s="6">
        <f>+0.1 %</f>
        <v>0.001</v>
      </c>
      <c r="D120" s="7" t="s">
        <v>80</v>
      </c>
      <c r="E120" s="7" t="s">
        <v>6</v>
      </c>
    </row>
    <row r="121">
      <c r="A121" s="4">
        <v>40391.0</v>
      </c>
      <c r="B121" s="5" t="s">
        <v>1997</v>
      </c>
      <c r="C121" s="7" t="s">
        <v>23</v>
      </c>
      <c r="D121" s="7" t="s">
        <v>7</v>
      </c>
      <c r="E121" s="7" t="s">
        <v>624</v>
      </c>
    </row>
    <row r="122">
      <c r="A122" s="4">
        <v>40360.0</v>
      </c>
      <c r="B122" s="5" t="s">
        <v>1468</v>
      </c>
      <c r="C122" s="7" t="s">
        <v>75</v>
      </c>
      <c r="D122" s="7" t="s">
        <v>90</v>
      </c>
      <c r="E122" s="7" t="s">
        <v>191</v>
      </c>
    </row>
    <row r="123">
      <c r="A123" s="4">
        <v>40330.0</v>
      </c>
      <c r="B123" s="5" t="s">
        <v>1998</v>
      </c>
      <c r="C123" s="7" t="s">
        <v>66</v>
      </c>
      <c r="D123" s="7" t="s">
        <v>60</v>
      </c>
      <c r="E123" s="7" t="s">
        <v>100</v>
      </c>
    </row>
    <row r="124">
      <c r="A124" s="4">
        <v>40299.0</v>
      </c>
      <c r="B124" s="5" t="s">
        <v>1999</v>
      </c>
      <c r="C124" s="7" t="s">
        <v>15</v>
      </c>
      <c r="D124" s="6">
        <f>+1.8 %</f>
        <v>0.018</v>
      </c>
      <c r="E124" s="7" t="s">
        <v>278</v>
      </c>
    </row>
    <row r="125">
      <c r="A125" s="4">
        <v>40269.0</v>
      </c>
      <c r="B125" s="5" t="s">
        <v>2000</v>
      </c>
      <c r="C125" s="6">
        <f>+1.1 %</f>
        <v>0.011</v>
      </c>
      <c r="D125" s="6">
        <f>+0.4 %</f>
        <v>0.004</v>
      </c>
      <c r="E125" s="7" t="s">
        <v>117</v>
      </c>
    </row>
    <row r="126">
      <c r="A126" s="4">
        <v>40238.0</v>
      </c>
      <c r="B126" s="5" t="s">
        <v>2001</v>
      </c>
      <c r="C126" s="6">
        <f>+1 %</f>
        <v>0.01</v>
      </c>
      <c r="D126" s="7" t="s">
        <v>65</v>
      </c>
      <c r="E126" s="7" t="s">
        <v>470</v>
      </c>
    </row>
    <row r="127">
      <c r="A127" s="4">
        <v>40210.0</v>
      </c>
      <c r="B127" s="5" t="s">
        <v>547</v>
      </c>
      <c r="C127" s="7" t="s">
        <v>105</v>
      </c>
      <c r="D127" s="7" t="s">
        <v>90</v>
      </c>
      <c r="E127" s="7" t="s">
        <v>135</v>
      </c>
    </row>
    <row r="128">
      <c r="A128" s="4">
        <v>40179.0</v>
      </c>
      <c r="B128" s="5" t="s">
        <v>1852</v>
      </c>
      <c r="C128" s="7" t="s">
        <v>15</v>
      </c>
      <c r="D128" s="6">
        <f>+0.1 %</f>
        <v>0.001</v>
      </c>
      <c r="E128" s="7" t="s">
        <v>280</v>
      </c>
    </row>
    <row r="129">
      <c r="A129" s="4">
        <v>40148.0</v>
      </c>
      <c r="B129" s="5" t="s">
        <v>546</v>
      </c>
      <c r="C129" s="7" t="s">
        <v>65</v>
      </c>
      <c r="D129" s="7" t="s">
        <v>74</v>
      </c>
      <c r="E129" s="7" t="s">
        <v>863</v>
      </c>
    </row>
    <row r="130">
      <c r="A130" s="4">
        <v>40118.0</v>
      </c>
      <c r="B130" s="5" t="s">
        <v>332</v>
      </c>
      <c r="C130" s="6">
        <f>+1.4 %</f>
        <v>0.014</v>
      </c>
      <c r="D130" s="6">
        <f>+1 %</f>
        <v>0.01</v>
      </c>
      <c r="E130" s="7" t="s">
        <v>277</v>
      </c>
    </row>
    <row r="131">
      <c r="A131" s="4">
        <v>40087.0</v>
      </c>
      <c r="B131" s="5" t="s">
        <v>341</v>
      </c>
      <c r="C131" s="7" t="s">
        <v>47</v>
      </c>
      <c r="D131" s="7" t="s">
        <v>78</v>
      </c>
      <c r="E131" s="7" t="s">
        <v>119</v>
      </c>
    </row>
    <row r="132">
      <c r="A132" s="4">
        <v>40057.0</v>
      </c>
      <c r="B132" s="5" t="s">
        <v>342</v>
      </c>
      <c r="C132" s="6">
        <f>+0.7 %</f>
        <v>0.007</v>
      </c>
      <c r="D132" s="7" t="s">
        <v>133</v>
      </c>
      <c r="E132" s="7" t="s">
        <v>277</v>
      </c>
    </row>
    <row r="133">
      <c r="A133" s="4">
        <v>40026.0</v>
      </c>
      <c r="B133" s="5" t="s">
        <v>546</v>
      </c>
      <c r="C133" s="7" t="s">
        <v>65</v>
      </c>
      <c r="D133" s="7" t="s">
        <v>100</v>
      </c>
      <c r="E133" s="7" t="s">
        <v>509</v>
      </c>
    </row>
    <row r="134">
      <c r="A134" s="4">
        <v>39995.0</v>
      </c>
      <c r="B134" s="5" t="s">
        <v>924</v>
      </c>
      <c r="C134" s="7" t="s">
        <v>152</v>
      </c>
      <c r="D134" s="7" t="s">
        <v>277</v>
      </c>
      <c r="E134" s="7" t="s">
        <v>280</v>
      </c>
    </row>
    <row r="135">
      <c r="A135" s="4">
        <v>39965.0</v>
      </c>
      <c r="B135" s="5" t="s">
        <v>2002</v>
      </c>
      <c r="C135" s="7" t="s">
        <v>78</v>
      </c>
      <c r="D135" s="7" t="s">
        <v>188</v>
      </c>
      <c r="E135" s="7" t="s">
        <v>473</v>
      </c>
    </row>
    <row r="136">
      <c r="A136" s="4">
        <v>39934.0</v>
      </c>
      <c r="B136" s="5" t="s">
        <v>828</v>
      </c>
      <c r="C136" s="7" t="s">
        <v>67</v>
      </c>
      <c r="D136" s="7" t="s">
        <v>624</v>
      </c>
      <c r="E136" s="7" t="s">
        <v>313</v>
      </c>
    </row>
    <row r="137">
      <c r="A137" s="4">
        <v>39904.0</v>
      </c>
      <c r="B137" s="5" t="s">
        <v>541</v>
      </c>
      <c r="C137" s="7" t="s">
        <v>78</v>
      </c>
      <c r="D137" s="6">
        <f>+1.1 %</f>
        <v>0.011</v>
      </c>
      <c r="E137" s="7" t="s">
        <v>450</v>
      </c>
    </row>
    <row r="138">
      <c r="A138" s="4">
        <v>39873.0</v>
      </c>
      <c r="B138" s="5" t="s">
        <v>632</v>
      </c>
      <c r="C138" s="7" t="s">
        <v>48</v>
      </c>
      <c r="D138" s="6">
        <f>+2.7 %</f>
        <v>0.027</v>
      </c>
      <c r="E138" s="7" t="s">
        <v>7</v>
      </c>
    </row>
    <row r="139">
      <c r="A139" s="4">
        <v>39845.0</v>
      </c>
      <c r="B139" s="5" t="s">
        <v>1569</v>
      </c>
      <c r="C139" s="6">
        <f>+3.2 %</f>
        <v>0.032</v>
      </c>
      <c r="D139" s="6">
        <f>+2.1 %</f>
        <v>0.021</v>
      </c>
      <c r="E139" s="7" t="s">
        <v>67</v>
      </c>
    </row>
    <row r="140">
      <c r="A140" s="4">
        <v>39814.0</v>
      </c>
      <c r="B140" s="5" t="s">
        <v>910</v>
      </c>
      <c r="C140" s="6">
        <f>+0.1 %</f>
        <v>0.001</v>
      </c>
      <c r="D140" s="7" t="s">
        <v>105</v>
      </c>
      <c r="E140" s="7" t="s">
        <v>152</v>
      </c>
    </row>
    <row r="141">
      <c r="A141" s="4">
        <v>39783.0</v>
      </c>
      <c r="B141" s="5" t="s">
        <v>905</v>
      </c>
      <c r="C141" s="7" t="s">
        <v>66</v>
      </c>
      <c r="D141" s="7" t="s">
        <v>85</v>
      </c>
      <c r="E141" s="7" t="s">
        <v>9</v>
      </c>
    </row>
    <row r="142">
      <c r="A142" s="4">
        <v>39753.0</v>
      </c>
      <c r="B142" s="5" t="s">
        <v>703</v>
      </c>
      <c r="C142" s="7" t="s">
        <v>23</v>
      </c>
      <c r="D142" s="7" t="s">
        <v>15</v>
      </c>
      <c r="E142" s="7" t="s">
        <v>65</v>
      </c>
    </row>
    <row r="143">
      <c r="A143" s="4">
        <v>39722.0</v>
      </c>
      <c r="B143" s="5" t="s">
        <v>634</v>
      </c>
      <c r="C143" s="6">
        <f>+1.1 %</f>
        <v>0.011</v>
      </c>
      <c r="D143" s="6">
        <f>+0.6 %</f>
        <v>0.006</v>
      </c>
      <c r="E143" s="7" t="s">
        <v>53</v>
      </c>
    </row>
    <row r="144">
      <c r="A144" s="4">
        <v>39692.0</v>
      </c>
      <c r="B144" s="5" t="s">
        <v>221</v>
      </c>
      <c r="C144" s="7" t="s">
        <v>48</v>
      </c>
      <c r="D144" s="7" t="s">
        <v>278</v>
      </c>
      <c r="E144" s="6">
        <f>+9.5 %</f>
        <v>0.095</v>
      </c>
    </row>
    <row r="145">
      <c r="A145" s="4">
        <v>39661.0</v>
      </c>
      <c r="B145" s="5" t="s">
        <v>356</v>
      </c>
      <c r="C145" s="6">
        <f>+0.1 %</f>
        <v>0.001</v>
      </c>
      <c r="D145" s="7" t="s">
        <v>343</v>
      </c>
      <c r="E145" s="6">
        <f>+3.1 %</f>
        <v>0.031</v>
      </c>
    </row>
    <row r="146">
      <c r="A146" s="4">
        <v>39630.0</v>
      </c>
      <c r="B146" s="5" t="s">
        <v>358</v>
      </c>
      <c r="C146" s="7" t="s">
        <v>96</v>
      </c>
      <c r="D146" s="7" t="s">
        <v>148</v>
      </c>
      <c r="E146" s="7" t="s">
        <v>624</v>
      </c>
    </row>
    <row r="147">
      <c r="A147" s="4">
        <v>39600.0</v>
      </c>
      <c r="B147" s="5" t="s">
        <v>934</v>
      </c>
      <c r="C147" s="7" t="s">
        <v>75</v>
      </c>
      <c r="D147" s="6">
        <f>+0.2 %</f>
        <v>0.002</v>
      </c>
      <c r="E147" s="5" t="s">
        <v>366</v>
      </c>
    </row>
    <row r="148">
      <c r="A148" s="4">
        <v>39569.0</v>
      </c>
      <c r="B148" s="5" t="s">
        <v>1563</v>
      </c>
      <c r="C148" s="7" t="s">
        <v>80</v>
      </c>
      <c r="D148" s="6">
        <f>+3.1 %</f>
        <v>0.031</v>
      </c>
      <c r="E148" s="5" t="s">
        <v>366</v>
      </c>
    </row>
    <row r="149">
      <c r="A149" s="4">
        <v>39539.0</v>
      </c>
      <c r="B149" s="5" t="s">
        <v>675</v>
      </c>
      <c r="C149" s="6">
        <f>+4 %</f>
        <v>0.04</v>
      </c>
      <c r="D149" s="6">
        <f>+7.3 %</f>
        <v>0.073</v>
      </c>
      <c r="E149" s="5" t="s">
        <v>366</v>
      </c>
    </row>
    <row r="150">
      <c r="A150" s="4">
        <v>39508.0</v>
      </c>
      <c r="B150" s="5" t="s">
        <v>1072</v>
      </c>
      <c r="C150" s="6">
        <f>+1.3 %</f>
        <v>0.013</v>
      </c>
      <c r="D150" s="6">
        <f>+1.5 %</f>
        <v>0.015</v>
      </c>
      <c r="E150" s="5" t="s">
        <v>366</v>
      </c>
    </row>
    <row r="151">
      <c r="A151" s="4">
        <v>39479.0</v>
      </c>
      <c r="B151" s="5" t="s">
        <v>901</v>
      </c>
      <c r="C151" s="6">
        <f>+1.9 %</f>
        <v>0.019</v>
      </c>
      <c r="D151" s="6">
        <f>+2.8 %</f>
        <v>0.028</v>
      </c>
      <c r="E151" s="5" t="s">
        <v>366</v>
      </c>
    </row>
    <row r="152">
      <c r="A152" s="4">
        <v>39448.0</v>
      </c>
      <c r="B152" s="5" t="s">
        <v>2003</v>
      </c>
      <c r="C152" s="7" t="s">
        <v>82</v>
      </c>
      <c r="D152" s="6">
        <f>+1 %</f>
        <v>0.01</v>
      </c>
      <c r="E152" s="5" t="s">
        <v>366</v>
      </c>
    </row>
    <row r="153">
      <c r="A153" s="4">
        <v>39417.0</v>
      </c>
      <c r="B153" s="5" t="s">
        <v>1643</v>
      </c>
      <c r="C153" s="6">
        <f>+2.5 %</f>
        <v>0.025</v>
      </c>
      <c r="D153" s="6">
        <f>+13.8 %</f>
        <v>0.138</v>
      </c>
      <c r="E153" s="5" t="s">
        <v>366</v>
      </c>
    </row>
    <row r="154">
      <c r="A154" s="4">
        <v>39387.0</v>
      </c>
      <c r="B154" s="5" t="s">
        <v>2004</v>
      </c>
      <c r="C154" s="6">
        <f>+0.1 %</f>
        <v>0.001</v>
      </c>
      <c r="D154" s="6">
        <f>+3.8 %</f>
        <v>0.038</v>
      </c>
      <c r="E154" s="5" t="s">
        <v>366</v>
      </c>
    </row>
    <row r="155">
      <c r="A155" s="4">
        <v>39356.0</v>
      </c>
      <c r="B155" s="5" t="s">
        <v>2005</v>
      </c>
      <c r="C155" s="6">
        <f>+10.8 %</f>
        <v>0.108</v>
      </c>
      <c r="D155" s="7" t="s">
        <v>90</v>
      </c>
      <c r="E155" s="5" t="s">
        <v>366</v>
      </c>
    </row>
    <row r="156">
      <c r="A156" s="4">
        <v>39326.0</v>
      </c>
      <c r="B156" s="5" t="s">
        <v>1857</v>
      </c>
      <c r="C156" s="7" t="s">
        <v>103</v>
      </c>
      <c r="D156" s="5" t="s">
        <v>366</v>
      </c>
      <c r="E156" s="5" t="s">
        <v>366</v>
      </c>
    </row>
    <row r="157">
      <c r="A157" s="4">
        <v>39295.0</v>
      </c>
      <c r="B157" s="5" t="s">
        <v>613</v>
      </c>
      <c r="C157" s="7" t="s">
        <v>317</v>
      </c>
      <c r="D157" s="5" t="s">
        <v>366</v>
      </c>
      <c r="E157" s="5" t="s">
        <v>366</v>
      </c>
    </row>
    <row r="158">
      <c r="A158" s="4">
        <v>39264.0</v>
      </c>
      <c r="B158" s="5" t="s">
        <v>1639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2006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2007</v>
      </c>
      <c r="C2" s="7" t="s">
        <v>47</v>
      </c>
      <c r="D2" s="7" t="s">
        <v>65</v>
      </c>
      <c r="E2" s="7" t="s">
        <v>63</v>
      </c>
    </row>
    <row r="3">
      <c r="A3" s="4">
        <v>43983.0</v>
      </c>
      <c r="B3" s="5" t="s">
        <v>2008</v>
      </c>
      <c r="C3" s="7" t="s">
        <v>18</v>
      </c>
      <c r="D3" s="6">
        <f>+0.2 %</f>
        <v>0.002</v>
      </c>
      <c r="E3" s="7" t="s">
        <v>72</v>
      </c>
    </row>
    <row r="4">
      <c r="A4" s="4">
        <v>43952.0</v>
      </c>
      <c r="B4" s="5" t="s">
        <v>2009</v>
      </c>
      <c r="C4" s="6">
        <f>+0.6 %</f>
        <v>0.006</v>
      </c>
      <c r="D4" s="6">
        <f>+0.8 %</f>
        <v>0.008</v>
      </c>
      <c r="E4" s="7" t="s">
        <v>105</v>
      </c>
    </row>
    <row r="5">
      <c r="A5" s="4">
        <v>43922.0</v>
      </c>
      <c r="B5" s="5" t="s">
        <v>2010</v>
      </c>
      <c r="C5" s="6">
        <f t="shared" ref="C5:C6" si="1">+0.1 %</f>
        <v>0.001</v>
      </c>
      <c r="D5" s="7" t="s">
        <v>15</v>
      </c>
      <c r="E5" s="7" t="s">
        <v>67</v>
      </c>
    </row>
    <row r="6">
      <c r="A6" s="4">
        <v>43891.0</v>
      </c>
      <c r="B6" s="5" t="s">
        <v>2011</v>
      </c>
      <c r="C6" s="6">
        <f t="shared" si="1"/>
        <v>0.001</v>
      </c>
      <c r="D6" s="6">
        <f>+0.4 %</f>
        <v>0.004</v>
      </c>
      <c r="E6" s="7" t="s">
        <v>67</v>
      </c>
    </row>
    <row r="7">
      <c r="A7" s="4">
        <v>43862.0</v>
      </c>
      <c r="B7" s="5" t="s">
        <v>1328</v>
      </c>
      <c r="C7" s="7" t="s">
        <v>18</v>
      </c>
      <c r="D7" s="7" t="s">
        <v>47</v>
      </c>
      <c r="E7" s="7" t="s">
        <v>78</v>
      </c>
    </row>
    <row r="8">
      <c r="A8" s="4">
        <v>43831.0</v>
      </c>
      <c r="B8" s="5" t="s">
        <v>2012</v>
      </c>
      <c r="C8" s="6">
        <f>+0.7 %</f>
        <v>0.007</v>
      </c>
      <c r="D8" s="7" t="s">
        <v>74</v>
      </c>
      <c r="E8" s="6">
        <f>+0.9 %</f>
        <v>0.009</v>
      </c>
    </row>
    <row r="9">
      <c r="A9" s="4">
        <v>43800.0</v>
      </c>
      <c r="B9" s="5" t="s">
        <v>2013</v>
      </c>
      <c r="C9" s="7" t="s">
        <v>13</v>
      </c>
      <c r="D9" s="7" t="s">
        <v>74</v>
      </c>
      <c r="E9" s="6">
        <f>+1.3 %</f>
        <v>0.013</v>
      </c>
    </row>
    <row r="10">
      <c r="A10" s="4">
        <v>43770.0</v>
      </c>
      <c r="B10" s="5" t="s">
        <v>2014</v>
      </c>
      <c r="C10" s="7" t="s">
        <v>53</v>
      </c>
      <c r="D10" s="6">
        <f>+0.6 %</f>
        <v>0.006</v>
      </c>
      <c r="E10" s="6">
        <f>+3.1 %</f>
        <v>0.031</v>
      </c>
    </row>
    <row r="11">
      <c r="A11" s="4">
        <v>43739.0</v>
      </c>
      <c r="B11" s="5" t="s">
        <v>1196</v>
      </c>
      <c r="C11" s="6">
        <f>+0.7 %</f>
        <v>0.007</v>
      </c>
      <c r="D11" s="6">
        <f>+0.1 %</f>
        <v>0.001</v>
      </c>
      <c r="E11" s="6">
        <f>+2.7 %</f>
        <v>0.027</v>
      </c>
    </row>
    <row r="12">
      <c r="A12" s="4">
        <v>43709.0</v>
      </c>
      <c r="B12" s="5" t="s">
        <v>2012</v>
      </c>
      <c r="C12" s="7" t="s">
        <v>53</v>
      </c>
      <c r="D12" s="7" t="s">
        <v>63</v>
      </c>
      <c r="E12" s="6">
        <f t="shared" ref="E12:E13" si="2">+2.9 %</f>
        <v>0.029</v>
      </c>
    </row>
    <row r="13">
      <c r="A13" s="4">
        <v>43678.0</v>
      </c>
      <c r="B13" s="5" t="s">
        <v>2015</v>
      </c>
      <c r="C13" s="7" t="s">
        <v>18</v>
      </c>
      <c r="D13" s="7" t="s">
        <v>106</v>
      </c>
      <c r="E13" s="6">
        <f t="shared" si="2"/>
        <v>0.029</v>
      </c>
    </row>
    <row r="14">
      <c r="A14" s="4">
        <v>43647.0</v>
      </c>
      <c r="B14" s="5" t="s">
        <v>1424</v>
      </c>
      <c r="C14" s="7" t="s">
        <v>13</v>
      </c>
      <c r="D14" s="7" t="s">
        <v>23</v>
      </c>
      <c r="E14" s="6">
        <f>+2 %</f>
        <v>0.02</v>
      </c>
    </row>
    <row r="15">
      <c r="A15" s="4">
        <v>43617.0</v>
      </c>
      <c r="B15" s="5" t="s">
        <v>2016</v>
      </c>
      <c r="C15" s="7" t="s">
        <v>57</v>
      </c>
      <c r="D15" s="6">
        <f>+0.6 %</f>
        <v>0.006</v>
      </c>
      <c r="E15" s="6">
        <f>+2.4 %</f>
        <v>0.024</v>
      </c>
    </row>
    <row r="16">
      <c r="A16" s="4">
        <v>43586.0</v>
      </c>
      <c r="B16" s="5" t="s">
        <v>1302</v>
      </c>
      <c r="C16" s="6">
        <f>+0.7 %</f>
        <v>0.007</v>
      </c>
      <c r="D16" s="6">
        <f>+1.2 %</f>
        <v>0.012</v>
      </c>
      <c r="E16" s="6">
        <f>+2.9 %</f>
        <v>0.029</v>
      </c>
    </row>
    <row r="17">
      <c r="A17" s="4">
        <v>43556.0</v>
      </c>
      <c r="B17" s="5" t="s">
        <v>1322</v>
      </c>
      <c r="C17" s="6">
        <f>+0.1 %</f>
        <v>0.001</v>
      </c>
      <c r="D17" s="6">
        <f>+2.4 %</f>
        <v>0.024</v>
      </c>
      <c r="E17" s="6">
        <f>+6 %</f>
        <v>0.06</v>
      </c>
    </row>
    <row r="18">
      <c r="A18" s="4">
        <v>43525.0</v>
      </c>
      <c r="B18" s="5" t="s">
        <v>1429</v>
      </c>
      <c r="C18" s="6">
        <f>+0.4 %</f>
        <v>0.004</v>
      </c>
      <c r="D18" s="6">
        <f>+3.4 %</f>
        <v>0.034</v>
      </c>
      <c r="E18" s="6">
        <f>+8.7 %</f>
        <v>0.087</v>
      </c>
    </row>
    <row r="19">
      <c r="A19" s="4">
        <v>43497.0</v>
      </c>
      <c r="B19" s="5" t="s">
        <v>2017</v>
      </c>
      <c r="C19" s="6">
        <f>+1.9 %</f>
        <v>0.019</v>
      </c>
      <c r="D19" s="6">
        <f>+3.5 %</f>
        <v>0.035</v>
      </c>
      <c r="E19" s="6">
        <f>+9.2 %</f>
        <v>0.092</v>
      </c>
    </row>
    <row r="20">
      <c r="A20" s="4">
        <v>43466.0</v>
      </c>
      <c r="B20" s="5" t="s">
        <v>2018</v>
      </c>
      <c r="C20" s="6">
        <f t="shared" ref="C20:D20" si="3">+1.1 %</f>
        <v>0.011</v>
      </c>
      <c r="D20" s="6">
        <f t="shared" si="3"/>
        <v>0.011</v>
      </c>
      <c r="E20" s="6">
        <f>+10.4 %</f>
        <v>0.104</v>
      </c>
    </row>
    <row r="21">
      <c r="A21" s="4">
        <v>43435.0</v>
      </c>
      <c r="B21" s="5" t="s">
        <v>2019</v>
      </c>
      <c r="C21" s="6">
        <f>+0.4 %</f>
        <v>0.004</v>
      </c>
      <c r="D21" s="6">
        <f>+0.8 %</f>
        <v>0.008</v>
      </c>
      <c r="E21" s="6">
        <f>+11.7 %</f>
        <v>0.117</v>
      </c>
    </row>
    <row r="22">
      <c r="A22" s="4">
        <v>43405.0</v>
      </c>
      <c r="B22" s="5" t="s">
        <v>2020</v>
      </c>
      <c r="C22" s="7" t="s">
        <v>18</v>
      </c>
      <c r="D22" s="6">
        <f>+0.3 %</f>
        <v>0.003</v>
      </c>
      <c r="E22" s="6">
        <f>+13.8 %</f>
        <v>0.138</v>
      </c>
    </row>
    <row r="23">
      <c r="A23" s="4">
        <v>43374.0</v>
      </c>
      <c r="B23" s="5" t="s">
        <v>2021</v>
      </c>
      <c r="C23" s="6">
        <f>+0.9 %</f>
        <v>0.009</v>
      </c>
      <c r="D23" s="7" t="s">
        <v>48</v>
      </c>
      <c r="E23" s="6">
        <f>+16.1 %</f>
        <v>0.161</v>
      </c>
    </row>
    <row r="24">
      <c r="A24" s="4">
        <v>43344.0</v>
      </c>
      <c r="B24" s="5" t="s">
        <v>2022</v>
      </c>
      <c r="C24" s="7" t="s">
        <v>53</v>
      </c>
      <c r="D24" s="7" t="s">
        <v>285</v>
      </c>
      <c r="E24" s="6">
        <f>+16.2 %</f>
        <v>0.162</v>
      </c>
    </row>
    <row r="25">
      <c r="A25" s="4">
        <v>43313.0</v>
      </c>
      <c r="B25" s="5" t="s">
        <v>1288</v>
      </c>
      <c r="C25" s="7" t="s">
        <v>78</v>
      </c>
      <c r="D25" s="7" t="s">
        <v>106</v>
      </c>
      <c r="E25" s="6">
        <f>+17.9 %</f>
        <v>0.179</v>
      </c>
    </row>
    <row r="26">
      <c r="A26" s="4">
        <v>43282.0</v>
      </c>
      <c r="B26" s="5" t="s">
        <v>2023</v>
      </c>
      <c r="C26" s="7" t="s">
        <v>65</v>
      </c>
      <c r="D26" s="6">
        <f>+3.1 %</f>
        <v>0.031</v>
      </c>
      <c r="E26" s="6">
        <f>+21.4 %</f>
        <v>0.214</v>
      </c>
    </row>
    <row r="27">
      <c r="A27" s="4">
        <v>43252.0</v>
      </c>
      <c r="B27" s="5" t="s">
        <v>2024</v>
      </c>
      <c r="C27" s="6">
        <f>+0.3 %</f>
        <v>0.003</v>
      </c>
      <c r="D27" s="6">
        <f>+6.8 %</f>
        <v>0.068</v>
      </c>
      <c r="E27" s="6">
        <f>+23.2 %</f>
        <v>0.232</v>
      </c>
    </row>
    <row r="28">
      <c r="A28" s="4">
        <v>43221.0</v>
      </c>
      <c r="B28" s="5" t="s">
        <v>2025</v>
      </c>
      <c r="C28" s="6">
        <f>+3.8 %</f>
        <v>0.038</v>
      </c>
      <c r="D28" s="6">
        <f>+7.4 %</f>
        <v>0.074</v>
      </c>
      <c r="E28" s="6">
        <f>+26.8 %</f>
        <v>0.268</v>
      </c>
    </row>
    <row r="29">
      <c r="A29" s="4">
        <v>43191.0</v>
      </c>
      <c r="B29" s="5" t="s">
        <v>2026</v>
      </c>
      <c r="C29" s="6">
        <f>+2.6 %</f>
        <v>0.026</v>
      </c>
      <c r="D29" s="6">
        <f>+6.6 %</f>
        <v>0.066</v>
      </c>
      <c r="E29" s="6">
        <f>+24.3 %</f>
        <v>0.243</v>
      </c>
    </row>
    <row r="30">
      <c r="A30" s="4">
        <v>43160.0</v>
      </c>
      <c r="B30" s="5" t="s">
        <v>2027</v>
      </c>
      <c r="C30" s="6">
        <f>+0.8 %</f>
        <v>0.008</v>
      </c>
      <c r="D30" s="6">
        <f>+6.3 %</f>
        <v>0.063</v>
      </c>
      <c r="E30" s="6">
        <f>+22 %</f>
        <v>0.22</v>
      </c>
    </row>
    <row r="31">
      <c r="A31" s="4">
        <v>43132.0</v>
      </c>
      <c r="B31" s="5" t="s">
        <v>526</v>
      </c>
      <c r="C31" s="6">
        <f>+3 %</f>
        <v>0.03</v>
      </c>
      <c r="D31" s="6">
        <f>+7.9 %</f>
        <v>0.079</v>
      </c>
      <c r="E31" s="6">
        <f>+22.4 %</f>
        <v>0.224</v>
      </c>
    </row>
    <row r="32">
      <c r="A32" s="4">
        <v>43101.0</v>
      </c>
      <c r="B32" s="5" t="s">
        <v>2028</v>
      </c>
      <c r="C32" s="6">
        <f>+2.3 %</f>
        <v>0.023</v>
      </c>
      <c r="D32" s="6">
        <f>+6.3 %</f>
        <v>0.063</v>
      </c>
      <c r="E32" s="6">
        <f>+19.4 %</f>
        <v>0.194</v>
      </c>
    </row>
    <row r="33">
      <c r="A33" s="4">
        <v>43070.0</v>
      </c>
      <c r="B33" s="5" t="s">
        <v>2029</v>
      </c>
      <c r="C33" s="6">
        <f>+2.4 %</f>
        <v>0.024</v>
      </c>
      <c r="D33" s="6">
        <f>+4.9 %</f>
        <v>0.049</v>
      </c>
      <c r="E33" s="6">
        <f>+15.9 %</f>
        <v>0.159</v>
      </c>
    </row>
    <row r="34">
      <c r="A34" s="4">
        <v>43040.0</v>
      </c>
      <c r="B34" s="5" t="s">
        <v>1401</v>
      </c>
      <c r="C34" s="6">
        <f>+1.5 %</f>
        <v>0.015</v>
      </c>
      <c r="D34" s="6">
        <f t="shared" ref="D34:D35" si="4">+3.9 %</f>
        <v>0.039</v>
      </c>
      <c r="E34" s="6">
        <f>+14.6 %</f>
        <v>0.146</v>
      </c>
    </row>
    <row r="35">
      <c r="A35" s="4">
        <v>43009.0</v>
      </c>
      <c r="B35" s="5" t="s">
        <v>1838</v>
      </c>
      <c r="C35" s="6">
        <f>+0.9 %</f>
        <v>0.009</v>
      </c>
      <c r="D35" s="6">
        <f t="shared" si="4"/>
        <v>0.039</v>
      </c>
      <c r="E35" s="6">
        <f>+12.3 %</f>
        <v>0.123</v>
      </c>
    </row>
    <row r="36">
      <c r="A36" s="4">
        <v>42979.0</v>
      </c>
      <c r="B36" s="5" t="s">
        <v>875</v>
      </c>
      <c r="C36" s="6">
        <f>+1.4 %</f>
        <v>0.014</v>
      </c>
      <c r="D36" s="6">
        <f>+3.5 %</f>
        <v>0.035</v>
      </c>
      <c r="E36" s="6">
        <f>+10.7 %</f>
        <v>0.107</v>
      </c>
    </row>
    <row r="37">
      <c r="A37" s="4">
        <v>42948.0</v>
      </c>
      <c r="B37" s="5" t="s">
        <v>2030</v>
      </c>
      <c r="C37" s="6">
        <f>+1.5 %</f>
        <v>0.015</v>
      </c>
      <c r="D37" s="6">
        <f>+5.4 %</f>
        <v>0.054</v>
      </c>
      <c r="E37" s="6">
        <f>+9.8 %</f>
        <v>0.098</v>
      </c>
    </row>
    <row r="38">
      <c r="A38" s="4">
        <v>42917.0</v>
      </c>
      <c r="B38" s="5" t="s">
        <v>1619</v>
      </c>
      <c r="C38" s="6">
        <f>+0.6 %</f>
        <v>0.006</v>
      </c>
      <c r="D38" s="6">
        <f>+5.6 %</f>
        <v>0.056</v>
      </c>
      <c r="E38" s="6">
        <f>+9 %</f>
        <v>0.09</v>
      </c>
    </row>
    <row r="39">
      <c r="A39" s="4">
        <v>42887.0</v>
      </c>
      <c r="B39" s="5" t="s">
        <v>1379</v>
      </c>
      <c r="C39" s="6">
        <f>+3.2 %</f>
        <v>0.032</v>
      </c>
      <c r="D39" s="6">
        <f>+5.8 %</f>
        <v>0.058</v>
      </c>
      <c r="E39" s="6">
        <f>+8.9 %</f>
        <v>0.089</v>
      </c>
    </row>
    <row r="40">
      <c r="A40" s="4">
        <v>42856.0</v>
      </c>
      <c r="B40" s="5" t="s">
        <v>1127</v>
      </c>
      <c r="C40" s="6">
        <f>+1.7 %</f>
        <v>0.017</v>
      </c>
      <c r="D40" s="6">
        <f>+3.7 %</f>
        <v>0.037</v>
      </c>
      <c r="E40" s="6">
        <f>+6.1 %</f>
        <v>0.061</v>
      </c>
    </row>
    <row r="41">
      <c r="A41" s="4">
        <v>42826.0</v>
      </c>
      <c r="B41" s="5" t="s">
        <v>860</v>
      </c>
      <c r="C41" s="6">
        <f>+0.7 %</f>
        <v>0.007</v>
      </c>
      <c r="D41" s="6">
        <f>+2.3 %</f>
        <v>0.023</v>
      </c>
      <c r="E41" s="6">
        <f>+5.2 %</f>
        <v>0.052</v>
      </c>
    </row>
    <row r="42">
      <c r="A42" s="4">
        <v>42795.0</v>
      </c>
      <c r="B42" s="5" t="s">
        <v>2031</v>
      </c>
      <c r="C42" s="6">
        <f>+1.1 %</f>
        <v>0.011</v>
      </c>
      <c r="D42" s="6">
        <f t="shared" ref="D42:D43" si="5">+1 %</f>
        <v>0.01</v>
      </c>
      <c r="E42" s="6">
        <f>+4.4 %</f>
        <v>0.044</v>
      </c>
    </row>
    <row r="43">
      <c r="A43" s="4">
        <v>42767.0</v>
      </c>
      <c r="B43" s="5" t="s">
        <v>2032</v>
      </c>
      <c r="C43" s="6">
        <f>+0.5 %</f>
        <v>0.005</v>
      </c>
      <c r="D43" s="6">
        <f t="shared" si="5"/>
        <v>0.01</v>
      </c>
      <c r="E43" s="6">
        <f>+3.1 %</f>
        <v>0.031</v>
      </c>
    </row>
    <row r="44">
      <c r="A44" s="4">
        <v>42736.0</v>
      </c>
      <c r="B44" s="5" t="s">
        <v>1132</v>
      </c>
      <c r="C44" s="7" t="s">
        <v>48</v>
      </c>
      <c r="D44" s="6">
        <f>+0.1 %</f>
        <v>0.001</v>
      </c>
      <c r="E44" s="6">
        <f>+2.9 %</f>
        <v>0.029</v>
      </c>
    </row>
    <row r="45">
      <c r="A45" s="4">
        <v>42705.0</v>
      </c>
      <c r="B45" s="5" t="s">
        <v>472</v>
      </c>
      <c r="C45" s="6">
        <f>+1.2 %</f>
        <v>0.012</v>
      </c>
      <c r="D45" s="6">
        <f>+0.2 %</f>
        <v>0.002</v>
      </c>
      <c r="E45" s="6">
        <f>+2.7 %</f>
        <v>0.027</v>
      </c>
    </row>
    <row r="46">
      <c r="A46" s="4">
        <v>42675.0</v>
      </c>
      <c r="B46" s="5" t="s">
        <v>2033</v>
      </c>
      <c r="C46" s="7" t="s">
        <v>18</v>
      </c>
      <c r="D46" s="7" t="s">
        <v>60</v>
      </c>
      <c r="E46" s="6">
        <f>+1.3 %</f>
        <v>0.013</v>
      </c>
    </row>
    <row r="47">
      <c r="A47" s="4">
        <v>42644.0</v>
      </c>
      <c r="B47" s="5" t="s">
        <v>418</v>
      </c>
      <c r="C47" s="7" t="s">
        <v>18</v>
      </c>
      <c r="D47" s="6">
        <f>+0.8 %</f>
        <v>0.008</v>
      </c>
      <c r="E47" s="6">
        <f>+2.8 %</f>
        <v>0.028</v>
      </c>
    </row>
    <row r="48">
      <c r="A48" s="4">
        <v>42614.0</v>
      </c>
      <c r="B48" s="5" t="s">
        <v>2032</v>
      </c>
      <c r="C48" s="6">
        <f>+0.6 %</f>
        <v>0.006</v>
      </c>
      <c r="D48" s="6">
        <f t="shared" ref="D48:D49" si="6">+1.8 %</f>
        <v>0.018</v>
      </c>
      <c r="E48" s="6">
        <f>+2.5 %</f>
        <v>0.025</v>
      </c>
    </row>
    <row r="49">
      <c r="A49" s="4">
        <v>42583.0</v>
      </c>
      <c r="B49" s="5" t="s">
        <v>471</v>
      </c>
      <c r="C49" s="6">
        <f>+0.8 %</f>
        <v>0.008</v>
      </c>
      <c r="D49" s="6">
        <f t="shared" si="6"/>
        <v>0.018</v>
      </c>
      <c r="E49" s="6">
        <f>+0.4 %</f>
        <v>0.004</v>
      </c>
    </row>
    <row r="50">
      <c r="A50" s="4">
        <v>42552.0</v>
      </c>
      <c r="B50" s="5" t="s">
        <v>2034</v>
      </c>
      <c r="C50" s="6">
        <f>+0.4 %</f>
        <v>0.004</v>
      </c>
      <c r="D50" s="6">
        <f>+1.9 %</f>
        <v>0.019</v>
      </c>
      <c r="E50" s="7" t="s">
        <v>15</v>
      </c>
    </row>
    <row r="51">
      <c r="A51" s="4">
        <v>42522.0</v>
      </c>
      <c r="B51" s="5" t="s">
        <v>1589</v>
      </c>
      <c r="C51" s="6">
        <f>+0.6 %</f>
        <v>0.006</v>
      </c>
      <c r="D51" s="6">
        <f>+1.5 %</f>
        <v>0.015</v>
      </c>
      <c r="E51" s="5" t="s">
        <v>35</v>
      </c>
    </row>
    <row r="52">
      <c r="A52" s="4">
        <v>42491.0</v>
      </c>
      <c r="B52" s="5" t="s">
        <v>1607</v>
      </c>
      <c r="C52" s="6">
        <f>+0.9 %</f>
        <v>0.009</v>
      </c>
      <c r="D52" s="6">
        <f>+0.7 %</f>
        <v>0.007</v>
      </c>
      <c r="E52" s="6">
        <f t="shared" ref="E52:E53" si="7">+0.9 %</f>
        <v>0.009</v>
      </c>
    </row>
    <row r="53">
      <c r="A53" s="4">
        <v>42461.0</v>
      </c>
      <c r="B53" s="5" t="s">
        <v>2035</v>
      </c>
      <c r="C53" s="5" t="s">
        <v>35</v>
      </c>
      <c r="D53" s="6">
        <f>+0.1 %</f>
        <v>0.001</v>
      </c>
      <c r="E53" s="6">
        <f t="shared" si="7"/>
        <v>0.009</v>
      </c>
    </row>
    <row r="54">
      <c r="A54" s="4">
        <v>42430.0</v>
      </c>
      <c r="B54" s="5" t="s">
        <v>754</v>
      </c>
      <c r="C54" s="7" t="s">
        <v>57</v>
      </c>
      <c r="D54" s="7" t="s">
        <v>74</v>
      </c>
      <c r="E54" s="6">
        <f>+4.8 %</f>
        <v>0.048</v>
      </c>
    </row>
    <row r="55">
      <c r="A55" s="4">
        <v>42401.0</v>
      </c>
      <c r="B55" s="5" t="s">
        <v>2036</v>
      </c>
      <c r="C55" s="6">
        <f>+0.3 %</f>
        <v>0.003</v>
      </c>
      <c r="D55" s="7" t="s">
        <v>74</v>
      </c>
      <c r="E55" s="6">
        <f>+7.8 %</f>
        <v>0.078</v>
      </c>
    </row>
    <row r="56">
      <c r="A56" s="4">
        <v>42370.0</v>
      </c>
      <c r="B56" s="5" t="s">
        <v>2037</v>
      </c>
      <c r="C56" s="7" t="s">
        <v>23</v>
      </c>
      <c r="D56" s="7" t="s">
        <v>53</v>
      </c>
      <c r="E56" s="6">
        <f>+7.5 %</f>
        <v>0.075</v>
      </c>
    </row>
    <row r="57">
      <c r="A57" s="4">
        <v>42339.0</v>
      </c>
      <c r="B57" s="5" t="s">
        <v>2038</v>
      </c>
      <c r="C57" s="7" t="s">
        <v>57</v>
      </c>
      <c r="D57" s="5" t="s">
        <v>35</v>
      </c>
      <c r="E57" s="6">
        <f t="shared" ref="E57:E58" si="8">+9.7 %</f>
        <v>0.097</v>
      </c>
    </row>
    <row r="58">
      <c r="A58" s="4">
        <v>42309.0</v>
      </c>
      <c r="B58" s="5" t="s">
        <v>467</v>
      </c>
      <c r="C58" s="6">
        <f>+1 %</f>
        <v>0.01</v>
      </c>
      <c r="D58" s="7" t="s">
        <v>13</v>
      </c>
      <c r="E58" s="6">
        <f t="shared" si="8"/>
        <v>0.097</v>
      </c>
    </row>
    <row r="59">
      <c r="A59" s="4">
        <v>42278.0</v>
      </c>
      <c r="B59" s="5" t="s">
        <v>2035</v>
      </c>
      <c r="C59" s="7" t="s">
        <v>74</v>
      </c>
      <c r="D59" s="7" t="s">
        <v>72</v>
      </c>
      <c r="E59" s="6">
        <f>+7.6 %</f>
        <v>0.076</v>
      </c>
    </row>
    <row r="60">
      <c r="A60" s="4">
        <v>42248.0</v>
      </c>
      <c r="B60" s="5" t="s">
        <v>2038</v>
      </c>
      <c r="C60" s="7" t="s">
        <v>75</v>
      </c>
      <c r="D60" s="7" t="s">
        <v>23</v>
      </c>
      <c r="E60" s="6">
        <f>+8.2 %</f>
        <v>0.082</v>
      </c>
    </row>
    <row r="61">
      <c r="A61" s="4">
        <v>42217.0</v>
      </c>
      <c r="B61" s="5" t="s">
        <v>2039</v>
      </c>
      <c r="C61" s="6">
        <f>+0.1 %</f>
        <v>0.001</v>
      </c>
      <c r="D61" s="6">
        <f>+2.3 %</f>
        <v>0.023</v>
      </c>
      <c r="E61" s="6">
        <f>+9.4 %</f>
        <v>0.094</v>
      </c>
    </row>
    <row r="62">
      <c r="A62" s="4">
        <v>42186.0</v>
      </c>
      <c r="B62" s="5" t="s">
        <v>420</v>
      </c>
      <c r="C62" s="6">
        <f>+0.7 %</f>
        <v>0.007</v>
      </c>
      <c r="D62" s="6">
        <f>+3.1 %</f>
        <v>0.031</v>
      </c>
      <c r="E62" s="6">
        <f>+5.5 %</f>
        <v>0.055</v>
      </c>
    </row>
    <row r="63">
      <c r="A63" s="4">
        <v>42156.0</v>
      </c>
      <c r="B63" s="5" t="s">
        <v>2040</v>
      </c>
      <c r="C63" s="6">
        <f>+1.5 %</f>
        <v>0.015</v>
      </c>
      <c r="D63" s="6">
        <f>+6.4 %</f>
        <v>0.064</v>
      </c>
      <c r="E63" s="6">
        <f>+4.7 %</f>
        <v>0.047</v>
      </c>
    </row>
    <row r="64">
      <c r="A64" s="4">
        <v>42125.0</v>
      </c>
      <c r="B64" s="5" t="s">
        <v>2035</v>
      </c>
      <c r="C64" s="6">
        <f>+0.9 %</f>
        <v>0.009</v>
      </c>
      <c r="D64" s="6">
        <f>+7.6 %</f>
        <v>0.076</v>
      </c>
      <c r="E64" s="6">
        <f>+4.5 %</f>
        <v>0.045</v>
      </c>
    </row>
    <row r="65">
      <c r="A65" s="4">
        <v>42095.0</v>
      </c>
      <c r="B65" s="5" t="s">
        <v>422</v>
      </c>
      <c r="C65" s="6">
        <f>+3.9 %</f>
        <v>0.039</v>
      </c>
      <c r="D65" s="6">
        <f>+6.6 %</f>
        <v>0.066</v>
      </c>
      <c r="E65" s="6">
        <f>+3.5 %</f>
        <v>0.035</v>
      </c>
    </row>
    <row r="66">
      <c r="A66" s="4">
        <v>42064.0</v>
      </c>
      <c r="B66" s="5" t="s">
        <v>728</v>
      </c>
      <c r="C66" s="6">
        <f>+2.7 %</f>
        <v>0.027</v>
      </c>
      <c r="D66" s="6">
        <f>+3.9 %</f>
        <v>0.039</v>
      </c>
      <c r="E66" s="6">
        <f>+0.1 %</f>
        <v>0.001</v>
      </c>
    </row>
    <row r="67">
      <c r="A67" s="4">
        <v>42036.0</v>
      </c>
      <c r="B67" s="5" t="s">
        <v>2041</v>
      </c>
      <c r="C67" s="5" t="s">
        <v>35</v>
      </c>
      <c r="D67" s="6">
        <f>+0.9 %</f>
        <v>0.009</v>
      </c>
      <c r="E67" s="7" t="s">
        <v>145</v>
      </c>
    </row>
    <row r="68">
      <c r="A68" s="4">
        <v>42005.0</v>
      </c>
      <c r="B68" s="5" t="s">
        <v>1451</v>
      </c>
      <c r="C68" s="6">
        <f>+1.3 %</f>
        <v>0.013</v>
      </c>
      <c r="D68" s="5" t="s">
        <v>35</v>
      </c>
      <c r="E68" s="7" t="s">
        <v>285</v>
      </c>
    </row>
    <row r="69">
      <c r="A69" s="4">
        <v>41974.0</v>
      </c>
      <c r="B69" s="5" t="s">
        <v>2042</v>
      </c>
      <c r="C69" s="7" t="s">
        <v>15</v>
      </c>
      <c r="D69" s="7" t="s">
        <v>78</v>
      </c>
      <c r="E69" s="7" t="s">
        <v>624</v>
      </c>
    </row>
    <row r="70">
      <c r="A70" s="4">
        <v>41944.0</v>
      </c>
      <c r="B70" s="5" t="s">
        <v>2043</v>
      </c>
      <c r="C70" s="7" t="s">
        <v>85</v>
      </c>
      <c r="D70" s="7" t="s">
        <v>82</v>
      </c>
      <c r="E70" s="7" t="s">
        <v>95</v>
      </c>
    </row>
    <row r="71">
      <c r="A71" s="4">
        <v>41913.0</v>
      </c>
      <c r="B71" s="5" t="s">
        <v>2041</v>
      </c>
      <c r="C71" s="7" t="s">
        <v>57</v>
      </c>
      <c r="D71" s="7" t="s">
        <v>95</v>
      </c>
      <c r="E71" s="7" t="s">
        <v>142</v>
      </c>
    </row>
    <row r="72">
      <c r="A72" s="4">
        <v>41883.0</v>
      </c>
      <c r="B72" s="5" t="s">
        <v>2044</v>
      </c>
      <c r="C72" s="7" t="s">
        <v>60</v>
      </c>
      <c r="D72" s="7" t="s">
        <v>506</v>
      </c>
      <c r="E72" s="7" t="s">
        <v>587</v>
      </c>
    </row>
    <row r="73">
      <c r="A73" s="4">
        <v>41852.0</v>
      </c>
      <c r="B73" s="5" t="s">
        <v>2045</v>
      </c>
      <c r="C73" s="7" t="s">
        <v>7</v>
      </c>
      <c r="D73" s="7" t="s">
        <v>70</v>
      </c>
      <c r="E73" s="7" t="s">
        <v>7</v>
      </c>
    </row>
    <row r="74">
      <c r="A74" s="4">
        <v>41821.0</v>
      </c>
      <c r="B74" s="5" t="s">
        <v>425</v>
      </c>
      <c r="C74" s="7" t="s">
        <v>53</v>
      </c>
      <c r="D74" s="6">
        <f>+1.2 %</f>
        <v>0.012</v>
      </c>
      <c r="E74" s="7" t="s">
        <v>60</v>
      </c>
    </row>
    <row r="75">
      <c r="A75" s="4">
        <v>41791.0</v>
      </c>
      <c r="B75" s="5" t="s">
        <v>734</v>
      </c>
      <c r="C75" s="6">
        <f>+1.3 %</f>
        <v>0.013</v>
      </c>
      <c r="D75" s="6">
        <f>+1.7 %</f>
        <v>0.017</v>
      </c>
      <c r="E75" s="7" t="s">
        <v>82</v>
      </c>
    </row>
    <row r="76">
      <c r="A76" s="4">
        <v>41760.0</v>
      </c>
      <c r="B76" s="5" t="s">
        <v>954</v>
      </c>
      <c r="C76" s="5" t="s">
        <v>35</v>
      </c>
      <c r="D76" s="6">
        <f t="shared" ref="D76:D77" si="9">+0.5 %</f>
        <v>0.005</v>
      </c>
      <c r="E76" s="7" t="s">
        <v>133</v>
      </c>
    </row>
    <row r="77">
      <c r="A77" s="4">
        <v>41730.0</v>
      </c>
      <c r="B77" s="5" t="s">
        <v>1525</v>
      </c>
      <c r="C77" s="6">
        <f>+0.4 %</f>
        <v>0.004</v>
      </c>
      <c r="D77" s="6">
        <f t="shared" si="9"/>
        <v>0.005</v>
      </c>
      <c r="E77" s="7" t="s">
        <v>7</v>
      </c>
    </row>
    <row r="78">
      <c r="A78" s="4">
        <v>41699.0</v>
      </c>
      <c r="B78" s="5" t="s">
        <v>1518</v>
      </c>
      <c r="C78" s="6">
        <f t="shared" ref="C78:D78" si="10">+0.1 %</f>
        <v>0.001</v>
      </c>
      <c r="D78" s="6">
        <f t="shared" si="10"/>
        <v>0.001</v>
      </c>
      <c r="E78" s="7" t="s">
        <v>6</v>
      </c>
    </row>
    <row r="79">
      <c r="A79" s="4">
        <v>41671.0</v>
      </c>
      <c r="B79" s="5" t="s">
        <v>2046</v>
      </c>
      <c r="C79" s="6">
        <f>+0.1 %</f>
        <v>0.001</v>
      </c>
      <c r="D79" s="7" t="s">
        <v>74</v>
      </c>
      <c r="E79" s="7" t="s">
        <v>11</v>
      </c>
    </row>
    <row r="80">
      <c r="A80" s="4">
        <v>41640.0</v>
      </c>
      <c r="B80" s="5" t="s">
        <v>1815</v>
      </c>
      <c r="C80" s="5" t="s">
        <v>35</v>
      </c>
      <c r="D80" s="7" t="s">
        <v>74</v>
      </c>
      <c r="E80" s="7" t="s">
        <v>102</v>
      </c>
    </row>
    <row r="81">
      <c r="A81" s="4">
        <v>41609.0</v>
      </c>
      <c r="B81" s="5" t="s">
        <v>2046</v>
      </c>
      <c r="C81" s="7" t="s">
        <v>74</v>
      </c>
      <c r="D81" s="7" t="s">
        <v>67</v>
      </c>
      <c r="E81" s="7" t="s">
        <v>102</v>
      </c>
    </row>
    <row r="82">
      <c r="A82" s="4">
        <v>41579.0</v>
      </c>
      <c r="B82" s="5" t="s">
        <v>2047</v>
      </c>
      <c r="C82" s="5" t="s">
        <v>35</v>
      </c>
      <c r="D82" s="7" t="s">
        <v>85</v>
      </c>
      <c r="E82" s="7" t="s">
        <v>343</v>
      </c>
    </row>
    <row r="83">
      <c r="A83" s="4">
        <v>41548.0</v>
      </c>
      <c r="B83" s="5" t="s">
        <v>1521</v>
      </c>
      <c r="C83" s="7" t="s">
        <v>47</v>
      </c>
      <c r="D83" s="7" t="s">
        <v>78</v>
      </c>
      <c r="E83" s="7" t="s">
        <v>707</v>
      </c>
    </row>
    <row r="84">
      <c r="A84" s="4">
        <v>41518.0</v>
      </c>
      <c r="B84" s="5" t="s">
        <v>734</v>
      </c>
      <c r="C84" s="6">
        <f>+0.1 %</f>
        <v>0.001</v>
      </c>
      <c r="D84" s="7" t="s">
        <v>82</v>
      </c>
      <c r="E84" s="7" t="s">
        <v>477</v>
      </c>
    </row>
    <row r="85">
      <c r="A85" s="4">
        <v>41487.0</v>
      </c>
      <c r="B85" s="5" t="s">
        <v>425</v>
      </c>
      <c r="C85" s="7" t="s">
        <v>60</v>
      </c>
      <c r="D85" s="7" t="s">
        <v>72</v>
      </c>
      <c r="E85" s="7" t="s">
        <v>863</v>
      </c>
    </row>
    <row r="86">
      <c r="A86" s="4">
        <v>41456.0</v>
      </c>
      <c r="B86" s="5" t="s">
        <v>1140</v>
      </c>
      <c r="C86" s="7" t="s">
        <v>13</v>
      </c>
      <c r="D86" s="7" t="s">
        <v>63</v>
      </c>
      <c r="E86" s="7" t="s">
        <v>863</v>
      </c>
    </row>
    <row r="87">
      <c r="A87" s="4">
        <v>41426.0</v>
      </c>
      <c r="B87" s="5" t="s">
        <v>2048</v>
      </c>
      <c r="C87" s="7" t="s">
        <v>60</v>
      </c>
      <c r="D87" s="7" t="s">
        <v>47</v>
      </c>
      <c r="E87" s="7" t="s">
        <v>108</v>
      </c>
    </row>
    <row r="88">
      <c r="A88" s="4">
        <v>41395.0</v>
      </c>
      <c r="B88" s="5" t="s">
        <v>2049</v>
      </c>
      <c r="C88" s="7" t="s">
        <v>15</v>
      </c>
      <c r="D88" s="7" t="s">
        <v>66</v>
      </c>
      <c r="E88" s="7" t="s">
        <v>185</v>
      </c>
    </row>
    <row r="89">
      <c r="A89" s="4">
        <v>41365.0</v>
      </c>
      <c r="B89" s="5" t="s">
        <v>2050</v>
      </c>
      <c r="C89" s="7" t="s">
        <v>60</v>
      </c>
      <c r="D89" s="7" t="s">
        <v>82</v>
      </c>
      <c r="E89" s="7" t="s">
        <v>707</v>
      </c>
    </row>
    <row r="90">
      <c r="A90" s="4">
        <v>41334.0</v>
      </c>
      <c r="B90" s="5" t="s">
        <v>757</v>
      </c>
      <c r="C90" s="7" t="s">
        <v>18</v>
      </c>
      <c r="D90" s="7" t="s">
        <v>66</v>
      </c>
      <c r="E90" s="7" t="s">
        <v>115</v>
      </c>
    </row>
    <row r="91">
      <c r="A91" s="4">
        <v>41306.0</v>
      </c>
      <c r="B91" s="5" t="s">
        <v>2051</v>
      </c>
      <c r="C91" s="7" t="s">
        <v>74</v>
      </c>
      <c r="D91" s="7" t="s">
        <v>80</v>
      </c>
      <c r="E91" s="7" t="s">
        <v>707</v>
      </c>
    </row>
    <row r="92">
      <c r="A92" s="4">
        <v>41275.0</v>
      </c>
      <c r="B92" s="5" t="s">
        <v>760</v>
      </c>
      <c r="C92" s="5" t="s">
        <v>35</v>
      </c>
      <c r="D92" s="7" t="s">
        <v>105</v>
      </c>
      <c r="E92" s="7" t="s">
        <v>317</v>
      </c>
    </row>
    <row r="93">
      <c r="A93" s="4">
        <v>41244.0</v>
      </c>
      <c r="B93" s="5" t="s">
        <v>2052</v>
      </c>
      <c r="C93" s="7" t="s">
        <v>75</v>
      </c>
      <c r="D93" s="7" t="s">
        <v>63</v>
      </c>
      <c r="E93" s="7" t="s">
        <v>153</v>
      </c>
    </row>
    <row r="94">
      <c r="A94" s="4">
        <v>41214.0</v>
      </c>
      <c r="B94" s="5" t="s">
        <v>1597</v>
      </c>
      <c r="C94" s="7" t="s">
        <v>15</v>
      </c>
      <c r="D94" s="7" t="s">
        <v>15</v>
      </c>
      <c r="E94" s="7" t="s">
        <v>280</v>
      </c>
    </row>
    <row r="95">
      <c r="A95" s="4">
        <v>41183.0</v>
      </c>
      <c r="B95" s="5" t="s">
        <v>2053</v>
      </c>
      <c r="C95" s="7" t="s">
        <v>53</v>
      </c>
      <c r="D95" s="7" t="s">
        <v>18</v>
      </c>
      <c r="E95" s="7" t="s">
        <v>113</v>
      </c>
    </row>
    <row r="96">
      <c r="A96" s="4">
        <v>41153.0</v>
      </c>
      <c r="B96" s="5" t="s">
        <v>1666</v>
      </c>
      <c r="C96" s="5" t="s">
        <v>35</v>
      </c>
      <c r="D96" s="7" t="s">
        <v>74</v>
      </c>
      <c r="E96" s="7" t="s">
        <v>113</v>
      </c>
    </row>
    <row r="97">
      <c r="A97" s="4">
        <v>41122.0</v>
      </c>
      <c r="B97" s="5" t="s">
        <v>471</v>
      </c>
      <c r="C97" s="7" t="s">
        <v>18</v>
      </c>
      <c r="D97" s="7" t="s">
        <v>67</v>
      </c>
      <c r="E97" s="7" t="s">
        <v>458</v>
      </c>
    </row>
    <row r="98">
      <c r="A98" s="4">
        <v>41091.0</v>
      </c>
      <c r="B98" s="5" t="s">
        <v>2054</v>
      </c>
      <c r="C98" s="7" t="s">
        <v>57</v>
      </c>
      <c r="D98" s="7" t="s">
        <v>152</v>
      </c>
      <c r="E98" s="7" t="s">
        <v>121</v>
      </c>
    </row>
    <row r="99">
      <c r="A99" s="4">
        <v>41061.0</v>
      </c>
      <c r="B99" s="5" t="s">
        <v>2055</v>
      </c>
      <c r="C99" s="7" t="s">
        <v>65</v>
      </c>
      <c r="D99" s="7" t="s">
        <v>506</v>
      </c>
      <c r="E99" s="7" t="s">
        <v>129</v>
      </c>
    </row>
    <row r="100">
      <c r="A100" s="4">
        <v>41030.0</v>
      </c>
      <c r="B100" s="5" t="s">
        <v>2031</v>
      </c>
      <c r="C100" s="7" t="s">
        <v>67</v>
      </c>
      <c r="D100" s="7" t="s">
        <v>145</v>
      </c>
      <c r="E100" s="7" t="s">
        <v>463</v>
      </c>
    </row>
    <row r="101">
      <c r="A101" s="4">
        <v>41000.0</v>
      </c>
      <c r="B101" s="5" t="s">
        <v>2056</v>
      </c>
      <c r="C101" s="7" t="s">
        <v>78</v>
      </c>
      <c r="D101" s="7" t="s">
        <v>75</v>
      </c>
      <c r="E101" s="7" t="s">
        <v>473</v>
      </c>
    </row>
    <row r="102">
      <c r="A102" s="4">
        <v>40969.0</v>
      </c>
      <c r="B102" s="5" t="s">
        <v>2057</v>
      </c>
      <c r="C102" s="6">
        <f>+0.5 %</f>
        <v>0.005</v>
      </c>
      <c r="D102" s="7" t="s">
        <v>18</v>
      </c>
      <c r="E102" s="7" t="s">
        <v>348</v>
      </c>
    </row>
    <row r="103">
      <c r="A103" s="4">
        <v>40940.0</v>
      </c>
      <c r="B103" s="5" t="s">
        <v>1677</v>
      </c>
      <c r="C103" s="7" t="s">
        <v>74</v>
      </c>
      <c r="D103" s="7" t="s">
        <v>82</v>
      </c>
      <c r="E103" s="7" t="s">
        <v>927</v>
      </c>
    </row>
    <row r="104">
      <c r="A104" s="4">
        <v>40909.0</v>
      </c>
      <c r="B104" s="5" t="s">
        <v>2058</v>
      </c>
      <c r="C104" s="7" t="s">
        <v>15</v>
      </c>
      <c r="D104" s="7" t="s">
        <v>145</v>
      </c>
      <c r="E104" s="7" t="s">
        <v>315</v>
      </c>
    </row>
    <row r="105">
      <c r="A105" s="4">
        <v>40878.0</v>
      </c>
      <c r="B105" s="5" t="s">
        <v>2059</v>
      </c>
      <c r="C105" s="7" t="s">
        <v>48</v>
      </c>
      <c r="D105" s="7" t="s">
        <v>70</v>
      </c>
      <c r="E105" s="7" t="s">
        <v>317</v>
      </c>
    </row>
    <row r="106">
      <c r="A106" s="4">
        <v>40848.0</v>
      </c>
      <c r="B106" s="5" t="s">
        <v>2060</v>
      </c>
      <c r="C106" s="7" t="s">
        <v>82</v>
      </c>
      <c r="D106" s="7" t="s">
        <v>142</v>
      </c>
      <c r="E106" s="7" t="s">
        <v>315</v>
      </c>
    </row>
    <row r="107">
      <c r="A107" s="4">
        <v>40817.0</v>
      </c>
      <c r="B107" s="5" t="s">
        <v>2061</v>
      </c>
      <c r="C107" s="7" t="s">
        <v>53</v>
      </c>
      <c r="D107" s="7" t="s">
        <v>106</v>
      </c>
      <c r="E107" s="7" t="s">
        <v>315</v>
      </c>
    </row>
    <row r="108">
      <c r="A108" s="4">
        <v>40787.0</v>
      </c>
      <c r="B108" s="5" t="s">
        <v>2062</v>
      </c>
      <c r="C108" s="7" t="s">
        <v>78</v>
      </c>
      <c r="D108" s="7" t="s">
        <v>212</v>
      </c>
      <c r="E108" s="7" t="s">
        <v>277</v>
      </c>
    </row>
    <row r="109">
      <c r="A109" s="4">
        <v>40756.0</v>
      </c>
      <c r="B109" s="5" t="s">
        <v>2063</v>
      </c>
      <c r="C109" s="7" t="s">
        <v>18</v>
      </c>
      <c r="D109" s="7" t="s">
        <v>145</v>
      </c>
      <c r="E109" s="7" t="s">
        <v>287</v>
      </c>
    </row>
    <row r="110">
      <c r="A110" s="4">
        <v>40725.0</v>
      </c>
      <c r="B110" s="5" t="s">
        <v>491</v>
      </c>
      <c r="C110" s="7" t="s">
        <v>75</v>
      </c>
      <c r="D110" s="7" t="s">
        <v>80</v>
      </c>
      <c r="E110" s="7" t="s">
        <v>280</v>
      </c>
    </row>
    <row r="111">
      <c r="A111" s="4">
        <v>40695.0</v>
      </c>
      <c r="B111" s="5" t="s">
        <v>2064</v>
      </c>
      <c r="C111" s="7" t="s">
        <v>48</v>
      </c>
      <c r="D111" s="7" t="s">
        <v>13</v>
      </c>
      <c r="E111" s="7" t="s">
        <v>96</v>
      </c>
    </row>
    <row r="112">
      <c r="A112" s="4">
        <v>40664.0</v>
      </c>
      <c r="B112" s="5" t="s">
        <v>1397</v>
      </c>
      <c r="C112" s="7" t="s">
        <v>57</v>
      </c>
      <c r="D112" s="7" t="s">
        <v>23</v>
      </c>
      <c r="E112" s="7" t="s">
        <v>188</v>
      </c>
    </row>
    <row r="113">
      <c r="A113" s="4">
        <v>40634.0</v>
      </c>
      <c r="B113" s="5" t="s">
        <v>511</v>
      </c>
      <c r="C113" s="7" t="s">
        <v>18</v>
      </c>
      <c r="D113" s="7" t="s">
        <v>18</v>
      </c>
      <c r="E113" s="7" t="s">
        <v>11</v>
      </c>
    </row>
    <row r="114">
      <c r="A114" s="4">
        <v>40603.0</v>
      </c>
      <c r="B114" s="5" t="s">
        <v>2065</v>
      </c>
      <c r="C114" s="7" t="s">
        <v>53</v>
      </c>
      <c r="D114" s="6">
        <f>+0.3 %</f>
        <v>0.003</v>
      </c>
      <c r="E114" s="7" t="s">
        <v>142</v>
      </c>
    </row>
    <row r="115">
      <c r="A115" s="4">
        <v>40575.0</v>
      </c>
      <c r="B115" s="5" t="s">
        <v>1836</v>
      </c>
      <c r="C115" s="6">
        <f>+0.1 %</f>
        <v>0.001</v>
      </c>
      <c r="D115" s="7" t="s">
        <v>85</v>
      </c>
      <c r="E115" s="7" t="s">
        <v>72</v>
      </c>
    </row>
    <row r="116">
      <c r="A116" s="4">
        <v>40544.0</v>
      </c>
      <c r="B116" s="5" t="s">
        <v>2066</v>
      </c>
      <c r="C116" s="6">
        <f>+0.4 %</f>
        <v>0.004</v>
      </c>
      <c r="D116" s="7" t="s">
        <v>145</v>
      </c>
      <c r="E116" s="7" t="s">
        <v>66</v>
      </c>
    </row>
    <row r="117">
      <c r="A117" s="4">
        <v>40513.0</v>
      </c>
      <c r="B117" s="5" t="s">
        <v>1830</v>
      </c>
      <c r="C117" s="7" t="s">
        <v>13</v>
      </c>
      <c r="D117" s="7" t="s">
        <v>67</v>
      </c>
      <c r="E117" s="7" t="s">
        <v>105</v>
      </c>
    </row>
    <row r="118">
      <c r="A118" s="4">
        <v>40483.0</v>
      </c>
      <c r="B118" s="5" t="s">
        <v>1844</v>
      </c>
      <c r="C118" s="7" t="s">
        <v>82</v>
      </c>
      <c r="D118" s="7" t="s">
        <v>85</v>
      </c>
      <c r="E118" s="7" t="s">
        <v>80</v>
      </c>
    </row>
    <row r="119">
      <c r="A119" s="4">
        <v>40452.0</v>
      </c>
      <c r="B119" s="5" t="s">
        <v>2067</v>
      </c>
      <c r="C119" s="6">
        <f>+1.2 %</f>
        <v>0.012</v>
      </c>
      <c r="D119" s="7" t="s">
        <v>85</v>
      </c>
      <c r="E119" s="7" t="s">
        <v>74</v>
      </c>
    </row>
    <row r="120">
      <c r="A120" s="4">
        <v>40422.0</v>
      </c>
      <c r="B120" s="5" t="s">
        <v>2068</v>
      </c>
      <c r="C120" s="7" t="s">
        <v>48</v>
      </c>
      <c r="D120" s="7" t="s">
        <v>285</v>
      </c>
      <c r="E120" s="7" t="s">
        <v>13</v>
      </c>
    </row>
    <row r="121">
      <c r="A121" s="4">
        <v>40391.0</v>
      </c>
      <c r="B121" s="5" t="s">
        <v>1271</v>
      </c>
      <c r="C121" s="7" t="s">
        <v>82</v>
      </c>
      <c r="D121" s="7" t="s">
        <v>63</v>
      </c>
      <c r="E121" s="6">
        <f>+0.5 %</f>
        <v>0.005</v>
      </c>
    </row>
    <row r="122">
      <c r="A122" s="4">
        <v>40360.0</v>
      </c>
      <c r="B122" s="5" t="s">
        <v>783</v>
      </c>
      <c r="C122" s="7" t="s">
        <v>15</v>
      </c>
      <c r="D122" s="7" t="s">
        <v>85</v>
      </c>
      <c r="E122" s="6">
        <f>+1.5 %</f>
        <v>0.015</v>
      </c>
    </row>
    <row r="123">
      <c r="A123" s="4">
        <v>40330.0</v>
      </c>
      <c r="B123" s="5" t="s">
        <v>785</v>
      </c>
      <c r="C123" s="7" t="s">
        <v>53</v>
      </c>
      <c r="D123" s="6">
        <f>+0.7 %</f>
        <v>0.007</v>
      </c>
      <c r="E123" s="6">
        <f t="shared" ref="E123:E124" si="11">+1.9 %</f>
        <v>0.019</v>
      </c>
    </row>
    <row r="124">
      <c r="A124" s="4">
        <v>40299.0</v>
      </c>
      <c r="B124" s="5" t="s">
        <v>1275</v>
      </c>
      <c r="C124" s="7" t="s">
        <v>18</v>
      </c>
      <c r="D124" s="6">
        <f>+1.7 %</f>
        <v>0.017</v>
      </c>
      <c r="E124" s="6">
        <f t="shared" si="11"/>
        <v>0.019</v>
      </c>
    </row>
    <row r="125">
      <c r="A125" s="4">
        <v>40269.0</v>
      </c>
      <c r="B125" s="5" t="s">
        <v>1276</v>
      </c>
      <c r="C125" s="6">
        <f>+1.3 %</f>
        <v>0.013</v>
      </c>
      <c r="D125" s="6">
        <f>+3.2 %</f>
        <v>0.032</v>
      </c>
      <c r="E125" s="7" t="s">
        <v>63</v>
      </c>
    </row>
    <row r="126">
      <c r="A126" s="4">
        <v>40238.0</v>
      </c>
      <c r="B126" s="5" t="s">
        <v>1841</v>
      </c>
      <c r="C126" s="6">
        <f>+0.9 %</f>
        <v>0.009</v>
      </c>
      <c r="D126" s="6">
        <f>+1.7 %</f>
        <v>0.017</v>
      </c>
      <c r="E126" s="7" t="s">
        <v>133</v>
      </c>
    </row>
    <row r="127">
      <c r="A127" s="4">
        <v>40210.0</v>
      </c>
      <c r="B127" s="5" t="s">
        <v>1840</v>
      </c>
      <c r="C127" s="6">
        <f>+1 %</f>
        <v>0.01</v>
      </c>
      <c r="D127" s="7" t="s">
        <v>65</v>
      </c>
      <c r="E127" s="7" t="s">
        <v>18</v>
      </c>
    </row>
    <row r="128">
      <c r="A128" s="4">
        <v>40179.0</v>
      </c>
      <c r="B128" s="5" t="s">
        <v>1779</v>
      </c>
      <c r="C128" s="7" t="s">
        <v>15</v>
      </c>
      <c r="D128" s="7" t="s">
        <v>106</v>
      </c>
      <c r="E128" s="7" t="s">
        <v>85</v>
      </c>
    </row>
    <row r="129">
      <c r="A129" s="4">
        <v>40148.0</v>
      </c>
      <c r="B129" s="5" t="s">
        <v>2069</v>
      </c>
      <c r="C129" s="7" t="s">
        <v>67</v>
      </c>
      <c r="D129" s="7" t="s">
        <v>66</v>
      </c>
      <c r="E129" s="7" t="s">
        <v>287</v>
      </c>
    </row>
    <row r="130">
      <c r="A130" s="4">
        <v>40118.0</v>
      </c>
      <c r="B130" s="5" t="s">
        <v>2070</v>
      </c>
      <c r="C130" s="5" t="s">
        <v>35</v>
      </c>
      <c r="D130" s="6">
        <f>+1.8 %</f>
        <v>0.018</v>
      </c>
      <c r="E130" s="7" t="s">
        <v>7</v>
      </c>
    </row>
    <row r="131">
      <c r="A131" s="4">
        <v>40087.0</v>
      </c>
      <c r="B131" s="5" t="s">
        <v>2070</v>
      </c>
      <c r="C131" s="6">
        <f>+0.6 %</f>
        <v>0.006</v>
      </c>
      <c r="D131" s="6">
        <f>+1.3 %</f>
        <v>0.013</v>
      </c>
      <c r="E131" s="7" t="s">
        <v>108</v>
      </c>
    </row>
    <row r="132">
      <c r="A132" s="4">
        <v>40057.0</v>
      </c>
      <c r="B132" s="5" t="s">
        <v>1254</v>
      </c>
      <c r="C132" s="6">
        <f>+1.3 %</f>
        <v>0.013</v>
      </c>
      <c r="D132" s="6">
        <f>+0.8 %</f>
        <v>0.008</v>
      </c>
      <c r="E132" s="7" t="s">
        <v>119</v>
      </c>
    </row>
    <row r="133">
      <c r="A133" s="4">
        <v>40026.0</v>
      </c>
      <c r="B133" s="5" t="s">
        <v>2071</v>
      </c>
      <c r="C133" s="7" t="s">
        <v>48</v>
      </c>
      <c r="D133" s="7" t="s">
        <v>48</v>
      </c>
      <c r="E133" s="7" t="s">
        <v>121</v>
      </c>
    </row>
    <row r="134">
      <c r="A134" s="4">
        <v>39995.0</v>
      </c>
      <c r="B134" s="5" t="s">
        <v>1162</v>
      </c>
      <c r="C134" s="6">
        <f>+0.1 %</f>
        <v>0.001</v>
      </c>
      <c r="D134" s="7" t="s">
        <v>140</v>
      </c>
      <c r="E134" s="7" t="s">
        <v>509</v>
      </c>
    </row>
    <row r="135">
      <c r="A135" s="4">
        <v>39965.0</v>
      </c>
      <c r="B135" s="5" t="s">
        <v>523</v>
      </c>
      <c r="C135" s="7" t="s">
        <v>53</v>
      </c>
      <c r="D135" s="7" t="s">
        <v>6</v>
      </c>
      <c r="E135" s="7" t="s">
        <v>115</v>
      </c>
    </row>
    <row r="136">
      <c r="A136" s="4">
        <v>39934.0</v>
      </c>
      <c r="B136" s="5" t="s">
        <v>2072</v>
      </c>
      <c r="C136" s="7" t="s">
        <v>140</v>
      </c>
      <c r="D136" s="7" t="s">
        <v>74</v>
      </c>
      <c r="E136" s="7" t="s">
        <v>1010</v>
      </c>
    </row>
    <row r="137">
      <c r="A137" s="4">
        <v>39904.0</v>
      </c>
      <c r="B137" s="5" t="s">
        <v>1279</v>
      </c>
      <c r="C137" s="5" t="s">
        <v>35</v>
      </c>
      <c r="D137" s="6">
        <f>+4.3 %</f>
        <v>0.043</v>
      </c>
      <c r="E137" s="7" t="s">
        <v>108</v>
      </c>
    </row>
    <row r="138">
      <c r="A138" s="4">
        <v>39873.0</v>
      </c>
      <c r="B138" s="5" t="s">
        <v>401</v>
      </c>
      <c r="C138" s="6">
        <f>+3.7 %</f>
        <v>0.037</v>
      </c>
      <c r="D138" s="7" t="s">
        <v>60</v>
      </c>
      <c r="E138" s="7" t="s">
        <v>707</v>
      </c>
    </row>
    <row r="139">
      <c r="A139" s="4">
        <v>39845.0</v>
      </c>
      <c r="B139" s="5" t="s">
        <v>1164</v>
      </c>
      <c r="C139" s="6">
        <f>+0.6 %</f>
        <v>0.006</v>
      </c>
      <c r="D139" s="7" t="s">
        <v>506</v>
      </c>
      <c r="E139" s="5" t="s">
        <v>366</v>
      </c>
    </row>
    <row r="140">
      <c r="A140" s="4">
        <v>39814.0</v>
      </c>
      <c r="B140" s="5" t="s">
        <v>2073</v>
      </c>
      <c r="C140" s="7" t="s">
        <v>188</v>
      </c>
      <c r="D140" s="7" t="s">
        <v>863</v>
      </c>
      <c r="E140" s="5" t="s">
        <v>366</v>
      </c>
    </row>
    <row r="141">
      <c r="A141" s="4">
        <v>39783.0</v>
      </c>
      <c r="B141" s="5" t="s">
        <v>1247</v>
      </c>
      <c r="C141" s="7" t="s">
        <v>53</v>
      </c>
      <c r="D141" s="7" t="s">
        <v>506</v>
      </c>
      <c r="E141" s="5" t="s">
        <v>366</v>
      </c>
    </row>
    <row r="142">
      <c r="A142" s="4">
        <v>39753.0</v>
      </c>
      <c r="B142" s="5" t="s">
        <v>397</v>
      </c>
      <c r="C142" s="7" t="s">
        <v>66</v>
      </c>
      <c r="D142" s="7" t="s">
        <v>624</v>
      </c>
      <c r="E142" s="5" t="s">
        <v>366</v>
      </c>
    </row>
    <row r="143">
      <c r="A143" s="4">
        <v>39722.0</v>
      </c>
      <c r="B143" s="5" t="s">
        <v>381</v>
      </c>
      <c r="C143" s="7" t="s">
        <v>255</v>
      </c>
      <c r="D143" s="7" t="s">
        <v>66</v>
      </c>
      <c r="E143" s="5" t="s">
        <v>366</v>
      </c>
    </row>
    <row r="144">
      <c r="A144" s="4">
        <v>39692.0</v>
      </c>
      <c r="B144" s="5" t="s">
        <v>2074</v>
      </c>
      <c r="C144" s="6">
        <f>+0.3 %</f>
        <v>0.003</v>
      </c>
      <c r="D144" s="6">
        <f>+1.2 %</f>
        <v>0.012</v>
      </c>
      <c r="E144" s="5" t="s">
        <v>366</v>
      </c>
    </row>
    <row r="145">
      <c r="A145" s="4">
        <v>39661.0</v>
      </c>
      <c r="B145" s="5" t="s">
        <v>2075</v>
      </c>
      <c r="C145" s="6">
        <f>+1.3 %</f>
        <v>0.013</v>
      </c>
      <c r="D145" s="6">
        <f>+0.9 %</f>
        <v>0.009</v>
      </c>
      <c r="E145" s="5" t="s">
        <v>366</v>
      </c>
    </row>
    <row r="146">
      <c r="A146" s="4">
        <v>39630.0</v>
      </c>
      <c r="B146" s="5" t="s">
        <v>2076</v>
      </c>
      <c r="C146" s="7" t="s">
        <v>60</v>
      </c>
      <c r="D146" s="7" t="s">
        <v>63</v>
      </c>
      <c r="E146" s="5" t="s">
        <v>366</v>
      </c>
    </row>
    <row r="147">
      <c r="A147" s="4">
        <v>39600.0</v>
      </c>
      <c r="B147" s="5" t="s">
        <v>1242</v>
      </c>
      <c r="C147" s="5" t="s">
        <v>35</v>
      </c>
      <c r="D147" s="7" t="s">
        <v>212</v>
      </c>
      <c r="E147" s="5" t="s">
        <v>366</v>
      </c>
    </row>
    <row r="148">
      <c r="A148" s="4">
        <v>39569.0</v>
      </c>
      <c r="B148" s="5" t="s">
        <v>1242</v>
      </c>
      <c r="C148" s="7" t="s">
        <v>78</v>
      </c>
      <c r="D148" s="5" t="s">
        <v>366</v>
      </c>
      <c r="E148" s="5" t="s">
        <v>366</v>
      </c>
    </row>
    <row r="149">
      <c r="A149" s="4">
        <v>39539.0</v>
      </c>
      <c r="B149" s="5" t="s">
        <v>2077</v>
      </c>
      <c r="C149" s="7" t="s">
        <v>106</v>
      </c>
      <c r="D149" s="5" t="s">
        <v>366</v>
      </c>
      <c r="E149" s="5" t="s">
        <v>366</v>
      </c>
    </row>
    <row r="150">
      <c r="A150" s="4">
        <v>39508.0</v>
      </c>
      <c r="B150" s="5" t="s">
        <v>2078</v>
      </c>
      <c r="C150" s="5" t="s">
        <v>366</v>
      </c>
      <c r="D150" s="5" t="s">
        <v>366</v>
      </c>
      <c r="E150" s="5" t="s">
        <v>366</v>
      </c>
    </row>
    <row r="151">
      <c r="A151" s="4">
        <v>39479.0</v>
      </c>
      <c r="B151" s="5" t="s">
        <v>366</v>
      </c>
      <c r="C151" s="5" t="s">
        <v>366</v>
      </c>
      <c r="D151" s="5" t="s">
        <v>366</v>
      </c>
      <c r="E151" s="5" t="s">
        <v>366</v>
      </c>
    </row>
    <row r="152">
      <c r="A152" s="4">
        <v>39448.0</v>
      </c>
      <c r="B152" s="5" t="s">
        <v>366</v>
      </c>
      <c r="C152" s="5" t="s">
        <v>366</v>
      </c>
      <c r="D152" s="5" t="s">
        <v>366</v>
      </c>
      <c r="E152" s="5" t="s">
        <v>366</v>
      </c>
    </row>
    <row r="153">
      <c r="A153" s="4">
        <v>39417.0</v>
      </c>
      <c r="B153" s="5" t="s">
        <v>366</v>
      </c>
      <c r="C153" s="5" t="s">
        <v>366</v>
      </c>
      <c r="D153" s="5" t="s">
        <v>366</v>
      </c>
      <c r="E153" s="5" t="s">
        <v>366</v>
      </c>
    </row>
    <row r="154">
      <c r="A154" s="4">
        <v>39387.0</v>
      </c>
      <c r="B154" s="5" t="s">
        <v>366</v>
      </c>
      <c r="C154" s="5" t="s">
        <v>366</v>
      </c>
      <c r="D154" s="5" t="s">
        <v>366</v>
      </c>
      <c r="E154" s="5" t="s">
        <v>366</v>
      </c>
    </row>
    <row r="155">
      <c r="A155" s="4">
        <v>39356.0</v>
      </c>
      <c r="B155" s="5" t="s">
        <v>366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3.57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209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210</v>
      </c>
      <c r="C2" s="6">
        <f>+1.1 %</f>
        <v>0.011</v>
      </c>
      <c r="D2" s="7" t="s">
        <v>182</v>
      </c>
      <c r="E2" s="7" t="s">
        <v>191</v>
      </c>
    </row>
    <row r="3">
      <c r="A3" s="4">
        <v>43983.0</v>
      </c>
      <c r="B3" s="5" t="s">
        <v>211</v>
      </c>
      <c r="C3" s="7" t="s">
        <v>212</v>
      </c>
      <c r="D3" s="7" t="s">
        <v>188</v>
      </c>
      <c r="E3" s="7" t="s">
        <v>108</v>
      </c>
    </row>
    <row r="4">
      <c r="A4" s="4">
        <v>43952.0</v>
      </c>
      <c r="B4" s="5" t="s">
        <v>213</v>
      </c>
      <c r="C4" s="7" t="s">
        <v>13</v>
      </c>
      <c r="D4" s="7" t="s">
        <v>23</v>
      </c>
      <c r="E4" s="7" t="s">
        <v>18</v>
      </c>
    </row>
    <row r="5">
      <c r="A5" s="4">
        <v>43922.0</v>
      </c>
      <c r="B5" s="5" t="s">
        <v>214</v>
      </c>
      <c r="C5" s="6">
        <f>+0.2 %</f>
        <v>0.002</v>
      </c>
      <c r="D5" s="7" t="s">
        <v>57</v>
      </c>
      <c r="E5" s="6">
        <f>+1.4 %</f>
        <v>0.014</v>
      </c>
    </row>
    <row r="6">
      <c r="A6" s="4">
        <v>43891.0</v>
      </c>
      <c r="B6" s="5" t="s">
        <v>215</v>
      </c>
      <c r="C6" s="6">
        <f>+0.3 %</f>
        <v>0.003</v>
      </c>
      <c r="D6" s="7" t="s">
        <v>57</v>
      </c>
      <c r="E6" s="6">
        <f>+1.7 %</f>
        <v>0.017</v>
      </c>
    </row>
    <row r="7">
      <c r="A7" s="4">
        <v>43862.0</v>
      </c>
      <c r="B7" s="5" t="s">
        <v>216</v>
      </c>
      <c r="C7" s="7" t="s">
        <v>74</v>
      </c>
      <c r="D7" s="7" t="s">
        <v>57</v>
      </c>
      <c r="E7" s="6">
        <f>+1.6 %</f>
        <v>0.016</v>
      </c>
    </row>
    <row r="8">
      <c r="A8" s="4">
        <v>43831.0</v>
      </c>
      <c r="B8" s="5" t="s">
        <v>217</v>
      </c>
      <c r="C8" s="6">
        <f>+0.1 %</f>
        <v>0.001</v>
      </c>
      <c r="D8" s="6">
        <f>+0.9 %</f>
        <v>0.009</v>
      </c>
      <c r="E8" s="6">
        <f>+2.9 %</f>
        <v>0.029</v>
      </c>
    </row>
    <row r="9">
      <c r="A9" s="4">
        <v>43800.0</v>
      </c>
      <c r="B9" s="5" t="s">
        <v>218</v>
      </c>
      <c r="C9" s="6">
        <f>+0.3 %</f>
        <v>0.003</v>
      </c>
      <c r="D9" s="6">
        <f>+0.4 %</f>
        <v>0.004</v>
      </c>
      <c r="E9" s="6">
        <f>+3.2 %</f>
        <v>0.032</v>
      </c>
    </row>
    <row r="10">
      <c r="A10" s="4">
        <v>43770.0</v>
      </c>
      <c r="B10" s="5" t="s">
        <v>219</v>
      </c>
      <c r="C10" s="6">
        <f>+0.5 %</f>
        <v>0.005</v>
      </c>
      <c r="D10" s="7" t="s">
        <v>48</v>
      </c>
      <c r="E10" s="6">
        <f>+3.5 %</f>
        <v>0.035</v>
      </c>
    </row>
    <row r="11">
      <c r="A11" s="4">
        <v>43739.0</v>
      </c>
      <c r="B11" s="5" t="s">
        <v>220</v>
      </c>
      <c r="C11" s="7" t="s">
        <v>60</v>
      </c>
      <c r="D11" s="7" t="s">
        <v>65</v>
      </c>
      <c r="E11" s="6">
        <f>+4.3 %</f>
        <v>0.043</v>
      </c>
    </row>
    <row r="12">
      <c r="A12" s="4">
        <v>43709.0</v>
      </c>
      <c r="B12" s="5" t="s">
        <v>221</v>
      </c>
      <c r="C12" s="7" t="s">
        <v>74</v>
      </c>
      <c r="D12" s="7" t="s">
        <v>60</v>
      </c>
      <c r="E12" s="6">
        <f>+5.3 %</f>
        <v>0.053</v>
      </c>
    </row>
    <row r="13">
      <c r="A13" s="4">
        <v>43678.0</v>
      </c>
      <c r="B13" s="5" t="s">
        <v>222</v>
      </c>
      <c r="C13" s="6">
        <f>+0.1 %</f>
        <v>0.001</v>
      </c>
      <c r="D13" s="6">
        <f>+1.1 %</f>
        <v>0.011</v>
      </c>
      <c r="E13" s="6">
        <f>+5.9 %</f>
        <v>0.059</v>
      </c>
    </row>
    <row r="14">
      <c r="A14" s="4">
        <v>43647.0</v>
      </c>
      <c r="B14" s="5" t="s">
        <v>223</v>
      </c>
      <c r="C14" s="6">
        <f>+0.2 %</f>
        <v>0.002</v>
      </c>
      <c r="D14" s="6">
        <f>+1.7 %</f>
        <v>0.017</v>
      </c>
      <c r="E14" s="6">
        <f>+6.8 %</f>
        <v>0.068</v>
      </c>
    </row>
    <row r="15">
      <c r="A15" s="4">
        <v>43617.0</v>
      </c>
      <c r="B15" s="5" t="s">
        <v>218</v>
      </c>
      <c r="C15" s="6">
        <f>+0.9 %</f>
        <v>0.009</v>
      </c>
      <c r="D15" s="6">
        <f>+1.9 %</f>
        <v>0.019</v>
      </c>
      <c r="E15" s="6">
        <f>+7.5 %</f>
        <v>0.075</v>
      </c>
    </row>
    <row r="16">
      <c r="A16" s="4">
        <v>43586.0</v>
      </c>
      <c r="B16" s="5" t="s">
        <v>224</v>
      </c>
      <c r="C16" s="6">
        <f>+0.6 %</f>
        <v>0.006</v>
      </c>
      <c r="D16" s="6">
        <f t="shared" ref="D16:D17" si="1">+1.3 %</f>
        <v>0.013</v>
      </c>
      <c r="E16" s="6">
        <f>+7.7 %</f>
        <v>0.077</v>
      </c>
    </row>
    <row r="17">
      <c r="A17" s="4">
        <v>43556.0</v>
      </c>
      <c r="B17" s="5" t="s">
        <v>225</v>
      </c>
      <c r="C17" s="6">
        <f>+0.4 %</f>
        <v>0.004</v>
      </c>
      <c r="D17" s="6">
        <f t="shared" si="1"/>
        <v>0.013</v>
      </c>
      <c r="E17" s="6">
        <f>+8.4 %</f>
        <v>0.084</v>
      </c>
    </row>
    <row r="18">
      <c r="A18" s="4">
        <v>43525.0</v>
      </c>
      <c r="B18" s="5" t="s">
        <v>226</v>
      </c>
      <c r="C18" s="6">
        <f>+0.2 %</f>
        <v>0.002</v>
      </c>
      <c r="D18" s="6">
        <f>+1.2 %</f>
        <v>0.012</v>
      </c>
      <c r="E18" s="6">
        <f>+9 %</f>
        <v>0.09</v>
      </c>
    </row>
    <row r="19">
      <c r="A19" s="4">
        <v>43497.0</v>
      </c>
      <c r="B19" s="5" t="s">
        <v>227</v>
      </c>
      <c r="C19" s="6">
        <f>+0.6 %</f>
        <v>0.006</v>
      </c>
      <c r="D19" s="6">
        <f>+1.7 %</f>
        <v>0.017</v>
      </c>
      <c r="E19" s="6">
        <f>+10.4 %</f>
        <v>0.104</v>
      </c>
    </row>
    <row r="20">
      <c r="A20" s="4">
        <v>43466.0</v>
      </c>
      <c r="B20" s="5" t="s">
        <v>228</v>
      </c>
      <c r="C20" s="6">
        <f>+0.4 %</f>
        <v>0.004</v>
      </c>
      <c r="D20" s="6">
        <f>+2.2 %</f>
        <v>0.022</v>
      </c>
      <c r="E20" s="6">
        <f>+12.3 %</f>
        <v>0.123</v>
      </c>
    </row>
    <row r="21">
      <c r="A21" s="4">
        <v>43435.0</v>
      </c>
      <c r="B21" s="5" t="s">
        <v>229</v>
      </c>
      <c r="C21" s="6">
        <f>+0.7 %</f>
        <v>0.007</v>
      </c>
      <c r="D21" s="6">
        <f>+2.4 %</f>
        <v>0.024</v>
      </c>
      <c r="E21" s="6">
        <f>+12.8 %</f>
        <v>0.128</v>
      </c>
    </row>
    <row r="22">
      <c r="A22" s="4">
        <v>43405.0</v>
      </c>
      <c r="B22" s="5" t="s">
        <v>230</v>
      </c>
      <c r="C22" s="6">
        <f>+1.2 %</f>
        <v>0.012</v>
      </c>
      <c r="D22" s="6">
        <f>+1.7 %</f>
        <v>0.017</v>
      </c>
      <c r="E22" s="6">
        <f>+14.3 %</f>
        <v>0.143</v>
      </c>
    </row>
    <row r="23">
      <c r="A23" s="4">
        <v>43374.0</v>
      </c>
      <c r="B23" s="5" t="s">
        <v>231</v>
      </c>
      <c r="C23" s="6">
        <f>+0.6 %</f>
        <v>0.006</v>
      </c>
      <c r="D23" s="6">
        <f>+1.4 %</f>
        <v>0.014</v>
      </c>
      <c r="E23" s="6">
        <f>+13.8 %</f>
        <v>0.138</v>
      </c>
    </row>
    <row r="24">
      <c r="A24" s="4">
        <v>43344.0</v>
      </c>
      <c r="B24" s="5" t="s">
        <v>232</v>
      </c>
      <c r="C24" s="7" t="s">
        <v>53</v>
      </c>
      <c r="D24" s="6">
        <f>+1.7 %</f>
        <v>0.017</v>
      </c>
      <c r="E24" s="6">
        <f>+12 %</f>
        <v>0.12</v>
      </c>
    </row>
    <row r="25">
      <c r="A25" s="4">
        <v>43313.0</v>
      </c>
      <c r="B25" s="5" t="s">
        <v>233</v>
      </c>
      <c r="C25" s="6">
        <f>+0.9 %</f>
        <v>0.009</v>
      </c>
      <c r="D25" s="6">
        <f>+2.9 %</f>
        <v>0.029</v>
      </c>
      <c r="E25" s="6">
        <f>+10.6 %</f>
        <v>0.106</v>
      </c>
    </row>
    <row r="26">
      <c r="A26" s="4">
        <v>43282.0</v>
      </c>
      <c r="B26" s="5" t="s">
        <v>234</v>
      </c>
      <c r="C26" s="6">
        <f>+0.8 %</f>
        <v>0.008</v>
      </c>
      <c r="D26" s="6">
        <f>+3.2 %</f>
        <v>0.032</v>
      </c>
      <c r="E26" s="6">
        <f>+8.9 %</f>
        <v>0.089</v>
      </c>
    </row>
    <row r="27">
      <c r="A27" s="4">
        <v>43252.0</v>
      </c>
      <c r="B27" s="5" t="s">
        <v>235</v>
      </c>
      <c r="C27" s="6">
        <f>+1.1 %</f>
        <v>0.011</v>
      </c>
      <c r="D27" s="6">
        <f>+3.4 %</f>
        <v>0.034</v>
      </c>
      <c r="E27" s="6">
        <f>+10.6 %</f>
        <v>0.106</v>
      </c>
    </row>
    <row r="28">
      <c r="A28" s="4">
        <v>43221.0</v>
      </c>
      <c r="B28" s="5" t="s">
        <v>236</v>
      </c>
      <c r="C28" s="6">
        <f>+1.3 %</f>
        <v>0.013</v>
      </c>
      <c r="D28" s="6">
        <f>+3.8 %</f>
        <v>0.038</v>
      </c>
      <c r="E28" s="6">
        <f>+12.5 %</f>
        <v>0.125</v>
      </c>
    </row>
    <row r="29">
      <c r="A29" s="4">
        <v>43191.0</v>
      </c>
      <c r="B29" s="5" t="s">
        <v>237</v>
      </c>
      <c r="C29" s="6">
        <f>+1 %</f>
        <v>0.01</v>
      </c>
      <c r="D29" s="6">
        <f>+4.9 %</f>
        <v>0.049</v>
      </c>
      <c r="E29" s="6">
        <f>+12 %</f>
        <v>0.12</v>
      </c>
    </row>
    <row r="30">
      <c r="A30" s="4">
        <v>43160.0</v>
      </c>
      <c r="B30" s="5" t="s">
        <v>238</v>
      </c>
      <c r="C30" s="6">
        <f>+1.5 %</f>
        <v>0.015</v>
      </c>
      <c r="D30" s="6">
        <f>+4.8 %</f>
        <v>0.048</v>
      </c>
      <c r="E30" s="6">
        <f>+11.9 %</f>
        <v>0.119</v>
      </c>
    </row>
    <row r="31">
      <c r="A31" s="4">
        <v>43132.0</v>
      </c>
      <c r="B31" s="5" t="s">
        <v>239</v>
      </c>
      <c r="C31" s="6">
        <f>+2.4 %</f>
        <v>0.024</v>
      </c>
      <c r="D31" s="6">
        <f>+5.2 %</f>
        <v>0.052</v>
      </c>
      <c r="E31" s="6">
        <f>+11.8 %</f>
        <v>0.118</v>
      </c>
    </row>
    <row r="32">
      <c r="A32" s="4">
        <v>43101.0</v>
      </c>
      <c r="B32" s="5" t="s">
        <v>240</v>
      </c>
      <c r="C32" s="6">
        <f>+0.9 %</f>
        <v>0.009</v>
      </c>
      <c r="D32" s="6">
        <f>+3.6 %</f>
        <v>0.036</v>
      </c>
      <c r="E32" s="6">
        <f>+9.3 %</f>
        <v>0.093</v>
      </c>
    </row>
    <row r="33">
      <c r="A33" s="4">
        <v>43070.0</v>
      </c>
      <c r="B33" s="5" t="s">
        <v>241</v>
      </c>
      <c r="C33" s="6">
        <f>+1.9 %</f>
        <v>0.019</v>
      </c>
      <c r="D33" s="6">
        <f>+1.7 %</f>
        <v>0.017</v>
      </c>
      <c r="E33" s="6">
        <f>+8.8 %</f>
        <v>0.088</v>
      </c>
    </row>
    <row r="34">
      <c r="A34" s="4">
        <v>43040.0</v>
      </c>
      <c r="B34" s="5" t="s">
        <v>242</v>
      </c>
      <c r="C34" s="6">
        <f>+0.8 %</f>
        <v>0.008</v>
      </c>
      <c r="D34" s="7" t="s">
        <v>82</v>
      </c>
      <c r="E34" s="6">
        <f>+8.6 %</f>
        <v>0.086</v>
      </c>
    </row>
    <row r="35">
      <c r="A35" s="4">
        <v>43009.0</v>
      </c>
      <c r="B35" s="5" t="s">
        <v>243</v>
      </c>
      <c r="C35" s="7" t="s">
        <v>65</v>
      </c>
      <c r="D35" s="7" t="s">
        <v>90</v>
      </c>
      <c r="E35" s="6">
        <f>+9.5 %</f>
        <v>0.095</v>
      </c>
    </row>
    <row r="36">
      <c r="A36" s="4">
        <v>42979.0</v>
      </c>
      <c r="B36" s="5" t="s">
        <v>244</v>
      </c>
      <c r="C36" s="7" t="s">
        <v>13</v>
      </c>
      <c r="D36" s="6">
        <f>+0.4 %</f>
        <v>0.004</v>
      </c>
      <c r="E36" s="6">
        <f>+11.5 %</f>
        <v>0.115</v>
      </c>
    </row>
    <row r="37">
      <c r="A37" s="4">
        <v>42948.0</v>
      </c>
      <c r="B37" s="5" t="s">
        <v>245</v>
      </c>
      <c r="C37" s="7" t="s">
        <v>74</v>
      </c>
      <c r="D37" s="6">
        <f>+4.6 %</f>
        <v>0.046</v>
      </c>
      <c r="E37" s="6">
        <f>+10.6 %</f>
        <v>0.106</v>
      </c>
    </row>
    <row r="38">
      <c r="A38" s="4">
        <v>42917.0</v>
      </c>
      <c r="B38" s="5" t="s">
        <v>246</v>
      </c>
      <c r="C38" s="6">
        <f>+2.5 %</f>
        <v>0.025</v>
      </c>
      <c r="D38" s="6">
        <f>+6.2 %</f>
        <v>0.062</v>
      </c>
      <c r="E38" s="6">
        <f>+11.2 %</f>
        <v>0.112</v>
      </c>
    </row>
    <row r="39">
      <c r="A39" s="4">
        <v>42887.0</v>
      </c>
      <c r="B39" s="5" t="s">
        <v>247</v>
      </c>
      <c r="C39" s="6">
        <f>+2.8 %</f>
        <v>0.028</v>
      </c>
      <c r="D39" s="6">
        <f>+4.6 %</f>
        <v>0.046</v>
      </c>
      <c r="E39" s="6">
        <f>+7.9 %</f>
        <v>0.079</v>
      </c>
    </row>
    <row r="40">
      <c r="A40" s="4">
        <v>42856.0</v>
      </c>
      <c r="B40" s="5" t="s">
        <v>248</v>
      </c>
      <c r="C40" s="6">
        <f t="shared" ref="C40:C41" si="2">+0.9 %</f>
        <v>0.009</v>
      </c>
      <c r="D40" s="6">
        <f>+3.2 %</f>
        <v>0.032</v>
      </c>
      <c r="E40" s="6">
        <f>+4.7 %</f>
        <v>0.047</v>
      </c>
    </row>
    <row r="41">
      <c r="A41" s="4">
        <v>42826.0</v>
      </c>
      <c r="B41" s="5" t="s">
        <v>249</v>
      </c>
      <c r="C41" s="6">
        <f t="shared" si="2"/>
        <v>0.009</v>
      </c>
      <c r="D41" s="6">
        <f>+2.3 %</f>
        <v>0.023</v>
      </c>
      <c r="E41" s="6">
        <f>+3.8 %</f>
        <v>0.038</v>
      </c>
    </row>
    <row r="42">
      <c r="A42" s="4">
        <v>42795.0</v>
      </c>
      <c r="B42" s="5" t="s">
        <v>250</v>
      </c>
      <c r="C42" s="6">
        <f>+1.4 %</f>
        <v>0.014</v>
      </c>
      <c r="D42" s="6">
        <f>+1.9 %</f>
        <v>0.019</v>
      </c>
      <c r="E42" s="6">
        <f>+3.6 %</f>
        <v>0.036</v>
      </c>
    </row>
    <row r="43">
      <c r="A43" s="4">
        <v>42767.0</v>
      </c>
      <c r="B43" s="5" t="s">
        <v>251</v>
      </c>
      <c r="C43" s="5" t="s">
        <v>35</v>
      </c>
      <c r="D43" s="6">
        <f>+2.2 %</f>
        <v>0.022</v>
      </c>
      <c r="E43" s="6">
        <f>+2.5 %</f>
        <v>0.025</v>
      </c>
    </row>
    <row r="44">
      <c r="A44" s="4">
        <v>42736.0</v>
      </c>
      <c r="B44" s="5" t="s">
        <v>251</v>
      </c>
      <c r="C44" s="6">
        <f>+0.4 %</f>
        <v>0.004</v>
      </c>
      <c r="D44" s="6">
        <f>+3.9 %</f>
        <v>0.039</v>
      </c>
      <c r="E44" s="6">
        <f>+2.6 %</f>
        <v>0.026</v>
      </c>
    </row>
    <row r="45">
      <c r="A45" s="4">
        <v>42705.0</v>
      </c>
      <c r="B45" s="5" t="s">
        <v>252</v>
      </c>
      <c r="C45" s="6">
        <f t="shared" ref="C45:C46" si="3">+1.7 %</f>
        <v>0.017</v>
      </c>
      <c r="D45" s="6">
        <f>+4.3 %</f>
        <v>0.043</v>
      </c>
      <c r="E45" s="6">
        <f>+1.8 %</f>
        <v>0.018</v>
      </c>
    </row>
    <row r="46">
      <c r="A46" s="4">
        <v>42675.0</v>
      </c>
      <c r="B46" s="5" t="s">
        <v>253</v>
      </c>
      <c r="C46" s="6">
        <f t="shared" si="3"/>
        <v>0.017</v>
      </c>
      <c r="D46" s="6">
        <f>+0.3 %</f>
        <v>0.003</v>
      </c>
      <c r="E46" s="6">
        <f>+1.7 %</f>
        <v>0.017</v>
      </c>
    </row>
    <row r="47">
      <c r="A47" s="4">
        <v>42644.0</v>
      </c>
      <c r="B47" s="5" t="s">
        <v>254</v>
      </c>
      <c r="C47" s="6">
        <f>+0.8 %</f>
        <v>0.008</v>
      </c>
      <c r="D47" s="7" t="s">
        <v>75</v>
      </c>
      <c r="E47" s="6">
        <f>+0.2 %</f>
        <v>0.002</v>
      </c>
    </row>
    <row r="48">
      <c r="A48" s="4">
        <v>42614.0</v>
      </c>
      <c r="B48" s="5" t="s">
        <v>201</v>
      </c>
      <c r="C48" s="7" t="s">
        <v>80</v>
      </c>
      <c r="D48" s="7" t="s">
        <v>255</v>
      </c>
      <c r="E48" s="7" t="s">
        <v>67</v>
      </c>
    </row>
    <row r="49">
      <c r="A49" s="4">
        <v>42583.0</v>
      </c>
      <c r="B49" s="5" t="s">
        <v>256</v>
      </c>
      <c r="C49" s="7" t="s">
        <v>57</v>
      </c>
      <c r="D49" s="7" t="s">
        <v>65</v>
      </c>
      <c r="E49" s="6">
        <f>+0.6 %</f>
        <v>0.006</v>
      </c>
    </row>
    <row r="50">
      <c r="A50" s="4">
        <v>42552.0</v>
      </c>
      <c r="B50" s="5" t="s">
        <v>257</v>
      </c>
      <c r="C50" s="7" t="s">
        <v>18</v>
      </c>
      <c r="D50" s="7" t="s">
        <v>85</v>
      </c>
      <c r="E50" s="6">
        <f>+0.1 %</f>
        <v>0.001</v>
      </c>
    </row>
    <row r="51">
      <c r="A51" s="4">
        <v>42522.0</v>
      </c>
      <c r="B51" s="5" t="s">
        <v>258</v>
      </c>
      <c r="C51" s="7" t="s">
        <v>15</v>
      </c>
      <c r="D51" s="6">
        <f>+0.4 %</f>
        <v>0.004</v>
      </c>
      <c r="E51" s="6">
        <f>+0.6 %</f>
        <v>0.006</v>
      </c>
    </row>
    <row r="52">
      <c r="A52" s="4">
        <v>42491.0</v>
      </c>
      <c r="B52" s="5" t="s">
        <v>259</v>
      </c>
      <c r="C52" s="5" t="s">
        <v>35</v>
      </c>
      <c r="D52" s="6">
        <f>+1.1 %</f>
        <v>0.011</v>
      </c>
      <c r="E52" s="6">
        <f>+0.7 %</f>
        <v>0.007</v>
      </c>
    </row>
    <row r="53">
      <c r="A53" s="4">
        <v>42461.0</v>
      </c>
      <c r="B53" s="5" t="s">
        <v>259</v>
      </c>
      <c r="C53" s="6">
        <f>+0.7 %</f>
        <v>0.007</v>
      </c>
      <c r="D53" s="6">
        <f>+1.2 %</f>
        <v>0.012</v>
      </c>
      <c r="E53" s="6">
        <f>+1 %</f>
        <v>0.01</v>
      </c>
    </row>
    <row r="54">
      <c r="A54" s="4">
        <v>42430.0</v>
      </c>
      <c r="B54" s="5" t="s">
        <v>253</v>
      </c>
      <c r="C54" s="6">
        <f>+0.3 %</f>
        <v>0.003</v>
      </c>
      <c r="D54" s="6">
        <f>+0.1 %</f>
        <v>0.001</v>
      </c>
      <c r="E54" s="6">
        <f>+0.6 %</f>
        <v>0.006</v>
      </c>
    </row>
    <row r="55">
      <c r="A55" s="4">
        <v>42401.0</v>
      </c>
      <c r="B55" s="5" t="s">
        <v>260</v>
      </c>
      <c r="C55" s="6">
        <f>+0.1 %</f>
        <v>0.001</v>
      </c>
      <c r="D55" s="6">
        <f t="shared" ref="D55:D56" si="4">+1.4 %</f>
        <v>0.014</v>
      </c>
      <c r="E55" s="6">
        <f>+0.8 %</f>
        <v>0.008</v>
      </c>
    </row>
    <row r="56">
      <c r="A56" s="4">
        <v>42370.0</v>
      </c>
      <c r="B56" s="5" t="s">
        <v>261</v>
      </c>
      <c r="C56" s="7" t="s">
        <v>60</v>
      </c>
      <c r="D56" s="6">
        <f t="shared" si="4"/>
        <v>0.014</v>
      </c>
      <c r="E56" s="6">
        <f>+0.4 %</f>
        <v>0.004</v>
      </c>
    </row>
    <row r="57">
      <c r="A57" s="4">
        <v>42339.0</v>
      </c>
      <c r="B57" s="5" t="s">
        <v>262</v>
      </c>
      <c r="C57" s="6">
        <f>+1.6 %</f>
        <v>0.016</v>
      </c>
      <c r="D57" s="6">
        <f>+0.7 %</f>
        <v>0.007</v>
      </c>
      <c r="E57" s="6">
        <f>+1.8 %</f>
        <v>0.018</v>
      </c>
    </row>
    <row r="58">
      <c r="A58" s="4">
        <v>42309.0</v>
      </c>
      <c r="B58" s="5" t="s">
        <v>263</v>
      </c>
      <c r="C58" s="6">
        <f>+0.2 %</f>
        <v>0.002</v>
      </c>
      <c r="D58" s="7" t="s">
        <v>23</v>
      </c>
      <c r="E58" s="6">
        <f>+0.6 %</f>
        <v>0.006</v>
      </c>
    </row>
    <row r="59">
      <c r="A59" s="4">
        <v>42278.0</v>
      </c>
      <c r="B59" s="5" t="s">
        <v>264</v>
      </c>
      <c r="C59" s="7" t="s">
        <v>47</v>
      </c>
      <c r="D59" s="7" t="s">
        <v>82</v>
      </c>
      <c r="E59" s="6">
        <f>+1.3 %</f>
        <v>0.013</v>
      </c>
    </row>
    <row r="60">
      <c r="A60" s="4">
        <v>42248.0</v>
      </c>
      <c r="B60" s="5" t="s">
        <v>265</v>
      </c>
      <c r="C60" s="6">
        <f>+0.2 %</f>
        <v>0.002</v>
      </c>
      <c r="D60" s="7" t="s">
        <v>48</v>
      </c>
      <c r="E60" s="6">
        <f>+2.9 %</f>
        <v>0.029</v>
      </c>
    </row>
    <row r="61">
      <c r="A61" s="4">
        <v>42217.0</v>
      </c>
      <c r="B61" s="5" t="s">
        <v>266</v>
      </c>
      <c r="C61" s="7" t="s">
        <v>74</v>
      </c>
      <c r="D61" s="7" t="s">
        <v>65</v>
      </c>
      <c r="E61" s="6">
        <f>+2.5 %</f>
        <v>0.025</v>
      </c>
    </row>
    <row r="62">
      <c r="A62" s="4">
        <v>42186.0</v>
      </c>
      <c r="B62" s="5" t="s">
        <v>267</v>
      </c>
      <c r="C62" s="7" t="s">
        <v>53</v>
      </c>
      <c r="D62" s="6">
        <f>+0.1 %</f>
        <v>0.001</v>
      </c>
      <c r="E62" s="6">
        <f>+2.9 %</f>
        <v>0.029</v>
      </c>
    </row>
    <row r="63">
      <c r="A63" s="4">
        <v>42156.0</v>
      </c>
      <c r="B63" s="5" t="s">
        <v>257</v>
      </c>
      <c r="C63" s="7" t="s">
        <v>57</v>
      </c>
      <c r="D63" s="6">
        <f>+0.5 %</f>
        <v>0.005</v>
      </c>
      <c r="E63" s="6">
        <f>+4.2 %</f>
        <v>0.042</v>
      </c>
    </row>
    <row r="64">
      <c r="A64" s="4">
        <v>42125.0</v>
      </c>
      <c r="B64" s="5" t="s">
        <v>268</v>
      </c>
      <c r="C64" s="6">
        <f>+0.4 %</f>
        <v>0.004</v>
      </c>
      <c r="D64" s="6">
        <f>+1.2 %</f>
        <v>0.012</v>
      </c>
      <c r="E64" s="6">
        <f>+3.6 %</f>
        <v>0.036</v>
      </c>
    </row>
    <row r="65">
      <c r="A65" s="4">
        <v>42095.0</v>
      </c>
      <c r="B65" s="5" t="s">
        <v>260</v>
      </c>
      <c r="C65" s="6">
        <f>+0.3 %</f>
        <v>0.003</v>
      </c>
      <c r="D65" s="6">
        <f>+0.6 %</f>
        <v>0.006</v>
      </c>
      <c r="E65" s="6">
        <f>+2.9 %</f>
        <v>0.029</v>
      </c>
    </row>
    <row r="66">
      <c r="A66" s="4">
        <v>42064.0</v>
      </c>
      <c r="B66" s="5" t="s">
        <v>269</v>
      </c>
      <c r="C66" s="6">
        <f>+0.5 %</f>
        <v>0.005</v>
      </c>
      <c r="D66" s="6">
        <f t="shared" ref="D66:D67" si="5">+1.2 %</f>
        <v>0.012</v>
      </c>
      <c r="E66" s="6">
        <f>+1.6 %</f>
        <v>0.016</v>
      </c>
    </row>
    <row r="67">
      <c r="A67" s="4">
        <v>42036.0</v>
      </c>
      <c r="B67" s="5" t="s">
        <v>270</v>
      </c>
      <c r="C67" s="7" t="s">
        <v>57</v>
      </c>
      <c r="D67" s="6">
        <f t="shared" si="5"/>
        <v>0.012</v>
      </c>
      <c r="E67" s="6">
        <f>+0.2 %</f>
        <v>0.002</v>
      </c>
    </row>
    <row r="68">
      <c r="A68" s="4">
        <v>42005.0</v>
      </c>
      <c r="B68" s="5" t="s">
        <v>266</v>
      </c>
      <c r="C68" s="6">
        <f>+1 %</f>
        <v>0.01</v>
      </c>
      <c r="D68" s="6">
        <f>+2.3 %</f>
        <v>0.023</v>
      </c>
      <c r="E68" s="6">
        <f>+0.6 %</f>
        <v>0.006</v>
      </c>
    </row>
    <row r="69">
      <c r="A69" s="4">
        <v>41974.0</v>
      </c>
      <c r="B69" s="5" t="s">
        <v>264</v>
      </c>
      <c r="C69" s="6">
        <f>+0.5 %</f>
        <v>0.005</v>
      </c>
      <c r="D69" s="6">
        <f>+1.7 %</f>
        <v>0.017</v>
      </c>
      <c r="E69" s="7" t="s">
        <v>57</v>
      </c>
    </row>
    <row r="70">
      <c r="A70" s="4">
        <v>41944.0</v>
      </c>
      <c r="B70" s="5" t="s">
        <v>271</v>
      </c>
      <c r="C70" s="6">
        <f>+0.8 %</f>
        <v>0.008</v>
      </c>
      <c r="D70" s="6">
        <f>+1 %</f>
        <v>0.01</v>
      </c>
      <c r="E70" s="7" t="s">
        <v>105</v>
      </c>
    </row>
    <row r="71">
      <c r="A71" s="4">
        <v>41913.0</v>
      </c>
      <c r="B71" s="5" t="s">
        <v>272</v>
      </c>
      <c r="C71" s="6">
        <f>+0.4 %</f>
        <v>0.004</v>
      </c>
      <c r="D71" s="7" t="s">
        <v>53</v>
      </c>
      <c r="E71" s="7" t="s">
        <v>90</v>
      </c>
    </row>
    <row r="72">
      <c r="A72" s="4">
        <v>41883.0</v>
      </c>
      <c r="B72" s="5" t="s">
        <v>273</v>
      </c>
      <c r="C72" s="7" t="s">
        <v>57</v>
      </c>
      <c r="D72" s="6">
        <f>+0.7 %</f>
        <v>0.007</v>
      </c>
      <c r="E72" s="7" t="s">
        <v>11</v>
      </c>
    </row>
    <row r="73">
      <c r="A73" s="4">
        <v>41852.0</v>
      </c>
      <c r="B73" s="5" t="s">
        <v>274</v>
      </c>
      <c r="C73" s="7" t="s">
        <v>15</v>
      </c>
      <c r="D73" s="6">
        <f t="shared" ref="D73:D74" si="6">+0.1 %</f>
        <v>0.001</v>
      </c>
      <c r="E73" s="7" t="s">
        <v>185</v>
      </c>
    </row>
    <row r="74">
      <c r="A74" s="4">
        <v>41821.0</v>
      </c>
      <c r="B74" s="5" t="s">
        <v>275</v>
      </c>
      <c r="C74" s="6">
        <f>+1.3 %</f>
        <v>0.013</v>
      </c>
      <c r="D74" s="6">
        <f t="shared" si="6"/>
        <v>0.001</v>
      </c>
      <c r="E74" s="7" t="s">
        <v>100</v>
      </c>
    </row>
    <row r="75">
      <c r="A75" s="4">
        <v>41791.0</v>
      </c>
      <c r="B75" s="5" t="s">
        <v>276</v>
      </c>
      <c r="C75" s="7" t="s">
        <v>85</v>
      </c>
      <c r="D75" s="7" t="s">
        <v>72</v>
      </c>
      <c r="E75" s="7" t="s">
        <v>277</v>
      </c>
    </row>
    <row r="76">
      <c r="A76" s="4">
        <v>41760.0</v>
      </c>
      <c r="B76" s="5" t="s">
        <v>197</v>
      </c>
      <c r="C76" s="7" t="s">
        <v>15</v>
      </c>
      <c r="D76" s="7" t="s">
        <v>72</v>
      </c>
      <c r="E76" s="7" t="s">
        <v>278</v>
      </c>
    </row>
    <row r="77">
      <c r="A77" s="4">
        <v>41730.0</v>
      </c>
      <c r="B77" s="5" t="s">
        <v>279</v>
      </c>
      <c r="C77" s="7" t="s">
        <v>65</v>
      </c>
      <c r="D77" s="7" t="s">
        <v>82</v>
      </c>
      <c r="E77" s="7" t="s">
        <v>277</v>
      </c>
    </row>
    <row r="78">
      <c r="A78" s="4">
        <v>41699.0</v>
      </c>
      <c r="B78" s="5" t="s">
        <v>204</v>
      </c>
      <c r="C78" s="7" t="s">
        <v>23</v>
      </c>
      <c r="D78" s="7" t="s">
        <v>48</v>
      </c>
      <c r="E78" s="7" t="s">
        <v>280</v>
      </c>
    </row>
    <row r="79">
      <c r="A79" s="4">
        <v>41671.0</v>
      </c>
      <c r="B79" s="5" t="s">
        <v>281</v>
      </c>
      <c r="C79" s="6">
        <f>+0.2 %</f>
        <v>0.002</v>
      </c>
      <c r="D79" s="7" t="s">
        <v>23</v>
      </c>
      <c r="E79" s="7" t="s">
        <v>185</v>
      </c>
    </row>
    <row r="80">
      <c r="A80" s="4">
        <v>41640.0</v>
      </c>
      <c r="B80" s="5" t="s">
        <v>282</v>
      </c>
      <c r="C80" s="6">
        <f>+0.1 %</f>
        <v>0.001</v>
      </c>
      <c r="D80" s="7" t="s">
        <v>78</v>
      </c>
      <c r="E80" s="7" t="s">
        <v>96</v>
      </c>
    </row>
    <row r="81">
      <c r="A81" s="4">
        <v>41609.0</v>
      </c>
      <c r="B81" s="5" t="s">
        <v>283</v>
      </c>
      <c r="C81" s="7" t="s">
        <v>65</v>
      </c>
      <c r="D81" s="7" t="s">
        <v>152</v>
      </c>
      <c r="E81" s="7" t="s">
        <v>277</v>
      </c>
    </row>
    <row r="82">
      <c r="A82" s="4">
        <v>41579.0</v>
      </c>
      <c r="B82" s="5" t="s">
        <v>284</v>
      </c>
      <c r="C82" s="7" t="s">
        <v>18</v>
      </c>
      <c r="D82" s="7" t="s">
        <v>150</v>
      </c>
      <c r="E82" s="7" t="s">
        <v>280</v>
      </c>
    </row>
    <row r="83">
      <c r="A83" s="4">
        <v>41548.0</v>
      </c>
      <c r="B83" s="5" t="s">
        <v>257</v>
      </c>
      <c r="C83" s="7" t="s">
        <v>75</v>
      </c>
      <c r="D83" s="7" t="s">
        <v>285</v>
      </c>
      <c r="E83" s="7" t="s">
        <v>277</v>
      </c>
    </row>
    <row r="84">
      <c r="A84" s="4">
        <v>41518.0</v>
      </c>
      <c r="B84" s="5" t="s">
        <v>286</v>
      </c>
      <c r="C84" s="7" t="s">
        <v>74</v>
      </c>
      <c r="D84" s="7" t="s">
        <v>60</v>
      </c>
      <c r="E84" s="7" t="s">
        <v>287</v>
      </c>
    </row>
    <row r="85">
      <c r="A85" s="4">
        <v>41487.0</v>
      </c>
      <c r="B85" s="5" t="s">
        <v>288</v>
      </c>
      <c r="C85" s="7" t="s">
        <v>15</v>
      </c>
      <c r="D85" s="7" t="s">
        <v>53</v>
      </c>
      <c r="E85" s="7" t="s">
        <v>153</v>
      </c>
    </row>
    <row r="86">
      <c r="A86" s="4">
        <v>41456.0</v>
      </c>
      <c r="B86" s="5" t="s">
        <v>289</v>
      </c>
      <c r="C86" s="6">
        <f>+0.6 %</f>
        <v>0.006</v>
      </c>
      <c r="D86" s="7" t="s">
        <v>48</v>
      </c>
      <c r="E86" s="7" t="s">
        <v>290</v>
      </c>
    </row>
    <row r="87">
      <c r="A87" s="4">
        <v>41426.0</v>
      </c>
      <c r="B87" s="5" t="s">
        <v>291</v>
      </c>
      <c r="C87" s="7" t="s">
        <v>15</v>
      </c>
      <c r="D87" s="7" t="s">
        <v>80</v>
      </c>
      <c r="E87" s="7" t="s">
        <v>292</v>
      </c>
    </row>
    <row r="88">
      <c r="A88" s="4">
        <v>41395.0</v>
      </c>
      <c r="B88" s="5" t="s">
        <v>293</v>
      </c>
      <c r="C88" s="7" t="s">
        <v>23</v>
      </c>
      <c r="D88" s="7" t="s">
        <v>63</v>
      </c>
      <c r="E88" s="7" t="s">
        <v>294</v>
      </c>
    </row>
    <row r="89">
      <c r="A89" s="4">
        <v>41365.0</v>
      </c>
      <c r="B89" s="5" t="s">
        <v>295</v>
      </c>
      <c r="C89" s="7" t="s">
        <v>65</v>
      </c>
      <c r="D89" s="7" t="s">
        <v>18</v>
      </c>
      <c r="E89" s="7" t="s">
        <v>296</v>
      </c>
    </row>
    <row r="90">
      <c r="A90" s="4">
        <v>41334.0</v>
      </c>
      <c r="B90" s="5" t="s">
        <v>297</v>
      </c>
      <c r="C90" s="7" t="s">
        <v>53</v>
      </c>
      <c r="D90" s="7" t="s">
        <v>18</v>
      </c>
      <c r="E90" s="7" t="s">
        <v>127</v>
      </c>
    </row>
    <row r="91">
      <c r="A91" s="4">
        <v>41306.0</v>
      </c>
      <c r="B91" s="5" t="s">
        <v>298</v>
      </c>
      <c r="C91" s="6">
        <f>+0.6 %</f>
        <v>0.006</v>
      </c>
      <c r="D91" s="7" t="s">
        <v>75</v>
      </c>
      <c r="E91" s="7" t="s">
        <v>138</v>
      </c>
    </row>
    <row r="92">
      <c r="A92" s="4">
        <v>41275.0</v>
      </c>
      <c r="B92" s="5" t="s">
        <v>299</v>
      </c>
      <c r="C92" s="7" t="s">
        <v>65</v>
      </c>
      <c r="D92" s="7" t="s">
        <v>285</v>
      </c>
      <c r="E92" s="7" t="s">
        <v>300</v>
      </c>
    </row>
    <row r="93">
      <c r="A93" s="4">
        <v>41244.0</v>
      </c>
      <c r="B93" s="5" t="s">
        <v>301</v>
      </c>
      <c r="C93" s="7" t="s">
        <v>47</v>
      </c>
      <c r="D93" s="7" t="s">
        <v>106</v>
      </c>
      <c r="E93" s="7" t="s">
        <v>300</v>
      </c>
    </row>
    <row r="94">
      <c r="A94" s="4">
        <v>41214.0</v>
      </c>
      <c r="B94" s="5" t="s">
        <v>302</v>
      </c>
      <c r="C94" s="7" t="s">
        <v>15</v>
      </c>
      <c r="D94" s="7" t="s">
        <v>182</v>
      </c>
      <c r="E94" s="7" t="s">
        <v>303</v>
      </c>
    </row>
    <row r="95">
      <c r="A95" s="4">
        <v>41183.0</v>
      </c>
      <c r="B95" s="5" t="s">
        <v>304</v>
      </c>
      <c r="C95" s="7" t="s">
        <v>48</v>
      </c>
      <c r="D95" s="7" t="s">
        <v>96</v>
      </c>
      <c r="E95" s="7" t="s">
        <v>305</v>
      </c>
    </row>
    <row r="96">
      <c r="A96" s="4">
        <v>41153.0</v>
      </c>
      <c r="B96" s="5" t="s">
        <v>306</v>
      </c>
      <c r="C96" s="7" t="s">
        <v>92</v>
      </c>
      <c r="D96" s="7" t="s">
        <v>185</v>
      </c>
      <c r="E96" s="7" t="s">
        <v>134</v>
      </c>
    </row>
    <row r="97">
      <c r="A97" s="4">
        <v>41122.0</v>
      </c>
      <c r="B97" s="5" t="s">
        <v>307</v>
      </c>
      <c r="C97" s="7" t="s">
        <v>67</v>
      </c>
      <c r="D97" s="7" t="s">
        <v>212</v>
      </c>
      <c r="E97" s="7" t="s">
        <v>308</v>
      </c>
    </row>
    <row r="98">
      <c r="A98" s="4">
        <v>41091.0</v>
      </c>
      <c r="B98" s="5" t="s">
        <v>240</v>
      </c>
      <c r="C98" s="7" t="s">
        <v>65</v>
      </c>
      <c r="D98" s="7" t="s">
        <v>255</v>
      </c>
      <c r="E98" s="7" t="s">
        <v>309</v>
      </c>
    </row>
    <row r="99">
      <c r="A99" s="4">
        <v>41061.0</v>
      </c>
      <c r="B99" s="5" t="s">
        <v>310</v>
      </c>
      <c r="C99" s="7" t="s">
        <v>74</v>
      </c>
      <c r="D99" s="7" t="s">
        <v>145</v>
      </c>
      <c r="E99" s="7" t="s">
        <v>311</v>
      </c>
    </row>
    <row r="100">
      <c r="A100" s="4">
        <v>41030.0</v>
      </c>
      <c r="B100" s="5" t="s">
        <v>312</v>
      </c>
      <c r="C100" s="7" t="s">
        <v>47</v>
      </c>
      <c r="D100" s="7" t="s">
        <v>72</v>
      </c>
      <c r="E100" s="7" t="s">
        <v>313</v>
      </c>
    </row>
    <row r="101">
      <c r="A101" s="4">
        <v>41000.0</v>
      </c>
      <c r="B101" s="5" t="s">
        <v>314</v>
      </c>
      <c r="C101" s="7" t="s">
        <v>23</v>
      </c>
      <c r="D101" s="7" t="s">
        <v>92</v>
      </c>
      <c r="E101" s="7" t="s">
        <v>315</v>
      </c>
    </row>
    <row r="102">
      <c r="A102" s="4">
        <v>40969.0</v>
      </c>
      <c r="B102" s="5" t="s">
        <v>316</v>
      </c>
      <c r="C102" s="7" t="s">
        <v>15</v>
      </c>
      <c r="D102" s="7" t="s">
        <v>152</v>
      </c>
      <c r="E102" s="7" t="s">
        <v>317</v>
      </c>
    </row>
    <row r="103">
      <c r="A103" s="4">
        <v>40940.0</v>
      </c>
      <c r="B103" s="5" t="s">
        <v>238</v>
      </c>
      <c r="C103" s="7" t="s">
        <v>82</v>
      </c>
      <c r="D103" s="7" t="s">
        <v>212</v>
      </c>
      <c r="E103" s="7" t="s">
        <v>318</v>
      </c>
    </row>
    <row r="104">
      <c r="A104" s="4">
        <v>40909.0</v>
      </c>
      <c r="B104" s="5" t="s">
        <v>319</v>
      </c>
      <c r="C104" s="7" t="s">
        <v>65</v>
      </c>
      <c r="D104" s="7" t="s">
        <v>82</v>
      </c>
      <c r="E104" s="7" t="s">
        <v>9</v>
      </c>
    </row>
    <row r="105">
      <c r="A105" s="4">
        <v>40878.0</v>
      </c>
      <c r="B105" s="5" t="s">
        <v>320</v>
      </c>
      <c r="C105" s="7" t="s">
        <v>23</v>
      </c>
      <c r="D105" s="7" t="s">
        <v>47</v>
      </c>
      <c r="E105" s="7" t="s">
        <v>182</v>
      </c>
    </row>
    <row r="106">
      <c r="A106" s="4">
        <v>40848.0</v>
      </c>
      <c r="B106" s="5" t="s">
        <v>321</v>
      </c>
      <c r="C106" s="6">
        <f>+0.2 %</f>
        <v>0.002</v>
      </c>
      <c r="D106" s="7" t="s">
        <v>80</v>
      </c>
      <c r="E106" s="7" t="s">
        <v>145</v>
      </c>
    </row>
    <row r="107">
      <c r="A107" s="4">
        <v>40817.0</v>
      </c>
      <c r="B107" s="5" t="s">
        <v>322</v>
      </c>
      <c r="C107" s="7" t="s">
        <v>18</v>
      </c>
      <c r="D107" s="7" t="s">
        <v>152</v>
      </c>
      <c r="E107" s="7" t="s">
        <v>82</v>
      </c>
    </row>
    <row r="108">
      <c r="A108" s="4">
        <v>40787.0</v>
      </c>
      <c r="B108" s="5" t="s">
        <v>323</v>
      </c>
      <c r="C108" s="7" t="s">
        <v>63</v>
      </c>
      <c r="D108" s="7" t="s">
        <v>150</v>
      </c>
      <c r="E108" s="7" t="s">
        <v>60</v>
      </c>
    </row>
    <row r="109">
      <c r="A109" s="4">
        <v>40756.0</v>
      </c>
      <c r="B109" s="5" t="s">
        <v>324</v>
      </c>
      <c r="C109" s="7" t="s">
        <v>18</v>
      </c>
      <c r="D109" s="7" t="s">
        <v>23</v>
      </c>
      <c r="E109" s="6">
        <f>+1.3 %</f>
        <v>0.013</v>
      </c>
    </row>
    <row r="110">
      <c r="A110" s="4">
        <v>40725.0</v>
      </c>
      <c r="B110" s="5" t="s">
        <v>325</v>
      </c>
      <c r="C110" s="7" t="s">
        <v>15</v>
      </c>
      <c r="D110" s="7" t="s">
        <v>57</v>
      </c>
      <c r="E110" s="6">
        <f>+1 %</f>
        <v>0.01</v>
      </c>
    </row>
    <row r="111">
      <c r="A111" s="4">
        <v>40695.0</v>
      </c>
      <c r="B111" s="5" t="s">
        <v>326</v>
      </c>
      <c r="C111" s="5" t="s">
        <v>35</v>
      </c>
      <c r="D111" s="5" t="s">
        <v>35</v>
      </c>
      <c r="E111" s="6">
        <f>+1.9 %</f>
        <v>0.019</v>
      </c>
    </row>
    <row r="112">
      <c r="A112" s="4">
        <v>40664.0</v>
      </c>
      <c r="B112" s="5" t="s">
        <v>327</v>
      </c>
      <c r="C112" s="6">
        <f>+0.1 %</f>
        <v>0.001</v>
      </c>
      <c r="D112" s="6">
        <f>+0.5 %</f>
        <v>0.005</v>
      </c>
      <c r="E112" s="6">
        <f>+2 %</f>
        <v>0.02</v>
      </c>
    </row>
    <row r="113">
      <c r="A113" s="4">
        <v>40634.0</v>
      </c>
      <c r="B113" s="5" t="s">
        <v>328</v>
      </c>
      <c r="C113" s="7" t="s">
        <v>53</v>
      </c>
      <c r="D113" s="5" t="s">
        <v>35</v>
      </c>
      <c r="E113" s="6">
        <f>+2.8 %</f>
        <v>0.028</v>
      </c>
    </row>
    <row r="114">
      <c r="A114" s="4">
        <v>40603.0</v>
      </c>
      <c r="B114" s="5" t="s">
        <v>327</v>
      </c>
      <c r="C114" s="6">
        <f>+0.5 %</f>
        <v>0.005</v>
      </c>
      <c r="D114" s="6">
        <f>+0.1 %</f>
        <v>0.001</v>
      </c>
      <c r="E114" s="6">
        <f>+3.1 %</f>
        <v>0.031</v>
      </c>
    </row>
    <row r="115">
      <c r="A115" s="4">
        <v>40575.0</v>
      </c>
      <c r="B115" s="5" t="s">
        <v>329</v>
      </c>
      <c r="C115" s="7" t="s">
        <v>60</v>
      </c>
      <c r="D115" s="5" t="s">
        <v>35</v>
      </c>
      <c r="E115" s="6">
        <f>+3.8 %</f>
        <v>0.038</v>
      </c>
    </row>
    <row r="116">
      <c r="A116" s="4">
        <v>40544.0</v>
      </c>
      <c r="B116" s="5" t="s">
        <v>326</v>
      </c>
      <c r="C116" s="6">
        <f>+0.1 %</f>
        <v>0.001</v>
      </c>
      <c r="D116" s="6">
        <f>+1.6 %</f>
        <v>0.016</v>
      </c>
      <c r="E116" s="6">
        <f>+4.2 %</f>
        <v>0.042</v>
      </c>
    </row>
    <row r="117">
      <c r="A117" s="4">
        <v>40513.0</v>
      </c>
      <c r="B117" s="5" t="s">
        <v>330</v>
      </c>
      <c r="C117" s="6">
        <f>+0.3 %</f>
        <v>0.003</v>
      </c>
      <c r="D117" s="6">
        <f>+2.2 %</f>
        <v>0.022</v>
      </c>
      <c r="E117" s="6">
        <f>+4.4 %</f>
        <v>0.044</v>
      </c>
    </row>
    <row r="118">
      <c r="A118" s="4">
        <v>40483.0</v>
      </c>
      <c r="B118" s="5" t="s">
        <v>329</v>
      </c>
      <c r="C118" s="6">
        <f>+1.2 %</f>
        <v>0.012</v>
      </c>
      <c r="D118" s="6">
        <f>+1.7 %</f>
        <v>0.017</v>
      </c>
      <c r="E118" s="6">
        <f>+3.5 %</f>
        <v>0.035</v>
      </c>
    </row>
    <row r="119">
      <c r="A119" s="4">
        <v>40452.0</v>
      </c>
      <c r="B119" s="5" t="s">
        <v>331</v>
      </c>
      <c r="C119" s="6">
        <f>+0.7 %</f>
        <v>0.007</v>
      </c>
      <c r="D119" s="7" t="s">
        <v>60</v>
      </c>
      <c r="E119" s="6">
        <f>+2.6 %</f>
        <v>0.026</v>
      </c>
    </row>
    <row r="120">
      <c r="A120" s="4">
        <v>40422.0</v>
      </c>
      <c r="B120" s="5" t="s">
        <v>234</v>
      </c>
      <c r="C120" s="7" t="s">
        <v>57</v>
      </c>
      <c r="D120" s="7" t="s">
        <v>60</v>
      </c>
      <c r="E120" s="6">
        <f>+1.9 %</f>
        <v>0.019</v>
      </c>
    </row>
    <row r="121">
      <c r="A121" s="4">
        <v>40391.0</v>
      </c>
      <c r="B121" s="5" t="s">
        <v>332</v>
      </c>
      <c r="C121" s="7" t="s">
        <v>23</v>
      </c>
      <c r="D121" s="7" t="s">
        <v>53</v>
      </c>
      <c r="E121" s="6">
        <f>+1.4 %</f>
        <v>0.014</v>
      </c>
    </row>
    <row r="122">
      <c r="A122" s="4">
        <v>40360.0</v>
      </c>
      <c r="B122" s="5" t="s">
        <v>333</v>
      </c>
      <c r="C122" s="6">
        <f>+0.7 %</f>
        <v>0.007</v>
      </c>
      <c r="D122" s="6">
        <f>+1.6 %</f>
        <v>0.016</v>
      </c>
      <c r="E122" s="6">
        <f>+1.1 %</f>
        <v>0.011</v>
      </c>
    </row>
    <row r="123">
      <c r="A123" s="4">
        <v>40330.0</v>
      </c>
      <c r="B123" s="5" t="s">
        <v>334</v>
      </c>
      <c r="C123" s="5" t="s">
        <v>35</v>
      </c>
      <c r="D123" s="6">
        <f>+1.1 %</f>
        <v>0.011</v>
      </c>
      <c r="E123" s="6">
        <f>+0.1 %</f>
        <v>0.001</v>
      </c>
    </row>
    <row r="124">
      <c r="A124" s="4">
        <v>40299.0</v>
      </c>
      <c r="B124" s="5" t="s">
        <v>335</v>
      </c>
      <c r="C124" s="6">
        <f>+0.9 %</f>
        <v>0.009</v>
      </c>
      <c r="D124" s="6">
        <f>+2.2 %</f>
        <v>0.022</v>
      </c>
      <c r="E124" s="7" t="s">
        <v>15</v>
      </c>
    </row>
    <row r="125">
      <c r="A125" s="4">
        <v>40269.0</v>
      </c>
      <c r="B125" s="5" t="s">
        <v>336</v>
      </c>
      <c r="C125" s="6">
        <f>+0.1 %</f>
        <v>0.001</v>
      </c>
      <c r="D125" s="6">
        <f>+1.3 %</f>
        <v>0.013</v>
      </c>
      <c r="E125" s="7" t="s">
        <v>66</v>
      </c>
    </row>
    <row r="126">
      <c r="A126" s="4">
        <v>40238.0</v>
      </c>
      <c r="B126" s="5" t="s">
        <v>337</v>
      </c>
      <c r="C126" s="6">
        <f>+1.2 %</f>
        <v>0.012</v>
      </c>
      <c r="D126" s="6">
        <f>+1.5 %</f>
        <v>0.015</v>
      </c>
      <c r="E126" s="7" t="s">
        <v>13</v>
      </c>
    </row>
    <row r="127">
      <c r="A127" s="4">
        <v>40210.0</v>
      </c>
      <c r="B127" s="5" t="s">
        <v>338</v>
      </c>
      <c r="C127" s="5" t="s">
        <v>35</v>
      </c>
      <c r="D127" s="7" t="s">
        <v>15</v>
      </c>
      <c r="E127" s="7" t="s">
        <v>75</v>
      </c>
    </row>
    <row r="128">
      <c r="A128" s="4">
        <v>40179.0</v>
      </c>
      <c r="B128" s="5" t="s">
        <v>236</v>
      </c>
      <c r="C128" s="6">
        <f>+0.3 %</f>
        <v>0.003</v>
      </c>
      <c r="D128" s="5" t="s">
        <v>35</v>
      </c>
      <c r="E128" s="7" t="s">
        <v>63</v>
      </c>
    </row>
    <row r="129">
      <c r="A129" s="4">
        <v>40148.0</v>
      </c>
      <c r="B129" s="5" t="s">
        <v>339</v>
      </c>
      <c r="C129" s="7" t="s">
        <v>48</v>
      </c>
      <c r="D129" s="7" t="s">
        <v>57</v>
      </c>
      <c r="E129" s="7" t="s">
        <v>106</v>
      </c>
    </row>
    <row r="130">
      <c r="A130" s="4">
        <v>40118.0</v>
      </c>
      <c r="B130" s="5" t="s">
        <v>340</v>
      </c>
      <c r="C130" s="6">
        <f>+0.3 %</f>
        <v>0.003</v>
      </c>
      <c r="D130" s="7" t="s">
        <v>60</v>
      </c>
      <c r="E130" s="7" t="s">
        <v>145</v>
      </c>
    </row>
    <row r="131">
      <c r="A131" s="4">
        <v>40087.0</v>
      </c>
      <c r="B131" s="5" t="s">
        <v>236</v>
      </c>
      <c r="C131" s="5" t="s">
        <v>35</v>
      </c>
      <c r="D131" s="7" t="s">
        <v>105</v>
      </c>
      <c r="E131" s="7" t="s">
        <v>150</v>
      </c>
    </row>
    <row r="132">
      <c r="A132" s="4">
        <v>40057.0</v>
      </c>
      <c r="B132" s="5" t="s">
        <v>236</v>
      </c>
      <c r="C132" s="7" t="s">
        <v>23</v>
      </c>
      <c r="D132" s="7" t="s">
        <v>80</v>
      </c>
      <c r="E132" s="7" t="s">
        <v>140</v>
      </c>
    </row>
    <row r="133">
      <c r="A133" s="4">
        <v>40026.0</v>
      </c>
      <c r="B133" s="5" t="s">
        <v>341</v>
      </c>
      <c r="C133" s="7" t="s">
        <v>47</v>
      </c>
      <c r="D133" s="7" t="s">
        <v>105</v>
      </c>
      <c r="E133" s="7" t="s">
        <v>9</v>
      </c>
    </row>
    <row r="134">
      <c r="A134" s="4">
        <v>39995.0</v>
      </c>
      <c r="B134" s="5" t="s">
        <v>342</v>
      </c>
      <c r="C134" s="7" t="s">
        <v>60</v>
      </c>
      <c r="D134" s="7" t="s">
        <v>74</v>
      </c>
      <c r="E134" s="7" t="s">
        <v>96</v>
      </c>
    </row>
    <row r="135">
      <c r="A135" s="4">
        <v>39965.0</v>
      </c>
      <c r="B135" s="5" t="s">
        <v>335</v>
      </c>
      <c r="C135" s="7" t="s">
        <v>60</v>
      </c>
      <c r="D135" s="7" t="s">
        <v>15</v>
      </c>
      <c r="E135" s="7" t="s">
        <v>343</v>
      </c>
    </row>
    <row r="136">
      <c r="A136" s="4">
        <v>39934.0</v>
      </c>
      <c r="B136" s="5" t="s">
        <v>331</v>
      </c>
      <c r="C136" s="5" t="s">
        <v>35</v>
      </c>
      <c r="D136" s="6">
        <f>+1 %</f>
        <v>0.01</v>
      </c>
      <c r="E136" s="7" t="s">
        <v>280</v>
      </c>
    </row>
    <row r="137">
      <c r="A137" s="4">
        <v>39904.0</v>
      </c>
      <c r="B137" s="5" t="s">
        <v>344</v>
      </c>
      <c r="C137" s="6">
        <f>+0.1 %</f>
        <v>0.001</v>
      </c>
      <c r="D137" s="6">
        <f>+0.6 %</f>
        <v>0.006</v>
      </c>
      <c r="E137" s="7" t="s">
        <v>318</v>
      </c>
    </row>
    <row r="138">
      <c r="A138" s="4">
        <v>39873.0</v>
      </c>
      <c r="B138" s="5" t="s">
        <v>345</v>
      </c>
      <c r="C138" s="6">
        <f>+0.9 %</f>
        <v>0.009</v>
      </c>
      <c r="D138" s="6">
        <f>+0.8 %</f>
        <v>0.008</v>
      </c>
      <c r="E138" s="7" t="s">
        <v>318</v>
      </c>
    </row>
    <row r="139">
      <c r="A139" s="4">
        <v>39845.0</v>
      </c>
      <c r="B139" s="5" t="s">
        <v>346</v>
      </c>
      <c r="C139" s="7" t="s">
        <v>60</v>
      </c>
      <c r="D139" s="7" t="s">
        <v>66</v>
      </c>
      <c r="E139" s="7" t="s">
        <v>10</v>
      </c>
    </row>
    <row r="140">
      <c r="A140" s="4">
        <v>39814.0</v>
      </c>
      <c r="B140" s="5" t="s">
        <v>234</v>
      </c>
      <c r="C140" s="6">
        <f>+0.2 %</f>
        <v>0.002</v>
      </c>
      <c r="D140" s="7" t="s">
        <v>74</v>
      </c>
      <c r="E140" s="7" t="s">
        <v>111</v>
      </c>
    </row>
    <row r="141">
      <c r="A141" s="4">
        <v>39783.0</v>
      </c>
      <c r="B141" s="5" t="s">
        <v>347</v>
      </c>
      <c r="C141" s="7" t="s">
        <v>47</v>
      </c>
      <c r="D141" s="7" t="s">
        <v>145</v>
      </c>
      <c r="E141" s="7" t="s">
        <v>348</v>
      </c>
    </row>
    <row r="142">
      <c r="A142" s="4">
        <v>39753.0</v>
      </c>
      <c r="B142" s="5" t="s">
        <v>349</v>
      </c>
      <c r="C142" s="6">
        <f>+0.1 %</f>
        <v>0.001</v>
      </c>
      <c r="D142" s="7" t="s">
        <v>150</v>
      </c>
      <c r="E142" s="7" t="s">
        <v>350</v>
      </c>
    </row>
    <row r="143">
      <c r="A143" s="4">
        <v>39722.0</v>
      </c>
      <c r="B143" s="5" t="s">
        <v>351</v>
      </c>
      <c r="C143" s="7" t="s">
        <v>82</v>
      </c>
      <c r="D143" s="7" t="s">
        <v>95</v>
      </c>
      <c r="E143" s="7" t="s">
        <v>277</v>
      </c>
    </row>
    <row r="144">
      <c r="A144" s="4">
        <v>39692.0</v>
      </c>
      <c r="B144" s="5" t="s">
        <v>327</v>
      </c>
      <c r="C144" s="7" t="s">
        <v>66</v>
      </c>
      <c r="D144" s="7" t="s">
        <v>156</v>
      </c>
      <c r="E144" s="7" t="s">
        <v>11</v>
      </c>
    </row>
    <row r="145">
      <c r="A145" s="4">
        <v>39661.0</v>
      </c>
      <c r="B145" s="5" t="s">
        <v>352</v>
      </c>
      <c r="C145" s="7" t="s">
        <v>75</v>
      </c>
      <c r="D145" s="7" t="s">
        <v>88</v>
      </c>
      <c r="E145" s="7" t="s">
        <v>188</v>
      </c>
    </row>
    <row r="146">
      <c r="A146" s="4">
        <v>39630.0</v>
      </c>
      <c r="B146" s="5" t="s">
        <v>353</v>
      </c>
      <c r="C146" s="7" t="s">
        <v>105</v>
      </c>
      <c r="D146" s="7" t="s">
        <v>67</v>
      </c>
      <c r="E146" s="7" t="s">
        <v>99</v>
      </c>
    </row>
    <row r="147">
      <c r="A147" s="4">
        <v>39600.0</v>
      </c>
      <c r="B147" s="5" t="s">
        <v>354</v>
      </c>
      <c r="C147" s="7" t="s">
        <v>53</v>
      </c>
      <c r="D147" s="6">
        <f>+0.2 %</f>
        <v>0.002</v>
      </c>
      <c r="E147" s="7" t="s">
        <v>88</v>
      </c>
    </row>
    <row r="148">
      <c r="A148" s="4">
        <v>39569.0</v>
      </c>
      <c r="B148" s="5" t="s">
        <v>355</v>
      </c>
      <c r="C148" s="6">
        <f>+0.2 %</f>
        <v>0.002</v>
      </c>
      <c r="D148" s="6">
        <f>+1 %</f>
        <v>0.01</v>
      </c>
      <c r="E148" s="7" t="s">
        <v>285</v>
      </c>
    </row>
    <row r="149">
      <c r="A149" s="4">
        <v>39539.0</v>
      </c>
      <c r="B149" s="5" t="s">
        <v>222</v>
      </c>
      <c r="C149" s="6">
        <f>+0.1 %</f>
        <v>0.001</v>
      </c>
      <c r="D149" s="6">
        <f>+0.2 %</f>
        <v>0.002</v>
      </c>
      <c r="E149" s="6">
        <f>+1 %</f>
        <v>0.01</v>
      </c>
    </row>
    <row r="150">
      <c r="A150" s="4">
        <v>39508.0</v>
      </c>
      <c r="B150" s="5" t="s">
        <v>356</v>
      </c>
      <c r="C150" s="6">
        <f>+0.6 %</f>
        <v>0.006</v>
      </c>
      <c r="D150" s="7" t="s">
        <v>74</v>
      </c>
      <c r="E150" s="6">
        <f>+2.4 %</f>
        <v>0.024</v>
      </c>
    </row>
    <row r="151">
      <c r="A151" s="4">
        <v>39479.0</v>
      </c>
      <c r="B151" s="5" t="s">
        <v>357</v>
      </c>
      <c r="C151" s="7" t="s">
        <v>18</v>
      </c>
      <c r="D151" s="7" t="s">
        <v>152</v>
      </c>
      <c r="E151" s="6">
        <f>+4.3 %</f>
        <v>0.043</v>
      </c>
    </row>
    <row r="152">
      <c r="A152" s="4">
        <v>39448.0</v>
      </c>
      <c r="B152" s="5" t="s">
        <v>358</v>
      </c>
      <c r="C152" s="7" t="s">
        <v>23</v>
      </c>
      <c r="D152" s="7" t="s">
        <v>60</v>
      </c>
      <c r="E152" s="6">
        <f>+2.8 %</f>
        <v>0.028</v>
      </c>
    </row>
    <row r="153">
      <c r="A153" s="4">
        <v>39417.0</v>
      </c>
      <c r="B153" s="5" t="s">
        <v>359</v>
      </c>
      <c r="C153" s="7" t="s">
        <v>82</v>
      </c>
      <c r="D153" s="5" t="s">
        <v>35</v>
      </c>
      <c r="E153" s="6">
        <f>+4.7 %</f>
        <v>0.047</v>
      </c>
    </row>
    <row r="154">
      <c r="A154" s="4">
        <v>39387.0</v>
      </c>
      <c r="B154" s="5" t="s">
        <v>360</v>
      </c>
      <c r="C154" s="6">
        <f>+2 %</f>
        <v>0.02</v>
      </c>
      <c r="D154" s="6">
        <f>+0.7 %</f>
        <v>0.007</v>
      </c>
      <c r="E154" s="6">
        <f>+7.1 %</f>
        <v>0.071</v>
      </c>
    </row>
    <row r="155">
      <c r="A155" s="4">
        <v>39356.0</v>
      </c>
      <c r="B155" s="5" t="s">
        <v>355</v>
      </c>
      <c r="C155" s="7" t="s">
        <v>15</v>
      </c>
      <c r="D155" s="7" t="s">
        <v>133</v>
      </c>
      <c r="E155" s="6">
        <f>+6.7 %</f>
        <v>0.067</v>
      </c>
    </row>
    <row r="156">
      <c r="A156" s="4">
        <v>39326.0</v>
      </c>
      <c r="B156" s="5" t="s">
        <v>359</v>
      </c>
      <c r="C156" s="7" t="s">
        <v>85</v>
      </c>
      <c r="D156" s="7" t="s">
        <v>152</v>
      </c>
      <c r="E156" s="6">
        <f>+9.8 %</f>
        <v>0.098</v>
      </c>
    </row>
    <row r="157">
      <c r="A157" s="4">
        <v>39295.0</v>
      </c>
      <c r="B157" s="5" t="s">
        <v>361</v>
      </c>
      <c r="C157" s="7" t="s">
        <v>106</v>
      </c>
      <c r="D157" s="7" t="s">
        <v>66</v>
      </c>
      <c r="E157" s="6">
        <f>+13.3 %</f>
        <v>0.133</v>
      </c>
    </row>
    <row r="158">
      <c r="A158" s="4">
        <v>39264.0</v>
      </c>
      <c r="B158" s="5" t="s">
        <v>362</v>
      </c>
      <c r="C158" s="7" t="s">
        <v>53</v>
      </c>
      <c r="D158" s="6">
        <f>+4.5 %</f>
        <v>0.045</v>
      </c>
      <c r="E158" s="6">
        <f>+18.6 %</f>
        <v>0.186</v>
      </c>
    </row>
    <row r="159">
      <c r="A159" s="4">
        <v>39234.0</v>
      </c>
      <c r="B159" s="5" t="s">
        <v>363</v>
      </c>
      <c r="C159" s="6">
        <f>+0.9 %</f>
        <v>0.009</v>
      </c>
      <c r="D159" s="6">
        <f>+6.1 %</f>
        <v>0.061</v>
      </c>
      <c r="E159" s="6">
        <f>+19 %</f>
        <v>0.19</v>
      </c>
    </row>
    <row r="160">
      <c r="A160" s="4">
        <v>39203.0</v>
      </c>
      <c r="B160" s="5" t="s">
        <v>364</v>
      </c>
      <c r="C160" s="6">
        <f>+3.7 %</f>
        <v>0.037</v>
      </c>
      <c r="D160" s="6">
        <f>+7.8 %</f>
        <v>0.078</v>
      </c>
      <c r="E160" s="6">
        <f>+16.8 %</f>
        <v>0.168</v>
      </c>
    </row>
    <row r="161">
      <c r="A161" s="4">
        <v>39173.0</v>
      </c>
      <c r="B161" s="5" t="s">
        <v>365</v>
      </c>
      <c r="C161" s="6">
        <f>+1.5 %</f>
        <v>0.015</v>
      </c>
      <c r="D161" s="6">
        <f>+2 %</f>
        <v>0.02</v>
      </c>
      <c r="E161" s="5" t="s">
        <v>366</v>
      </c>
    </row>
    <row r="162">
      <c r="A162" s="4">
        <v>39142.0</v>
      </c>
      <c r="B162" s="5" t="s">
        <v>367</v>
      </c>
      <c r="C162" s="6">
        <f>+2.5 %</f>
        <v>0.025</v>
      </c>
      <c r="D162" s="6">
        <f>+1.6 %</f>
        <v>0.016</v>
      </c>
      <c r="E162" s="5" t="s">
        <v>366</v>
      </c>
    </row>
    <row r="163">
      <c r="A163" s="4">
        <v>39114.0</v>
      </c>
      <c r="B163" s="5" t="s">
        <v>368</v>
      </c>
      <c r="C163" s="7" t="s">
        <v>63</v>
      </c>
      <c r="D163" s="7" t="s">
        <v>57</v>
      </c>
      <c r="E163" s="5" t="s">
        <v>366</v>
      </c>
    </row>
    <row r="164">
      <c r="A164" s="4">
        <v>39083.0</v>
      </c>
      <c r="B164" s="5" t="s">
        <v>369</v>
      </c>
      <c r="C164" s="6">
        <f>+1.1 %</f>
        <v>0.011</v>
      </c>
      <c r="D164" s="6">
        <f>+3.4 %</f>
        <v>0.034</v>
      </c>
      <c r="E164" s="5" t="s">
        <v>366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2079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2080</v>
      </c>
      <c r="C2" s="7" t="s">
        <v>78</v>
      </c>
      <c r="D2" s="6">
        <f>+0.2 %</f>
        <v>0.002</v>
      </c>
      <c r="E2" s="6">
        <f>+0.7 %</f>
        <v>0.007</v>
      </c>
    </row>
    <row r="3">
      <c r="A3" s="4">
        <v>43983.0</v>
      </c>
      <c r="B3" s="5" t="s">
        <v>2081</v>
      </c>
      <c r="C3" s="5" t="s">
        <v>35</v>
      </c>
      <c r="D3" s="6">
        <f>+2.9 %</f>
        <v>0.029</v>
      </c>
      <c r="E3" s="6">
        <f>+2 %</f>
        <v>0.02</v>
      </c>
    </row>
    <row r="4">
      <c r="A4" s="4">
        <v>43952.0</v>
      </c>
      <c r="B4" s="5" t="s">
        <v>2082</v>
      </c>
      <c r="C4" s="6">
        <f>+1.6 %</f>
        <v>0.016</v>
      </c>
      <c r="D4" s="6">
        <f>+3.4 %</f>
        <v>0.034</v>
      </c>
      <c r="E4" s="6">
        <f>+2.3 %</f>
        <v>0.023</v>
      </c>
    </row>
    <row r="5">
      <c r="A5" s="4">
        <v>43922.0</v>
      </c>
      <c r="B5" s="5" t="s">
        <v>2083</v>
      </c>
      <c r="C5" s="6">
        <f>+1.3 %</f>
        <v>0.013</v>
      </c>
      <c r="D5" s="6">
        <f>+0.4 %</f>
        <v>0.004</v>
      </c>
      <c r="E5" s="6">
        <f>+0.7 %</f>
        <v>0.007</v>
      </c>
    </row>
    <row r="6">
      <c r="A6" s="4">
        <v>43891.0</v>
      </c>
      <c r="B6" s="5" t="s">
        <v>2084</v>
      </c>
      <c r="C6" s="6">
        <f>+0.5 %</f>
        <v>0.005</v>
      </c>
      <c r="D6" s="7" t="s">
        <v>65</v>
      </c>
      <c r="E6" s="7" t="s">
        <v>53</v>
      </c>
    </row>
    <row r="7">
      <c r="A7" s="4">
        <v>43862.0</v>
      </c>
      <c r="B7" s="5" t="s">
        <v>2085</v>
      </c>
      <c r="C7" s="7" t="s">
        <v>75</v>
      </c>
      <c r="D7" s="7" t="s">
        <v>105</v>
      </c>
      <c r="E7" s="7" t="s">
        <v>74</v>
      </c>
    </row>
    <row r="8">
      <c r="A8" s="4">
        <v>43831.0</v>
      </c>
      <c r="B8" s="5" t="s">
        <v>2086</v>
      </c>
      <c r="C8" s="5" t="s">
        <v>35</v>
      </c>
      <c r="D8" s="7" t="s">
        <v>74</v>
      </c>
      <c r="E8" s="6">
        <f>+2.1 %</f>
        <v>0.021</v>
      </c>
    </row>
    <row r="9">
      <c r="A9" s="4">
        <v>43800.0</v>
      </c>
      <c r="B9" s="5" t="s">
        <v>2087</v>
      </c>
      <c r="C9" s="7" t="s">
        <v>15</v>
      </c>
      <c r="D9" s="6">
        <f>+1.5 %</f>
        <v>0.015</v>
      </c>
      <c r="E9" s="6">
        <f>+2.9 %</f>
        <v>0.029</v>
      </c>
    </row>
    <row r="10">
      <c r="A10" s="4">
        <v>43770.0</v>
      </c>
      <c r="B10" s="5" t="s">
        <v>2088</v>
      </c>
      <c r="C10" s="7" t="s">
        <v>60</v>
      </c>
      <c r="D10" s="6">
        <f>+1.7 %</f>
        <v>0.017</v>
      </c>
      <c r="E10" s="6">
        <f>+2.5 %</f>
        <v>0.025</v>
      </c>
    </row>
    <row r="11">
      <c r="A11" s="4">
        <v>43739.0</v>
      </c>
      <c r="B11" s="5" t="s">
        <v>2089</v>
      </c>
      <c r="C11" s="6">
        <f>+2.2 %</f>
        <v>0.022</v>
      </c>
      <c r="D11" s="6">
        <f>+1 %</f>
        <v>0.01</v>
      </c>
      <c r="E11" s="6">
        <f>+3.8 %</f>
        <v>0.038</v>
      </c>
    </row>
    <row r="12">
      <c r="A12" s="4">
        <v>43709.0</v>
      </c>
      <c r="B12" s="5" t="s">
        <v>2090</v>
      </c>
      <c r="C12" s="7" t="s">
        <v>53</v>
      </c>
      <c r="D12" s="7" t="s">
        <v>78</v>
      </c>
      <c r="E12" s="6">
        <f>+2.4 %</f>
        <v>0.024</v>
      </c>
    </row>
    <row r="13">
      <c r="A13" s="4">
        <v>43678.0</v>
      </c>
      <c r="B13" s="5" t="s">
        <v>2091</v>
      </c>
      <c r="C13" s="7" t="s">
        <v>66</v>
      </c>
      <c r="D13" s="7" t="s">
        <v>65</v>
      </c>
      <c r="E13" s="6">
        <f>+1.4 %</f>
        <v>0.014</v>
      </c>
    </row>
    <row r="14">
      <c r="A14" s="4">
        <v>43647.0</v>
      </c>
      <c r="B14" s="5" t="s">
        <v>2092</v>
      </c>
      <c r="C14" s="7" t="s">
        <v>53</v>
      </c>
      <c r="D14" s="6">
        <f>+0.2 %</f>
        <v>0.002</v>
      </c>
      <c r="E14" s="6">
        <f>+3.9 %</f>
        <v>0.039</v>
      </c>
    </row>
    <row r="15">
      <c r="A15" s="4">
        <v>43617.0</v>
      </c>
      <c r="B15" s="5" t="s">
        <v>2093</v>
      </c>
      <c r="C15" s="6">
        <f>+0.3 %</f>
        <v>0.003</v>
      </c>
      <c r="D15" s="6">
        <f>+0.9 %</f>
        <v>0.009</v>
      </c>
      <c r="E15" s="6">
        <f>+6 %</f>
        <v>0.06</v>
      </c>
    </row>
    <row r="16">
      <c r="A16" s="4">
        <v>43586.0</v>
      </c>
      <c r="B16" s="5" t="s">
        <v>2094</v>
      </c>
      <c r="C16" s="5" t="s">
        <v>35</v>
      </c>
      <c r="D16" s="6">
        <f>+0.3 %</f>
        <v>0.003</v>
      </c>
      <c r="E16" s="6">
        <f>+7.5 %</f>
        <v>0.075</v>
      </c>
    </row>
    <row r="17">
      <c r="A17" s="4">
        <v>43556.0</v>
      </c>
      <c r="B17" s="5" t="s">
        <v>2095</v>
      </c>
      <c r="C17" s="6">
        <f>+0.5 %</f>
        <v>0.005</v>
      </c>
      <c r="D17" s="6">
        <f>+1.7 %</f>
        <v>0.017</v>
      </c>
      <c r="E17" s="6">
        <f>+8.4 %</f>
        <v>0.084</v>
      </c>
    </row>
    <row r="18">
      <c r="A18" s="4">
        <v>43525.0</v>
      </c>
      <c r="B18" s="5" t="s">
        <v>2096</v>
      </c>
      <c r="C18" s="7" t="s">
        <v>57</v>
      </c>
      <c r="D18" s="6">
        <f>+1.9 %</f>
        <v>0.019</v>
      </c>
      <c r="E18" s="6">
        <f>+8.1 %</f>
        <v>0.081</v>
      </c>
    </row>
    <row r="19">
      <c r="A19" s="4">
        <v>43497.0</v>
      </c>
      <c r="B19" s="5" t="s">
        <v>2097</v>
      </c>
      <c r="C19" s="6">
        <f>+1.3 %</f>
        <v>0.013</v>
      </c>
      <c r="D19" s="6">
        <f>+1.4 %</f>
        <v>0.014</v>
      </c>
      <c r="E19" s="6">
        <f>+9.9 %</f>
        <v>0.099</v>
      </c>
    </row>
    <row r="20">
      <c r="A20" s="4">
        <v>43466.0</v>
      </c>
      <c r="B20" s="5" t="s">
        <v>2098</v>
      </c>
      <c r="C20" s="6">
        <f>+0.7 %</f>
        <v>0.007</v>
      </c>
      <c r="D20" s="6">
        <f>+0.9 %</f>
        <v>0.009</v>
      </c>
      <c r="E20" s="6">
        <f>+9.5 %</f>
        <v>0.095</v>
      </c>
    </row>
    <row r="21">
      <c r="A21" s="4">
        <v>43435.0</v>
      </c>
      <c r="B21" s="5" t="s">
        <v>2099</v>
      </c>
      <c r="C21" s="7" t="s">
        <v>48</v>
      </c>
      <c r="D21" s="6">
        <f>+1 %</f>
        <v>0.01</v>
      </c>
      <c r="E21" s="6">
        <f>+10.7 %</f>
        <v>0.107</v>
      </c>
    </row>
    <row r="22">
      <c r="A22" s="4">
        <v>43405.0</v>
      </c>
      <c r="B22" s="5" t="s">
        <v>2100</v>
      </c>
      <c r="C22" s="6">
        <f t="shared" ref="C22:C23" si="1">+0.8 %</f>
        <v>0.008</v>
      </c>
      <c r="D22" s="6">
        <f>+0.6 %</f>
        <v>0.006</v>
      </c>
      <c r="E22" s="6">
        <f>+14 %</f>
        <v>0.14</v>
      </c>
    </row>
    <row r="23">
      <c r="A23" s="4">
        <v>43374.0</v>
      </c>
      <c r="B23" s="5" t="s">
        <v>2101</v>
      </c>
      <c r="C23" s="6">
        <f t="shared" si="1"/>
        <v>0.008</v>
      </c>
      <c r="D23" s="6">
        <f>+1.1 %</f>
        <v>0.011</v>
      </c>
      <c r="E23" s="6">
        <f>+14.7 %</f>
        <v>0.147</v>
      </c>
    </row>
    <row r="24">
      <c r="A24" s="4">
        <v>43344.0</v>
      </c>
      <c r="B24" s="5" t="s">
        <v>2102</v>
      </c>
      <c r="C24" s="7" t="s">
        <v>65</v>
      </c>
      <c r="D24" s="6">
        <f>+2.2 %</f>
        <v>0.022</v>
      </c>
      <c r="E24" s="6">
        <f>+14.1 %</f>
        <v>0.141</v>
      </c>
    </row>
    <row r="25">
      <c r="A25" s="4">
        <v>43313.0</v>
      </c>
      <c r="B25" s="5" t="s">
        <v>2099</v>
      </c>
      <c r="C25" s="6">
        <f>+1.2 %</f>
        <v>0.012</v>
      </c>
      <c r="D25" s="6">
        <f>+5 %</f>
        <v>0.05</v>
      </c>
      <c r="E25" s="6">
        <f>+16.2 %</f>
        <v>0.162</v>
      </c>
    </row>
    <row r="26">
      <c r="A26" s="4">
        <v>43282.0</v>
      </c>
      <c r="B26" s="5" t="s">
        <v>2103</v>
      </c>
      <c r="C26" s="6">
        <f>+1.9 %</f>
        <v>0.019</v>
      </c>
      <c r="D26" s="6">
        <f>+4.5 %</f>
        <v>0.045</v>
      </c>
      <c r="E26" s="6">
        <f>+16.4 %</f>
        <v>0.164</v>
      </c>
    </row>
    <row r="27">
      <c r="A27" s="4">
        <v>43252.0</v>
      </c>
      <c r="B27" s="5" t="s">
        <v>2104</v>
      </c>
      <c r="C27" s="6">
        <f>+1.8 %</f>
        <v>0.018</v>
      </c>
      <c r="D27" s="6">
        <f>+2.8 %</f>
        <v>0.028</v>
      </c>
      <c r="E27" s="6">
        <f>+18 %</f>
        <v>0.18</v>
      </c>
    </row>
    <row r="28">
      <c r="A28" s="4">
        <v>43221.0</v>
      </c>
      <c r="B28" s="5" t="s">
        <v>2105</v>
      </c>
      <c r="C28" s="6">
        <f>+0.8 %</f>
        <v>0.008</v>
      </c>
      <c r="D28" s="6">
        <f>+2.6 %</f>
        <v>0.026</v>
      </c>
      <c r="E28" s="6">
        <f>+19.5 %</f>
        <v>0.195</v>
      </c>
    </row>
    <row r="29">
      <c r="A29" s="4">
        <v>43191.0</v>
      </c>
      <c r="B29" s="5" t="s">
        <v>2106</v>
      </c>
      <c r="C29" s="6">
        <f>+0.3 %</f>
        <v>0.003</v>
      </c>
      <c r="D29" s="6">
        <f>+2.8 %</f>
        <v>0.028</v>
      </c>
      <c r="E29" s="6">
        <f>+20.1 %</f>
        <v>0.201</v>
      </c>
    </row>
    <row r="30">
      <c r="A30" s="4">
        <v>43160.0</v>
      </c>
      <c r="B30" s="5" t="s">
        <v>2107</v>
      </c>
      <c r="C30" s="6">
        <f>+1.5 %</f>
        <v>0.015</v>
      </c>
      <c r="D30" s="6">
        <f>+4.4 %</f>
        <v>0.044</v>
      </c>
      <c r="E30" s="6">
        <f>+19.7 %</f>
        <v>0.197</v>
      </c>
    </row>
    <row r="31">
      <c r="A31" s="4">
        <v>43132.0</v>
      </c>
      <c r="B31" s="5" t="s">
        <v>1337</v>
      </c>
      <c r="C31" s="6">
        <f>+1 %</f>
        <v>0.01</v>
      </c>
      <c r="D31" s="6">
        <f>+5.3 %</f>
        <v>0.053</v>
      </c>
      <c r="E31" s="6">
        <f>+17.7 %</f>
        <v>0.177</v>
      </c>
    </row>
    <row r="32">
      <c r="A32" s="4">
        <v>43101.0</v>
      </c>
      <c r="B32" s="5" t="s">
        <v>1348</v>
      </c>
      <c r="C32" s="6">
        <f>+1.8 %</f>
        <v>0.018</v>
      </c>
      <c r="D32" s="6">
        <f>+5.7 %</f>
        <v>0.057</v>
      </c>
      <c r="E32" s="6">
        <f>+16.9 %</f>
        <v>0.169</v>
      </c>
    </row>
    <row r="33">
      <c r="A33" s="4">
        <v>43070.0</v>
      </c>
      <c r="B33" s="5" t="s">
        <v>2108</v>
      </c>
      <c r="C33" s="6">
        <f>+2.3 %</f>
        <v>0.023</v>
      </c>
      <c r="D33" s="6">
        <f>+4.1 %</f>
        <v>0.041</v>
      </c>
      <c r="E33" s="6">
        <f>+14.8 %</f>
        <v>0.148</v>
      </c>
    </row>
    <row r="34">
      <c r="A34" s="4">
        <v>43040.0</v>
      </c>
      <c r="B34" s="5" t="s">
        <v>2109</v>
      </c>
      <c r="C34" s="6">
        <f>+1.4 %</f>
        <v>0.014</v>
      </c>
      <c r="D34" s="6">
        <f t="shared" ref="D34:D35" si="2">+2.6 %</f>
        <v>0.026</v>
      </c>
      <c r="E34" s="6">
        <f>+13.9 %</f>
        <v>0.139</v>
      </c>
    </row>
    <row r="35">
      <c r="A35" s="4">
        <v>43009.0</v>
      </c>
      <c r="B35" s="5" t="s">
        <v>1098</v>
      </c>
      <c r="C35" s="6">
        <f>+0.3 %</f>
        <v>0.003</v>
      </c>
      <c r="D35" s="6">
        <f t="shared" si="2"/>
        <v>0.026</v>
      </c>
      <c r="E35" s="6">
        <f>+12.7 %</f>
        <v>0.127</v>
      </c>
    </row>
    <row r="36">
      <c r="A36" s="4">
        <v>42979.0</v>
      </c>
      <c r="B36" s="5" t="s">
        <v>2110</v>
      </c>
      <c r="C36" s="6">
        <f>+0.9 %</f>
        <v>0.009</v>
      </c>
      <c r="D36" s="6">
        <f>+5.6 %</f>
        <v>0.056</v>
      </c>
      <c r="E36" s="6">
        <f>+12.8 %</f>
        <v>0.128</v>
      </c>
    </row>
    <row r="37">
      <c r="A37" s="4">
        <v>42948.0</v>
      </c>
      <c r="B37" s="5" t="s">
        <v>2111</v>
      </c>
      <c r="C37" s="6">
        <f>+1.4 %</f>
        <v>0.014</v>
      </c>
      <c r="D37" s="6">
        <f>+7.9 %</f>
        <v>0.079</v>
      </c>
      <c r="E37" s="6">
        <f>+11.9 %</f>
        <v>0.119</v>
      </c>
    </row>
    <row r="38">
      <c r="A38" s="4">
        <v>42917.0</v>
      </c>
      <c r="B38" s="5" t="s">
        <v>2112</v>
      </c>
      <c r="C38" s="6">
        <f>+3.2 %</f>
        <v>0.032</v>
      </c>
      <c r="D38" s="6">
        <f>+7.8 %</f>
        <v>0.078</v>
      </c>
      <c r="E38" s="6">
        <f>+10.9 %</f>
        <v>0.109</v>
      </c>
    </row>
    <row r="39">
      <c r="A39" s="4">
        <v>42887.0</v>
      </c>
      <c r="B39" s="5" t="s">
        <v>2113</v>
      </c>
      <c r="C39" s="6">
        <f>+3.1 %</f>
        <v>0.031</v>
      </c>
      <c r="D39" s="6">
        <f>+4.4 %</f>
        <v>0.044</v>
      </c>
      <c r="E39" s="6">
        <f>+8.5 %</f>
        <v>0.085</v>
      </c>
    </row>
    <row r="40">
      <c r="A40" s="4">
        <v>42856.0</v>
      </c>
      <c r="B40" s="5" t="s">
        <v>2024</v>
      </c>
      <c r="C40" s="6">
        <f>+1.3 %</f>
        <v>0.013</v>
      </c>
      <c r="D40" s="6">
        <f>+1 %</f>
        <v>0.01</v>
      </c>
      <c r="E40" s="6">
        <f>+5.9 %</f>
        <v>0.059</v>
      </c>
    </row>
    <row r="41">
      <c r="A41" s="4">
        <v>42826.0</v>
      </c>
      <c r="B41" s="5" t="s">
        <v>2114</v>
      </c>
      <c r="C41" s="5" t="s">
        <v>35</v>
      </c>
      <c r="D41" s="5" t="s">
        <v>35</v>
      </c>
      <c r="E41" s="6">
        <f>+3.9 %</f>
        <v>0.039</v>
      </c>
    </row>
    <row r="42">
      <c r="A42" s="4">
        <v>42795.0</v>
      </c>
      <c r="B42" s="5" t="s">
        <v>2115</v>
      </c>
      <c r="C42" s="7" t="s">
        <v>57</v>
      </c>
      <c r="D42" s="5" t="s">
        <v>35</v>
      </c>
      <c r="E42" s="6">
        <f>+3.7 %</f>
        <v>0.037</v>
      </c>
    </row>
    <row r="43">
      <c r="A43" s="4">
        <v>42767.0</v>
      </c>
      <c r="B43" s="5" t="s">
        <v>2116</v>
      </c>
      <c r="C43" s="6">
        <f>+0.3 %</f>
        <v>0.003</v>
      </c>
      <c r="D43" s="6">
        <f>+1.9 %</f>
        <v>0.019</v>
      </c>
      <c r="E43" s="6">
        <f>+3.3 %</f>
        <v>0.033</v>
      </c>
    </row>
    <row r="44">
      <c r="A44" s="4">
        <v>42736.0</v>
      </c>
      <c r="B44" s="5" t="s">
        <v>2117</v>
      </c>
      <c r="C44" s="5" t="s">
        <v>35</v>
      </c>
      <c r="D44" s="6">
        <f>+1.8 %</f>
        <v>0.018</v>
      </c>
      <c r="E44" s="6">
        <f>+3.4 %</f>
        <v>0.034</v>
      </c>
    </row>
    <row r="45">
      <c r="A45" s="4">
        <v>42705.0</v>
      </c>
      <c r="B45" s="5" t="s">
        <v>2118</v>
      </c>
      <c r="C45" s="6">
        <f>+1.6 %</f>
        <v>0.016</v>
      </c>
      <c r="D45" s="6">
        <f>+2.3 %</f>
        <v>0.023</v>
      </c>
      <c r="E45" s="6">
        <f>+2.7 %</f>
        <v>0.027</v>
      </c>
    </row>
    <row r="46">
      <c r="A46" s="4">
        <v>42675.0</v>
      </c>
      <c r="B46" s="5" t="s">
        <v>2119</v>
      </c>
      <c r="C46" s="6">
        <f>+0.2 %</f>
        <v>0.002</v>
      </c>
      <c r="D46" s="6">
        <f>+0.7 %</f>
        <v>0.007</v>
      </c>
      <c r="E46" s="6">
        <f>+1.3 %</f>
        <v>0.013</v>
      </c>
    </row>
    <row r="47">
      <c r="A47" s="4">
        <v>42644.0</v>
      </c>
      <c r="B47" s="5" t="s">
        <v>2120</v>
      </c>
      <c r="C47" s="6">
        <f>+0.4 %</f>
        <v>0.004</v>
      </c>
      <c r="D47" s="6">
        <f>+1 %</f>
        <v>0.01</v>
      </c>
      <c r="E47" s="6">
        <f t="shared" ref="E47:E48" si="3">+2.3 %</f>
        <v>0.023</v>
      </c>
    </row>
    <row r="48">
      <c r="A48" s="4">
        <v>42614.0</v>
      </c>
      <c r="B48" s="5" t="s">
        <v>2121</v>
      </c>
      <c r="C48" s="6">
        <f>+0.1 %</f>
        <v>0.001</v>
      </c>
      <c r="D48" s="6">
        <f>+1.6 %</f>
        <v>0.016</v>
      </c>
      <c r="E48" s="6">
        <f t="shared" si="3"/>
        <v>0.023</v>
      </c>
    </row>
    <row r="49">
      <c r="A49" s="4">
        <v>42583.0</v>
      </c>
      <c r="B49" s="5" t="s">
        <v>1189</v>
      </c>
      <c r="C49" s="6">
        <f>+0.6 %</f>
        <v>0.006</v>
      </c>
      <c r="D49" s="6">
        <f>+2.2 %</f>
        <v>0.022</v>
      </c>
      <c r="E49" s="6">
        <f>+1.7 %</f>
        <v>0.017</v>
      </c>
    </row>
    <row r="50">
      <c r="A50" s="4">
        <v>42552.0</v>
      </c>
      <c r="B50" s="5" t="s">
        <v>2122</v>
      </c>
      <c r="C50" s="6">
        <f t="shared" ref="C50:D50" si="4">+1 %</f>
        <v>0.01</v>
      </c>
      <c r="D50" s="6">
        <f t="shared" si="4"/>
        <v>0.01</v>
      </c>
      <c r="E50" s="6">
        <f>+3.3 %</f>
        <v>0.033</v>
      </c>
    </row>
    <row r="51">
      <c r="A51" s="4">
        <v>42522.0</v>
      </c>
      <c r="B51" s="5" t="s">
        <v>2074</v>
      </c>
      <c r="C51" s="6">
        <f>+0.6 %</f>
        <v>0.006</v>
      </c>
      <c r="D51" s="7" t="s">
        <v>15</v>
      </c>
      <c r="E51" s="6">
        <f>+2.1 %</f>
        <v>0.021</v>
      </c>
    </row>
    <row r="52">
      <c r="A52" s="4">
        <v>42491.0</v>
      </c>
      <c r="B52" s="5" t="s">
        <v>2123</v>
      </c>
      <c r="C52" s="7" t="s">
        <v>48</v>
      </c>
      <c r="D52" s="7" t="s">
        <v>78</v>
      </c>
      <c r="E52" s="6">
        <f>+1.7 %</f>
        <v>0.017</v>
      </c>
    </row>
    <row r="53">
      <c r="A53" s="4">
        <v>42461.0</v>
      </c>
      <c r="B53" s="5" t="s">
        <v>2124</v>
      </c>
      <c r="C53" s="7" t="s">
        <v>15</v>
      </c>
      <c r="D53" s="7" t="s">
        <v>18</v>
      </c>
      <c r="E53" s="6">
        <f>+3 %</f>
        <v>0.03</v>
      </c>
    </row>
    <row r="54">
      <c r="A54" s="4">
        <v>42430.0</v>
      </c>
      <c r="B54" s="5" t="s">
        <v>2077</v>
      </c>
      <c r="C54" s="7" t="s">
        <v>48</v>
      </c>
      <c r="D54" s="7" t="s">
        <v>85</v>
      </c>
      <c r="E54" s="6">
        <f>+5 %</f>
        <v>0.05</v>
      </c>
    </row>
    <row r="55">
      <c r="A55" s="4">
        <v>42401.0</v>
      </c>
      <c r="B55" s="5" t="s">
        <v>2125</v>
      </c>
      <c r="C55" s="6">
        <f>+0.4 %</f>
        <v>0.004</v>
      </c>
      <c r="D55" s="7" t="s">
        <v>53</v>
      </c>
      <c r="E55" s="6">
        <f>+6.4 %</f>
        <v>0.064</v>
      </c>
    </row>
    <row r="56">
      <c r="A56" s="4">
        <v>42370.0</v>
      </c>
      <c r="B56" s="5" t="s">
        <v>2126</v>
      </c>
      <c r="C56" s="7" t="s">
        <v>74</v>
      </c>
      <c r="D56" s="6">
        <f>+0.8 %</f>
        <v>0.008</v>
      </c>
      <c r="E56" s="6">
        <f>+5.2 %</f>
        <v>0.052</v>
      </c>
    </row>
    <row r="57">
      <c r="A57" s="4">
        <v>42339.0</v>
      </c>
      <c r="B57" s="5" t="s">
        <v>1192</v>
      </c>
      <c r="C57" s="6">
        <f>+0.2 %</f>
        <v>0.002</v>
      </c>
      <c r="D57" s="6">
        <f>+1.9 %</f>
        <v>0.019</v>
      </c>
      <c r="E57" s="6">
        <f>+5.6 %</f>
        <v>0.056</v>
      </c>
    </row>
    <row r="58">
      <c r="A58" s="4">
        <v>42309.0</v>
      </c>
      <c r="B58" s="5" t="s">
        <v>2127</v>
      </c>
      <c r="C58" s="6">
        <f>+1.2 %</f>
        <v>0.012</v>
      </c>
      <c r="D58" s="6">
        <f>+1.1 %</f>
        <v>0.011</v>
      </c>
      <c r="E58" s="6">
        <f>+5.4 %</f>
        <v>0.054</v>
      </c>
    </row>
    <row r="59">
      <c r="A59" s="4">
        <v>42278.0</v>
      </c>
      <c r="B59" s="5" t="s">
        <v>2075</v>
      </c>
      <c r="C59" s="6">
        <f>+0.4 %</f>
        <v>0.004</v>
      </c>
      <c r="D59" s="6">
        <f>+2 %</f>
        <v>0.02</v>
      </c>
      <c r="E59" s="6">
        <f>+4.2 %</f>
        <v>0.042</v>
      </c>
    </row>
    <row r="60">
      <c r="A60" s="4">
        <v>42248.0</v>
      </c>
      <c r="B60" s="5" t="s">
        <v>2128</v>
      </c>
      <c r="C60" s="7" t="s">
        <v>18</v>
      </c>
      <c r="D60" s="6">
        <f>+1.4 %</f>
        <v>0.014</v>
      </c>
      <c r="E60" s="6">
        <f>+3.8 %</f>
        <v>0.038</v>
      </c>
    </row>
    <row r="61">
      <c r="A61" s="4">
        <v>42217.0</v>
      </c>
      <c r="B61" s="5" t="s">
        <v>2129</v>
      </c>
      <c r="C61" s="6">
        <f>+2.1 %</f>
        <v>0.021</v>
      </c>
      <c r="D61" s="6">
        <f>+2.2 %</f>
        <v>0.022</v>
      </c>
      <c r="E61" s="6">
        <f>+5.5 %</f>
        <v>0.055</v>
      </c>
    </row>
    <row r="62">
      <c r="A62" s="4">
        <v>42186.0</v>
      </c>
      <c r="B62" s="5" t="s">
        <v>2130</v>
      </c>
      <c r="C62" s="7" t="s">
        <v>57</v>
      </c>
      <c r="D62" s="6">
        <f>+0.7 %</f>
        <v>0.007</v>
      </c>
      <c r="E62" s="6">
        <f>+3.2 %</f>
        <v>0.032</v>
      </c>
    </row>
    <row r="63">
      <c r="A63" s="4">
        <v>42156.0</v>
      </c>
      <c r="B63" s="5" t="s">
        <v>2131</v>
      </c>
      <c r="C63" s="6">
        <f>+0.2 %</f>
        <v>0.002</v>
      </c>
      <c r="D63" s="6">
        <f>+2.6 %</f>
        <v>0.026</v>
      </c>
      <c r="E63" s="6">
        <f>+4 %</f>
        <v>0.04</v>
      </c>
    </row>
    <row r="64">
      <c r="A64" s="4">
        <v>42125.0</v>
      </c>
      <c r="B64" s="5" t="s">
        <v>526</v>
      </c>
      <c r="C64" s="6">
        <f>+0.7 %</f>
        <v>0.007</v>
      </c>
      <c r="D64" s="6">
        <f>+3.1 %</f>
        <v>0.031</v>
      </c>
      <c r="E64" s="6">
        <f>+4.7 %</f>
        <v>0.047</v>
      </c>
    </row>
    <row r="65">
      <c r="A65" s="4">
        <v>42095.0</v>
      </c>
      <c r="B65" s="5" t="s">
        <v>380</v>
      </c>
      <c r="C65" s="6">
        <f t="shared" ref="C65:D65" si="5">+1.6 %</f>
        <v>0.016</v>
      </c>
      <c r="D65" s="6">
        <f t="shared" si="5"/>
        <v>0.016</v>
      </c>
      <c r="E65" s="6">
        <f>+3.6 %</f>
        <v>0.036</v>
      </c>
    </row>
    <row r="66">
      <c r="A66" s="4">
        <v>42064.0</v>
      </c>
      <c r="B66" s="5" t="s">
        <v>1403</v>
      </c>
      <c r="C66" s="6">
        <f>+0.8 %</f>
        <v>0.008</v>
      </c>
      <c r="D66" s="7" t="s">
        <v>15</v>
      </c>
      <c r="E66" s="6">
        <f>+2 %</f>
        <v>0.02</v>
      </c>
    </row>
    <row r="67">
      <c r="A67" s="4">
        <v>42036.0</v>
      </c>
      <c r="B67" s="5" t="s">
        <v>1182</v>
      </c>
      <c r="C67" s="7" t="s">
        <v>23</v>
      </c>
      <c r="D67" s="7" t="s">
        <v>65</v>
      </c>
      <c r="E67" s="6">
        <f>+2.2 %</f>
        <v>0.022</v>
      </c>
    </row>
    <row r="68">
      <c r="A68" s="4">
        <v>42005.0</v>
      </c>
      <c r="B68" s="5" t="s">
        <v>2132</v>
      </c>
      <c r="C68" s="7" t="s">
        <v>15</v>
      </c>
      <c r="D68" s="7" t="s">
        <v>53</v>
      </c>
      <c r="E68" s="6">
        <f>+2.5 %</f>
        <v>0.025</v>
      </c>
    </row>
    <row r="69">
      <c r="A69" s="4">
        <v>41974.0</v>
      </c>
      <c r="B69" s="5" t="s">
        <v>379</v>
      </c>
      <c r="C69" s="6">
        <f t="shared" ref="C69:C70" si="6">+0.1 %</f>
        <v>0.001</v>
      </c>
      <c r="D69" s="6">
        <f>+0.2 %</f>
        <v>0.002</v>
      </c>
      <c r="E69" s="6">
        <f>+3.3 %</f>
        <v>0.033</v>
      </c>
    </row>
    <row r="70">
      <c r="A70" s="4">
        <v>41944.0</v>
      </c>
      <c r="B70" s="5" t="s">
        <v>2133</v>
      </c>
      <c r="C70" s="6">
        <f t="shared" si="6"/>
        <v>0.001</v>
      </c>
      <c r="D70" s="6">
        <f>+1.2 %</f>
        <v>0.012</v>
      </c>
      <c r="E70" s="6">
        <f>+3.1 %</f>
        <v>0.031</v>
      </c>
    </row>
    <row r="71">
      <c r="A71" s="4">
        <v>41913.0</v>
      </c>
      <c r="B71" s="5" t="s">
        <v>524</v>
      </c>
      <c r="C71" s="5" t="s">
        <v>35</v>
      </c>
      <c r="D71" s="6">
        <f>+1 %</f>
        <v>0.01</v>
      </c>
      <c r="E71" s="6">
        <f>+3.4 %</f>
        <v>0.034</v>
      </c>
    </row>
    <row r="72">
      <c r="A72" s="4">
        <v>41883.0</v>
      </c>
      <c r="B72" s="5" t="s">
        <v>2134</v>
      </c>
      <c r="C72" s="6">
        <f>+1.1 %</f>
        <v>0.011</v>
      </c>
      <c r="D72" s="6">
        <f>+1.5 %</f>
        <v>0.015</v>
      </c>
      <c r="E72" s="6">
        <f>+3 %</f>
        <v>0.03</v>
      </c>
    </row>
    <row r="73">
      <c r="A73" s="4">
        <v>41852.0</v>
      </c>
      <c r="B73" s="5" t="s">
        <v>2135</v>
      </c>
      <c r="C73" s="7" t="s">
        <v>53</v>
      </c>
      <c r="D73" s="6">
        <f>+1.3 %</f>
        <v>0.013</v>
      </c>
      <c r="E73" s="6">
        <f>+2.5 %</f>
        <v>0.025</v>
      </c>
    </row>
    <row r="74">
      <c r="A74" s="4">
        <v>41821.0</v>
      </c>
      <c r="B74" s="5" t="s">
        <v>791</v>
      </c>
      <c r="C74" s="6">
        <f>+0.5 %</f>
        <v>0.005</v>
      </c>
      <c r="D74" s="6">
        <f>+1.1 %</f>
        <v>0.011</v>
      </c>
      <c r="E74" s="6">
        <f>+1.3 %</f>
        <v>0.013</v>
      </c>
    </row>
    <row r="75">
      <c r="A75" s="4">
        <v>41791.0</v>
      </c>
      <c r="B75" s="5" t="s">
        <v>2136</v>
      </c>
      <c r="C75" s="6">
        <f>+0.9 %</f>
        <v>0.009</v>
      </c>
      <c r="D75" s="6">
        <f>+0.6 %</f>
        <v>0.006</v>
      </c>
      <c r="E75" s="6">
        <f>+0.2 %</f>
        <v>0.002</v>
      </c>
    </row>
    <row r="76">
      <c r="A76" s="4">
        <v>41760.0</v>
      </c>
      <c r="B76" s="5" t="s">
        <v>2137</v>
      </c>
      <c r="C76" s="7" t="s">
        <v>15</v>
      </c>
      <c r="D76" s="6">
        <f>+0.7 %</f>
        <v>0.007</v>
      </c>
      <c r="E76" s="7" t="s">
        <v>13</v>
      </c>
    </row>
    <row r="77">
      <c r="A77" s="4">
        <v>41730.0</v>
      </c>
      <c r="B77" s="5" t="s">
        <v>2138</v>
      </c>
      <c r="C77" s="5" t="s">
        <v>35</v>
      </c>
      <c r="D77" s="6">
        <f>+0.5 %</f>
        <v>0.005</v>
      </c>
      <c r="E77" s="7" t="s">
        <v>63</v>
      </c>
    </row>
    <row r="78">
      <c r="A78" s="4">
        <v>41699.0</v>
      </c>
      <c r="B78" s="5" t="s">
        <v>1277</v>
      </c>
      <c r="C78" s="6">
        <f t="shared" ref="C78:D78" si="7">+1 %</f>
        <v>0.01</v>
      </c>
      <c r="D78" s="6">
        <f t="shared" si="7"/>
        <v>0.01</v>
      </c>
      <c r="E78" s="7" t="s">
        <v>150</v>
      </c>
    </row>
    <row r="79">
      <c r="A79" s="4">
        <v>41671.0</v>
      </c>
      <c r="B79" s="5" t="s">
        <v>2139</v>
      </c>
      <c r="C79" s="7" t="s">
        <v>48</v>
      </c>
      <c r="D79" s="7" t="s">
        <v>57</v>
      </c>
      <c r="E79" s="7" t="s">
        <v>6</v>
      </c>
    </row>
    <row r="80">
      <c r="A80" s="4">
        <v>41640.0</v>
      </c>
      <c r="B80" s="5" t="s">
        <v>2140</v>
      </c>
      <c r="C80" s="6">
        <f>+0.5 %</f>
        <v>0.005</v>
      </c>
      <c r="D80" s="6">
        <f>+0.8 %</f>
        <v>0.008</v>
      </c>
      <c r="E80" s="7" t="s">
        <v>133</v>
      </c>
    </row>
    <row r="81">
      <c r="A81" s="4">
        <v>41609.0</v>
      </c>
      <c r="B81" s="5" t="s">
        <v>796</v>
      </c>
      <c r="C81" s="7" t="s">
        <v>53</v>
      </c>
      <c r="D81" s="7" t="s">
        <v>53</v>
      </c>
      <c r="E81" s="7" t="s">
        <v>140</v>
      </c>
    </row>
    <row r="82">
      <c r="A82" s="4">
        <v>41579.0</v>
      </c>
      <c r="B82" s="5" t="s">
        <v>2141</v>
      </c>
      <c r="C82" s="6">
        <f>+0.4 %</f>
        <v>0.004</v>
      </c>
      <c r="D82" s="6">
        <f>+0.6 %</f>
        <v>0.006</v>
      </c>
      <c r="E82" s="7" t="s">
        <v>182</v>
      </c>
    </row>
    <row r="83">
      <c r="A83" s="4">
        <v>41548.0</v>
      </c>
      <c r="B83" s="5" t="s">
        <v>2142</v>
      </c>
      <c r="C83" s="7" t="s">
        <v>60</v>
      </c>
      <c r="D83" s="7" t="s">
        <v>65</v>
      </c>
      <c r="E83" s="7" t="s">
        <v>191</v>
      </c>
    </row>
    <row r="84">
      <c r="A84" s="4">
        <v>41518.0</v>
      </c>
      <c r="B84" s="5" t="s">
        <v>2141</v>
      </c>
      <c r="C84" s="6">
        <f>+0.6 %</f>
        <v>0.006</v>
      </c>
      <c r="D84" s="7" t="s">
        <v>66</v>
      </c>
      <c r="E84" s="7" t="s">
        <v>7</v>
      </c>
    </row>
    <row r="85">
      <c r="A85" s="4">
        <v>41487.0</v>
      </c>
      <c r="B85" s="5" t="s">
        <v>2143</v>
      </c>
      <c r="C85" s="7" t="s">
        <v>66</v>
      </c>
      <c r="D85" s="7" t="s">
        <v>285</v>
      </c>
      <c r="E85" s="7" t="s">
        <v>188</v>
      </c>
    </row>
    <row r="86">
      <c r="A86" s="4">
        <v>41456.0</v>
      </c>
      <c r="B86" s="5" t="s">
        <v>793</v>
      </c>
      <c r="C86" s="7" t="s">
        <v>48</v>
      </c>
      <c r="D86" s="7" t="s">
        <v>72</v>
      </c>
      <c r="E86" s="7" t="s">
        <v>624</v>
      </c>
    </row>
    <row r="87">
      <c r="A87" s="4">
        <v>41426.0</v>
      </c>
      <c r="B87" s="5" t="s">
        <v>2144</v>
      </c>
      <c r="C87" s="7" t="s">
        <v>74</v>
      </c>
      <c r="D87" s="7" t="s">
        <v>80</v>
      </c>
      <c r="E87" s="7" t="s">
        <v>142</v>
      </c>
    </row>
    <row r="88">
      <c r="A88" s="4">
        <v>41395.0</v>
      </c>
      <c r="B88" s="5" t="s">
        <v>2135</v>
      </c>
      <c r="C88" s="7" t="s">
        <v>85</v>
      </c>
      <c r="D88" s="7" t="s">
        <v>70</v>
      </c>
      <c r="E88" s="7" t="s">
        <v>212</v>
      </c>
    </row>
    <row r="89">
      <c r="A89" s="4">
        <v>41365.0</v>
      </c>
      <c r="B89" s="5" t="s">
        <v>2145</v>
      </c>
      <c r="C89" s="7" t="s">
        <v>74</v>
      </c>
      <c r="D89" s="7" t="s">
        <v>85</v>
      </c>
      <c r="E89" s="7" t="s">
        <v>182</v>
      </c>
    </row>
    <row r="90">
      <c r="A90" s="4">
        <v>41334.0</v>
      </c>
      <c r="B90" s="5" t="s">
        <v>2146</v>
      </c>
      <c r="C90" s="7" t="s">
        <v>23</v>
      </c>
      <c r="D90" s="7" t="s">
        <v>74</v>
      </c>
      <c r="E90" s="7" t="s">
        <v>506</v>
      </c>
    </row>
    <row r="91">
      <c r="A91" s="4">
        <v>41306.0</v>
      </c>
      <c r="B91" s="5" t="s">
        <v>2147</v>
      </c>
      <c r="C91" s="6">
        <f>+0.5 %</f>
        <v>0.005</v>
      </c>
      <c r="D91" s="6">
        <f>+0.6 %</f>
        <v>0.006</v>
      </c>
      <c r="E91" s="7" t="s">
        <v>185</v>
      </c>
    </row>
    <row r="92">
      <c r="A92" s="4">
        <v>41275.0</v>
      </c>
      <c r="B92" s="5" t="s">
        <v>2148</v>
      </c>
      <c r="C92" s="7" t="s">
        <v>18</v>
      </c>
      <c r="D92" s="6">
        <f>+0.2 %</f>
        <v>0.002</v>
      </c>
      <c r="E92" s="7" t="s">
        <v>111</v>
      </c>
    </row>
    <row r="93">
      <c r="A93" s="4">
        <v>41244.0</v>
      </c>
      <c r="B93" s="5" t="s">
        <v>1246</v>
      </c>
      <c r="C93" s="6">
        <f>+0.5 %</f>
        <v>0.005</v>
      </c>
      <c r="D93" s="6">
        <f>+0.6 %</f>
        <v>0.006</v>
      </c>
      <c r="E93" s="7" t="s">
        <v>280</v>
      </c>
    </row>
    <row r="94">
      <c r="A94" s="4">
        <v>41214.0</v>
      </c>
      <c r="B94" s="5" t="s">
        <v>1245</v>
      </c>
      <c r="C94" s="6">
        <f>+0.1 %</f>
        <v>0.001</v>
      </c>
      <c r="D94" s="7" t="s">
        <v>60</v>
      </c>
      <c r="E94" s="7" t="s">
        <v>1010</v>
      </c>
    </row>
    <row r="95">
      <c r="A95" s="4">
        <v>41183.0</v>
      </c>
      <c r="B95" s="5" t="s">
        <v>2149</v>
      </c>
      <c r="C95" s="5" t="s">
        <v>35</v>
      </c>
      <c r="D95" s="7" t="s">
        <v>85</v>
      </c>
      <c r="E95" s="7" t="s">
        <v>315</v>
      </c>
    </row>
    <row r="96">
      <c r="A96" s="4">
        <v>41153.0</v>
      </c>
      <c r="B96" s="5" t="s">
        <v>396</v>
      </c>
      <c r="C96" s="7" t="s">
        <v>18</v>
      </c>
      <c r="D96" s="7" t="s">
        <v>23</v>
      </c>
      <c r="E96" s="7" t="s">
        <v>117</v>
      </c>
    </row>
    <row r="97">
      <c r="A97" s="4">
        <v>41122.0</v>
      </c>
      <c r="B97" s="5" t="s">
        <v>2150</v>
      </c>
      <c r="C97" s="7" t="s">
        <v>60</v>
      </c>
      <c r="D97" s="7" t="s">
        <v>13</v>
      </c>
      <c r="E97" s="7" t="s">
        <v>509</v>
      </c>
    </row>
    <row r="98">
      <c r="A98" s="4">
        <v>41091.0</v>
      </c>
      <c r="B98" s="5" t="s">
        <v>380</v>
      </c>
      <c r="C98" s="5" t="s">
        <v>35</v>
      </c>
      <c r="D98" s="7" t="s">
        <v>106</v>
      </c>
      <c r="E98" s="7" t="s">
        <v>311</v>
      </c>
    </row>
    <row r="99">
      <c r="A99" s="4">
        <v>41061.0</v>
      </c>
      <c r="B99" s="5" t="s">
        <v>2151</v>
      </c>
      <c r="C99" s="7" t="s">
        <v>65</v>
      </c>
      <c r="D99" s="7" t="s">
        <v>133</v>
      </c>
      <c r="E99" s="7" t="s">
        <v>146</v>
      </c>
    </row>
    <row r="100">
      <c r="A100" s="4">
        <v>41030.0</v>
      </c>
      <c r="B100" s="5" t="s">
        <v>2131</v>
      </c>
      <c r="C100" s="7" t="s">
        <v>47</v>
      </c>
      <c r="D100" s="7" t="s">
        <v>140</v>
      </c>
      <c r="E100" s="7" t="s">
        <v>595</v>
      </c>
    </row>
    <row r="101">
      <c r="A101" s="4">
        <v>41000.0</v>
      </c>
      <c r="B101" s="5" t="s">
        <v>2152</v>
      </c>
      <c r="C101" s="7" t="s">
        <v>47</v>
      </c>
      <c r="D101" s="7" t="s">
        <v>7</v>
      </c>
      <c r="E101" s="7" t="s">
        <v>113</v>
      </c>
    </row>
    <row r="102">
      <c r="A102" s="4">
        <v>40969.0</v>
      </c>
      <c r="B102" s="5" t="s">
        <v>2153</v>
      </c>
      <c r="C102" s="7" t="s">
        <v>106</v>
      </c>
      <c r="D102" s="7" t="s">
        <v>92</v>
      </c>
      <c r="E102" s="7" t="s">
        <v>707</v>
      </c>
    </row>
    <row r="103">
      <c r="A103" s="4">
        <v>40940.0</v>
      </c>
      <c r="B103" s="5" t="s">
        <v>2119</v>
      </c>
      <c r="C103" s="7" t="s">
        <v>60</v>
      </c>
      <c r="D103" s="7" t="s">
        <v>67</v>
      </c>
      <c r="E103" s="7" t="s">
        <v>9</v>
      </c>
    </row>
    <row r="104">
      <c r="A104" s="4">
        <v>40909.0</v>
      </c>
      <c r="B104" s="5" t="s">
        <v>2022</v>
      </c>
      <c r="C104" s="7" t="s">
        <v>15</v>
      </c>
      <c r="D104" s="7" t="s">
        <v>23</v>
      </c>
      <c r="E104" s="7" t="s">
        <v>188</v>
      </c>
    </row>
    <row r="105">
      <c r="A105" s="4">
        <v>40878.0</v>
      </c>
      <c r="B105" s="5" t="s">
        <v>2154</v>
      </c>
      <c r="C105" s="7" t="s">
        <v>65</v>
      </c>
      <c r="D105" s="7" t="s">
        <v>53</v>
      </c>
      <c r="E105" s="7" t="s">
        <v>6</v>
      </c>
    </row>
    <row r="106">
      <c r="A106" s="4">
        <v>40848.0</v>
      </c>
      <c r="B106" s="5" t="s">
        <v>2155</v>
      </c>
      <c r="C106" s="6">
        <f>+0.5 %</f>
        <v>0.005</v>
      </c>
      <c r="D106" s="6">
        <f>+0.1 %</f>
        <v>0.001</v>
      </c>
      <c r="E106" s="7" t="s">
        <v>11</v>
      </c>
    </row>
    <row r="107">
      <c r="A107" s="4">
        <v>40817.0</v>
      </c>
      <c r="B107" s="5" t="s">
        <v>2156</v>
      </c>
      <c r="C107" s="6">
        <f>+0.4 %</f>
        <v>0.004</v>
      </c>
      <c r="D107" s="7" t="s">
        <v>92</v>
      </c>
      <c r="E107" s="7" t="s">
        <v>95</v>
      </c>
    </row>
    <row r="108">
      <c r="A108" s="4">
        <v>40787.0</v>
      </c>
      <c r="B108" s="5" t="s">
        <v>2157</v>
      </c>
      <c r="C108" s="7" t="s">
        <v>23</v>
      </c>
      <c r="D108" s="7" t="s">
        <v>133</v>
      </c>
      <c r="E108" s="7" t="s">
        <v>100</v>
      </c>
    </row>
    <row r="109">
      <c r="A109" s="4">
        <v>40756.0</v>
      </c>
      <c r="B109" s="5" t="s">
        <v>2115</v>
      </c>
      <c r="C109" s="7" t="s">
        <v>70</v>
      </c>
      <c r="D109" s="7" t="s">
        <v>145</v>
      </c>
      <c r="E109" s="7" t="s">
        <v>96</v>
      </c>
    </row>
    <row r="110">
      <c r="A110" s="4">
        <v>40725.0</v>
      </c>
      <c r="B110" s="5" t="s">
        <v>2158</v>
      </c>
      <c r="C110" s="7" t="s">
        <v>53</v>
      </c>
      <c r="D110" s="7" t="s">
        <v>60</v>
      </c>
      <c r="E110" s="7" t="s">
        <v>142</v>
      </c>
    </row>
    <row r="111">
      <c r="A111" s="4">
        <v>40695.0</v>
      </c>
      <c r="B111" s="5" t="s">
        <v>2159</v>
      </c>
      <c r="C111" s="5" t="s">
        <v>35</v>
      </c>
      <c r="D111" s="7" t="s">
        <v>74</v>
      </c>
      <c r="E111" s="7" t="s">
        <v>92</v>
      </c>
    </row>
    <row r="112">
      <c r="A112" s="4">
        <v>40664.0</v>
      </c>
      <c r="B112" s="5" t="s">
        <v>1292</v>
      </c>
      <c r="C112" s="7" t="s">
        <v>15</v>
      </c>
      <c r="D112" s="7" t="s">
        <v>18</v>
      </c>
      <c r="E112" s="7" t="s">
        <v>70</v>
      </c>
    </row>
    <row r="113">
      <c r="A113" s="4">
        <v>40634.0</v>
      </c>
      <c r="B113" s="5" t="s">
        <v>2160</v>
      </c>
      <c r="C113" s="7" t="s">
        <v>60</v>
      </c>
      <c r="D113" s="7" t="s">
        <v>74</v>
      </c>
      <c r="E113" s="7" t="s">
        <v>47</v>
      </c>
    </row>
    <row r="114">
      <c r="A114" s="4">
        <v>40603.0</v>
      </c>
      <c r="B114" s="5" t="s">
        <v>2161</v>
      </c>
      <c r="C114" s="6">
        <f>+0.2 %</f>
        <v>0.002</v>
      </c>
      <c r="D114" s="7" t="s">
        <v>15</v>
      </c>
      <c r="E114" s="7" t="s">
        <v>13</v>
      </c>
    </row>
    <row r="115">
      <c r="A115" s="4">
        <v>40575.0</v>
      </c>
      <c r="B115" s="5" t="s">
        <v>2162</v>
      </c>
      <c r="C115" s="7" t="s">
        <v>60</v>
      </c>
      <c r="D115" s="7" t="s">
        <v>63</v>
      </c>
      <c r="E115" s="7" t="s">
        <v>75</v>
      </c>
    </row>
    <row r="116">
      <c r="A116" s="4">
        <v>40544.0</v>
      </c>
      <c r="B116" s="5" t="s">
        <v>2163</v>
      </c>
      <c r="C116" s="5" t="s">
        <v>35</v>
      </c>
      <c r="D116" s="7" t="s">
        <v>15</v>
      </c>
      <c r="E116" s="7" t="s">
        <v>66</v>
      </c>
    </row>
    <row r="117">
      <c r="A117" s="4">
        <v>40513.0</v>
      </c>
      <c r="B117" s="5" t="s">
        <v>1301</v>
      </c>
      <c r="C117" s="7" t="s">
        <v>75</v>
      </c>
      <c r="D117" s="7" t="s">
        <v>47</v>
      </c>
      <c r="E117" s="7" t="s">
        <v>78</v>
      </c>
    </row>
    <row r="118">
      <c r="A118" s="4">
        <v>40483.0</v>
      </c>
      <c r="B118" s="5" t="s">
        <v>2164</v>
      </c>
      <c r="C118" s="6">
        <f>+1.2 %</f>
        <v>0.012</v>
      </c>
      <c r="D118" s="7" t="s">
        <v>53</v>
      </c>
      <c r="E118" s="7" t="s">
        <v>66</v>
      </c>
    </row>
    <row r="119">
      <c r="A119" s="4">
        <v>40452.0</v>
      </c>
      <c r="B119" s="5" t="s">
        <v>2165</v>
      </c>
      <c r="C119" s="7" t="s">
        <v>85</v>
      </c>
      <c r="D119" s="7" t="s">
        <v>105</v>
      </c>
      <c r="E119" s="7" t="s">
        <v>285</v>
      </c>
    </row>
    <row r="120">
      <c r="A120" s="4">
        <v>40422.0</v>
      </c>
      <c r="B120" s="5" t="s">
        <v>1315</v>
      </c>
      <c r="C120" s="7" t="s">
        <v>18</v>
      </c>
      <c r="D120" s="7" t="s">
        <v>48</v>
      </c>
      <c r="E120" s="7" t="s">
        <v>74</v>
      </c>
    </row>
    <row r="121">
      <c r="A121" s="4">
        <v>40391.0</v>
      </c>
      <c r="B121" s="5" t="s">
        <v>2166</v>
      </c>
      <c r="C121" s="7" t="s">
        <v>18</v>
      </c>
      <c r="D121" s="6">
        <f>+0.2 %</f>
        <v>0.002</v>
      </c>
      <c r="E121" s="6">
        <f>+0.6 %</f>
        <v>0.006</v>
      </c>
    </row>
    <row r="122">
      <c r="A122" s="4">
        <v>40360.0</v>
      </c>
      <c r="B122" s="5" t="s">
        <v>2167</v>
      </c>
      <c r="C122" s="6">
        <f t="shared" ref="C122:C123" si="8">+0.3 %</f>
        <v>0.003</v>
      </c>
      <c r="D122" s="6">
        <f>+1.7 %</f>
        <v>0.017</v>
      </c>
      <c r="E122" s="6">
        <f>+0.8 %</f>
        <v>0.008</v>
      </c>
    </row>
    <row r="123">
      <c r="A123" s="4">
        <v>40330.0</v>
      </c>
      <c r="B123" s="5" t="s">
        <v>2168</v>
      </c>
      <c r="C123" s="6">
        <f t="shared" si="8"/>
        <v>0.003</v>
      </c>
      <c r="D123" s="6">
        <f>+0.6 %</f>
        <v>0.006</v>
      </c>
      <c r="E123" s="7" t="s">
        <v>152</v>
      </c>
    </row>
    <row r="124">
      <c r="A124" s="4">
        <v>40299.0</v>
      </c>
      <c r="B124" s="5" t="s">
        <v>2169</v>
      </c>
      <c r="C124" s="6">
        <f>+1 %</f>
        <v>0.01</v>
      </c>
      <c r="D124" s="6">
        <f>+0.4 %</f>
        <v>0.004</v>
      </c>
      <c r="E124" s="7" t="s">
        <v>587</v>
      </c>
    </row>
    <row r="125">
      <c r="A125" s="4">
        <v>40269.0</v>
      </c>
      <c r="B125" s="5" t="s">
        <v>2170</v>
      </c>
      <c r="C125" s="7" t="s">
        <v>74</v>
      </c>
      <c r="D125" s="7" t="s">
        <v>74</v>
      </c>
      <c r="E125" s="7" t="s">
        <v>153</v>
      </c>
    </row>
    <row r="126">
      <c r="A126" s="4">
        <v>40238.0</v>
      </c>
      <c r="B126" s="5" t="s">
        <v>2171</v>
      </c>
      <c r="C126" s="5" t="s">
        <v>35</v>
      </c>
      <c r="D126" s="7" t="s">
        <v>15</v>
      </c>
      <c r="E126" s="7" t="s">
        <v>287</v>
      </c>
    </row>
    <row r="127">
      <c r="A127" s="4">
        <v>40210.0</v>
      </c>
      <c r="B127" s="5" t="s">
        <v>1430</v>
      </c>
      <c r="C127" s="7" t="s">
        <v>53</v>
      </c>
      <c r="D127" s="7" t="s">
        <v>82</v>
      </c>
      <c r="E127" s="7" t="s">
        <v>506</v>
      </c>
    </row>
    <row r="128">
      <c r="A128" s="4">
        <v>40179.0</v>
      </c>
      <c r="B128" s="5" t="s">
        <v>2172</v>
      </c>
      <c r="C128" s="7" t="s">
        <v>57</v>
      </c>
      <c r="D128" s="7" t="s">
        <v>82</v>
      </c>
      <c r="E128" s="7" t="s">
        <v>90</v>
      </c>
    </row>
    <row r="129">
      <c r="A129" s="4">
        <v>40148.0</v>
      </c>
      <c r="B129" s="5" t="s">
        <v>2173</v>
      </c>
      <c r="C129" s="7" t="s">
        <v>13</v>
      </c>
      <c r="D129" s="7" t="s">
        <v>60</v>
      </c>
      <c r="E129" s="7" t="s">
        <v>66</v>
      </c>
    </row>
    <row r="130">
      <c r="A130" s="4">
        <v>40118.0</v>
      </c>
      <c r="B130" s="5" t="s">
        <v>2174</v>
      </c>
      <c r="C130" s="5" t="s">
        <v>35</v>
      </c>
      <c r="D130" s="6">
        <f>+1.7 %</f>
        <v>0.017</v>
      </c>
      <c r="E130" s="7" t="s">
        <v>18</v>
      </c>
    </row>
    <row r="131">
      <c r="A131" s="4">
        <v>40087.0</v>
      </c>
      <c r="B131" s="5" t="s">
        <v>2175</v>
      </c>
      <c r="C131" s="6">
        <f>+0.9 %</f>
        <v>0.009</v>
      </c>
      <c r="D131" s="6">
        <f>+1.4 %</f>
        <v>0.014</v>
      </c>
      <c r="E131" s="7" t="s">
        <v>70</v>
      </c>
    </row>
    <row r="132">
      <c r="A132" s="4">
        <v>40057.0</v>
      </c>
      <c r="B132" s="5" t="s">
        <v>2176</v>
      </c>
      <c r="C132" s="6">
        <f>+0.8 %</f>
        <v>0.008</v>
      </c>
      <c r="D132" s="7" t="s">
        <v>152</v>
      </c>
      <c r="E132" s="7" t="s">
        <v>23</v>
      </c>
    </row>
    <row r="133">
      <c r="A133" s="4">
        <v>40026.0</v>
      </c>
      <c r="B133" s="5" t="s">
        <v>1197</v>
      </c>
      <c r="C133" s="7" t="s">
        <v>15</v>
      </c>
      <c r="D133" s="7" t="s">
        <v>6</v>
      </c>
      <c r="E133" s="7" t="s">
        <v>140</v>
      </c>
    </row>
    <row r="134">
      <c r="A134" s="4">
        <v>39995.0</v>
      </c>
      <c r="B134" s="5" t="s">
        <v>2177</v>
      </c>
      <c r="C134" s="7" t="s">
        <v>88</v>
      </c>
      <c r="D134" s="7" t="s">
        <v>280</v>
      </c>
      <c r="E134" s="7" t="s">
        <v>92</v>
      </c>
    </row>
    <row r="135">
      <c r="A135" s="4">
        <v>39965.0</v>
      </c>
      <c r="B135" s="5" t="s">
        <v>2178</v>
      </c>
      <c r="C135" s="7" t="s">
        <v>74</v>
      </c>
      <c r="D135" s="7" t="s">
        <v>82</v>
      </c>
      <c r="E135" s="6">
        <f>+0.7 %</f>
        <v>0.007</v>
      </c>
    </row>
    <row r="136">
      <c r="A136" s="4">
        <v>39934.0</v>
      </c>
      <c r="B136" s="5" t="s">
        <v>2179</v>
      </c>
      <c r="C136" s="7" t="s">
        <v>72</v>
      </c>
      <c r="D136" s="6">
        <f>+0.3 %</f>
        <v>0.003</v>
      </c>
      <c r="E136" s="6">
        <f>+5.8 %</f>
        <v>0.058</v>
      </c>
    </row>
    <row r="137">
      <c r="A137" s="4">
        <v>39904.0</v>
      </c>
      <c r="B137" s="5" t="s">
        <v>2180</v>
      </c>
      <c r="C137" s="6">
        <f t="shared" ref="C137:C138" si="9">+1.2 %</f>
        <v>0.012</v>
      </c>
      <c r="D137" s="6">
        <f>+3.4 %</f>
        <v>0.034</v>
      </c>
      <c r="E137" s="6">
        <f>+6.6 %</f>
        <v>0.066</v>
      </c>
    </row>
    <row r="138">
      <c r="A138" s="4">
        <v>39873.0</v>
      </c>
      <c r="B138" s="5" t="s">
        <v>2181</v>
      </c>
      <c r="C138" s="6">
        <f t="shared" si="9"/>
        <v>0.012</v>
      </c>
      <c r="D138" s="6">
        <f>+3.8 %</f>
        <v>0.038</v>
      </c>
      <c r="E138" s="6">
        <f>+1 %</f>
        <v>0.01</v>
      </c>
    </row>
    <row r="139">
      <c r="A139" s="4">
        <v>39845.0</v>
      </c>
      <c r="B139" s="5" t="s">
        <v>2182</v>
      </c>
      <c r="C139" s="6">
        <f>+0.9 %</f>
        <v>0.009</v>
      </c>
      <c r="D139" s="6">
        <f>+1.9 %</f>
        <v>0.019</v>
      </c>
      <c r="E139" s="6">
        <f>+4.2 %</f>
        <v>0.042</v>
      </c>
    </row>
    <row r="140">
      <c r="A140" s="4">
        <v>39814.0</v>
      </c>
      <c r="B140" s="5" t="s">
        <v>2183</v>
      </c>
      <c r="C140" s="6">
        <f>+1.6 %</f>
        <v>0.016</v>
      </c>
      <c r="D140" s="7" t="s">
        <v>23</v>
      </c>
      <c r="E140" s="6">
        <f>+2.2 %</f>
        <v>0.022</v>
      </c>
    </row>
    <row r="141">
      <c r="A141" s="4">
        <v>39783.0</v>
      </c>
      <c r="B141" s="5" t="s">
        <v>2184</v>
      </c>
      <c r="C141" s="7" t="s">
        <v>48</v>
      </c>
      <c r="D141" s="5" t="s">
        <v>35</v>
      </c>
      <c r="E141" s="6">
        <f>+3 %</f>
        <v>0.03</v>
      </c>
    </row>
    <row r="142">
      <c r="A142" s="4">
        <v>39753.0</v>
      </c>
      <c r="B142" s="5" t="s">
        <v>2185</v>
      </c>
      <c r="C142" s="7" t="s">
        <v>105</v>
      </c>
      <c r="D142" s="7" t="s">
        <v>72</v>
      </c>
      <c r="E142" s="7" t="s">
        <v>72</v>
      </c>
    </row>
    <row r="143">
      <c r="A143" s="4">
        <v>39722.0</v>
      </c>
      <c r="B143" s="5" t="s">
        <v>2186</v>
      </c>
      <c r="C143" s="6">
        <f>+2.4 %</f>
        <v>0.024</v>
      </c>
      <c r="D143" s="6">
        <f>+1 %</f>
        <v>0.01</v>
      </c>
      <c r="E143" s="5" t="s">
        <v>366</v>
      </c>
    </row>
    <row r="144">
      <c r="A144" s="4">
        <v>39692.0</v>
      </c>
      <c r="B144" s="5" t="s">
        <v>2187</v>
      </c>
      <c r="C144" s="7" t="s">
        <v>150</v>
      </c>
      <c r="D144" s="7" t="s">
        <v>78</v>
      </c>
      <c r="E144" s="5" t="s">
        <v>366</v>
      </c>
    </row>
    <row r="145">
      <c r="A145" s="4">
        <v>39661.0</v>
      </c>
      <c r="B145" s="5" t="s">
        <v>2188</v>
      </c>
      <c r="C145" s="6">
        <f>+1.3 %</f>
        <v>0.013</v>
      </c>
      <c r="D145" s="6">
        <f>+5.7 %</f>
        <v>0.057</v>
      </c>
      <c r="E145" s="5" t="s">
        <v>366</v>
      </c>
    </row>
    <row r="146">
      <c r="A146" s="4">
        <v>39630.0</v>
      </c>
      <c r="B146" s="5" t="s">
        <v>2112</v>
      </c>
      <c r="C146" s="5" t="s">
        <v>35</v>
      </c>
      <c r="D146" s="6">
        <f>+3 %</f>
        <v>0.03</v>
      </c>
      <c r="E146" s="5" t="s">
        <v>366</v>
      </c>
    </row>
    <row r="147">
      <c r="A147" s="4">
        <v>39600.0</v>
      </c>
      <c r="B147" s="5" t="s">
        <v>2112</v>
      </c>
      <c r="C147" s="6">
        <f>+4.4 %</f>
        <v>0.044</v>
      </c>
      <c r="D147" s="7" t="s">
        <v>66</v>
      </c>
      <c r="E147" s="5" t="s">
        <v>366</v>
      </c>
    </row>
    <row r="148">
      <c r="A148" s="4">
        <v>39569.0</v>
      </c>
      <c r="B148" s="5" t="s">
        <v>2189</v>
      </c>
      <c r="C148" s="7" t="s">
        <v>13</v>
      </c>
      <c r="D148" s="7" t="s">
        <v>66</v>
      </c>
      <c r="E148" s="5" t="s">
        <v>366</v>
      </c>
    </row>
    <row r="149">
      <c r="A149" s="4">
        <v>39539.0</v>
      </c>
      <c r="B149" s="5" t="s">
        <v>1315</v>
      </c>
      <c r="C149" s="7" t="s">
        <v>95</v>
      </c>
      <c r="D149" s="7" t="s">
        <v>85</v>
      </c>
      <c r="E149" s="5" t="s">
        <v>366</v>
      </c>
    </row>
    <row r="150">
      <c r="A150" s="4">
        <v>39508.0</v>
      </c>
      <c r="B150" s="5" t="s">
        <v>2190</v>
      </c>
      <c r="C150" s="6">
        <f>+4.4 %</f>
        <v>0.044</v>
      </c>
      <c r="D150" s="6">
        <f>+5.8 %</f>
        <v>0.058</v>
      </c>
      <c r="E150" s="5" t="s">
        <v>366</v>
      </c>
    </row>
    <row r="151">
      <c r="A151" s="4">
        <v>39479.0</v>
      </c>
      <c r="B151" s="5" t="s">
        <v>2191</v>
      </c>
      <c r="C151" s="7" t="s">
        <v>65</v>
      </c>
      <c r="D151" s="7" t="s">
        <v>140</v>
      </c>
      <c r="E151" s="5" t="s">
        <v>366</v>
      </c>
    </row>
    <row r="152">
      <c r="A152" s="4">
        <v>39448.0</v>
      </c>
      <c r="B152" s="5" t="s">
        <v>2192</v>
      </c>
      <c r="C152" s="6">
        <f>+2.4 %</f>
        <v>0.024</v>
      </c>
      <c r="D152" s="5" t="s">
        <v>366</v>
      </c>
      <c r="E152" s="5" t="s">
        <v>366</v>
      </c>
    </row>
    <row r="153">
      <c r="A153" s="4">
        <v>39417.0</v>
      </c>
      <c r="B153" s="5" t="s">
        <v>1425</v>
      </c>
      <c r="C153" s="7" t="s">
        <v>102</v>
      </c>
      <c r="D153" s="5" t="s">
        <v>366</v>
      </c>
      <c r="E153" s="5" t="s">
        <v>366</v>
      </c>
    </row>
    <row r="154">
      <c r="A154" s="4">
        <v>39387.0</v>
      </c>
      <c r="B154" s="5" t="s">
        <v>2190</v>
      </c>
      <c r="C154" s="5" t="s">
        <v>366</v>
      </c>
      <c r="D154" s="5" t="s">
        <v>366</v>
      </c>
      <c r="E154" s="5" t="s">
        <v>366</v>
      </c>
    </row>
    <row r="155">
      <c r="A155" s="4">
        <v>39356.0</v>
      </c>
      <c r="B155" s="5" t="s">
        <v>366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2193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2001</v>
      </c>
      <c r="C2" s="6">
        <f>+1.5 %</f>
        <v>0.015</v>
      </c>
      <c r="D2" s="7" t="s">
        <v>78</v>
      </c>
      <c r="E2" s="7" t="s">
        <v>145</v>
      </c>
    </row>
    <row r="3">
      <c r="A3" s="4">
        <v>43983.0</v>
      </c>
      <c r="B3" s="5" t="s">
        <v>2194</v>
      </c>
      <c r="C3" s="7" t="s">
        <v>106</v>
      </c>
      <c r="D3" s="7" t="s">
        <v>72</v>
      </c>
      <c r="E3" s="7" t="s">
        <v>95</v>
      </c>
    </row>
    <row r="4">
      <c r="A4" s="4">
        <v>43952.0</v>
      </c>
      <c r="B4" s="5" t="s">
        <v>341</v>
      </c>
      <c r="C4" s="7" t="s">
        <v>23</v>
      </c>
      <c r="D4" s="6">
        <f>+0.3 %</f>
        <v>0.003</v>
      </c>
      <c r="E4" s="7" t="s">
        <v>105</v>
      </c>
    </row>
    <row r="5">
      <c r="A5" s="4">
        <v>43922.0</v>
      </c>
      <c r="B5" s="5" t="s">
        <v>346</v>
      </c>
      <c r="C5" s="6">
        <f>+0.7 %</f>
        <v>0.007</v>
      </c>
      <c r="D5" s="6">
        <f>+1.2 %</f>
        <v>0.012</v>
      </c>
      <c r="E5" s="7" t="s">
        <v>13</v>
      </c>
    </row>
    <row r="6">
      <c r="A6" s="4">
        <v>43891.0</v>
      </c>
      <c r="B6" s="5" t="s">
        <v>1849</v>
      </c>
      <c r="C6" s="6">
        <f>+0.3 %</f>
        <v>0.003</v>
      </c>
      <c r="D6" s="6">
        <f>+1.3 %</f>
        <v>0.013</v>
      </c>
      <c r="E6" s="7" t="s">
        <v>48</v>
      </c>
    </row>
    <row r="7">
      <c r="A7" s="4">
        <v>43862.0</v>
      </c>
      <c r="B7" s="5" t="s">
        <v>2195</v>
      </c>
      <c r="C7" s="6">
        <f>+0.1 %</f>
        <v>0.001</v>
      </c>
      <c r="D7" s="7" t="s">
        <v>48</v>
      </c>
      <c r="E7" s="7" t="s">
        <v>18</v>
      </c>
    </row>
    <row r="8">
      <c r="A8" s="4">
        <v>43831.0</v>
      </c>
      <c r="B8" s="5" t="s">
        <v>320</v>
      </c>
      <c r="C8" s="6">
        <f>+0.8 %</f>
        <v>0.008</v>
      </c>
      <c r="D8" s="7" t="s">
        <v>105</v>
      </c>
      <c r="E8" s="7" t="s">
        <v>65</v>
      </c>
    </row>
    <row r="9">
      <c r="A9" s="4">
        <v>43800.0</v>
      </c>
      <c r="B9" s="5" t="s">
        <v>2196</v>
      </c>
      <c r="C9" s="7" t="s">
        <v>75</v>
      </c>
      <c r="D9" s="7" t="s">
        <v>150</v>
      </c>
      <c r="E9" s="7" t="s">
        <v>74</v>
      </c>
    </row>
    <row r="10">
      <c r="A10" s="4">
        <v>43770.0</v>
      </c>
      <c r="B10" s="5" t="s">
        <v>2197</v>
      </c>
      <c r="C10" s="7" t="s">
        <v>47</v>
      </c>
      <c r="D10" s="7" t="s">
        <v>47</v>
      </c>
      <c r="E10" s="5" t="s">
        <v>35</v>
      </c>
    </row>
    <row r="11">
      <c r="A11" s="4">
        <v>43739.0</v>
      </c>
      <c r="B11" s="5" t="s">
        <v>2198</v>
      </c>
      <c r="C11" s="5" t="s">
        <v>35</v>
      </c>
      <c r="D11" s="7" t="s">
        <v>18</v>
      </c>
      <c r="E11" s="6">
        <f>+0.5 %</f>
        <v>0.005</v>
      </c>
    </row>
    <row r="12">
      <c r="A12" s="4">
        <v>43709.0</v>
      </c>
      <c r="B12" s="5" t="s">
        <v>2198</v>
      </c>
      <c r="C12" s="5" t="s">
        <v>35</v>
      </c>
      <c r="D12" s="7" t="s">
        <v>74</v>
      </c>
      <c r="E12" s="7" t="s">
        <v>82</v>
      </c>
    </row>
    <row r="13">
      <c r="A13" s="4">
        <v>43678.0</v>
      </c>
      <c r="B13" s="5" t="s">
        <v>924</v>
      </c>
      <c r="C13" s="7" t="s">
        <v>18</v>
      </c>
      <c r="D13" s="7" t="s">
        <v>60</v>
      </c>
      <c r="E13" s="6">
        <f>+0.6 %</f>
        <v>0.006</v>
      </c>
    </row>
    <row r="14">
      <c r="A14" s="4">
        <v>43647.0</v>
      </c>
      <c r="B14" s="5" t="s">
        <v>351</v>
      </c>
      <c r="C14" s="7" t="s">
        <v>57</v>
      </c>
      <c r="D14" s="7" t="s">
        <v>57</v>
      </c>
      <c r="E14" s="6">
        <f>+2.5 %</f>
        <v>0.025</v>
      </c>
    </row>
    <row r="15">
      <c r="A15" s="4">
        <v>43617.0</v>
      </c>
      <c r="B15" s="5" t="s">
        <v>233</v>
      </c>
      <c r="C15" s="6">
        <f>+0.3 %</f>
        <v>0.003</v>
      </c>
      <c r="D15" s="6">
        <f>+1.4 %</f>
        <v>0.014</v>
      </c>
      <c r="E15" s="6">
        <f>+4.9 %</f>
        <v>0.049</v>
      </c>
    </row>
    <row r="16">
      <c r="A16" s="4">
        <v>43586.0</v>
      </c>
      <c r="B16" s="5" t="s">
        <v>344</v>
      </c>
      <c r="C16" s="7" t="s">
        <v>15</v>
      </c>
      <c r="D16" s="6">
        <f>+1.6 %</f>
        <v>0.016</v>
      </c>
      <c r="E16" s="6">
        <f>+2.5 %</f>
        <v>0.025</v>
      </c>
    </row>
    <row r="17">
      <c r="A17" s="4">
        <v>43556.0</v>
      </c>
      <c r="B17" s="5" t="s">
        <v>919</v>
      </c>
      <c r="C17" s="6">
        <f>+1.4 %</f>
        <v>0.014</v>
      </c>
      <c r="D17" s="6">
        <f>+1.5 %</f>
        <v>0.015</v>
      </c>
      <c r="E17" s="6">
        <f>+0.9 %</f>
        <v>0.009</v>
      </c>
    </row>
    <row r="18">
      <c r="A18" s="4">
        <v>43525.0</v>
      </c>
      <c r="B18" s="5" t="s">
        <v>323</v>
      </c>
      <c r="C18" s="6">
        <f>+0.5 %</f>
        <v>0.005</v>
      </c>
      <c r="D18" s="6">
        <f>+1.2 %</f>
        <v>0.012</v>
      </c>
      <c r="E18" s="6">
        <f>+2 %</f>
        <v>0.02</v>
      </c>
    </row>
    <row r="19">
      <c r="A19" s="4">
        <v>43497.0</v>
      </c>
      <c r="B19" s="5" t="s">
        <v>322</v>
      </c>
      <c r="C19" s="7" t="s">
        <v>60</v>
      </c>
      <c r="D19" s="7" t="s">
        <v>53</v>
      </c>
      <c r="E19" s="6">
        <f>+2.1 %</f>
        <v>0.021</v>
      </c>
    </row>
    <row r="20">
      <c r="A20" s="4">
        <v>43466.0</v>
      </c>
      <c r="B20" s="5" t="s">
        <v>1462</v>
      </c>
      <c r="C20" s="6">
        <f>+1.1 %</f>
        <v>0.011</v>
      </c>
      <c r="D20" s="7" t="s">
        <v>15</v>
      </c>
      <c r="E20" s="6">
        <f>+3.4 %</f>
        <v>0.034</v>
      </c>
    </row>
    <row r="21">
      <c r="A21" s="4">
        <v>43435.0</v>
      </c>
      <c r="B21" s="5" t="s">
        <v>1492</v>
      </c>
      <c r="C21" s="7" t="s">
        <v>23</v>
      </c>
      <c r="D21" s="7" t="s">
        <v>7</v>
      </c>
      <c r="E21" s="6">
        <f>+2.5 %</f>
        <v>0.025</v>
      </c>
    </row>
    <row r="22">
      <c r="A22" s="4">
        <v>43405.0</v>
      </c>
      <c r="B22" s="5" t="s">
        <v>235</v>
      </c>
      <c r="C22" s="7" t="s">
        <v>48</v>
      </c>
      <c r="D22" s="7" t="s">
        <v>60</v>
      </c>
      <c r="E22" s="6">
        <f>+2.8 %</f>
        <v>0.028</v>
      </c>
    </row>
    <row r="23">
      <c r="A23" s="4">
        <v>43374.0</v>
      </c>
      <c r="B23" s="5" t="s">
        <v>1761</v>
      </c>
      <c r="C23" s="7" t="s">
        <v>72</v>
      </c>
      <c r="D23" s="6">
        <f>+1.6 %</f>
        <v>0.016</v>
      </c>
      <c r="E23" s="6">
        <f>+3.6 %</f>
        <v>0.036</v>
      </c>
    </row>
    <row r="24">
      <c r="A24" s="4">
        <v>43344.0</v>
      </c>
      <c r="B24" s="5" t="s">
        <v>920</v>
      </c>
      <c r="C24" s="6">
        <f>+2.3 %</f>
        <v>0.023</v>
      </c>
      <c r="D24" s="6">
        <f>+5.9 %</f>
        <v>0.059</v>
      </c>
      <c r="E24" s="6">
        <f>+7.6 %</f>
        <v>0.076</v>
      </c>
    </row>
    <row r="25">
      <c r="A25" s="4">
        <v>43313.0</v>
      </c>
      <c r="B25" s="5" t="s">
        <v>323</v>
      </c>
      <c r="C25" s="6">
        <f>+1.3 %</f>
        <v>0.013</v>
      </c>
      <c r="D25" s="6">
        <f>+1.5 %</f>
        <v>0.015</v>
      </c>
      <c r="E25" s="6">
        <f t="shared" ref="E25:E26" si="1">+7.4 %</f>
        <v>0.074</v>
      </c>
    </row>
    <row r="26">
      <c r="A26" s="4">
        <v>43282.0</v>
      </c>
      <c r="B26" s="5" t="s">
        <v>1855</v>
      </c>
      <c r="C26" s="6">
        <f>+2.2 %</f>
        <v>0.022</v>
      </c>
      <c r="D26" s="7" t="s">
        <v>105</v>
      </c>
      <c r="E26" s="6">
        <f t="shared" si="1"/>
        <v>0.074</v>
      </c>
    </row>
    <row r="27">
      <c r="A27" s="4">
        <v>43252.0</v>
      </c>
      <c r="B27" s="5" t="s">
        <v>2199</v>
      </c>
      <c r="C27" s="7" t="s">
        <v>106</v>
      </c>
      <c r="D27" s="7" t="s">
        <v>75</v>
      </c>
      <c r="E27" s="6">
        <f>+9.5 %</f>
        <v>0.095</v>
      </c>
    </row>
    <row r="28">
      <c r="A28" s="4">
        <v>43221.0</v>
      </c>
      <c r="B28" s="5" t="s">
        <v>338</v>
      </c>
      <c r="C28" s="7" t="s">
        <v>63</v>
      </c>
      <c r="D28" s="6">
        <f>+1.1 %</f>
        <v>0.011</v>
      </c>
      <c r="E28" s="6">
        <f>+13 %</f>
        <v>0.13</v>
      </c>
    </row>
    <row r="29">
      <c r="A29" s="4">
        <v>43191.0</v>
      </c>
      <c r="B29" s="5" t="s">
        <v>2200</v>
      </c>
      <c r="C29" s="6">
        <f>+2.5 %</f>
        <v>0.025</v>
      </c>
      <c r="D29" s="6">
        <f>+3.9 %</f>
        <v>0.039</v>
      </c>
      <c r="E29" s="6">
        <f>+17.9 %</f>
        <v>0.179</v>
      </c>
    </row>
    <row r="30">
      <c r="A30" s="4">
        <v>43160.0</v>
      </c>
      <c r="B30" s="5" t="s">
        <v>2201</v>
      </c>
      <c r="C30" s="6">
        <f>+0.6 %</f>
        <v>0.006</v>
      </c>
      <c r="D30" s="6">
        <f>+1.7 %</f>
        <v>0.017</v>
      </c>
      <c r="E30" s="6">
        <f>+15.4 %</f>
        <v>0.154</v>
      </c>
    </row>
    <row r="31">
      <c r="A31" s="4">
        <v>43132.0</v>
      </c>
      <c r="B31" s="5" t="s">
        <v>2202</v>
      </c>
      <c r="C31" s="6">
        <f>+0.8 %</f>
        <v>0.008</v>
      </c>
      <c r="D31" s="6">
        <f>+0.6 %</f>
        <v>0.006</v>
      </c>
      <c r="E31" s="6">
        <f>+16.4 %</f>
        <v>0.164</v>
      </c>
    </row>
    <row r="32">
      <c r="A32" s="4">
        <v>43101.0</v>
      </c>
      <c r="B32" s="5" t="s">
        <v>2203</v>
      </c>
      <c r="C32" s="6">
        <f>+0.3 %</f>
        <v>0.003</v>
      </c>
      <c r="D32" s="7" t="s">
        <v>53</v>
      </c>
      <c r="E32" s="6">
        <f>+15.8 %</f>
        <v>0.158</v>
      </c>
    </row>
    <row r="33">
      <c r="A33" s="4">
        <v>43070.0</v>
      </c>
      <c r="B33" s="5" t="s">
        <v>2204</v>
      </c>
      <c r="C33" s="7" t="s">
        <v>18</v>
      </c>
      <c r="D33" s="6">
        <f>+1.3 %</f>
        <v>0.013</v>
      </c>
      <c r="E33" s="6">
        <f>+15.6 %</f>
        <v>0.156</v>
      </c>
    </row>
    <row r="34">
      <c r="A34" s="4">
        <v>43040.0</v>
      </c>
      <c r="B34" s="5" t="s">
        <v>2205</v>
      </c>
      <c r="C34" s="6">
        <f>+0.1 %</f>
        <v>0.001</v>
      </c>
      <c r="D34" s="6">
        <f>+4 %</f>
        <v>0.04</v>
      </c>
      <c r="E34" s="6">
        <f>+14.6 %</f>
        <v>0.146</v>
      </c>
    </row>
    <row r="35">
      <c r="A35" s="4">
        <v>43009.0</v>
      </c>
      <c r="B35" s="5" t="s">
        <v>2206</v>
      </c>
      <c r="C35" s="6">
        <f>+1.7 %</f>
        <v>0.017</v>
      </c>
      <c r="D35" s="6">
        <f>+5.3 %</f>
        <v>0.053</v>
      </c>
      <c r="E35" s="6">
        <f>+13.2 %</f>
        <v>0.132</v>
      </c>
    </row>
    <row r="36">
      <c r="A36" s="4">
        <v>42979.0</v>
      </c>
      <c r="B36" s="5" t="s">
        <v>2207</v>
      </c>
      <c r="C36" s="6">
        <f>+2.1 %</f>
        <v>0.021</v>
      </c>
      <c r="D36" s="6">
        <f>+7.8 %</f>
        <v>0.078</v>
      </c>
      <c r="E36" s="6">
        <f>+11.7 %</f>
        <v>0.117</v>
      </c>
    </row>
    <row r="37">
      <c r="A37" s="4">
        <v>42948.0</v>
      </c>
      <c r="B37" s="5" t="s">
        <v>2208</v>
      </c>
      <c r="C37" s="6">
        <f>+1.3 %</f>
        <v>0.013</v>
      </c>
      <c r="D37" s="6">
        <f>+6.8 %</f>
        <v>0.068</v>
      </c>
      <c r="E37" s="6">
        <f>+9.3 %</f>
        <v>0.093</v>
      </c>
    </row>
    <row r="38">
      <c r="A38" s="4">
        <v>42917.0</v>
      </c>
      <c r="B38" s="5" t="s">
        <v>2209</v>
      </c>
      <c r="C38" s="6">
        <f>+4.2 %</f>
        <v>0.042</v>
      </c>
      <c r="D38" s="6">
        <f>+7.9 %</f>
        <v>0.079</v>
      </c>
      <c r="E38" s="6">
        <f>+8.2 %</f>
        <v>0.082</v>
      </c>
    </row>
    <row r="39">
      <c r="A39" s="4">
        <v>42887.0</v>
      </c>
      <c r="B39" s="5" t="s">
        <v>2210</v>
      </c>
      <c r="C39" s="6">
        <f>+1.1 %</f>
        <v>0.011</v>
      </c>
      <c r="D39" s="6">
        <f>+3.8 %</f>
        <v>0.038</v>
      </c>
      <c r="E39" s="6">
        <f>+3.9 %</f>
        <v>0.039</v>
      </c>
    </row>
    <row r="40">
      <c r="A40" s="4">
        <v>42856.0</v>
      </c>
      <c r="B40" s="5" t="s">
        <v>573</v>
      </c>
      <c r="C40" s="6">
        <f>+2.4 %</f>
        <v>0.024</v>
      </c>
      <c r="D40" s="6">
        <f>+4.2 %</f>
        <v>0.042</v>
      </c>
      <c r="E40" s="6">
        <f>+3.2 %</f>
        <v>0.032</v>
      </c>
    </row>
    <row r="41">
      <c r="A41" s="4">
        <v>42826.0</v>
      </c>
      <c r="B41" s="5" t="s">
        <v>2211</v>
      </c>
      <c r="C41" s="6">
        <f>+0.3 %</f>
        <v>0.003</v>
      </c>
      <c r="D41" s="6">
        <f>+2.1 %</f>
        <v>0.021</v>
      </c>
      <c r="E41" s="6">
        <f>+1.9 %</f>
        <v>0.019</v>
      </c>
    </row>
    <row r="42">
      <c r="A42" s="4">
        <v>42795.0</v>
      </c>
      <c r="B42" s="5" t="s">
        <v>2212</v>
      </c>
      <c r="C42" s="6">
        <f>+1.5 %</f>
        <v>0.015</v>
      </c>
      <c r="D42" s="6">
        <f>+1.9 %</f>
        <v>0.019</v>
      </c>
      <c r="E42" s="6">
        <f>+1.7 %</f>
        <v>0.017</v>
      </c>
    </row>
    <row r="43">
      <c r="A43" s="4">
        <v>42767.0</v>
      </c>
      <c r="B43" s="5" t="s">
        <v>2213</v>
      </c>
      <c r="C43" s="6">
        <f>+0.3 %</f>
        <v>0.003</v>
      </c>
      <c r="D43" s="7" t="s">
        <v>85</v>
      </c>
      <c r="E43" s="6">
        <f>+1 %</f>
        <v>0.01</v>
      </c>
    </row>
    <row r="44">
      <c r="A44" s="4">
        <v>42736.0</v>
      </c>
      <c r="B44" s="5" t="s">
        <v>978</v>
      </c>
      <c r="C44" s="6">
        <f>+0.1 %</f>
        <v>0.001</v>
      </c>
      <c r="D44" s="7" t="s">
        <v>285</v>
      </c>
      <c r="E44" s="6">
        <f>+1.9 %</f>
        <v>0.019</v>
      </c>
    </row>
    <row r="45">
      <c r="A45" s="4">
        <v>42705.0</v>
      </c>
      <c r="B45" s="5" t="s">
        <v>258</v>
      </c>
      <c r="C45" s="7" t="s">
        <v>13</v>
      </c>
      <c r="D45" s="7" t="s">
        <v>72</v>
      </c>
      <c r="E45" s="6">
        <f>+2.7 %</f>
        <v>0.027</v>
      </c>
    </row>
    <row r="46">
      <c r="A46" s="4">
        <v>42675.0</v>
      </c>
      <c r="B46" s="5" t="s">
        <v>252</v>
      </c>
      <c r="C46" s="7" t="s">
        <v>66</v>
      </c>
      <c r="D46" s="7" t="s">
        <v>85</v>
      </c>
      <c r="E46" s="6">
        <f>+3.5 %</f>
        <v>0.035</v>
      </c>
    </row>
    <row r="47">
      <c r="A47" s="4">
        <v>42644.0</v>
      </c>
      <c r="B47" s="5" t="s">
        <v>295</v>
      </c>
      <c r="C47" s="6">
        <f>+0.4 %</f>
        <v>0.004</v>
      </c>
      <c r="D47" s="6">
        <f>+0.7 %</f>
        <v>0.007</v>
      </c>
      <c r="E47" s="6">
        <f>+2.2 %</f>
        <v>0.022</v>
      </c>
    </row>
    <row r="48">
      <c r="A48" s="4">
        <v>42614.0</v>
      </c>
      <c r="B48" s="5" t="s">
        <v>977</v>
      </c>
      <c r="C48" s="7" t="s">
        <v>53</v>
      </c>
      <c r="D48" s="6">
        <f>+0.3 %</f>
        <v>0.003</v>
      </c>
      <c r="E48" s="6">
        <f>+3.2 %</f>
        <v>0.032</v>
      </c>
    </row>
    <row r="49">
      <c r="A49" s="4">
        <v>42583.0</v>
      </c>
      <c r="B49" s="5" t="s">
        <v>2211</v>
      </c>
      <c r="C49" s="6">
        <f>+0.3 %</f>
        <v>0.003</v>
      </c>
      <c r="D49" s="6">
        <f>+0.9 %</f>
        <v>0.009</v>
      </c>
      <c r="E49" s="6">
        <f>+3.3 %</f>
        <v>0.033</v>
      </c>
    </row>
    <row r="50">
      <c r="A50" s="4">
        <v>42552.0</v>
      </c>
      <c r="B50" s="5" t="s">
        <v>2214</v>
      </c>
      <c r="C50" s="6">
        <f>+0.1 %</f>
        <v>0.001</v>
      </c>
      <c r="D50" s="6">
        <f t="shared" ref="D50:D51" si="2">+1.5 %</f>
        <v>0.015</v>
      </c>
      <c r="E50" s="6">
        <f>+2.6 %</f>
        <v>0.026</v>
      </c>
    </row>
    <row r="51">
      <c r="A51" s="4">
        <v>42522.0</v>
      </c>
      <c r="B51" s="5" t="s">
        <v>251</v>
      </c>
      <c r="C51" s="6">
        <f>+0.5 %</f>
        <v>0.005</v>
      </c>
      <c r="D51" s="6">
        <f t="shared" si="2"/>
        <v>0.015</v>
      </c>
      <c r="E51" s="6">
        <f>+0.4 %</f>
        <v>0.004</v>
      </c>
    </row>
    <row r="52">
      <c r="A52" s="4">
        <v>42491.0</v>
      </c>
      <c r="B52" s="5" t="s">
        <v>252</v>
      </c>
      <c r="C52" s="6">
        <f>+1 %</f>
        <v>0.01</v>
      </c>
      <c r="D52" s="6">
        <f>+1.9 %</f>
        <v>0.019</v>
      </c>
      <c r="E52" s="7" t="s">
        <v>47</v>
      </c>
    </row>
    <row r="53">
      <c r="A53" s="4">
        <v>42461.0</v>
      </c>
      <c r="B53" s="5" t="s">
        <v>259</v>
      </c>
      <c r="C53" s="6">
        <f>+0.1 %</f>
        <v>0.001</v>
      </c>
      <c r="D53" s="6">
        <f>+2.1 %</f>
        <v>0.021</v>
      </c>
      <c r="E53" s="7" t="s">
        <v>285</v>
      </c>
    </row>
    <row r="54">
      <c r="A54" s="4">
        <v>42430.0</v>
      </c>
      <c r="B54" s="5" t="s">
        <v>2215</v>
      </c>
      <c r="C54" s="6">
        <f>+0.8 %</f>
        <v>0.008</v>
      </c>
      <c r="D54" s="6">
        <f>+2.9 %</f>
        <v>0.029</v>
      </c>
      <c r="E54" s="7" t="s">
        <v>78</v>
      </c>
    </row>
    <row r="55">
      <c r="A55" s="4">
        <v>42401.0</v>
      </c>
      <c r="B55" s="5" t="s">
        <v>2216</v>
      </c>
      <c r="C55" s="6">
        <f>+1.2 %</f>
        <v>0.012</v>
      </c>
      <c r="D55" s="6">
        <f>+1.5 %</f>
        <v>0.015</v>
      </c>
      <c r="E55" s="7" t="s">
        <v>47</v>
      </c>
    </row>
    <row r="56">
      <c r="A56" s="4">
        <v>42370.0</v>
      </c>
      <c r="B56" s="5" t="s">
        <v>281</v>
      </c>
      <c r="C56" s="6">
        <f>+0.9 %</f>
        <v>0.009</v>
      </c>
      <c r="D56" s="7" t="s">
        <v>106</v>
      </c>
      <c r="E56" s="7" t="s">
        <v>105</v>
      </c>
    </row>
    <row r="57">
      <c r="A57" s="4">
        <v>42339.0</v>
      </c>
      <c r="B57" s="5" t="s">
        <v>2217</v>
      </c>
      <c r="C57" s="7" t="s">
        <v>18</v>
      </c>
      <c r="D57" s="7" t="s">
        <v>82</v>
      </c>
      <c r="E57" s="7" t="s">
        <v>152</v>
      </c>
    </row>
    <row r="58">
      <c r="A58" s="4">
        <v>42309.0</v>
      </c>
      <c r="B58" s="5" t="s">
        <v>263</v>
      </c>
      <c r="C58" s="7" t="s">
        <v>285</v>
      </c>
      <c r="D58" s="7" t="s">
        <v>65</v>
      </c>
      <c r="E58" s="7" t="s">
        <v>75</v>
      </c>
    </row>
    <row r="59">
      <c r="A59" s="4">
        <v>42278.0</v>
      </c>
      <c r="B59" s="5" t="s">
        <v>259</v>
      </c>
      <c r="C59" s="6">
        <f>+1.4 %</f>
        <v>0.014</v>
      </c>
      <c r="D59" s="6">
        <f>+1 %</f>
        <v>0.01</v>
      </c>
      <c r="E59" s="6">
        <f>+1.5 %</f>
        <v>0.015</v>
      </c>
    </row>
    <row r="60">
      <c r="A60" s="4">
        <v>42248.0</v>
      </c>
      <c r="B60" s="5" t="s">
        <v>2218</v>
      </c>
      <c r="C60" s="6">
        <f>+0.1 %</f>
        <v>0.001</v>
      </c>
      <c r="D60" s="7" t="s">
        <v>285</v>
      </c>
      <c r="E60" s="5" t="s">
        <v>35</v>
      </c>
    </row>
    <row r="61">
      <c r="A61" s="4">
        <v>42217.0</v>
      </c>
      <c r="B61" s="5" t="s">
        <v>269</v>
      </c>
      <c r="C61" s="7" t="s">
        <v>15</v>
      </c>
      <c r="D61" s="7" t="s">
        <v>212</v>
      </c>
      <c r="E61" s="6">
        <f>+0.2 %</f>
        <v>0.002</v>
      </c>
    </row>
    <row r="62">
      <c r="A62" s="4">
        <v>42186.0</v>
      </c>
      <c r="B62" s="5" t="s">
        <v>260</v>
      </c>
      <c r="C62" s="7" t="s">
        <v>72</v>
      </c>
      <c r="D62" s="7" t="s">
        <v>212</v>
      </c>
      <c r="E62" s="6">
        <f>+0.4 %</f>
        <v>0.004</v>
      </c>
    </row>
    <row r="63">
      <c r="A63" s="4">
        <v>42156.0</v>
      </c>
      <c r="B63" s="5" t="s">
        <v>1751</v>
      </c>
      <c r="C63" s="7" t="s">
        <v>65</v>
      </c>
      <c r="D63" s="7" t="s">
        <v>15</v>
      </c>
      <c r="E63" s="6">
        <f>+2.3 %</f>
        <v>0.023</v>
      </c>
    </row>
    <row r="64">
      <c r="A64" s="4">
        <v>42125.0</v>
      </c>
      <c r="B64" s="5" t="s">
        <v>2219</v>
      </c>
      <c r="C64" s="7" t="s">
        <v>60</v>
      </c>
      <c r="D64" s="6">
        <f>+1.8 %</f>
        <v>0.018</v>
      </c>
      <c r="E64" s="6">
        <f>+3.7 %</f>
        <v>0.037</v>
      </c>
    </row>
    <row r="65">
      <c r="A65" s="4">
        <v>42095.0</v>
      </c>
      <c r="B65" s="5" t="s">
        <v>570</v>
      </c>
      <c r="C65" s="6">
        <f t="shared" ref="C65:C66" si="3">+1.1 %</f>
        <v>0.011</v>
      </c>
      <c r="D65" s="6">
        <f>+2.7 %</f>
        <v>0.027</v>
      </c>
      <c r="E65" s="6">
        <f>+5.3 %</f>
        <v>0.053</v>
      </c>
    </row>
    <row r="66">
      <c r="A66" s="4">
        <v>42064.0</v>
      </c>
      <c r="B66" s="5" t="s">
        <v>288</v>
      </c>
      <c r="C66" s="6">
        <f t="shared" si="3"/>
        <v>0.011</v>
      </c>
      <c r="D66" s="6">
        <f>+1.4 %</f>
        <v>0.014</v>
      </c>
      <c r="E66" s="6">
        <f>+1.5 %</f>
        <v>0.015</v>
      </c>
    </row>
    <row r="67">
      <c r="A67" s="4">
        <v>42036.0</v>
      </c>
      <c r="B67" s="5" t="s">
        <v>2220</v>
      </c>
      <c r="C67" s="6">
        <f>+0.5 %</f>
        <v>0.005</v>
      </c>
      <c r="D67" s="6">
        <f t="shared" ref="D67:D68" si="4">+1.2 %</f>
        <v>0.012</v>
      </c>
      <c r="E67" s="7" t="s">
        <v>152</v>
      </c>
    </row>
    <row r="68">
      <c r="A68" s="4">
        <v>42005.0</v>
      </c>
      <c r="B68" s="5" t="s">
        <v>978</v>
      </c>
      <c r="C68" s="7" t="s">
        <v>57</v>
      </c>
      <c r="D68" s="6">
        <f t="shared" si="4"/>
        <v>0.012</v>
      </c>
      <c r="E68" s="7" t="s">
        <v>191</v>
      </c>
    </row>
    <row r="69">
      <c r="A69" s="4">
        <v>41974.0</v>
      </c>
      <c r="B69" s="5" t="s">
        <v>2221</v>
      </c>
      <c r="C69" s="6">
        <f>+0.9 %</f>
        <v>0.009</v>
      </c>
      <c r="D69" s="6">
        <f>+1.4 %</f>
        <v>0.014</v>
      </c>
      <c r="E69" s="7" t="s">
        <v>72</v>
      </c>
    </row>
    <row r="70">
      <c r="A70" s="4">
        <v>41944.0</v>
      </c>
      <c r="B70" s="5" t="s">
        <v>2216</v>
      </c>
      <c r="C70" s="6">
        <f>+0.5 %</f>
        <v>0.005</v>
      </c>
      <c r="D70" s="6">
        <f>+0.7 %</f>
        <v>0.007</v>
      </c>
      <c r="E70" s="6">
        <f>+0.9 %</f>
        <v>0.009</v>
      </c>
    </row>
    <row r="71">
      <c r="A71" s="4">
        <v>41913.0</v>
      </c>
      <c r="B71" s="5" t="s">
        <v>265</v>
      </c>
      <c r="C71" s="7" t="s">
        <v>53</v>
      </c>
      <c r="D71" s="5" t="s">
        <v>35</v>
      </c>
      <c r="E71" s="7" t="s">
        <v>13</v>
      </c>
    </row>
    <row r="72">
      <c r="A72" s="4">
        <v>41883.0</v>
      </c>
      <c r="B72" s="5" t="s">
        <v>269</v>
      </c>
      <c r="C72" s="6">
        <f>+0.3 %</f>
        <v>0.003</v>
      </c>
      <c r="D72" s="7" t="s">
        <v>57</v>
      </c>
      <c r="E72" s="7" t="s">
        <v>13</v>
      </c>
    </row>
    <row r="73">
      <c r="A73" s="4">
        <v>41852.0</v>
      </c>
      <c r="B73" s="5" t="s">
        <v>266</v>
      </c>
      <c r="C73" s="7" t="s">
        <v>57</v>
      </c>
      <c r="D73" s="7" t="s">
        <v>53</v>
      </c>
      <c r="E73" s="7" t="s">
        <v>23</v>
      </c>
    </row>
    <row r="74">
      <c r="A74" s="4">
        <v>41821.0</v>
      </c>
      <c r="B74" s="5" t="s">
        <v>265</v>
      </c>
      <c r="C74" s="7" t="s">
        <v>15</v>
      </c>
      <c r="D74" s="6">
        <f>+1.3 %</f>
        <v>0.013</v>
      </c>
      <c r="E74" s="7" t="s">
        <v>105</v>
      </c>
    </row>
    <row r="75">
      <c r="A75" s="4">
        <v>41791.0</v>
      </c>
      <c r="B75" s="5" t="s">
        <v>261</v>
      </c>
      <c r="C75" s="6">
        <f>+0.4 %</f>
        <v>0.004</v>
      </c>
      <c r="D75" s="7" t="s">
        <v>65</v>
      </c>
      <c r="E75" s="7" t="s">
        <v>212</v>
      </c>
    </row>
    <row r="76">
      <c r="A76" s="4">
        <v>41760.0</v>
      </c>
      <c r="B76" s="5" t="s">
        <v>2222</v>
      </c>
      <c r="C76" s="6">
        <f>+1.2 %</f>
        <v>0.012</v>
      </c>
      <c r="D76" s="7" t="s">
        <v>9</v>
      </c>
      <c r="E76" s="7" t="s">
        <v>100</v>
      </c>
    </row>
    <row r="77">
      <c r="A77" s="4">
        <v>41730.0</v>
      </c>
      <c r="B77" s="5" t="s">
        <v>2223</v>
      </c>
      <c r="C77" s="7" t="s">
        <v>145</v>
      </c>
      <c r="D77" s="7" t="s">
        <v>10</v>
      </c>
      <c r="E77" s="7" t="s">
        <v>108</v>
      </c>
    </row>
    <row r="78">
      <c r="A78" s="4">
        <v>41699.0</v>
      </c>
      <c r="B78" s="5" t="s">
        <v>2224</v>
      </c>
      <c r="C78" s="7" t="s">
        <v>88</v>
      </c>
      <c r="D78" s="7" t="s">
        <v>80</v>
      </c>
      <c r="E78" s="7" t="s">
        <v>285</v>
      </c>
    </row>
    <row r="79">
      <c r="A79" s="4">
        <v>41671.0</v>
      </c>
      <c r="B79" s="5" t="s">
        <v>574</v>
      </c>
      <c r="C79" s="7" t="s">
        <v>60</v>
      </c>
      <c r="D79" s="6">
        <f>+5.1 %</f>
        <v>0.051</v>
      </c>
      <c r="E79" s="6">
        <f>+1 %</f>
        <v>0.01</v>
      </c>
    </row>
    <row r="80">
      <c r="A80" s="4">
        <v>41640.0</v>
      </c>
      <c r="B80" s="5" t="s">
        <v>975</v>
      </c>
      <c r="C80" s="6">
        <f>+1.5 %</f>
        <v>0.015</v>
      </c>
      <c r="D80" s="6">
        <f>+3.8 %</f>
        <v>0.038</v>
      </c>
      <c r="E80" s="7" t="s">
        <v>15</v>
      </c>
    </row>
    <row r="81">
      <c r="A81" s="4">
        <v>41609.0</v>
      </c>
      <c r="B81" s="5" t="s">
        <v>582</v>
      </c>
      <c r="C81" s="6">
        <f>+4 %</f>
        <v>0.04</v>
      </c>
      <c r="D81" s="6">
        <f>+2.2 %</f>
        <v>0.022</v>
      </c>
      <c r="E81" s="7" t="s">
        <v>72</v>
      </c>
    </row>
    <row r="82">
      <c r="A82" s="4">
        <v>41579.0</v>
      </c>
      <c r="B82" s="5" t="s">
        <v>2225</v>
      </c>
      <c r="C82" s="7" t="s">
        <v>82</v>
      </c>
      <c r="D82" s="7" t="s">
        <v>65</v>
      </c>
      <c r="E82" s="7" t="s">
        <v>113</v>
      </c>
    </row>
    <row r="83">
      <c r="A83" s="4">
        <v>41548.0</v>
      </c>
      <c r="B83" s="5" t="s">
        <v>2226</v>
      </c>
      <c r="C83" s="7" t="s">
        <v>53</v>
      </c>
      <c r="D83" s="7" t="s">
        <v>18</v>
      </c>
      <c r="E83" s="7" t="s">
        <v>121</v>
      </c>
    </row>
    <row r="84">
      <c r="A84" s="4">
        <v>41518.0</v>
      </c>
      <c r="B84" s="5" t="s">
        <v>2221</v>
      </c>
      <c r="C84" s="6">
        <f>+0.7 %</f>
        <v>0.007</v>
      </c>
      <c r="D84" s="7" t="s">
        <v>70</v>
      </c>
      <c r="E84" s="7" t="s">
        <v>134</v>
      </c>
    </row>
    <row r="85">
      <c r="A85" s="4">
        <v>41487.0</v>
      </c>
      <c r="B85" s="5" t="s">
        <v>262</v>
      </c>
      <c r="C85" s="7" t="s">
        <v>66</v>
      </c>
      <c r="D85" s="7" t="s">
        <v>188</v>
      </c>
      <c r="E85" s="7" t="s">
        <v>1753</v>
      </c>
    </row>
    <row r="86">
      <c r="A86" s="4">
        <v>41456.0</v>
      </c>
      <c r="B86" s="5" t="s">
        <v>2227</v>
      </c>
      <c r="C86" s="7" t="s">
        <v>105</v>
      </c>
      <c r="D86" s="7" t="s">
        <v>67</v>
      </c>
      <c r="E86" s="7" t="s">
        <v>1027</v>
      </c>
    </row>
    <row r="87">
      <c r="A87" s="4">
        <v>41426.0</v>
      </c>
      <c r="B87" s="5" t="s">
        <v>580</v>
      </c>
      <c r="C87" s="7" t="s">
        <v>75</v>
      </c>
      <c r="D87" s="7" t="s">
        <v>53</v>
      </c>
      <c r="E87" s="7" t="s">
        <v>1897</v>
      </c>
    </row>
    <row r="88">
      <c r="A88" s="4">
        <v>41395.0</v>
      </c>
      <c r="B88" s="5" t="s">
        <v>301</v>
      </c>
      <c r="C88" s="6">
        <f>+1.8 %</f>
        <v>0.018</v>
      </c>
      <c r="D88" s="6">
        <f>+1.7 %</f>
        <v>0.017</v>
      </c>
      <c r="E88" s="7" t="s">
        <v>1657</v>
      </c>
    </row>
    <row r="89">
      <c r="A89" s="4">
        <v>41365.0</v>
      </c>
      <c r="B89" s="5" t="s">
        <v>2228</v>
      </c>
      <c r="C89" s="7" t="s">
        <v>15</v>
      </c>
      <c r="D89" s="7" t="s">
        <v>105</v>
      </c>
      <c r="E89" s="7" t="s">
        <v>2229</v>
      </c>
    </row>
    <row r="90">
      <c r="A90" s="4">
        <v>41334.0</v>
      </c>
      <c r="B90" s="5" t="s">
        <v>2230</v>
      </c>
      <c r="C90" s="6">
        <f>+0.2 %</f>
        <v>0.002</v>
      </c>
      <c r="D90" s="7" t="s">
        <v>63</v>
      </c>
      <c r="E90" s="7" t="s">
        <v>1749</v>
      </c>
    </row>
    <row r="91">
      <c r="A91" s="4">
        <v>41306.0</v>
      </c>
      <c r="B91" s="5" t="s">
        <v>968</v>
      </c>
      <c r="C91" s="7" t="s">
        <v>67</v>
      </c>
      <c r="D91" s="7" t="s">
        <v>7</v>
      </c>
      <c r="E91" s="7" t="s">
        <v>2231</v>
      </c>
    </row>
    <row r="92">
      <c r="A92" s="4">
        <v>41275.0</v>
      </c>
      <c r="B92" s="5" t="s">
        <v>561</v>
      </c>
      <c r="C92" s="7" t="s">
        <v>15</v>
      </c>
      <c r="D92" s="7" t="s">
        <v>99</v>
      </c>
      <c r="E92" s="7" t="s">
        <v>2232</v>
      </c>
    </row>
    <row r="93">
      <c r="A93" s="4">
        <v>41244.0</v>
      </c>
      <c r="B93" s="5" t="s">
        <v>2233</v>
      </c>
      <c r="C93" s="7" t="s">
        <v>75</v>
      </c>
      <c r="D93" s="7" t="s">
        <v>1010</v>
      </c>
      <c r="E93" s="7" t="s">
        <v>1989</v>
      </c>
    </row>
    <row r="94">
      <c r="A94" s="4">
        <v>41214.0</v>
      </c>
      <c r="B94" s="5" t="s">
        <v>2234</v>
      </c>
      <c r="C94" s="7" t="s">
        <v>133</v>
      </c>
      <c r="D94" s="7" t="s">
        <v>1010</v>
      </c>
      <c r="E94" s="7" t="s">
        <v>1961</v>
      </c>
    </row>
    <row r="95">
      <c r="A95" s="4">
        <v>41183.0</v>
      </c>
      <c r="B95" s="5" t="s">
        <v>1697</v>
      </c>
      <c r="C95" s="7" t="s">
        <v>152</v>
      </c>
      <c r="D95" s="7" t="s">
        <v>188</v>
      </c>
      <c r="E95" s="7" t="s">
        <v>1890</v>
      </c>
    </row>
    <row r="96">
      <c r="A96" s="4">
        <v>41153.0</v>
      </c>
      <c r="B96" s="5" t="s">
        <v>2235</v>
      </c>
      <c r="C96" s="7" t="s">
        <v>75</v>
      </c>
      <c r="D96" s="7" t="s">
        <v>108</v>
      </c>
      <c r="E96" s="7" t="s">
        <v>134</v>
      </c>
    </row>
    <row r="97">
      <c r="A97" s="4">
        <v>41122.0</v>
      </c>
      <c r="B97" s="5" t="s">
        <v>1057</v>
      </c>
      <c r="C97" s="7" t="s">
        <v>57</v>
      </c>
      <c r="D97" s="7" t="s">
        <v>587</v>
      </c>
      <c r="E97" s="7" t="s">
        <v>131</v>
      </c>
    </row>
    <row r="98">
      <c r="A98" s="4">
        <v>41091.0</v>
      </c>
      <c r="B98" s="5" t="s">
        <v>2236</v>
      </c>
      <c r="C98" s="7" t="s">
        <v>142</v>
      </c>
      <c r="D98" s="7" t="s">
        <v>624</v>
      </c>
      <c r="E98" s="7" t="s">
        <v>1048</v>
      </c>
    </row>
    <row r="99">
      <c r="A99" s="4">
        <v>41061.0</v>
      </c>
      <c r="B99" s="5" t="s">
        <v>320</v>
      </c>
      <c r="C99" s="7" t="s">
        <v>74</v>
      </c>
      <c r="D99" s="7" t="s">
        <v>145</v>
      </c>
      <c r="E99" s="7" t="s">
        <v>129</v>
      </c>
    </row>
    <row r="100">
      <c r="A100" s="4">
        <v>41030.0</v>
      </c>
      <c r="B100" s="5" t="s">
        <v>235</v>
      </c>
      <c r="C100" s="6">
        <f>+0.1 %</f>
        <v>0.001</v>
      </c>
      <c r="D100" s="7" t="s">
        <v>152</v>
      </c>
      <c r="E100" s="7" t="s">
        <v>292</v>
      </c>
    </row>
    <row r="101">
      <c r="A101" s="4">
        <v>41000.0</v>
      </c>
      <c r="B101" s="5" t="s">
        <v>2197</v>
      </c>
      <c r="C101" s="7" t="s">
        <v>63</v>
      </c>
      <c r="D101" s="7" t="s">
        <v>191</v>
      </c>
      <c r="E101" s="7" t="s">
        <v>932</v>
      </c>
    </row>
    <row r="102">
      <c r="A102" s="4">
        <v>40969.0</v>
      </c>
      <c r="B102" s="5" t="s">
        <v>333</v>
      </c>
      <c r="C102" s="7" t="s">
        <v>47</v>
      </c>
      <c r="D102" s="7" t="s">
        <v>105</v>
      </c>
      <c r="E102" s="7" t="s">
        <v>125</v>
      </c>
    </row>
    <row r="103">
      <c r="A103" s="4">
        <v>40940.0</v>
      </c>
      <c r="B103" s="5" t="s">
        <v>330</v>
      </c>
      <c r="C103" s="7" t="s">
        <v>85</v>
      </c>
      <c r="D103" s="7" t="s">
        <v>67</v>
      </c>
      <c r="E103" s="7" t="s">
        <v>125</v>
      </c>
    </row>
    <row r="104">
      <c r="A104" s="4">
        <v>40909.0</v>
      </c>
      <c r="B104" s="5" t="s">
        <v>921</v>
      </c>
      <c r="C104" s="6">
        <f>+0.2 %</f>
        <v>0.002</v>
      </c>
      <c r="D104" s="7" t="s">
        <v>285</v>
      </c>
      <c r="E104" s="7" t="s">
        <v>125</v>
      </c>
    </row>
    <row r="105">
      <c r="A105" s="4">
        <v>40878.0</v>
      </c>
      <c r="B105" s="5" t="s">
        <v>915</v>
      </c>
      <c r="C105" s="7" t="s">
        <v>65</v>
      </c>
      <c r="D105" s="7" t="s">
        <v>255</v>
      </c>
      <c r="E105" s="7" t="s">
        <v>127</v>
      </c>
    </row>
    <row r="106">
      <c r="A106" s="4">
        <v>40848.0</v>
      </c>
      <c r="B106" s="5" t="s">
        <v>609</v>
      </c>
      <c r="C106" s="7" t="s">
        <v>82</v>
      </c>
      <c r="D106" s="7" t="s">
        <v>70</v>
      </c>
      <c r="E106" s="7" t="s">
        <v>463</v>
      </c>
    </row>
    <row r="107">
      <c r="A107" s="4">
        <v>40817.0</v>
      </c>
      <c r="B107" s="5" t="s">
        <v>2237</v>
      </c>
      <c r="C107" s="7" t="s">
        <v>15</v>
      </c>
      <c r="D107" s="7" t="s">
        <v>72</v>
      </c>
      <c r="E107" s="7" t="s">
        <v>1010</v>
      </c>
    </row>
    <row r="108">
      <c r="A108" s="4">
        <v>40787.0</v>
      </c>
      <c r="B108" s="5" t="s">
        <v>830</v>
      </c>
      <c r="C108" s="7" t="s">
        <v>18</v>
      </c>
      <c r="D108" s="7" t="s">
        <v>90</v>
      </c>
      <c r="E108" s="7" t="s">
        <v>103</v>
      </c>
    </row>
    <row r="109">
      <c r="A109" s="4">
        <v>40756.0</v>
      </c>
      <c r="B109" s="5" t="s">
        <v>215</v>
      </c>
      <c r="C109" s="7" t="s">
        <v>78</v>
      </c>
      <c r="D109" s="7" t="s">
        <v>133</v>
      </c>
      <c r="E109" s="7" t="s">
        <v>343</v>
      </c>
    </row>
    <row r="110">
      <c r="A110" s="4">
        <v>40725.0</v>
      </c>
      <c r="B110" s="5" t="s">
        <v>831</v>
      </c>
      <c r="C110" s="7" t="s">
        <v>13</v>
      </c>
      <c r="D110" s="7" t="s">
        <v>142</v>
      </c>
      <c r="E110" s="7" t="s">
        <v>280</v>
      </c>
    </row>
    <row r="111">
      <c r="A111" s="4">
        <v>40695.0</v>
      </c>
      <c r="B111" s="5" t="s">
        <v>539</v>
      </c>
      <c r="C111" s="7" t="s">
        <v>48</v>
      </c>
      <c r="D111" s="7" t="s">
        <v>63</v>
      </c>
      <c r="E111" s="7" t="s">
        <v>287</v>
      </c>
    </row>
    <row r="112">
      <c r="A112" s="4">
        <v>40664.0</v>
      </c>
      <c r="B112" s="5" t="s">
        <v>2238</v>
      </c>
      <c r="C112" s="7" t="s">
        <v>66</v>
      </c>
      <c r="D112" s="7" t="s">
        <v>145</v>
      </c>
      <c r="E112" s="7" t="s">
        <v>287</v>
      </c>
    </row>
    <row r="113">
      <c r="A113" s="4">
        <v>40634.0</v>
      </c>
      <c r="B113" s="5" t="s">
        <v>1649</v>
      </c>
      <c r="C113" s="7" t="s">
        <v>53</v>
      </c>
      <c r="D113" s="7" t="s">
        <v>106</v>
      </c>
      <c r="E113" s="7" t="s">
        <v>9</v>
      </c>
    </row>
    <row r="114">
      <c r="A114" s="4">
        <v>40603.0</v>
      </c>
      <c r="B114" s="5" t="s">
        <v>538</v>
      </c>
      <c r="C114" s="7" t="s">
        <v>66</v>
      </c>
      <c r="D114" s="7" t="s">
        <v>150</v>
      </c>
      <c r="E114" s="7" t="s">
        <v>188</v>
      </c>
    </row>
    <row r="115">
      <c r="A115" s="4">
        <v>40575.0</v>
      </c>
      <c r="B115" s="5" t="s">
        <v>2239</v>
      </c>
      <c r="C115" s="7" t="s">
        <v>23</v>
      </c>
      <c r="D115" s="7" t="s">
        <v>67</v>
      </c>
      <c r="E115" s="7" t="s">
        <v>70</v>
      </c>
    </row>
    <row r="116">
      <c r="A116" s="4">
        <v>40544.0</v>
      </c>
      <c r="B116" s="5" t="s">
        <v>2240</v>
      </c>
      <c r="C116" s="7" t="s">
        <v>48</v>
      </c>
      <c r="D116" s="7" t="s">
        <v>15</v>
      </c>
      <c r="E116" s="7" t="s">
        <v>85</v>
      </c>
    </row>
    <row r="117">
      <c r="A117" s="4">
        <v>40513.0</v>
      </c>
      <c r="B117" s="5" t="s">
        <v>2241</v>
      </c>
      <c r="C117" s="7" t="s">
        <v>15</v>
      </c>
      <c r="D117" s="6">
        <f>+1.1 %</f>
        <v>0.011</v>
      </c>
      <c r="E117" s="7" t="s">
        <v>65</v>
      </c>
    </row>
    <row r="118">
      <c r="A118" s="4">
        <v>40483.0</v>
      </c>
      <c r="B118" s="5" t="s">
        <v>2242</v>
      </c>
      <c r="C118" s="6">
        <f>+0.6 %</f>
        <v>0.006</v>
      </c>
      <c r="D118" s="6">
        <f>+1 %</f>
        <v>0.01</v>
      </c>
      <c r="E118" s="7" t="s">
        <v>506</v>
      </c>
    </row>
    <row r="119">
      <c r="A119" s="4">
        <v>40452.0</v>
      </c>
      <c r="B119" s="5" t="s">
        <v>677</v>
      </c>
      <c r="C119" s="6">
        <f>+0.8 %</f>
        <v>0.008</v>
      </c>
      <c r="D119" s="7" t="s">
        <v>48</v>
      </c>
      <c r="E119" s="7" t="s">
        <v>317</v>
      </c>
    </row>
    <row r="120">
      <c r="A120" s="4">
        <v>40422.0</v>
      </c>
      <c r="B120" s="5" t="s">
        <v>2243</v>
      </c>
      <c r="C120" s="7" t="s">
        <v>15</v>
      </c>
      <c r="D120" s="7" t="s">
        <v>67</v>
      </c>
      <c r="E120" s="7" t="s">
        <v>845</v>
      </c>
    </row>
    <row r="121">
      <c r="A121" s="4">
        <v>40391.0</v>
      </c>
      <c r="B121" s="5" t="s">
        <v>2244</v>
      </c>
      <c r="C121" s="7" t="s">
        <v>65</v>
      </c>
      <c r="D121" s="7" t="s">
        <v>106</v>
      </c>
      <c r="E121" s="7" t="s">
        <v>707</v>
      </c>
    </row>
    <row r="122">
      <c r="A122" s="4">
        <v>40360.0</v>
      </c>
      <c r="B122" s="5" t="s">
        <v>1633</v>
      </c>
      <c r="C122" s="7" t="s">
        <v>15</v>
      </c>
      <c r="D122" s="7" t="s">
        <v>105</v>
      </c>
      <c r="E122" s="7" t="s">
        <v>348</v>
      </c>
    </row>
    <row r="123">
      <c r="A123" s="4">
        <v>40330.0</v>
      </c>
      <c r="B123" s="5" t="s">
        <v>814</v>
      </c>
      <c r="C123" s="7" t="s">
        <v>48</v>
      </c>
      <c r="D123" s="7" t="s">
        <v>13</v>
      </c>
      <c r="E123" s="7" t="s">
        <v>113</v>
      </c>
    </row>
    <row r="124">
      <c r="A124" s="4">
        <v>40299.0</v>
      </c>
      <c r="B124" s="5" t="s">
        <v>718</v>
      </c>
      <c r="C124" s="7" t="s">
        <v>23</v>
      </c>
      <c r="D124" s="6">
        <f>+0.4 %</f>
        <v>0.004</v>
      </c>
      <c r="E124" s="7" t="s">
        <v>1010</v>
      </c>
    </row>
    <row r="125">
      <c r="A125" s="4">
        <v>40269.0</v>
      </c>
      <c r="B125" s="5" t="s">
        <v>896</v>
      </c>
      <c r="C125" s="6">
        <f>+0.1 %</f>
        <v>0.001</v>
      </c>
      <c r="D125" s="6">
        <f>+1.8 %</f>
        <v>0.018</v>
      </c>
      <c r="E125" s="7" t="s">
        <v>277</v>
      </c>
    </row>
    <row r="126">
      <c r="A126" s="4">
        <v>40238.0</v>
      </c>
      <c r="B126" s="5" t="s">
        <v>2245</v>
      </c>
      <c r="C126" s="6">
        <f>+1.1 %</f>
        <v>0.011</v>
      </c>
      <c r="D126" s="6">
        <f>+1 %</f>
        <v>0.01</v>
      </c>
      <c r="E126" s="7" t="s">
        <v>10</v>
      </c>
    </row>
    <row r="127">
      <c r="A127" s="4">
        <v>40210.0</v>
      </c>
      <c r="B127" s="5" t="s">
        <v>1637</v>
      </c>
      <c r="C127" s="6">
        <f>+0.6 %</f>
        <v>0.006</v>
      </c>
      <c r="D127" s="7" t="s">
        <v>212</v>
      </c>
      <c r="E127" s="7" t="s">
        <v>595</v>
      </c>
    </row>
    <row r="128">
      <c r="A128" s="4">
        <v>40179.0</v>
      </c>
      <c r="B128" s="5" t="s">
        <v>1633</v>
      </c>
      <c r="C128" s="7" t="s">
        <v>48</v>
      </c>
      <c r="D128" s="7" t="s">
        <v>280</v>
      </c>
      <c r="E128" s="7" t="s">
        <v>103</v>
      </c>
    </row>
    <row r="129">
      <c r="A129" s="4">
        <v>40148.0</v>
      </c>
      <c r="B129" s="5" t="s">
        <v>1766</v>
      </c>
      <c r="C129" s="7" t="s">
        <v>212</v>
      </c>
      <c r="D129" s="7" t="s">
        <v>96</v>
      </c>
      <c r="E129" s="7" t="s">
        <v>102</v>
      </c>
    </row>
    <row r="130">
      <c r="A130" s="4">
        <v>40118.0</v>
      </c>
      <c r="B130" s="5" t="s">
        <v>1805</v>
      </c>
      <c r="C130" s="7" t="s">
        <v>106</v>
      </c>
      <c r="D130" s="7" t="s">
        <v>82</v>
      </c>
      <c r="E130" s="7" t="s">
        <v>90</v>
      </c>
    </row>
    <row r="131">
      <c r="A131" s="4">
        <v>40087.0</v>
      </c>
      <c r="B131" s="5" t="s">
        <v>2246</v>
      </c>
      <c r="C131" s="6">
        <f>+0.5 %</f>
        <v>0.005</v>
      </c>
      <c r="D131" s="7" t="s">
        <v>13</v>
      </c>
      <c r="E131" s="7" t="s">
        <v>145</v>
      </c>
    </row>
    <row r="132">
      <c r="A132" s="4">
        <v>40057.0</v>
      </c>
      <c r="B132" s="5" t="s">
        <v>809</v>
      </c>
      <c r="C132" s="5" t="s">
        <v>35</v>
      </c>
      <c r="D132" s="7" t="s">
        <v>72</v>
      </c>
      <c r="E132" s="7" t="s">
        <v>156</v>
      </c>
    </row>
    <row r="133">
      <c r="A133" s="4">
        <v>40026.0</v>
      </c>
      <c r="B133" s="5" t="s">
        <v>1802</v>
      </c>
      <c r="C133" s="7" t="s">
        <v>67</v>
      </c>
      <c r="D133" s="7" t="s">
        <v>152</v>
      </c>
      <c r="E133" s="7" t="s">
        <v>152</v>
      </c>
    </row>
    <row r="134">
      <c r="A134" s="4">
        <v>39995.0</v>
      </c>
      <c r="B134" s="5" t="s">
        <v>2247</v>
      </c>
      <c r="C134" s="7" t="s">
        <v>60</v>
      </c>
      <c r="D134" s="7" t="s">
        <v>60</v>
      </c>
      <c r="E134" s="7" t="s">
        <v>92</v>
      </c>
    </row>
    <row r="135">
      <c r="A135" s="4">
        <v>39965.0</v>
      </c>
      <c r="B135" s="5" t="s">
        <v>2248</v>
      </c>
      <c r="C135" s="7" t="s">
        <v>23</v>
      </c>
      <c r="D135" s="7" t="s">
        <v>53</v>
      </c>
      <c r="E135" s="7" t="s">
        <v>80</v>
      </c>
    </row>
    <row r="136">
      <c r="A136" s="4">
        <v>39934.0</v>
      </c>
      <c r="B136" s="5" t="s">
        <v>2249</v>
      </c>
      <c r="C136" s="6">
        <f>+0.8 %</f>
        <v>0.008</v>
      </c>
      <c r="D136" s="7" t="s">
        <v>60</v>
      </c>
      <c r="E136" s="7" t="s">
        <v>13</v>
      </c>
    </row>
    <row r="137">
      <c r="A137" s="4">
        <v>39904.0</v>
      </c>
      <c r="B137" s="5" t="s">
        <v>2250</v>
      </c>
      <c r="C137" s="7" t="s">
        <v>53</v>
      </c>
      <c r="D137" s="6">
        <f>+1.2 %</f>
        <v>0.012</v>
      </c>
      <c r="E137" s="7" t="s">
        <v>287</v>
      </c>
    </row>
    <row r="138">
      <c r="A138" s="4">
        <v>39873.0</v>
      </c>
      <c r="B138" s="5" t="s">
        <v>2251</v>
      </c>
      <c r="C138" s="7" t="s">
        <v>47</v>
      </c>
      <c r="D138" s="6">
        <f>+1.6 %</f>
        <v>0.016</v>
      </c>
      <c r="E138" s="7" t="s">
        <v>88</v>
      </c>
    </row>
    <row r="139">
      <c r="A139" s="4">
        <v>39845.0</v>
      </c>
      <c r="B139" s="5" t="s">
        <v>946</v>
      </c>
      <c r="C139" s="6">
        <f>+2.4 %</f>
        <v>0.024</v>
      </c>
      <c r="D139" s="6">
        <f>+1.9 %</f>
        <v>0.019</v>
      </c>
      <c r="E139" s="7" t="s">
        <v>9</v>
      </c>
    </row>
    <row r="140">
      <c r="A140" s="4">
        <v>39814.0</v>
      </c>
      <c r="B140" s="5" t="s">
        <v>890</v>
      </c>
      <c r="C140" s="6">
        <f>+0.3 %</f>
        <v>0.003</v>
      </c>
      <c r="D140" s="7" t="s">
        <v>106</v>
      </c>
      <c r="E140" s="7" t="s">
        <v>317</v>
      </c>
    </row>
    <row r="141">
      <c r="A141" s="4">
        <v>39783.0</v>
      </c>
      <c r="B141" s="5" t="s">
        <v>1450</v>
      </c>
      <c r="C141" s="7" t="s">
        <v>23</v>
      </c>
      <c r="D141" s="7" t="s">
        <v>191</v>
      </c>
      <c r="E141" s="7" t="s">
        <v>713</v>
      </c>
    </row>
    <row r="142">
      <c r="A142" s="4">
        <v>39753.0</v>
      </c>
      <c r="B142" s="5" t="s">
        <v>2252</v>
      </c>
      <c r="C142" s="7" t="s">
        <v>75</v>
      </c>
      <c r="D142" s="7" t="s">
        <v>75</v>
      </c>
      <c r="E142" s="7" t="s">
        <v>1752</v>
      </c>
    </row>
    <row r="143">
      <c r="A143" s="4">
        <v>39722.0</v>
      </c>
      <c r="B143" s="5" t="s">
        <v>460</v>
      </c>
      <c r="C143" s="7" t="s">
        <v>82</v>
      </c>
      <c r="D143" s="7" t="s">
        <v>82</v>
      </c>
      <c r="E143" s="7" t="s">
        <v>296</v>
      </c>
    </row>
    <row r="144">
      <c r="A144" s="4">
        <v>39692.0</v>
      </c>
      <c r="B144" s="5" t="s">
        <v>2047</v>
      </c>
      <c r="C144" s="6">
        <f>+1.5 %</f>
        <v>0.015</v>
      </c>
      <c r="D144" s="6">
        <f>+0.2 %</f>
        <v>0.002</v>
      </c>
      <c r="E144" s="7" t="s">
        <v>88</v>
      </c>
    </row>
    <row r="145">
      <c r="A145" s="4">
        <v>39661.0</v>
      </c>
      <c r="B145" s="5" t="s">
        <v>2253</v>
      </c>
      <c r="C145" s="7" t="s">
        <v>75</v>
      </c>
      <c r="D145" s="7" t="s">
        <v>66</v>
      </c>
      <c r="E145" s="7" t="s">
        <v>100</v>
      </c>
    </row>
    <row r="146">
      <c r="A146" s="4">
        <v>39630.0</v>
      </c>
      <c r="B146" s="5" t="s">
        <v>2047</v>
      </c>
      <c r="C146" s="6">
        <f>+0.2 %</f>
        <v>0.002</v>
      </c>
      <c r="D146" s="7" t="s">
        <v>255</v>
      </c>
      <c r="E146" s="5" t="s">
        <v>366</v>
      </c>
    </row>
    <row r="147">
      <c r="A147" s="4">
        <v>39600.0</v>
      </c>
      <c r="B147" s="5" t="s">
        <v>881</v>
      </c>
      <c r="C147" s="6">
        <f>+0.1 %</f>
        <v>0.001</v>
      </c>
      <c r="D147" s="7" t="s">
        <v>13</v>
      </c>
      <c r="E147" s="5" t="s">
        <v>366</v>
      </c>
    </row>
    <row r="148">
      <c r="A148" s="4">
        <v>39569.0</v>
      </c>
      <c r="B148" s="5" t="s">
        <v>2254</v>
      </c>
      <c r="C148" s="7" t="s">
        <v>142</v>
      </c>
      <c r="D148" s="7" t="s">
        <v>624</v>
      </c>
      <c r="E148" s="5" t="s">
        <v>366</v>
      </c>
    </row>
    <row r="149">
      <c r="A149" s="4">
        <v>39539.0</v>
      </c>
      <c r="B149" s="5" t="s">
        <v>2255</v>
      </c>
      <c r="C149" s="6">
        <f>+1.8 %</f>
        <v>0.018</v>
      </c>
      <c r="D149" s="7" t="s">
        <v>15</v>
      </c>
      <c r="E149" s="5" t="s">
        <v>366</v>
      </c>
    </row>
    <row r="150">
      <c r="A150" s="4">
        <v>39508.0</v>
      </c>
      <c r="B150" s="5" t="s">
        <v>731</v>
      </c>
      <c r="C150" s="7" t="s">
        <v>285</v>
      </c>
      <c r="D150" s="7" t="s">
        <v>317</v>
      </c>
      <c r="E150" s="5" t="s">
        <v>366</v>
      </c>
    </row>
    <row r="151">
      <c r="A151" s="4">
        <v>39479.0</v>
      </c>
      <c r="B151" s="5" t="s">
        <v>849</v>
      </c>
      <c r="C151" s="6">
        <f>+0.4 %</f>
        <v>0.004</v>
      </c>
      <c r="D151" s="7" t="s">
        <v>927</v>
      </c>
      <c r="E151" s="5" t="s">
        <v>366</v>
      </c>
    </row>
    <row r="152">
      <c r="A152" s="4">
        <v>39448.0</v>
      </c>
      <c r="B152" s="5" t="s">
        <v>667</v>
      </c>
      <c r="C152" s="7" t="s">
        <v>9</v>
      </c>
      <c r="D152" s="7" t="s">
        <v>280</v>
      </c>
      <c r="E152" s="5" t="s">
        <v>366</v>
      </c>
    </row>
    <row r="153">
      <c r="A153" s="4">
        <v>39417.0</v>
      </c>
      <c r="B153" s="5" t="s">
        <v>2256</v>
      </c>
      <c r="C153" s="7" t="s">
        <v>624</v>
      </c>
      <c r="D153" s="6">
        <f>+4.6 %</f>
        <v>0.046</v>
      </c>
      <c r="E153" s="5" t="s">
        <v>366</v>
      </c>
    </row>
    <row r="154">
      <c r="A154" s="4">
        <v>39387.0</v>
      </c>
      <c r="B154" s="5" t="s">
        <v>1384</v>
      </c>
      <c r="C154" s="6">
        <f>+2.3 %</f>
        <v>0.023</v>
      </c>
      <c r="D154" s="6">
        <f>+8.1 %</f>
        <v>0.081</v>
      </c>
      <c r="E154" s="5" t="s">
        <v>366</v>
      </c>
    </row>
    <row r="155">
      <c r="A155" s="4">
        <v>39356.0</v>
      </c>
      <c r="B155" s="5" t="s">
        <v>1533</v>
      </c>
      <c r="C155" s="6">
        <f>+6.2 %</f>
        <v>0.062</v>
      </c>
      <c r="D155" s="5" t="s">
        <v>366</v>
      </c>
      <c r="E155" s="5" t="s">
        <v>366</v>
      </c>
    </row>
    <row r="156">
      <c r="A156" s="4">
        <v>39326.0</v>
      </c>
      <c r="B156" s="5" t="s">
        <v>2257</v>
      </c>
      <c r="C156" s="7" t="s">
        <v>18</v>
      </c>
      <c r="D156" s="5" t="s">
        <v>366</v>
      </c>
      <c r="E156" s="5" t="s">
        <v>366</v>
      </c>
    </row>
    <row r="157">
      <c r="A157" s="4">
        <v>39295.0</v>
      </c>
      <c r="B157" s="5" t="s">
        <v>1594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2258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1601</v>
      </c>
      <c r="C2" s="7" t="s">
        <v>60</v>
      </c>
      <c r="D2" s="7" t="s">
        <v>85</v>
      </c>
      <c r="E2" s="7" t="s">
        <v>18</v>
      </c>
    </row>
    <row r="3">
      <c r="A3" s="4">
        <v>43983.0</v>
      </c>
      <c r="B3" s="5" t="s">
        <v>868</v>
      </c>
      <c r="C3" s="6">
        <f>+0.5 %</f>
        <v>0.005</v>
      </c>
      <c r="D3" s="7" t="s">
        <v>23</v>
      </c>
      <c r="E3" s="7" t="s">
        <v>48</v>
      </c>
    </row>
    <row r="4">
      <c r="A4" s="4">
        <v>43952.0</v>
      </c>
      <c r="B4" s="5" t="s">
        <v>2259</v>
      </c>
      <c r="C4" s="7" t="s">
        <v>85</v>
      </c>
      <c r="D4" s="7" t="s">
        <v>15</v>
      </c>
      <c r="E4" s="7" t="s">
        <v>66</v>
      </c>
    </row>
    <row r="5">
      <c r="A5" s="4">
        <v>43922.0</v>
      </c>
      <c r="B5" s="5" t="s">
        <v>871</v>
      </c>
      <c r="C5" s="7" t="s">
        <v>15</v>
      </c>
      <c r="D5" s="6">
        <f>+2.2 %</f>
        <v>0.022</v>
      </c>
      <c r="E5" s="7" t="s">
        <v>18</v>
      </c>
    </row>
    <row r="6">
      <c r="A6" s="4">
        <v>43891.0</v>
      </c>
      <c r="B6" s="5" t="s">
        <v>650</v>
      </c>
      <c r="C6" s="6">
        <f>+1 %</f>
        <v>0.01</v>
      </c>
      <c r="D6" s="6">
        <f>+1.9 %</f>
        <v>0.019</v>
      </c>
      <c r="E6" s="5" t="s">
        <v>35</v>
      </c>
    </row>
    <row r="7">
      <c r="A7" s="4">
        <v>43862.0</v>
      </c>
      <c r="B7" s="5" t="s">
        <v>1622</v>
      </c>
      <c r="C7" s="6">
        <f>+1.5 %</f>
        <v>0.015</v>
      </c>
      <c r="D7" s="7" t="s">
        <v>53</v>
      </c>
      <c r="E7" s="7" t="s">
        <v>53</v>
      </c>
    </row>
    <row r="8">
      <c r="A8" s="4">
        <v>43831.0</v>
      </c>
      <c r="B8" s="5" t="s">
        <v>2260</v>
      </c>
      <c r="C8" s="7" t="s">
        <v>48</v>
      </c>
      <c r="D8" s="7" t="s">
        <v>72</v>
      </c>
      <c r="E8" s="7" t="s">
        <v>15</v>
      </c>
    </row>
    <row r="9">
      <c r="A9" s="4">
        <v>43800.0</v>
      </c>
      <c r="B9" s="5" t="s">
        <v>2261</v>
      </c>
      <c r="C9" s="7" t="s">
        <v>65</v>
      </c>
      <c r="D9" s="7" t="s">
        <v>82</v>
      </c>
      <c r="E9" s="6">
        <f>+0.7 %</f>
        <v>0.007</v>
      </c>
    </row>
    <row r="10">
      <c r="A10" s="4">
        <v>43770.0</v>
      </c>
      <c r="B10" s="5" t="s">
        <v>2262</v>
      </c>
      <c r="C10" s="7" t="s">
        <v>48</v>
      </c>
      <c r="D10" s="7" t="s">
        <v>74</v>
      </c>
      <c r="E10" s="6">
        <f>+2 %</f>
        <v>0.02</v>
      </c>
    </row>
    <row r="11">
      <c r="A11" s="4">
        <v>43739.0</v>
      </c>
      <c r="B11" s="5" t="s">
        <v>1619</v>
      </c>
      <c r="C11" s="5" t="s">
        <v>35</v>
      </c>
      <c r="D11" s="6">
        <f>+0.3 %</f>
        <v>0.003</v>
      </c>
      <c r="E11" s="6">
        <f>+3.5 %</f>
        <v>0.035</v>
      </c>
    </row>
    <row r="12">
      <c r="A12" s="4">
        <v>43709.0</v>
      </c>
      <c r="B12" s="5" t="s">
        <v>493</v>
      </c>
      <c r="C12" s="7" t="s">
        <v>53</v>
      </c>
      <c r="D12" s="7" t="s">
        <v>53</v>
      </c>
      <c r="E12" s="6">
        <f>+4.8 %</f>
        <v>0.048</v>
      </c>
    </row>
    <row r="13">
      <c r="A13" s="4">
        <v>43678.0</v>
      </c>
      <c r="B13" s="5" t="s">
        <v>869</v>
      </c>
      <c r="C13" s="6">
        <f>+0.4 %</f>
        <v>0.004</v>
      </c>
      <c r="D13" s="7" t="s">
        <v>53</v>
      </c>
      <c r="E13" s="6">
        <f>+6.1 %</f>
        <v>0.061</v>
      </c>
    </row>
    <row r="14">
      <c r="A14" s="4">
        <v>43647.0</v>
      </c>
      <c r="B14" s="5" t="s">
        <v>2062</v>
      </c>
      <c r="C14" s="7" t="s">
        <v>18</v>
      </c>
      <c r="D14" s="7" t="s">
        <v>23</v>
      </c>
      <c r="E14" s="6">
        <f>+6.9 %</f>
        <v>0.069</v>
      </c>
    </row>
    <row r="15">
      <c r="A15" s="4">
        <v>43617.0</v>
      </c>
      <c r="B15" s="5" t="s">
        <v>869</v>
      </c>
      <c r="C15" s="7" t="s">
        <v>53</v>
      </c>
      <c r="D15" s="7" t="s">
        <v>57</v>
      </c>
      <c r="E15" s="6">
        <f>+7.4 %</f>
        <v>0.074</v>
      </c>
    </row>
    <row r="16">
      <c r="A16" s="4">
        <v>43586.0</v>
      </c>
      <c r="B16" s="5" t="s">
        <v>2263</v>
      </c>
      <c r="C16" s="7" t="s">
        <v>57</v>
      </c>
      <c r="D16" s="6">
        <f>+0.8 %</f>
        <v>0.008</v>
      </c>
      <c r="E16" s="6">
        <f>+8.4 %</f>
        <v>0.084</v>
      </c>
    </row>
    <row r="17">
      <c r="A17" s="4">
        <v>43556.0</v>
      </c>
      <c r="B17" s="5" t="s">
        <v>1620</v>
      </c>
      <c r="C17" s="6">
        <f>+0.2 %</f>
        <v>0.002</v>
      </c>
      <c r="D17" s="6">
        <f>+2.4 %</f>
        <v>0.024</v>
      </c>
      <c r="E17" s="6">
        <f>+11.3 %</f>
        <v>0.113</v>
      </c>
    </row>
    <row r="18">
      <c r="A18" s="4">
        <v>43525.0</v>
      </c>
      <c r="B18" s="5" t="s">
        <v>650</v>
      </c>
      <c r="C18" s="6">
        <f>+0.9 %</f>
        <v>0.009</v>
      </c>
      <c r="D18" s="6">
        <f>+2.6 %</f>
        <v>0.026</v>
      </c>
      <c r="E18" s="6">
        <f>+13.2 %</f>
        <v>0.132</v>
      </c>
    </row>
    <row r="19">
      <c r="A19" s="4">
        <v>43497.0</v>
      </c>
      <c r="B19" s="5" t="s">
        <v>662</v>
      </c>
      <c r="C19" s="6">
        <f>+1.3 %</f>
        <v>0.013</v>
      </c>
      <c r="D19" s="6">
        <f>+1.9 %</f>
        <v>0.019</v>
      </c>
      <c r="E19" s="6">
        <f>+15.6 %</f>
        <v>0.156</v>
      </c>
    </row>
    <row r="20">
      <c r="A20" s="4">
        <v>43466.0</v>
      </c>
      <c r="B20" s="5" t="s">
        <v>2264</v>
      </c>
      <c r="C20" s="6">
        <f>+0.4 %</f>
        <v>0.004</v>
      </c>
      <c r="D20" s="6">
        <f>+1.6 %</f>
        <v>0.016</v>
      </c>
      <c r="E20" s="6">
        <f>+17.2 %</f>
        <v>0.172</v>
      </c>
    </row>
    <row r="21">
      <c r="A21" s="4">
        <v>43435.0</v>
      </c>
      <c r="B21" s="5" t="s">
        <v>2265</v>
      </c>
      <c r="C21" s="6">
        <f>+0.2 %</f>
        <v>0.002</v>
      </c>
      <c r="D21" s="6">
        <f>+2.3 %</f>
        <v>0.023</v>
      </c>
      <c r="E21" s="6">
        <f>+17.6 %</f>
        <v>0.176</v>
      </c>
    </row>
    <row r="22">
      <c r="A22" s="4">
        <v>43405.0</v>
      </c>
      <c r="B22" s="5" t="s">
        <v>1123</v>
      </c>
      <c r="C22" s="6">
        <f>+1 %</f>
        <v>0.01</v>
      </c>
      <c r="D22" s="6">
        <f>+3.4 %</f>
        <v>0.034</v>
      </c>
      <c r="E22" s="6">
        <f>+16.8 %</f>
        <v>0.168</v>
      </c>
    </row>
    <row r="23">
      <c r="A23" s="4">
        <v>43374.0</v>
      </c>
      <c r="B23" s="5" t="s">
        <v>1385</v>
      </c>
      <c r="C23" s="6">
        <f t="shared" ref="C23:C25" si="1">+1.2 %</f>
        <v>0.012</v>
      </c>
      <c r="D23" s="6">
        <f>+3.6 %</f>
        <v>0.036</v>
      </c>
      <c r="E23" s="6">
        <f>+14.9 %</f>
        <v>0.149</v>
      </c>
    </row>
    <row r="24">
      <c r="A24" s="4">
        <v>43344.0</v>
      </c>
      <c r="B24" s="5" t="s">
        <v>768</v>
      </c>
      <c r="C24" s="6">
        <f t="shared" si="1"/>
        <v>0.012</v>
      </c>
      <c r="D24" s="6">
        <f>+2.4 %</f>
        <v>0.024</v>
      </c>
      <c r="E24" s="6">
        <f>+16.1 %</f>
        <v>0.161</v>
      </c>
    </row>
    <row r="25">
      <c r="A25" s="4">
        <v>43313.0</v>
      </c>
      <c r="B25" s="5" t="s">
        <v>2266</v>
      </c>
      <c r="C25" s="6">
        <f t="shared" si="1"/>
        <v>0.012</v>
      </c>
      <c r="D25" s="6">
        <f>+2.1 %</f>
        <v>0.021</v>
      </c>
      <c r="E25" s="6">
        <f>+16.9 %</f>
        <v>0.169</v>
      </c>
    </row>
    <row r="26">
      <c r="A26" s="4">
        <v>43282.0</v>
      </c>
      <c r="B26" s="5" t="s">
        <v>1598</v>
      </c>
      <c r="C26" s="5" t="s">
        <v>35</v>
      </c>
      <c r="D26" s="6">
        <f>+3.3 %</f>
        <v>0.033</v>
      </c>
      <c r="E26" s="6">
        <f>+17.9 %</f>
        <v>0.179</v>
      </c>
    </row>
    <row r="27">
      <c r="A27" s="4">
        <v>43252.0</v>
      </c>
      <c r="B27" s="5" t="s">
        <v>1598</v>
      </c>
      <c r="C27" s="6">
        <f>+0.9 %</f>
        <v>0.009</v>
      </c>
      <c r="D27" s="6">
        <f>+5.2 %</f>
        <v>0.052</v>
      </c>
      <c r="E27" s="6">
        <f>+19 %</f>
        <v>0.19</v>
      </c>
    </row>
    <row r="28">
      <c r="A28" s="4">
        <v>43221.0</v>
      </c>
      <c r="B28" s="5" t="s">
        <v>471</v>
      </c>
      <c r="C28" s="6">
        <f>+2.4 %</f>
        <v>0.024</v>
      </c>
      <c r="D28" s="6">
        <f>+7.4 %</f>
        <v>0.074</v>
      </c>
      <c r="E28" s="6">
        <f>+18.9 %</f>
        <v>0.189</v>
      </c>
    </row>
    <row r="29">
      <c r="A29" s="4">
        <v>43191.0</v>
      </c>
      <c r="B29" s="5" t="s">
        <v>1585</v>
      </c>
      <c r="C29" s="6">
        <f>+1.9 %</f>
        <v>0.019</v>
      </c>
      <c r="D29" s="6">
        <f>+7.9 %</f>
        <v>0.079</v>
      </c>
      <c r="E29" s="6">
        <f>+18.3 %</f>
        <v>0.183</v>
      </c>
    </row>
    <row r="30">
      <c r="A30" s="4">
        <v>43160.0</v>
      </c>
      <c r="B30" s="5" t="s">
        <v>744</v>
      </c>
      <c r="C30" s="6">
        <f>+3 %</f>
        <v>0.03</v>
      </c>
      <c r="D30" s="6">
        <f>+6.6 %</f>
        <v>0.066</v>
      </c>
      <c r="E30" s="6">
        <f>+17 %</f>
        <v>0.17</v>
      </c>
    </row>
    <row r="31">
      <c r="A31" s="4">
        <v>43132.0</v>
      </c>
      <c r="B31" s="5" t="s">
        <v>2267</v>
      </c>
      <c r="C31" s="6">
        <f>+2.8 %</f>
        <v>0.028</v>
      </c>
      <c r="D31" s="6">
        <f>+3 %</f>
        <v>0.03</v>
      </c>
      <c r="E31" s="6">
        <f>+14.4 %</f>
        <v>0.144</v>
      </c>
    </row>
    <row r="32">
      <c r="A32" s="4">
        <v>43101.0</v>
      </c>
      <c r="B32" s="5" t="s">
        <v>944</v>
      </c>
      <c r="C32" s="6">
        <f>+0.7 %</f>
        <v>0.007</v>
      </c>
      <c r="D32" s="7" t="s">
        <v>18</v>
      </c>
      <c r="E32" s="6">
        <f t="shared" ref="E32:E33" si="2">+11.4 %</f>
        <v>0.114</v>
      </c>
    </row>
    <row r="33">
      <c r="A33" s="4">
        <v>43070.0</v>
      </c>
      <c r="B33" s="5" t="s">
        <v>1450</v>
      </c>
      <c r="C33" s="7" t="s">
        <v>18</v>
      </c>
      <c r="D33" s="6">
        <f>+1 %</f>
        <v>0.01</v>
      </c>
      <c r="E33" s="6">
        <f t="shared" si="2"/>
        <v>0.114</v>
      </c>
    </row>
    <row r="34">
      <c r="A34" s="4">
        <v>43040.0</v>
      </c>
      <c r="B34" s="5" t="s">
        <v>433</v>
      </c>
      <c r="C34" s="7" t="s">
        <v>74</v>
      </c>
      <c r="D34" s="6">
        <f>+3.5 %</f>
        <v>0.035</v>
      </c>
      <c r="E34" s="6">
        <f>+12.8 %</f>
        <v>0.128</v>
      </c>
    </row>
    <row r="35">
      <c r="A35" s="4">
        <v>43009.0</v>
      </c>
      <c r="B35" s="5" t="s">
        <v>726</v>
      </c>
      <c r="C35" s="6">
        <f>+2.2 %</f>
        <v>0.022</v>
      </c>
      <c r="D35" s="6">
        <f>+6.3 %</f>
        <v>0.063</v>
      </c>
      <c r="E35" s="6">
        <f>+13.7 %</f>
        <v>0.137</v>
      </c>
    </row>
    <row r="36">
      <c r="A36" s="4">
        <v>42979.0</v>
      </c>
      <c r="B36" s="5" t="s">
        <v>438</v>
      </c>
      <c r="C36" s="6">
        <f>+1.9 %</f>
        <v>0.019</v>
      </c>
      <c r="D36" s="6">
        <f>+4.9 %</f>
        <v>0.049</v>
      </c>
      <c r="E36" s="6">
        <f>+11.2 %</f>
        <v>0.112</v>
      </c>
    </row>
    <row r="37">
      <c r="A37" s="4">
        <v>42948.0</v>
      </c>
      <c r="B37" s="5" t="s">
        <v>1581</v>
      </c>
      <c r="C37" s="6">
        <f>+2 %</f>
        <v>0.02</v>
      </c>
      <c r="D37" s="6">
        <f>+3.8 %</f>
        <v>0.038</v>
      </c>
      <c r="E37" s="6">
        <f>+9.8 %</f>
        <v>0.098</v>
      </c>
    </row>
    <row r="38">
      <c r="A38" s="4">
        <v>42917.0</v>
      </c>
      <c r="B38" s="5" t="s">
        <v>2268</v>
      </c>
      <c r="C38" s="6">
        <f>+0.9 %</f>
        <v>0.009</v>
      </c>
      <c r="D38" s="6">
        <f>+3.6 %</f>
        <v>0.036</v>
      </c>
      <c r="E38" s="6">
        <f>+8.3 %</f>
        <v>0.083</v>
      </c>
    </row>
    <row r="39">
      <c r="A39" s="4">
        <v>42887.0</v>
      </c>
      <c r="B39" s="5" t="s">
        <v>935</v>
      </c>
      <c r="C39" s="6">
        <f>+0.8 %</f>
        <v>0.008</v>
      </c>
      <c r="D39" s="6">
        <f>+3.5 %</f>
        <v>0.035</v>
      </c>
      <c r="E39" s="6">
        <f>+8 %</f>
        <v>0.08</v>
      </c>
    </row>
    <row r="40">
      <c r="A40" s="4">
        <v>42856.0</v>
      </c>
      <c r="B40" s="5" t="s">
        <v>2241</v>
      </c>
      <c r="C40" s="6">
        <f>+1.8 %</f>
        <v>0.018</v>
      </c>
      <c r="D40" s="6">
        <f>+3.4 %</f>
        <v>0.034</v>
      </c>
      <c r="E40" s="6">
        <f>+8.6 %</f>
        <v>0.086</v>
      </c>
    </row>
    <row r="41">
      <c r="A41" s="4">
        <v>42826.0</v>
      </c>
      <c r="B41" s="5" t="s">
        <v>716</v>
      </c>
      <c r="C41" s="6">
        <f t="shared" ref="C41:C42" si="3">+0.8 %</f>
        <v>0.008</v>
      </c>
      <c r="D41" s="6">
        <f t="shared" ref="D41:D43" si="4">+1.6 %</f>
        <v>0.016</v>
      </c>
      <c r="E41" s="6">
        <f>+7.7 %</f>
        <v>0.077</v>
      </c>
    </row>
    <row r="42">
      <c r="A42" s="4">
        <v>42795.0</v>
      </c>
      <c r="B42" s="5" t="s">
        <v>538</v>
      </c>
      <c r="C42" s="6">
        <f t="shared" si="3"/>
        <v>0.008</v>
      </c>
      <c r="D42" s="6">
        <f t="shared" si="4"/>
        <v>0.016</v>
      </c>
      <c r="E42" s="6">
        <f>+7.5 %</f>
        <v>0.075</v>
      </c>
    </row>
    <row r="43">
      <c r="A43" s="4">
        <v>42767.0</v>
      </c>
      <c r="B43" s="5" t="s">
        <v>901</v>
      </c>
      <c r="C43" s="5" t="s">
        <v>35</v>
      </c>
      <c r="D43" s="6">
        <f t="shared" si="4"/>
        <v>0.016</v>
      </c>
      <c r="E43" s="6">
        <f>+7.1 %</f>
        <v>0.071</v>
      </c>
    </row>
    <row r="44">
      <c r="A44" s="4">
        <v>42736.0</v>
      </c>
      <c r="B44" s="5" t="s">
        <v>901</v>
      </c>
      <c r="C44" s="6">
        <f t="shared" ref="C44:C45" si="5">+0.8 %</f>
        <v>0.008</v>
      </c>
      <c r="D44" s="6">
        <f>+1.7 %</f>
        <v>0.017</v>
      </c>
      <c r="E44" s="6">
        <f>+6.5 %</f>
        <v>0.065</v>
      </c>
    </row>
    <row r="45">
      <c r="A45" s="4">
        <v>42705.0</v>
      </c>
      <c r="B45" s="5" t="s">
        <v>822</v>
      </c>
      <c r="C45" s="6">
        <f t="shared" si="5"/>
        <v>0.008</v>
      </c>
      <c r="D45" s="6">
        <f>+0.8 %</f>
        <v>0.008</v>
      </c>
      <c r="E45" s="6">
        <f>+6.3 %</f>
        <v>0.063</v>
      </c>
    </row>
    <row r="46">
      <c r="A46" s="4">
        <v>42675.0</v>
      </c>
      <c r="B46" s="5" t="s">
        <v>641</v>
      </c>
      <c r="C46" s="6">
        <f>+0.1 %</f>
        <v>0.001</v>
      </c>
      <c r="D46" s="6">
        <f>+0.7 %</f>
        <v>0.007</v>
      </c>
      <c r="E46" s="6">
        <f>+5.5 %</f>
        <v>0.055</v>
      </c>
    </row>
    <row r="47">
      <c r="A47" s="4">
        <v>42644.0</v>
      </c>
      <c r="B47" s="5" t="s">
        <v>1569</v>
      </c>
      <c r="C47" s="5" t="s">
        <v>35</v>
      </c>
      <c r="D47" s="6">
        <f>+1.3 %</f>
        <v>0.013</v>
      </c>
      <c r="E47" s="6">
        <f t="shared" ref="E47:E49" si="6">+5.3 %</f>
        <v>0.053</v>
      </c>
    </row>
    <row r="48">
      <c r="A48" s="4">
        <v>42614.0</v>
      </c>
      <c r="B48" s="5" t="s">
        <v>693</v>
      </c>
      <c r="C48" s="6">
        <f>+0.6 %</f>
        <v>0.006</v>
      </c>
      <c r="D48" s="6">
        <f>+1.9 %</f>
        <v>0.019</v>
      </c>
      <c r="E48" s="6">
        <f t="shared" si="6"/>
        <v>0.053</v>
      </c>
    </row>
    <row r="49">
      <c r="A49" s="4">
        <v>42583.0</v>
      </c>
      <c r="B49" s="5" t="s">
        <v>632</v>
      </c>
      <c r="C49" s="6">
        <f>+0.7 %</f>
        <v>0.007</v>
      </c>
      <c r="D49" s="6">
        <f>+2.7 %</f>
        <v>0.027</v>
      </c>
      <c r="E49" s="6">
        <f t="shared" si="6"/>
        <v>0.053</v>
      </c>
    </row>
    <row r="50">
      <c r="A50" s="4">
        <v>42552.0</v>
      </c>
      <c r="B50" s="5" t="s">
        <v>2269</v>
      </c>
      <c r="C50" s="6">
        <f>+0.6 %</f>
        <v>0.006</v>
      </c>
      <c r="D50" s="6">
        <f>+3 %</f>
        <v>0.03</v>
      </c>
      <c r="E50" s="6">
        <f>+4.2 %</f>
        <v>0.042</v>
      </c>
    </row>
    <row r="51">
      <c r="A51" s="4">
        <v>42522.0</v>
      </c>
      <c r="B51" s="5" t="s">
        <v>356</v>
      </c>
      <c r="C51" s="6">
        <f>+1.5 %</f>
        <v>0.015</v>
      </c>
      <c r="D51" s="6">
        <f>+3.1 %</f>
        <v>0.031</v>
      </c>
      <c r="E51" s="6">
        <f>+4.6 %</f>
        <v>0.046</v>
      </c>
    </row>
    <row r="52">
      <c r="A52" s="4">
        <v>42491.0</v>
      </c>
      <c r="B52" s="5" t="s">
        <v>905</v>
      </c>
      <c r="C52" s="6">
        <f>+0.9 %</f>
        <v>0.009</v>
      </c>
      <c r="D52" s="6">
        <f>+1.9 %</f>
        <v>0.019</v>
      </c>
      <c r="E52" s="6">
        <f>+3.8 %</f>
        <v>0.038</v>
      </c>
    </row>
    <row r="53">
      <c r="A53" s="4">
        <v>42461.0</v>
      </c>
      <c r="B53" s="5" t="s">
        <v>367</v>
      </c>
      <c r="C53" s="6">
        <f>+0.7 %</f>
        <v>0.007</v>
      </c>
      <c r="D53" s="6">
        <f>+0.5 %</f>
        <v>0.005</v>
      </c>
      <c r="E53" s="6">
        <f>+3.1 %</f>
        <v>0.031</v>
      </c>
    </row>
    <row r="54">
      <c r="A54" s="4">
        <v>42430.0</v>
      </c>
      <c r="B54" s="5" t="s">
        <v>352</v>
      </c>
      <c r="C54" s="6">
        <f>+0.3 %</f>
        <v>0.003</v>
      </c>
      <c r="D54" s="6">
        <f>+0.4 %</f>
        <v>0.004</v>
      </c>
      <c r="E54" s="6">
        <f>+2.5 %</f>
        <v>0.025</v>
      </c>
    </row>
    <row r="55">
      <c r="A55" s="4">
        <v>42401.0</v>
      </c>
      <c r="B55" s="5" t="s">
        <v>2002</v>
      </c>
      <c r="C55" s="7" t="s">
        <v>18</v>
      </c>
      <c r="D55" s="6">
        <f>+0.1 %</f>
        <v>0.001</v>
      </c>
      <c r="E55" s="6">
        <f>+1.6 %</f>
        <v>0.016</v>
      </c>
    </row>
    <row r="56">
      <c r="A56" s="4">
        <v>42370.0</v>
      </c>
      <c r="B56" s="5" t="s">
        <v>228</v>
      </c>
      <c r="C56" s="6">
        <f>+0.6 %</f>
        <v>0.006</v>
      </c>
      <c r="D56" s="6">
        <f>+0.5 %</f>
        <v>0.005</v>
      </c>
      <c r="E56" s="6">
        <f>+1.7 %</f>
        <v>0.017</v>
      </c>
    </row>
    <row r="57">
      <c r="A57" s="4">
        <v>42339.0</v>
      </c>
      <c r="B57" s="5" t="s">
        <v>929</v>
      </c>
      <c r="C57" s="5" t="s">
        <v>35</v>
      </c>
      <c r="D57" s="7" t="s">
        <v>53</v>
      </c>
      <c r="E57" s="6">
        <f>+1.2 %</f>
        <v>0.012</v>
      </c>
    </row>
    <row r="58">
      <c r="A58" s="4">
        <v>42309.0</v>
      </c>
      <c r="B58" s="5" t="s">
        <v>543</v>
      </c>
      <c r="C58" s="5" t="s">
        <v>35</v>
      </c>
      <c r="D58" s="6">
        <f>+0.5 %</f>
        <v>0.005</v>
      </c>
      <c r="E58" s="6">
        <f>+1.1 %</f>
        <v>0.011</v>
      </c>
    </row>
    <row r="59">
      <c r="A59" s="4">
        <v>42278.0</v>
      </c>
      <c r="B59" s="5" t="s">
        <v>2270</v>
      </c>
      <c r="C59" s="7" t="s">
        <v>53</v>
      </c>
      <c r="D59" s="6">
        <f>+0.2 %</f>
        <v>0.002</v>
      </c>
      <c r="E59" s="6">
        <f>+1.2 %</f>
        <v>0.012</v>
      </c>
    </row>
    <row r="60">
      <c r="A60" s="4">
        <v>42248.0</v>
      </c>
      <c r="B60" s="5" t="s">
        <v>2002</v>
      </c>
      <c r="C60" s="6">
        <f>+0.6 %</f>
        <v>0.006</v>
      </c>
      <c r="D60" s="6">
        <f>+1.2 %</f>
        <v>0.012</v>
      </c>
      <c r="E60" s="6">
        <f t="shared" ref="E60:E61" si="7">+0.6 %</f>
        <v>0.006</v>
      </c>
    </row>
    <row r="61">
      <c r="A61" s="4">
        <v>42217.0</v>
      </c>
      <c r="B61" s="5" t="s">
        <v>913</v>
      </c>
      <c r="C61" s="7" t="s">
        <v>60</v>
      </c>
      <c r="D61" s="6">
        <f>+1.3 %</f>
        <v>0.013</v>
      </c>
      <c r="E61" s="6">
        <f t="shared" si="7"/>
        <v>0.006</v>
      </c>
    </row>
    <row r="62">
      <c r="A62" s="4">
        <v>42186.0</v>
      </c>
      <c r="B62" s="5" t="s">
        <v>921</v>
      </c>
      <c r="C62" s="6">
        <f>+1 %</f>
        <v>0.01</v>
      </c>
      <c r="D62" s="6">
        <f>+1.8 %</f>
        <v>0.018</v>
      </c>
      <c r="E62" s="6">
        <f>+0.4 %</f>
        <v>0.004</v>
      </c>
    </row>
    <row r="63">
      <c r="A63" s="4">
        <v>42156.0</v>
      </c>
      <c r="B63" s="5" t="s">
        <v>325</v>
      </c>
      <c r="C63" s="6">
        <f>+0.7 %</f>
        <v>0.007</v>
      </c>
      <c r="D63" s="6">
        <f>+1 %</f>
        <v>0.01</v>
      </c>
      <c r="E63" s="7" t="s">
        <v>65</v>
      </c>
    </row>
    <row r="64">
      <c r="A64" s="4">
        <v>42125.0</v>
      </c>
      <c r="B64" s="5" t="s">
        <v>2271</v>
      </c>
      <c r="C64" s="6">
        <f t="shared" ref="C64:C65" si="8">+0.2 %</f>
        <v>0.002</v>
      </c>
      <c r="D64" s="7" t="s">
        <v>15</v>
      </c>
      <c r="E64" s="7" t="s">
        <v>13</v>
      </c>
    </row>
    <row r="65">
      <c r="A65" s="4">
        <v>42095.0</v>
      </c>
      <c r="B65" s="5" t="s">
        <v>2272</v>
      </c>
      <c r="C65" s="6">
        <f t="shared" si="8"/>
        <v>0.002</v>
      </c>
      <c r="D65" s="7" t="s">
        <v>23</v>
      </c>
      <c r="E65" s="7" t="s">
        <v>18</v>
      </c>
    </row>
    <row r="66">
      <c r="A66" s="4">
        <v>42064.0</v>
      </c>
      <c r="B66" s="5" t="s">
        <v>333</v>
      </c>
      <c r="C66" s="7" t="s">
        <v>48</v>
      </c>
      <c r="D66" s="7" t="s">
        <v>85</v>
      </c>
      <c r="E66" s="7" t="s">
        <v>75</v>
      </c>
    </row>
    <row r="67">
      <c r="A67" s="4">
        <v>42036.0</v>
      </c>
      <c r="B67" s="5" t="s">
        <v>211</v>
      </c>
      <c r="C67" s="7" t="s">
        <v>60</v>
      </c>
      <c r="D67" s="7" t="s">
        <v>60</v>
      </c>
      <c r="E67" s="7" t="s">
        <v>48</v>
      </c>
    </row>
    <row r="68">
      <c r="A68" s="4">
        <v>42005.0</v>
      </c>
      <c r="B68" s="5" t="s">
        <v>325</v>
      </c>
      <c r="C68" s="6">
        <f t="shared" ref="C68:D68" si="9">+0.1 %</f>
        <v>0.001</v>
      </c>
      <c r="D68" s="6">
        <f t="shared" si="9"/>
        <v>0.001</v>
      </c>
      <c r="E68" s="7" t="s">
        <v>23</v>
      </c>
    </row>
    <row r="69">
      <c r="A69" s="4">
        <v>41974.0</v>
      </c>
      <c r="B69" s="5" t="s">
        <v>920</v>
      </c>
      <c r="C69" s="7" t="s">
        <v>53</v>
      </c>
      <c r="D69" s="7" t="s">
        <v>48</v>
      </c>
      <c r="E69" s="7" t="s">
        <v>80</v>
      </c>
    </row>
    <row r="70">
      <c r="A70" s="4">
        <v>41944.0</v>
      </c>
      <c r="B70" s="5" t="s">
        <v>2273</v>
      </c>
      <c r="C70" s="6">
        <f t="shared" ref="C70:D70" si="10">+0.1 %</f>
        <v>0.001</v>
      </c>
      <c r="D70" s="6">
        <f t="shared" si="10"/>
        <v>0.001</v>
      </c>
      <c r="E70" s="7" t="s">
        <v>142</v>
      </c>
    </row>
    <row r="71">
      <c r="A71" s="4">
        <v>41913.0</v>
      </c>
      <c r="B71" s="5" t="s">
        <v>920</v>
      </c>
      <c r="C71" s="7" t="s">
        <v>48</v>
      </c>
      <c r="D71" s="7" t="s">
        <v>74</v>
      </c>
      <c r="E71" s="7" t="s">
        <v>95</v>
      </c>
    </row>
    <row r="72">
      <c r="A72" s="4">
        <v>41883.0</v>
      </c>
      <c r="B72" s="5" t="s">
        <v>230</v>
      </c>
      <c r="C72" s="6">
        <f>+0.6 %</f>
        <v>0.006</v>
      </c>
      <c r="D72" s="7" t="s">
        <v>60</v>
      </c>
      <c r="E72" s="7" t="s">
        <v>95</v>
      </c>
    </row>
    <row r="73">
      <c r="A73" s="4">
        <v>41852.0</v>
      </c>
      <c r="B73" s="5" t="s">
        <v>917</v>
      </c>
      <c r="C73" s="7" t="s">
        <v>48</v>
      </c>
      <c r="D73" s="7" t="s">
        <v>74</v>
      </c>
      <c r="E73" s="7" t="s">
        <v>152</v>
      </c>
    </row>
    <row r="74">
      <c r="A74" s="4">
        <v>41821.0</v>
      </c>
      <c r="B74" s="5" t="s">
        <v>913</v>
      </c>
      <c r="C74" s="7" t="s">
        <v>60</v>
      </c>
      <c r="D74" s="6">
        <f>+1 %</f>
        <v>0.01</v>
      </c>
      <c r="E74" s="7" t="s">
        <v>90</v>
      </c>
    </row>
    <row r="75">
      <c r="A75" s="4">
        <v>41791.0</v>
      </c>
      <c r="B75" s="5" t="s">
        <v>2274</v>
      </c>
      <c r="C75" s="6">
        <f>+0.3 %</f>
        <v>0.003</v>
      </c>
      <c r="D75" s="6">
        <f t="shared" ref="D75:D76" si="11">+0.5 %</f>
        <v>0.005</v>
      </c>
      <c r="E75" s="7" t="s">
        <v>92</v>
      </c>
    </row>
    <row r="76">
      <c r="A76" s="4">
        <v>41760.0</v>
      </c>
      <c r="B76" s="5" t="s">
        <v>926</v>
      </c>
      <c r="C76" s="6">
        <f>+1 %</f>
        <v>0.01</v>
      </c>
      <c r="D76" s="6">
        <f t="shared" si="11"/>
        <v>0.005</v>
      </c>
      <c r="E76" s="7" t="s">
        <v>6</v>
      </c>
    </row>
    <row r="77">
      <c r="A77" s="4">
        <v>41730.0</v>
      </c>
      <c r="B77" s="5" t="s">
        <v>2275</v>
      </c>
      <c r="C77" s="7" t="s">
        <v>23</v>
      </c>
      <c r="D77" s="7" t="s">
        <v>66</v>
      </c>
      <c r="E77" s="7" t="s">
        <v>317</v>
      </c>
    </row>
    <row r="78">
      <c r="A78" s="4">
        <v>41699.0</v>
      </c>
      <c r="B78" s="5" t="s">
        <v>1903</v>
      </c>
      <c r="C78" s="6">
        <f>+0.3 %</f>
        <v>0.003</v>
      </c>
      <c r="D78" s="7" t="s">
        <v>67</v>
      </c>
      <c r="E78" s="7" t="s">
        <v>317</v>
      </c>
    </row>
    <row r="79">
      <c r="A79" s="4">
        <v>41671.0</v>
      </c>
      <c r="B79" s="5" t="s">
        <v>918</v>
      </c>
      <c r="C79" s="7" t="s">
        <v>48</v>
      </c>
      <c r="D79" s="7" t="s">
        <v>90</v>
      </c>
      <c r="E79" s="7" t="s">
        <v>153</v>
      </c>
    </row>
    <row r="80">
      <c r="A80" s="4">
        <v>41640.0</v>
      </c>
      <c r="B80" s="5" t="s">
        <v>915</v>
      </c>
      <c r="C80" s="7" t="s">
        <v>78</v>
      </c>
      <c r="D80" s="7" t="s">
        <v>133</v>
      </c>
      <c r="E80" s="7" t="s">
        <v>845</v>
      </c>
    </row>
    <row r="81">
      <c r="A81" s="4">
        <v>41609.0</v>
      </c>
      <c r="B81" s="5" t="s">
        <v>367</v>
      </c>
      <c r="C81" s="7" t="s">
        <v>65</v>
      </c>
      <c r="D81" s="7" t="s">
        <v>145</v>
      </c>
      <c r="E81" s="7" t="s">
        <v>343</v>
      </c>
    </row>
    <row r="82">
      <c r="A82" s="4">
        <v>41579.0</v>
      </c>
      <c r="B82" s="5" t="s">
        <v>910</v>
      </c>
      <c r="C82" s="7" t="s">
        <v>85</v>
      </c>
      <c r="D82" s="6">
        <f>+0.3 %</f>
        <v>0.003</v>
      </c>
      <c r="E82" s="7" t="s">
        <v>117</v>
      </c>
    </row>
    <row r="83">
      <c r="A83" s="4">
        <v>41548.0</v>
      </c>
      <c r="B83" s="5" t="s">
        <v>219</v>
      </c>
      <c r="C83" s="7" t="s">
        <v>74</v>
      </c>
      <c r="D83" s="6">
        <f>+0.4 %</f>
        <v>0.004</v>
      </c>
      <c r="E83" s="7" t="s">
        <v>595</v>
      </c>
    </row>
    <row r="84">
      <c r="A84" s="4">
        <v>41518.0</v>
      </c>
      <c r="B84" s="5" t="s">
        <v>354</v>
      </c>
      <c r="C84" s="6">
        <f>+1.9 %</f>
        <v>0.019</v>
      </c>
      <c r="D84" s="6">
        <f>+1 %</f>
        <v>0.01</v>
      </c>
      <c r="E84" s="7" t="s">
        <v>927</v>
      </c>
    </row>
    <row r="85">
      <c r="A85" s="4">
        <v>41487.0</v>
      </c>
      <c r="B85" s="5" t="s">
        <v>225</v>
      </c>
      <c r="C85" s="7" t="s">
        <v>23</v>
      </c>
      <c r="D85" s="7" t="s">
        <v>72</v>
      </c>
      <c r="E85" s="7" t="s">
        <v>121</v>
      </c>
    </row>
    <row r="86">
      <c r="A86" s="4">
        <v>41456.0</v>
      </c>
      <c r="B86" s="5" t="s">
        <v>1502</v>
      </c>
      <c r="C86" s="5" t="s">
        <v>35</v>
      </c>
      <c r="D86" s="7" t="s">
        <v>92</v>
      </c>
      <c r="E86" s="7" t="s">
        <v>454</v>
      </c>
    </row>
    <row r="87">
      <c r="A87" s="4">
        <v>41426.0</v>
      </c>
      <c r="B87" s="5" t="s">
        <v>830</v>
      </c>
      <c r="C87" s="7" t="s">
        <v>13</v>
      </c>
      <c r="D87" s="7" t="s">
        <v>7</v>
      </c>
      <c r="E87" s="7" t="s">
        <v>928</v>
      </c>
    </row>
    <row r="88">
      <c r="A88" s="4">
        <v>41395.0</v>
      </c>
      <c r="B88" s="5" t="s">
        <v>2276</v>
      </c>
      <c r="C88" s="7" t="s">
        <v>13</v>
      </c>
      <c r="D88" s="7" t="s">
        <v>70</v>
      </c>
      <c r="E88" s="7" t="s">
        <v>131</v>
      </c>
    </row>
    <row r="89">
      <c r="A89" s="4">
        <v>41365.0</v>
      </c>
      <c r="B89" s="5" t="s">
        <v>693</v>
      </c>
      <c r="C89" s="7" t="s">
        <v>85</v>
      </c>
      <c r="D89" s="7" t="s">
        <v>78</v>
      </c>
      <c r="E89" s="7" t="s">
        <v>296</v>
      </c>
    </row>
    <row r="90">
      <c r="A90" s="4">
        <v>41334.0</v>
      </c>
      <c r="B90" s="5" t="s">
        <v>364</v>
      </c>
      <c r="C90" s="7" t="s">
        <v>53</v>
      </c>
      <c r="D90" s="7" t="s">
        <v>75</v>
      </c>
      <c r="E90" s="7" t="s">
        <v>296</v>
      </c>
    </row>
    <row r="91">
      <c r="A91" s="4">
        <v>41306.0</v>
      </c>
      <c r="B91" s="5" t="s">
        <v>818</v>
      </c>
      <c r="C91" s="7" t="s">
        <v>18</v>
      </c>
      <c r="D91" s="7" t="s">
        <v>255</v>
      </c>
      <c r="E91" s="7" t="s">
        <v>305</v>
      </c>
    </row>
    <row r="92">
      <c r="A92" s="4">
        <v>41275.0</v>
      </c>
      <c r="B92" s="5" t="s">
        <v>1575</v>
      </c>
      <c r="C92" s="7" t="s">
        <v>85</v>
      </c>
      <c r="D92" s="7" t="s">
        <v>9</v>
      </c>
      <c r="E92" s="7" t="s">
        <v>930</v>
      </c>
    </row>
    <row r="93">
      <c r="A93" s="4">
        <v>41244.0</v>
      </c>
      <c r="B93" s="5" t="s">
        <v>2277</v>
      </c>
      <c r="C93" s="7" t="s">
        <v>78</v>
      </c>
      <c r="D93" s="7" t="s">
        <v>95</v>
      </c>
      <c r="E93" s="7" t="s">
        <v>932</v>
      </c>
    </row>
    <row r="94">
      <c r="A94" s="4">
        <v>41214.0</v>
      </c>
      <c r="B94" s="5" t="s">
        <v>2278</v>
      </c>
      <c r="C94" s="7" t="s">
        <v>285</v>
      </c>
      <c r="D94" s="7" t="s">
        <v>105</v>
      </c>
      <c r="E94" s="7" t="s">
        <v>713</v>
      </c>
    </row>
    <row r="95">
      <c r="A95" s="4">
        <v>41183.0</v>
      </c>
      <c r="B95" s="5" t="s">
        <v>2279</v>
      </c>
      <c r="C95" s="7" t="s">
        <v>60</v>
      </c>
      <c r="D95" s="7" t="s">
        <v>48</v>
      </c>
      <c r="E95" s="7" t="s">
        <v>463</v>
      </c>
    </row>
    <row r="96">
      <c r="A96" s="4">
        <v>41153.0</v>
      </c>
      <c r="B96" s="5" t="s">
        <v>2280</v>
      </c>
      <c r="C96" s="6">
        <f>+1 %</f>
        <v>0.01</v>
      </c>
      <c r="D96" s="7" t="s">
        <v>72</v>
      </c>
      <c r="E96" s="7" t="s">
        <v>463</v>
      </c>
    </row>
    <row r="97">
      <c r="A97" s="4">
        <v>41122.0</v>
      </c>
      <c r="B97" s="5" t="s">
        <v>1578</v>
      </c>
      <c r="C97" s="7" t="s">
        <v>47</v>
      </c>
      <c r="D97" s="7" t="s">
        <v>506</v>
      </c>
      <c r="E97" s="7" t="s">
        <v>135</v>
      </c>
    </row>
    <row r="98">
      <c r="A98" s="4">
        <v>41091.0</v>
      </c>
      <c r="B98" s="5" t="s">
        <v>2281</v>
      </c>
      <c r="C98" s="7" t="s">
        <v>63</v>
      </c>
      <c r="D98" s="7" t="s">
        <v>506</v>
      </c>
      <c r="E98" s="7" t="s">
        <v>928</v>
      </c>
    </row>
    <row r="99">
      <c r="A99" s="4">
        <v>41061.0</v>
      </c>
      <c r="B99" s="5" t="s">
        <v>1768</v>
      </c>
      <c r="C99" s="7" t="s">
        <v>65</v>
      </c>
      <c r="D99" s="7" t="s">
        <v>90</v>
      </c>
      <c r="E99" s="7" t="s">
        <v>294</v>
      </c>
    </row>
    <row r="100">
      <c r="A100" s="4">
        <v>41030.0</v>
      </c>
      <c r="B100" s="5" t="s">
        <v>2282</v>
      </c>
      <c r="C100" s="7" t="s">
        <v>66</v>
      </c>
      <c r="D100" s="7" t="s">
        <v>212</v>
      </c>
      <c r="E100" s="7" t="s">
        <v>143</v>
      </c>
    </row>
    <row r="101">
      <c r="A101" s="4">
        <v>41000.0</v>
      </c>
      <c r="B101" s="5" t="s">
        <v>2283</v>
      </c>
      <c r="C101" s="7" t="s">
        <v>23</v>
      </c>
      <c r="D101" s="7" t="s">
        <v>90</v>
      </c>
      <c r="E101" s="7" t="s">
        <v>458</v>
      </c>
    </row>
    <row r="102">
      <c r="A102" s="4">
        <v>40969.0</v>
      </c>
      <c r="B102" s="5" t="s">
        <v>891</v>
      </c>
      <c r="C102" s="7" t="s">
        <v>13</v>
      </c>
      <c r="D102" s="7" t="s">
        <v>80</v>
      </c>
      <c r="E102" s="7" t="s">
        <v>470</v>
      </c>
    </row>
    <row r="103">
      <c r="A103" s="4">
        <v>40940.0</v>
      </c>
      <c r="B103" s="5" t="s">
        <v>886</v>
      </c>
      <c r="C103" s="7" t="s">
        <v>85</v>
      </c>
      <c r="D103" s="7" t="s">
        <v>285</v>
      </c>
      <c r="E103" s="7" t="s">
        <v>719</v>
      </c>
    </row>
    <row r="104">
      <c r="A104" s="4">
        <v>40909.0</v>
      </c>
      <c r="B104" s="5" t="s">
        <v>460</v>
      </c>
      <c r="C104" s="5" t="s">
        <v>35</v>
      </c>
      <c r="D104" s="7" t="s">
        <v>72</v>
      </c>
      <c r="E104" s="7" t="s">
        <v>153</v>
      </c>
    </row>
    <row r="105">
      <c r="A105" s="4">
        <v>40878.0</v>
      </c>
      <c r="B105" s="5" t="s">
        <v>460</v>
      </c>
      <c r="C105" s="7" t="s">
        <v>82</v>
      </c>
      <c r="D105" s="7" t="s">
        <v>145</v>
      </c>
      <c r="E105" s="7" t="s">
        <v>315</v>
      </c>
    </row>
    <row r="106">
      <c r="A106" s="4">
        <v>40848.0</v>
      </c>
      <c r="B106" s="5" t="s">
        <v>2047</v>
      </c>
      <c r="C106" s="7" t="s">
        <v>18</v>
      </c>
      <c r="D106" s="7" t="s">
        <v>47</v>
      </c>
      <c r="E106" s="7" t="s">
        <v>343</v>
      </c>
    </row>
    <row r="107">
      <c r="A107" s="4">
        <v>40817.0</v>
      </c>
      <c r="B107" s="5" t="s">
        <v>2284</v>
      </c>
      <c r="C107" s="7" t="s">
        <v>60</v>
      </c>
      <c r="D107" s="7" t="s">
        <v>106</v>
      </c>
      <c r="E107" s="7" t="s">
        <v>863</v>
      </c>
    </row>
    <row r="108">
      <c r="A108" s="4">
        <v>40787.0</v>
      </c>
      <c r="B108" s="5" t="s">
        <v>1526</v>
      </c>
      <c r="C108" s="7" t="s">
        <v>57</v>
      </c>
      <c r="D108" s="7" t="s">
        <v>255</v>
      </c>
      <c r="E108" s="7" t="s">
        <v>280</v>
      </c>
    </row>
    <row r="109">
      <c r="A109" s="4">
        <v>40756.0</v>
      </c>
      <c r="B109" s="5" t="s">
        <v>1528</v>
      </c>
      <c r="C109" s="7" t="s">
        <v>78</v>
      </c>
      <c r="D109" s="7" t="s">
        <v>88</v>
      </c>
      <c r="E109" s="7" t="s">
        <v>10</v>
      </c>
    </row>
    <row r="110">
      <c r="A110" s="4">
        <v>40725.0</v>
      </c>
      <c r="B110" s="5" t="s">
        <v>1593</v>
      </c>
      <c r="C110" s="7" t="s">
        <v>66</v>
      </c>
      <c r="D110" s="7" t="s">
        <v>105</v>
      </c>
      <c r="E110" s="7" t="s">
        <v>287</v>
      </c>
    </row>
    <row r="111">
      <c r="A111" s="4">
        <v>40695.0</v>
      </c>
      <c r="B111" s="5" t="s">
        <v>2285</v>
      </c>
      <c r="C111" s="7" t="s">
        <v>23</v>
      </c>
      <c r="D111" s="7" t="s">
        <v>106</v>
      </c>
      <c r="E111" s="7" t="s">
        <v>96</v>
      </c>
    </row>
    <row r="112">
      <c r="A112" s="4">
        <v>40664.0</v>
      </c>
      <c r="B112" s="5" t="s">
        <v>2286</v>
      </c>
      <c r="C112" s="6">
        <f>+0.1 %</f>
        <v>0.001</v>
      </c>
      <c r="D112" s="7" t="s">
        <v>47</v>
      </c>
      <c r="E112" s="7" t="s">
        <v>212</v>
      </c>
    </row>
    <row r="113">
      <c r="A113" s="4">
        <v>40634.0</v>
      </c>
      <c r="B113" s="5" t="s">
        <v>2287</v>
      </c>
      <c r="C113" s="7" t="s">
        <v>13</v>
      </c>
      <c r="D113" s="7" t="s">
        <v>66</v>
      </c>
      <c r="E113" s="7" t="s">
        <v>88</v>
      </c>
    </row>
    <row r="114">
      <c r="A114" s="4">
        <v>40603.0</v>
      </c>
      <c r="B114" s="5" t="s">
        <v>2288</v>
      </c>
      <c r="C114" s="6">
        <f t="shared" ref="C114:C115" si="12">+0.1 %</f>
        <v>0.001</v>
      </c>
      <c r="D114" s="5" t="s">
        <v>35</v>
      </c>
      <c r="E114" s="7" t="s">
        <v>72</v>
      </c>
    </row>
    <row r="115">
      <c r="A115" s="4">
        <v>40575.0</v>
      </c>
      <c r="B115" s="5" t="s">
        <v>1589</v>
      </c>
      <c r="C115" s="6">
        <f t="shared" si="12"/>
        <v>0.001</v>
      </c>
      <c r="D115" s="7" t="s">
        <v>85</v>
      </c>
      <c r="E115" s="7" t="s">
        <v>90</v>
      </c>
    </row>
    <row r="116">
      <c r="A116" s="4">
        <v>40544.0</v>
      </c>
      <c r="B116" s="5" t="s">
        <v>1606</v>
      </c>
      <c r="C116" s="7" t="s">
        <v>57</v>
      </c>
      <c r="D116" s="7" t="s">
        <v>85</v>
      </c>
      <c r="E116" s="7" t="s">
        <v>90</v>
      </c>
    </row>
    <row r="117">
      <c r="A117" s="4">
        <v>40513.0</v>
      </c>
      <c r="B117" s="5" t="s">
        <v>2289</v>
      </c>
      <c r="C117" s="7" t="s">
        <v>74</v>
      </c>
      <c r="D117" s="7" t="s">
        <v>13</v>
      </c>
      <c r="E117" s="7" t="s">
        <v>80</v>
      </c>
    </row>
    <row r="118">
      <c r="A118" s="4">
        <v>40483.0</v>
      </c>
      <c r="B118" s="5" t="s">
        <v>1536</v>
      </c>
      <c r="C118" s="5" t="s">
        <v>35</v>
      </c>
      <c r="D118" s="7" t="s">
        <v>65</v>
      </c>
      <c r="E118" s="7" t="s">
        <v>72</v>
      </c>
    </row>
    <row r="119">
      <c r="A119" s="4">
        <v>40452.0</v>
      </c>
      <c r="B119" s="5" t="s">
        <v>1539</v>
      </c>
      <c r="C119" s="7" t="s">
        <v>74</v>
      </c>
      <c r="D119" s="7" t="s">
        <v>13</v>
      </c>
      <c r="E119" s="7" t="s">
        <v>70</v>
      </c>
    </row>
    <row r="120">
      <c r="A120" s="4">
        <v>40422.0</v>
      </c>
      <c r="B120" s="5" t="s">
        <v>2290</v>
      </c>
      <c r="C120" s="7" t="s">
        <v>15</v>
      </c>
      <c r="D120" s="7" t="s">
        <v>67</v>
      </c>
      <c r="E120" s="7" t="s">
        <v>145</v>
      </c>
    </row>
    <row r="121">
      <c r="A121" s="4">
        <v>40391.0</v>
      </c>
      <c r="B121" s="5" t="s">
        <v>2055</v>
      </c>
      <c r="C121" s="7" t="s">
        <v>15</v>
      </c>
      <c r="D121" s="7" t="s">
        <v>18</v>
      </c>
      <c r="E121" s="7" t="s">
        <v>106</v>
      </c>
    </row>
    <row r="122">
      <c r="A122" s="4">
        <v>40360.0</v>
      </c>
      <c r="B122" s="5" t="s">
        <v>2291</v>
      </c>
      <c r="C122" s="7" t="s">
        <v>65</v>
      </c>
      <c r="D122" s="5" t="s">
        <v>35</v>
      </c>
      <c r="E122" s="7" t="s">
        <v>92</v>
      </c>
    </row>
    <row r="123">
      <c r="A123" s="4">
        <v>40330.0</v>
      </c>
      <c r="B123" s="5" t="s">
        <v>2266</v>
      </c>
      <c r="C123" s="6">
        <f>+0.9 %</f>
        <v>0.009</v>
      </c>
      <c r="D123" s="6">
        <f>+1 %</f>
        <v>0.01</v>
      </c>
      <c r="E123" s="7" t="s">
        <v>13</v>
      </c>
    </row>
    <row r="124">
      <c r="A124" s="4">
        <v>40299.0</v>
      </c>
      <c r="B124" s="5" t="s">
        <v>1686</v>
      </c>
      <c r="C124" s="6">
        <f>+0.1 %</f>
        <v>0.001</v>
      </c>
      <c r="D124" s="7" t="s">
        <v>74</v>
      </c>
      <c r="E124" s="6">
        <f>+0.2 %</f>
        <v>0.002</v>
      </c>
    </row>
    <row r="125">
      <c r="A125" s="4">
        <v>40269.0</v>
      </c>
      <c r="B125" s="5" t="s">
        <v>2291</v>
      </c>
      <c r="C125" s="5" t="s">
        <v>35</v>
      </c>
      <c r="D125" s="7" t="s">
        <v>85</v>
      </c>
      <c r="E125" s="7" t="s">
        <v>65</v>
      </c>
    </row>
    <row r="126">
      <c r="A126" s="4">
        <v>40238.0</v>
      </c>
      <c r="B126" s="5" t="s">
        <v>1671</v>
      </c>
      <c r="C126" s="7" t="s">
        <v>23</v>
      </c>
      <c r="D126" s="7" t="s">
        <v>57</v>
      </c>
      <c r="E126" s="7" t="s">
        <v>67</v>
      </c>
    </row>
    <row r="127">
      <c r="A127" s="4">
        <v>40210.0</v>
      </c>
      <c r="B127" s="5" t="s">
        <v>415</v>
      </c>
      <c r="C127" s="5" t="s">
        <v>35</v>
      </c>
      <c r="D127" s="5" t="s">
        <v>35</v>
      </c>
      <c r="E127" s="7" t="s">
        <v>66</v>
      </c>
    </row>
    <row r="128">
      <c r="A128" s="4">
        <v>40179.0</v>
      </c>
      <c r="B128" s="5" t="s">
        <v>415</v>
      </c>
      <c r="C128" s="6">
        <f>+0.6 %</f>
        <v>0.006</v>
      </c>
      <c r="D128" s="7" t="s">
        <v>53</v>
      </c>
      <c r="E128" s="6">
        <f>+1 %</f>
        <v>0.01</v>
      </c>
    </row>
    <row r="129">
      <c r="A129" s="4">
        <v>40148.0</v>
      </c>
      <c r="B129" s="5" t="s">
        <v>1820</v>
      </c>
      <c r="C129" s="7" t="s">
        <v>48</v>
      </c>
      <c r="D129" s="7" t="s">
        <v>82</v>
      </c>
      <c r="E129" s="7" t="s">
        <v>105</v>
      </c>
    </row>
    <row r="130">
      <c r="A130" s="4">
        <v>40118.0</v>
      </c>
      <c r="B130" s="5" t="s">
        <v>415</v>
      </c>
      <c r="C130" s="7" t="s">
        <v>53</v>
      </c>
      <c r="D130" s="7" t="s">
        <v>23</v>
      </c>
      <c r="E130" s="7" t="s">
        <v>255</v>
      </c>
    </row>
    <row r="131">
      <c r="A131" s="4">
        <v>40087.0</v>
      </c>
      <c r="B131" s="5" t="s">
        <v>861</v>
      </c>
      <c r="C131" s="7" t="s">
        <v>85</v>
      </c>
      <c r="D131" s="7" t="s">
        <v>105</v>
      </c>
      <c r="E131" s="7" t="s">
        <v>90</v>
      </c>
    </row>
    <row r="132">
      <c r="A132" s="4">
        <v>40057.0</v>
      </c>
      <c r="B132" s="5" t="s">
        <v>475</v>
      </c>
      <c r="C132" s="6">
        <f>+0.2 %</f>
        <v>0.002</v>
      </c>
      <c r="D132" s="7" t="s">
        <v>18</v>
      </c>
      <c r="E132" s="7" t="s">
        <v>13</v>
      </c>
    </row>
    <row r="133">
      <c r="A133" s="4">
        <v>40026.0</v>
      </c>
      <c r="B133" s="5" t="s">
        <v>2292</v>
      </c>
      <c r="C133" s="7" t="s">
        <v>47</v>
      </c>
      <c r="D133" s="6">
        <f>+1.7 %</f>
        <v>0.017</v>
      </c>
      <c r="E133" s="7" t="s">
        <v>145</v>
      </c>
    </row>
    <row r="134">
      <c r="A134" s="4">
        <v>39995.0</v>
      </c>
      <c r="B134" s="5" t="s">
        <v>856</v>
      </c>
      <c r="C134" s="6">
        <f>+0.4 %</f>
        <v>0.004</v>
      </c>
      <c r="D134" s="6">
        <f>+1.8 %</f>
        <v>0.018</v>
      </c>
      <c r="E134" s="7" t="s">
        <v>142</v>
      </c>
    </row>
    <row r="135">
      <c r="A135" s="4">
        <v>39965.0</v>
      </c>
      <c r="B135" s="5" t="s">
        <v>665</v>
      </c>
      <c r="C135" s="6">
        <f>+2.4 %</f>
        <v>0.024</v>
      </c>
      <c r="D135" s="6">
        <f>+0.6 %</f>
        <v>0.006</v>
      </c>
      <c r="E135" s="7" t="s">
        <v>140</v>
      </c>
    </row>
    <row r="136">
      <c r="A136" s="4">
        <v>39934.0</v>
      </c>
      <c r="B136" s="5" t="s">
        <v>2291</v>
      </c>
      <c r="C136" s="7" t="s">
        <v>65</v>
      </c>
      <c r="D136" s="7" t="s">
        <v>72</v>
      </c>
      <c r="E136" s="7" t="s">
        <v>103</v>
      </c>
    </row>
    <row r="137">
      <c r="A137" s="4">
        <v>39904.0</v>
      </c>
      <c r="B137" s="5" t="s">
        <v>1130</v>
      </c>
      <c r="C137" s="7" t="s">
        <v>23</v>
      </c>
      <c r="D137" s="6">
        <f>+1.2 %</f>
        <v>0.012</v>
      </c>
      <c r="E137" s="7" t="s">
        <v>153</v>
      </c>
    </row>
    <row r="138">
      <c r="A138" s="4">
        <v>39873.0</v>
      </c>
      <c r="B138" s="5" t="s">
        <v>2293</v>
      </c>
      <c r="C138" s="7" t="s">
        <v>15</v>
      </c>
      <c r="D138" s="7" t="s">
        <v>15</v>
      </c>
      <c r="E138" s="7" t="s">
        <v>119</v>
      </c>
    </row>
    <row r="139">
      <c r="A139" s="4">
        <v>39845.0</v>
      </c>
      <c r="B139" s="5" t="s">
        <v>773</v>
      </c>
      <c r="C139" s="6">
        <f>+2.3 %</f>
        <v>0.023</v>
      </c>
      <c r="D139" s="7" t="s">
        <v>82</v>
      </c>
      <c r="E139" s="7" t="s">
        <v>315</v>
      </c>
    </row>
    <row r="140">
      <c r="A140" s="4">
        <v>39814.0</v>
      </c>
      <c r="B140" s="5" t="s">
        <v>1670</v>
      </c>
      <c r="C140" s="7" t="s">
        <v>80</v>
      </c>
      <c r="D140" s="7" t="s">
        <v>95</v>
      </c>
      <c r="E140" s="7" t="s">
        <v>450</v>
      </c>
    </row>
    <row r="141">
      <c r="A141" s="4">
        <v>39783.0</v>
      </c>
      <c r="B141" s="5" t="s">
        <v>859</v>
      </c>
      <c r="C141" s="7" t="s">
        <v>67</v>
      </c>
      <c r="D141" s="7" t="s">
        <v>47</v>
      </c>
      <c r="E141" s="7" t="s">
        <v>290</v>
      </c>
    </row>
    <row r="142">
      <c r="A142" s="4">
        <v>39753.0</v>
      </c>
      <c r="B142" s="5" t="s">
        <v>2294</v>
      </c>
      <c r="C142" s="7" t="s">
        <v>15</v>
      </c>
      <c r="D142" s="7" t="s">
        <v>18</v>
      </c>
      <c r="E142" s="7" t="s">
        <v>9</v>
      </c>
    </row>
    <row r="143">
      <c r="A143" s="4">
        <v>39722.0</v>
      </c>
      <c r="B143" s="5" t="s">
        <v>2295</v>
      </c>
      <c r="C143" s="6">
        <f>+0.9 %</f>
        <v>0.009</v>
      </c>
      <c r="D143" s="7" t="s">
        <v>63</v>
      </c>
      <c r="E143" s="7" t="s">
        <v>23</v>
      </c>
    </row>
    <row r="144">
      <c r="A144" s="4">
        <v>39692.0</v>
      </c>
      <c r="B144" s="5" t="s">
        <v>2296</v>
      </c>
      <c r="C144" s="7" t="s">
        <v>47</v>
      </c>
      <c r="D144" s="7" t="s">
        <v>7</v>
      </c>
      <c r="E144" s="6">
        <f>+1.4 %</f>
        <v>0.014</v>
      </c>
    </row>
    <row r="145">
      <c r="A145" s="4">
        <v>39661.0</v>
      </c>
      <c r="B145" s="5" t="s">
        <v>1687</v>
      </c>
      <c r="C145" s="7" t="s">
        <v>67</v>
      </c>
      <c r="D145" s="7" t="s">
        <v>70</v>
      </c>
      <c r="E145" s="7" t="s">
        <v>72</v>
      </c>
    </row>
    <row r="146">
      <c r="A146" s="4">
        <v>39630.0</v>
      </c>
      <c r="B146" s="5" t="s">
        <v>2259</v>
      </c>
      <c r="C146" s="7" t="s">
        <v>74</v>
      </c>
      <c r="D146" s="7" t="s">
        <v>80</v>
      </c>
      <c r="E146" s="7" t="s">
        <v>255</v>
      </c>
    </row>
    <row r="147">
      <c r="A147" s="4">
        <v>39600.0</v>
      </c>
      <c r="B147" s="5" t="s">
        <v>1152</v>
      </c>
      <c r="C147" s="6">
        <f>+0.1 %</f>
        <v>0.001</v>
      </c>
      <c r="D147" s="7" t="s">
        <v>88</v>
      </c>
      <c r="E147" s="7" t="s">
        <v>587</v>
      </c>
    </row>
    <row r="148">
      <c r="A148" s="4">
        <v>39569.0</v>
      </c>
      <c r="B148" s="5" t="s">
        <v>2062</v>
      </c>
      <c r="C148" s="7" t="s">
        <v>75</v>
      </c>
      <c r="D148" s="7" t="s">
        <v>152</v>
      </c>
      <c r="E148" s="7" t="s">
        <v>75</v>
      </c>
    </row>
    <row r="149">
      <c r="A149" s="4">
        <v>39539.0</v>
      </c>
      <c r="B149" s="5" t="s">
        <v>1621</v>
      </c>
      <c r="C149" s="7" t="s">
        <v>63</v>
      </c>
      <c r="D149" s="7" t="s">
        <v>48</v>
      </c>
      <c r="E149" s="5" t="s">
        <v>366</v>
      </c>
    </row>
    <row r="150">
      <c r="A150" s="4">
        <v>39508.0</v>
      </c>
      <c r="B150" s="5" t="s">
        <v>2297</v>
      </c>
      <c r="C150" s="6">
        <f>+0.5 %</f>
        <v>0.005</v>
      </c>
      <c r="D150" s="7" t="s">
        <v>48</v>
      </c>
      <c r="E150" s="5" t="s">
        <v>366</v>
      </c>
    </row>
    <row r="151">
      <c r="A151" s="4">
        <v>39479.0</v>
      </c>
      <c r="B151" s="5" t="s">
        <v>1783</v>
      </c>
      <c r="C151" s="6">
        <f>+0.8 %</f>
        <v>0.008</v>
      </c>
      <c r="D151" s="6">
        <f>+1 %</f>
        <v>0.01</v>
      </c>
      <c r="E151" s="5" t="s">
        <v>366</v>
      </c>
    </row>
    <row r="152">
      <c r="A152" s="4">
        <v>39448.0</v>
      </c>
      <c r="B152" s="5" t="s">
        <v>1120</v>
      </c>
      <c r="C152" s="7" t="s">
        <v>63</v>
      </c>
      <c r="D152" s="6">
        <f>+4 %</f>
        <v>0.04</v>
      </c>
      <c r="E152" s="5" t="s">
        <v>366</v>
      </c>
    </row>
    <row r="153">
      <c r="A153" s="4">
        <v>39417.0</v>
      </c>
      <c r="B153" s="5" t="s">
        <v>2298</v>
      </c>
      <c r="C153" s="6">
        <f>+2.2 %</f>
        <v>0.022</v>
      </c>
      <c r="D153" s="6">
        <f>+9.3 %</f>
        <v>0.093</v>
      </c>
      <c r="E153" s="5" t="s">
        <v>366</v>
      </c>
    </row>
    <row r="154">
      <c r="A154" s="4">
        <v>39387.0</v>
      </c>
      <c r="B154" s="5" t="s">
        <v>485</v>
      </c>
      <c r="C154" s="6">
        <f>+3.7 %</f>
        <v>0.037</v>
      </c>
      <c r="D154" s="6">
        <f>+2.1 %</f>
        <v>0.021</v>
      </c>
      <c r="E154" s="5" t="s">
        <v>366</v>
      </c>
    </row>
    <row r="155">
      <c r="A155" s="4">
        <v>39356.0</v>
      </c>
      <c r="B155" s="5" t="s">
        <v>2299</v>
      </c>
      <c r="C155" s="6">
        <f>+3.2 %</f>
        <v>0.032</v>
      </c>
      <c r="D155" s="7" t="s">
        <v>587</v>
      </c>
      <c r="E155" s="5" t="s">
        <v>366</v>
      </c>
    </row>
    <row r="156">
      <c r="A156" s="4">
        <v>39326.0</v>
      </c>
      <c r="B156" s="5" t="s">
        <v>2300</v>
      </c>
      <c r="C156" s="7" t="s">
        <v>9</v>
      </c>
      <c r="D156" s="7" t="s">
        <v>450</v>
      </c>
      <c r="E156" s="5" t="s">
        <v>366</v>
      </c>
    </row>
    <row r="157">
      <c r="A157" s="4">
        <v>39295.0</v>
      </c>
      <c r="B157" s="5" t="s">
        <v>868</v>
      </c>
      <c r="C157" s="7" t="s">
        <v>70</v>
      </c>
      <c r="D157" s="7" t="s">
        <v>67</v>
      </c>
      <c r="E157" s="5" t="s">
        <v>366</v>
      </c>
    </row>
    <row r="158">
      <c r="A158" s="4">
        <v>39264.0</v>
      </c>
      <c r="B158" s="5" t="s">
        <v>2301</v>
      </c>
      <c r="C158" s="7" t="s">
        <v>63</v>
      </c>
      <c r="D158" s="5" t="s">
        <v>366</v>
      </c>
      <c r="E158" s="5" t="s">
        <v>366</v>
      </c>
    </row>
    <row r="159">
      <c r="A159" s="4">
        <v>39234.0</v>
      </c>
      <c r="B159" s="5" t="s">
        <v>2298</v>
      </c>
      <c r="C159" s="6">
        <f>+2.6 %</f>
        <v>0.026</v>
      </c>
      <c r="D159" s="5" t="s">
        <v>366</v>
      </c>
      <c r="E159" s="5" t="s">
        <v>366</v>
      </c>
    </row>
    <row r="160">
      <c r="A160" s="4">
        <v>39203.0</v>
      </c>
      <c r="B160" s="5" t="s">
        <v>1621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2302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2303</v>
      </c>
      <c r="C2" s="7" t="s">
        <v>506</v>
      </c>
      <c r="D2" s="7" t="s">
        <v>477</v>
      </c>
      <c r="E2" s="7" t="s">
        <v>96</v>
      </c>
    </row>
    <row r="3">
      <c r="A3" s="4">
        <v>43983.0</v>
      </c>
      <c r="B3" s="5" t="s">
        <v>272</v>
      </c>
      <c r="C3" s="5" t="s">
        <v>35</v>
      </c>
      <c r="D3" s="7" t="s">
        <v>106</v>
      </c>
      <c r="E3" s="7" t="s">
        <v>70</v>
      </c>
    </row>
    <row r="4">
      <c r="A4" s="4">
        <v>43952.0</v>
      </c>
      <c r="B4" s="5" t="s">
        <v>272</v>
      </c>
      <c r="C4" s="7" t="s">
        <v>67</v>
      </c>
      <c r="D4" s="7" t="s">
        <v>70</v>
      </c>
      <c r="E4" s="7" t="s">
        <v>74</v>
      </c>
    </row>
    <row r="5">
      <c r="A5" s="4">
        <v>43922.0</v>
      </c>
      <c r="B5" s="5" t="s">
        <v>2304</v>
      </c>
      <c r="C5" s="7" t="s">
        <v>15</v>
      </c>
      <c r="D5" s="6">
        <f>+0.8 %</f>
        <v>0.008</v>
      </c>
      <c r="E5" s="6">
        <f>+1.3 %</f>
        <v>0.013</v>
      </c>
    </row>
    <row r="6">
      <c r="A6" s="4">
        <v>43891.0</v>
      </c>
      <c r="B6" s="5" t="s">
        <v>2305</v>
      </c>
      <c r="C6" s="7" t="s">
        <v>15</v>
      </c>
      <c r="D6" s="6">
        <f>+1.7 %</f>
        <v>0.017</v>
      </c>
      <c r="E6" s="6">
        <f>+1.4 %</f>
        <v>0.014</v>
      </c>
    </row>
    <row r="7">
      <c r="A7" s="4">
        <v>43862.0</v>
      </c>
      <c r="B7" s="5" t="s">
        <v>2222</v>
      </c>
      <c r="C7" s="6">
        <f>+1.4 %</f>
        <v>0.014</v>
      </c>
      <c r="D7" s="6">
        <f>+2.8 %</f>
        <v>0.028</v>
      </c>
      <c r="E7" s="6">
        <f>+1.3 %</f>
        <v>0.013</v>
      </c>
    </row>
    <row r="8">
      <c r="A8" s="4">
        <v>43831.0</v>
      </c>
      <c r="B8" s="5" t="s">
        <v>2217</v>
      </c>
      <c r="C8" s="6">
        <f>+0.6 %</f>
        <v>0.006</v>
      </c>
      <c r="D8" s="6">
        <f>+1.2 %</f>
        <v>0.012</v>
      </c>
      <c r="E8" s="6">
        <f>+1.9 %</f>
        <v>0.019</v>
      </c>
    </row>
    <row r="9">
      <c r="A9" s="4">
        <v>43800.0</v>
      </c>
      <c r="B9" s="5" t="s">
        <v>2306</v>
      </c>
      <c r="C9" s="6">
        <f>+0.8 %</f>
        <v>0.008</v>
      </c>
      <c r="D9" s="7" t="s">
        <v>18</v>
      </c>
      <c r="E9" s="6">
        <f>+3.1 %</f>
        <v>0.031</v>
      </c>
    </row>
    <row r="10">
      <c r="A10" s="4">
        <v>43770.0</v>
      </c>
      <c r="B10" s="5" t="s">
        <v>207</v>
      </c>
      <c r="C10" s="7" t="s">
        <v>57</v>
      </c>
      <c r="D10" s="7" t="s">
        <v>80</v>
      </c>
      <c r="E10" s="6">
        <f>+2.3 %</f>
        <v>0.023</v>
      </c>
    </row>
    <row r="11">
      <c r="A11" s="4">
        <v>43739.0</v>
      </c>
      <c r="B11" s="5" t="s">
        <v>197</v>
      </c>
      <c r="C11" s="7" t="s">
        <v>47</v>
      </c>
      <c r="D11" s="7" t="s">
        <v>66</v>
      </c>
      <c r="E11" s="6">
        <f>+1.6 %</f>
        <v>0.016</v>
      </c>
    </row>
    <row r="12">
      <c r="A12" s="4">
        <v>43709.0</v>
      </c>
      <c r="B12" s="5" t="s">
        <v>271</v>
      </c>
      <c r="C12" s="7" t="s">
        <v>85</v>
      </c>
      <c r="D12" s="7" t="s">
        <v>78</v>
      </c>
      <c r="E12" s="6">
        <f>+3.3 %</f>
        <v>0.033</v>
      </c>
    </row>
    <row r="13">
      <c r="A13" s="4">
        <v>43678.0</v>
      </c>
      <c r="B13" s="5" t="s">
        <v>2304</v>
      </c>
      <c r="C13" s="6">
        <f>+0.9 %</f>
        <v>0.009</v>
      </c>
      <c r="D13" s="6">
        <f>+1 %</f>
        <v>0.01</v>
      </c>
      <c r="E13" s="6">
        <f>+7 %</f>
        <v>0.07</v>
      </c>
    </row>
    <row r="14">
      <c r="A14" s="4">
        <v>43647.0</v>
      </c>
      <c r="B14" s="5" t="s">
        <v>2217</v>
      </c>
      <c r="C14" s="7" t="s">
        <v>78</v>
      </c>
      <c r="D14" s="6">
        <f>+0.5 %</f>
        <v>0.005</v>
      </c>
      <c r="E14" s="6">
        <f>+8.7 %</f>
        <v>0.087</v>
      </c>
    </row>
    <row r="15">
      <c r="A15" s="4">
        <v>43617.0</v>
      </c>
      <c r="B15" s="5" t="s">
        <v>266</v>
      </c>
      <c r="C15" s="6">
        <f>+1.6 %</f>
        <v>0.016</v>
      </c>
      <c r="D15" s="6">
        <f>+1.7 %</f>
        <v>0.017</v>
      </c>
      <c r="E15" s="6">
        <f t="shared" ref="E15:E16" si="1">+11.4 %</f>
        <v>0.114</v>
      </c>
    </row>
    <row r="16">
      <c r="A16" s="4">
        <v>43586.0</v>
      </c>
      <c r="B16" s="5" t="s">
        <v>201</v>
      </c>
      <c r="C16" s="6">
        <f>+0.3 %</f>
        <v>0.003</v>
      </c>
      <c r="D16" s="7" t="s">
        <v>15</v>
      </c>
      <c r="E16" s="6">
        <f t="shared" si="1"/>
        <v>0.114</v>
      </c>
    </row>
    <row r="17">
      <c r="A17" s="4">
        <v>43556.0</v>
      </c>
      <c r="B17" s="5" t="s">
        <v>2307</v>
      </c>
      <c r="C17" s="7" t="s">
        <v>53</v>
      </c>
      <c r="D17" s="6">
        <f>+1.5 %</f>
        <v>0.015</v>
      </c>
      <c r="E17" s="6">
        <f>+14.8 %</f>
        <v>0.148</v>
      </c>
    </row>
    <row r="18">
      <c r="A18" s="4">
        <v>43525.0</v>
      </c>
      <c r="B18" s="5" t="s">
        <v>981</v>
      </c>
      <c r="C18" s="7" t="s">
        <v>60</v>
      </c>
      <c r="D18" s="6">
        <f>+3.3 %</f>
        <v>0.033</v>
      </c>
      <c r="E18" s="6">
        <f>+17.3 %</f>
        <v>0.173</v>
      </c>
    </row>
    <row r="19">
      <c r="A19" s="4">
        <v>43497.0</v>
      </c>
      <c r="B19" s="5" t="s">
        <v>204</v>
      </c>
      <c r="C19" s="6">
        <f>+2.1 %</f>
        <v>0.021</v>
      </c>
      <c r="D19" s="6">
        <f>+3.8 %</f>
        <v>0.038</v>
      </c>
      <c r="E19" s="6">
        <f>+18.4 %</f>
        <v>0.184</v>
      </c>
    </row>
    <row r="20">
      <c r="A20" s="4">
        <v>43466.0</v>
      </c>
      <c r="B20" s="5" t="s">
        <v>2308</v>
      </c>
      <c r="C20" s="6">
        <f>+1.7 %</f>
        <v>0.017</v>
      </c>
      <c r="D20" s="6">
        <f>+0.9 %</f>
        <v>0.009</v>
      </c>
      <c r="E20" s="6">
        <f>+17.6 %</f>
        <v>0.176</v>
      </c>
    </row>
    <row r="21">
      <c r="A21" s="4">
        <v>43435.0</v>
      </c>
      <c r="B21" s="5" t="s">
        <v>2309</v>
      </c>
      <c r="C21" s="5" t="s">
        <v>35</v>
      </c>
      <c r="D21" s="7" t="s">
        <v>15</v>
      </c>
      <c r="E21" s="6">
        <f>+16.3 %</f>
        <v>0.163</v>
      </c>
    </row>
    <row r="22">
      <c r="A22" s="4">
        <v>43405.0</v>
      </c>
      <c r="B22" s="5" t="s">
        <v>2310</v>
      </c>
      <c r="C22" s="7" t="s">
        <v>23</v>
      </c>
      <c r="D22" s="6">
        <f>+2.3 %</f>
        <v>0.023</v>
      </c>
      <c r="E22" s="6">
        <f>+16.7 %</f>
        <v>0.167</v>
      </c>
    </row>
    <row r="23">
      <c r="A23" s="4">
        <v>43374.0</v>
      </c>
      <c r="B23" s="5" t="s">
        <v>1889</v>
      </c>
      <c r="C23" s="6">
        <f>+0.5 %</f>
        <v>0.005</v>
      </c>
      <c r="D23" s="6">
        <f>+5.7 %</f>
        <v>0.057</v>
      </c>
      <c r="E23" s="6">
        <f>+16.5 %</f>
        <v>0.165</v>
      </c>
    </row>
    <row r="24">
      <c r="A24" s="4">
        <v>43344.0</v>
      </c>
      <c r="B24" s="5" t="s">
        <v>2311</v>
      </c>
      <c r="C24" s="6">
        <f>+2.7 %</f>
        <v>0.027</v>
      </c>
      <c r="D24" s="6">
        <f>+6.4 %</f>
        <v>0.064</v>
      </c>
      <c r="E24" s="6">
        <f>+18.3 %</f>
        <v>0.183</v>
      </c>
    </row>
    <row r="25">
      <c r="A25" s="4">
        <v>43313.0</v>
      </c>
      <c r="B25" s="5" t="s">
        <v>1711</v>
      </c>
      <c r="C25" s="6">
        <f>+2.5 %</f>
        <v>0.025</v>
      </c>
      <c r="D25" s="6">
        <f>+5.2 %</f>
        <v>0.052</v>
      </c>
      <c r="E25" s="6">
        <f>+17.6 %</f>
        <v>0.176</v>
      </c>
    </row>
    <row r="26">
      <c r="A26" s="4">
        <v>43282.0</v>
      </c>
      <c r="B26" s="5" t="s">
        <v>179</v>
      </c>
      <c r="C26" s="6">
        <f>+1.1 %</f>
        <v>0.011</v>
      </c>
      <c r="D26" s="6">
        <f>+6 %</f>
        <v>0.06</v>
      </c>
      <c r="E26" s="6">
        <f>+15.3 %</f>
        <v>0.153</v>
      </c>
    </row>
    <row r="27">
      <c r="A27" s="4">
        <v>43252.0</v>
      </c>
      <c r="B27" s="5" t="s">
        <v>154</v>
      </c>
      <c r="C27" s="6">
        <f>+1.5 %</f>
        <v>0.015</v>
      </c>
      <c r="D27" s="6">
        <f>+7.1 %</f>
        <v>0.071</v>
      </c>
      <c r="E27" s="6">
        <f>+16.9 %</f>
        <v>0.169</v>
      </c>
    </row>
    <row r="28">
      <c r="A28" s="4">
        <v>43221.0</v>
      </c>
      <c r="B28" s="5" t="s">
        <v>2312</v>
      </c>
      <c r="C28" s="6">
        <f>+3.3 %</f>
        <v>0.033</v>
      </c>
      <c r="D28" s="6">
        <f>+5.9 %</f>
        <v>0.059</v>
      </c>
      <c r="E28" s="6">
        <f>+15.6 %</f>
        <v>0.156</v>
      </c>
    </row>
    <row r="29">
      <c r="A29" s="4">
        <v>43191.0</v>
      </c>
      <c r="B29" s="5" t="s">
        <v>2313</v>
      </c>
      <c r="C29" s="6">
        <f>+2.1 %</f>
        <v>0.021</v>
      </c>
      <c r="D29" s="6">
        <f>+4 %</f>
        <v>0.04</v>
      </c>
      <c r="E29" s="6">
        <f>+15.3 %</f>
        <v>0.153</v>
      </c>
    </row>
    <row r="30">
      <c r="A30" s="4">
        <v>43160.0</v>
      </c>
      <c r="B30" s="5" t="s">
        <v>22</v>
      </c>
      <c r="C30" s="6">
        <f>+0.4 %</f>
        <v>0.004</v>
      </c>
      <c r="D30" s="6">
        <f>+2.4 %</f>
        <v>0.024</v>
      </c>
      <c r="E30" s="6">
        <f>+14.6 %</f>
        <v>0.146</v>
      </c>
    </row>
    <row r="31">
      <c r="A31" s="4">
        <v>43132.0</v>
      </c>
      <c r="B31" s="5" t="s">
        <v>2314</v>
      </c>
      <c r="C31" s="6">
        <f>+1.4 %</f>
        <v>0.014</v>
      </c>
      <c r="D31" s="6">
        <f>+2.3 %</f>
        <v>0.023</v>
      </c>
      <c r="E31" s="6">
        <f>+14 %</f>
        <v>0.14</v>
      </c>
    </row>
    <row r="32">
      <c r="A32" s="4">
        <v>43101.0</v>
      </c>
      <c r="B32" s="5" t="s">
        <v>2315</v>
      </c>
      <c r="C32" s="6">
        <f>+0.5 %</f>
        <v>0.005</v>
      </c>
      <c r="D32" s="5" t="s">
        <v>35</v>
      </c>
      <c r="E32" s="6">
        <f>+11.9 %</f>
        <v>0.119</v>
      </c>
    </row>
    <row r="33">
      <c r="A33" s="4">
        <v>43070.0</v>
      </c>
      <c r="B33" s="5" t="s">
        <v>2316</v>
      </c>
      <c r="C33" s="6">
        <f>+0.4 %</f>
        <v>0.004</v>
      </c>
      <c r="D33" s="6">
        <f>+1.4 %</f>
        <v>0.014</v>
      </c>
      <c r="E33" s="6">
        <f>+11.7 %</f>
        <v>0.117</v>
      </c>
    </row>
    <row r="34">
      <c r="A34" s="4">
        <v>43040.0</v>
      </c>
      <c r="B34" s="5" t="s">
        <v>2317</v>
      </c>
      <c r="C34" s="7" t="s">
        <v>85</v>
      </c>
      <c r="D34" s="6">
        <f>+3.1 %</f>
        <v>0.031</v>
      </c>
      <c r="E34" s="6">
        <f>+12.7 %</f>
        <v>0.127</v>
      </c>
    </row>
    <row r="35">
      <c r="A35" s="4">
        <v>43009.0</v>
      </c>
      <c r="B35" s="5" t="s">
        <v>2318</v>
      </c>
      <c r="C35" s="6">
        <f t="shared" ref="C35:C36" si="2">+2 %</f>
        <v>0.02</v>
      </c>
      <c r="D35" s="6">
        <f>+4.6 %</f>
        <v>0.046</v>
      </c>
      <c r="E35" s="6">
        <f>+11.5 %</f>
        <v>0.115</v>
      </c>
    </row>
    <row r="36">
      <c r="A36" s="4">
        <v>42979.0</v>
      </c>
      <c r="B36" s="5" t="s">
        <v>2319</v>
      </c>
      <c r="C36" s="6">
        <f t="shared" si="2"/>
        <v>0.02</v>
      </c>
      <c r="D36" s="6">
        <f>+5.1 %</f>
        <v>0.051</v>
      </c>
      <c r="E36" s="6">
        <f>+10.3 %</f>
        <v>0.103</v>
      </c>
    </row>
    <row r="37">
      <c r="A37" s="4">
        <v>42948.0</v>
      </c>
      <c r="B37" s="5" t="s">
        <v>1005</v>
      </c>
      <c r="C37" s="6">
        <f>+0.5 %</f>
        <v>0.005</v>
      </c>
      <c r="D37" s="6">
        <f>+3.4 %</f>
        <v>0.034</v>
      </c>
      <c r="E37" s="6">
        <f t="shared" ref="E37:E38" si="3">+7.5 %</f>
        <v>0.075</v>
      </c>
    </row>
    <row r="38">
      <c r="A38" s="4">
        <v>42917.0</v>
      </c>
      <c r="B38" s="5" t="s">
        <v>118</v>
      </c>
      <c r="C38" s="6">
        <f>+2.5 %</f>
        <v>0.025</v>
      </c>
      <c r="D38" s="6">
        <f>+6.1 %</f>
        <v>0.061</v>
      </c>
      <c r="E38" s="6">
        <f t="shared" si="3"/>
        <v>0.075</v>
      </c>
    </row>
    <row r="39">
      <c r="A39" s="4">
        <v>42887.0</v>
      </c>
      <c r="B39" s="5" t="s">
        <v>41</v>
      </c>
      <c r="C39" s="6">
        <f>+0.4 %</f>
        <v>0.004</v>
      </c>
      <c r="D39" s="6">
        <f>+5 %</f>
        <v>0.05</v>
      </c>
      <c r="E39" s="6">
        <f>+4.4 %</f>
        <v>0.044</v>
      </c>
    </row>
    <row r="40">
      <c r="A40" s="4">
        <v>42856.0</v>
      </c>
      <c r="B40" s="5" t="s">
        <v>2320</v>
      </c>
      <c r="C40" s="6">
        <f>+3 %</f>
        <v>0.03</v>
      </c>
      <c r="D40" s="6">
        <f>+4.5 %</f>
        <v>0.045</v>
      </c>
      <c r="E40" s="6">
        <f>+4.8 %</f>
        <v>0.048</v>
      </c>
    </row>
    <row r="41">
      <c r="A41" s="4">
        <v>42826.0</v>
      </c>
      <c r="B41" s="5" t="s">
        <v>54</v>
      </c>
      <c r="C41" s="6">
        <f>+1.5 %</f>
        <v>0.015</v>
      </c>
      <c r="D41" s="6">
        <f>+1 %</f>
        <v>0.01</v>
      </c>
      <c r="E41" s="6">
        <f>+2.6 %</f>
        <v>0.026</v>
      </c>
    </row>
    <row r="42">
      <c r="A42" s="4">
        <v>42795.0</v>
      </c>
      <c r="B42" s="5" t="s">
        <v>2321</v>
      </c>
      <c r="C42" s="7" t="s">
        <v>53</v>
      </c>
      <c r="D42" s="7" t="s">
        <v>57</v>
      </c>
      <c r="E42" s="6">
        <f>+1.2 %</f>
        <v>0.012</v>
      </c>
    </row>
    <row r="43">
      <c r="A43" s="4">
        <v>42767.0</v>
      </c>
      <c r="B43" s="5" t="s">
        <v>71</v>
      </c>
      <c r="C43" s="7" t="s">
        <v>18</v>
      </c>
      <c r="D43" s="6">
        <f>+1.1 %</f>
        <v>0.011</v>
      </c>
      <c r="E43" s="6">
        <f>+2.1 %</f>
        <v>0.021</v>
      </c>
    </row>
    <row r="44">
      <c r="A44" s="4">
        <v>42736.0</v>
      </c>
      <c r="B44" s="5" t="s">
        <v>56</v>
      </c>
      <c r="C44" s="6">
        <f>+0.3 %</f>
        <v>0.003</v>
      </c>
      <c r="D44" s="7" t="s">
        <v>60</v>
      </c>
      <c r="E44" s="6">
        <f>+3 %</f>
        <v>0.03</v>
      </c>
    </row>
    <row r="45">
      <c r="A45" s="4">
        <v>42705.0</v>
      </c>
      <c r="B45" s="5" t="s">
        <v>2322</v>
      </c>
      <c r="C45" s="6">
        <f>+1.2 %</f>
        <v>0.012</v>
      </c>
      <c r="D45" s="6">
        <f>+0.1 %</f>
        <v>0.001</v>
      </c>
      <c r="E45" s="6">
        <f>+1.2 %</f>
        <v>0.012</v>
      </c>
    </row>
    <row r="46">
      <c r="A46" s="4">
        <v>42675.0</v>
      </c>
      <c r="B46" s="5" t="s">
        <v>2323</v>
      </c>
      <c r="C46" s="7" t="s">
        <v>63</v>
      </c>
      <c r="D46" s="7" t="s">
        <v>82</v>
      </c>
      <c r="E46" s="7" t="s">
        <v>106</v>
      </c>
    </row>
    <row r="47">
      <c r="A47" s="4">
        <v>42644.0</v>
      </c>
      <c r="B47" s="5" t="s">
        <v>79</v>
      </c>
      <c r="C47" s="6">
        <f t="shared" ref="C47:D47" si="4">+0.8 %</f>
        <v>0.008</v>
      </c>
      <c r="D47" s="6">
        <f t="shared" si="4"/>
        <v>0.008</v>
      </c>
      <c r="E47" s="7" t="s">
        <v>85</v>
      </c>
    </row>
    <row r="48">
      <c r="A48" s="4">
        <v>42614.0</v>
      </c>
      <c r="B48" s="5" t="s">
        <v>73</v>
      </c>
      <c r="C48" s="7" t="s">
        <v>18</v>
      </c>
      <c r="D48" s="7" t="s">
        <v>18</v>
      </c>
      <c r="E48" s="7" t="s">
        <v>60</v>
      </c>
    </row>
    <row r="49">
      <c r="A49" s="4">
        <v>42583.0</v>
      </c>
      <c r="B49" s="5" t="s">
        <v>2324</v>
      </c>
      <c r="C49" s="6">
        <f>+0.4 %</f>
        <v>0.004</v>
      </c>
      <c r="D49" s="6">
        <f>+0.8 %</f>
        <v>0.008</v>
      </c>
      <c r="E49" s="6">
        <f>+1.6 %</f>
        <v>0.016</v>
      </c>
    </row>
    <row r="50">
      <c r="A50" s="4">
        <v>42552.0</v>
      </c>
      <c r="B50" s="5" t="s">
        <v>73</v>
      </c>
      <c r="C50" s="7" t="s">
        <v>60</v>
      </c>
      <c r="D50" s="6">
        <f>+1.3 %</f>
        <v>0.013</v>
      </c>
      <c r="E50" s="7" t="s">
        <v>57</v>
      </c>
    </row>
    <row r="51">
      <c r="A51" s="4">
        <v>42522.0</v>
      </c>
      <c r="B51" s="5" t="s">
        <v>2324</v>
      </c>
      <c r="C51" s="6">
        <f>+0.8 %</f>
        <v>0.008</v>
      </c>
      <c r="D51" s="6">
        <f>+1.7 %</f>
        <v>0.017</v>
      </c>
      <c r="E51" s="7" t="s">
        <v>105</v>
      </c>
    </row>
    <row r="52">
      <c r="A52" s="4">
        <v>42491.0</v>
      </c>
      <c r="B52" s="5" t="s">
        <v>2325</v>
      </c>
      <c r="C52" s="6">
        <f>+0.9 %</f>
        <v>0.009</v>
      </c>
      <c r="D52" s="6">
        <f>+1.8 %</f>
        <v>0.018</v>
      </c>
      <c r="E52" s="7" t="s">
        <v>78</v>
      </c>
    </row>
    <row r="53">
      <c r="A53" s="4">
        <v>42461.0</v>
      </c>
      <c r="B53" s="5" t="s">
        <v>2326</v>
      </c>
      <c r="C53" s="5" t="s">
        <v>35</v>
      </c>
      <c r="D53" s="6">
        <f>+1.3 %</f>
        <v>0.013</v>
      </c>
      <c r="E53" s="5" t="s">
        <v>35</v>
      </c>
    </row>
    <row r="54">
      <c r="A54" s="4">
        <v>42430.0</v>
      </c>
      <c r="B54" s="5" t="s">
        <v>64</v>
      </c>
      <c r="C54" s="6">
        <f>+0.8 %</f>
        <v>0.008</v>
      </c>
      <c r="D54" s="7" t="s">
        <v>53</v>
      </c>
      <c r="E54" s="6">
        <f t="shared" ref="E54:E55" si="5">+0.6 %</f>
        <v>0.006</v>
      </c>
    </row>
    <row r="55">
      <c r="A55" s="4">
        <v>42401.0</v>
      </c>
      <c r="B55" s="5" t="s">
        <v>2327</v>
      </c>
      <c r="C55" s="6">
        <f>+0.4 %</f>
        <v>0.004</v>
      </c>
      <c r="D55" s="7" t="s">
        <v>90</v>
      </c>
      <c r="E55" s="6">
        <f t="shared" si="5"/>
        <v>0.006</v>
      </c>
    </row>
    <row r="56">
      <c r="A56" s="4">
        <v>42370.0</v>
      </c>
      <c r="B56" s="5" t="s">
        <v>2328</v>
      </c>
      <c r="C56" s="7" t="s">
        <v>78</v>
      </c>
      <c r="D56" s="7" t="s">
        <v>140</v>
      </c>
      <c r="E56" s="6">
        <f>+2.3 %</f>
        <v>0.023</v>
      </c>
    </row>
    <row r="57">
      <c r="A57" s="4">
        <v>42339.0</v>
      </c>
      <c r="B57" s="5" t="s">
        <v>2323</v>
      </c>
      <c r="C57" s="7" t="s">
        <v>106</v>
      </c>
      <c r="D57" s="7" t="s">
        <v>75</v>
      </c>
      <c r="E57" s="6">
        <f>+4 %</f>
        <v>0.04</v>
      </c>
    </row>
    <row r="58">
      <c r="A58" s="4">
        <v>42309.0</v>
      </c>
      <c r="B58" s="5" t="s">
        <v>55</v>
      </c>
      <c r="C58" s="7" t="s">
        <v>23</v>
      </c>
      <c r="D58" s="6">
        <f>+2 %</f>
        <v>0.02</v>
      </c>
      <c r="E58" s="6">
        <f>+7.6 %</f>
        <v>0.076</v>
      </c>
    </row>
    <row r="59">
      <c r="A59" s="4">
        <v>42278.0</v>
      </c>
      <c r="B59" s="5" t="s">
        <v>51</v>
      </c>
      <c r="C59" s="6">
        <f>+1.3 %</f>
        <v>0.013</v>
      </c>
      <c r="D59" s="6">
        <f>+1.5 %</f>
        <v>0.015</v>
      </c>
      <c r="E59" s="6">
        <f>+6.4 %</f>
        <v>0.064</v>
      </c>
    </row>
    <row r="60">
      <c r="A60" s="4">
        <v>42248.0</v>
      </c>
      <c r="B60" s="5" t="s">
        <v>56</v>
      </c>
      <c r="C60" s="6">
        <f>+1.5 %</f>
        <v>0.015</v>
      </c>
      <c r="D60" s="7" t="s">
        <v>105</v>
      </c>
      <c r="E60" s="6">
        <f>+5.6 %</f>
        <v>0.056</v>
      </c>
    </row>
    <row r="61">
      <c r="A61" s="4">
        <v>42217.0</v>
      </c>
      <c r="B61" s="5" t="s">
        <v>2323</v>
      </c>
      <c r="C61" s="7" t="s">
        <v>78</v>
      </c>
      <c r="D61" s="7" t="s">
        <v>80</v>
      </c>
      <c r="E61" s="6">
        <f>+4.4 %</f>
        <v>0.044</v>
      </c>
    </row>
    <row r="62">
      <c r="A62" s="4">
        <v>42186.0</v>
      </c>
      <c r="B62" s="5" t="s">
        <v>1920</v>
      </c>
      <c r="C62" s="7" t="s">
        <v>106</v>
      </c>
      <c r="D62" s="6">
        <f>+1.4 %</f>
        <v>0.014</v>
      </c>
      <c r="E62" s="6">
        <f>+4.1 %</f>
        <v>0.041</v>
      </c>
    </row>
    <row r="63">
      <c r="A63" s="4">
        <v>42156.0</v>
      </c>
      <c r="B63" s="5" t="s">
        <v>97</v>
      </c>
      <c r="C63" s="6">
        <f>+1.1 %</f>
        <v>0.011</v>
      </c>
      <c r="D63" s="6">
        <f>+4.2 %</f>
        <v>0.042</v>
      </c>
      <c r="E63" s="6">
        <f>+2.9 %</f>
        <v>0.029</v>
      </c>
    </row>
    <row r="64">
      <c r="A64" s="4">
        <v>42125.0</v>
      </c>
      <c r="B64" s="5" t="s">
        <v>2329</v>
      </c>
      <c r="C64" s="6">
        <f>+2.3 %</f>
        <v>0.023</v>
      </c>
      <c r="D64" s="6">
        <f>+3.9 %</f>
        <v>0.039</v>
      </c>
      <c r="E64" s="7" t="s">
        <v>74</v>
      </c>
    </row>
    <row r="65">
      <c r="A65" s="4">
        <v>42095.0</v>
      </c>
      <c r="B65" s="5" t="s">
        <v>2326</v>
      </c>
      <c r="C65" s="6">
        <f>+0.7 %</f>
        <v>0.007</v>
      </c>
      <c r="D65" s="6">
        <f>+3.7 %</f>
        <v>0.037</v>
      </c>
      <c r="E65" s="7" t="s">
        <v>92</v>
      </c>
    </row>
    <row r="66">
      <c r="A66" s="4">
        <v>42064.0</v>
      </c>
      <c r="B66" s="5" t="s">
        <v>2330</v>
      </c>
      <c r="C66" s="6">
        <f>+0.8 %</f>
        <v>0.008</v>
      </c>
      <c r="D66" s="6">
        <f>+3.3 %</f>
        <v>0.033</v>
      </c>
      <c r="E66" s="7" t="s">
        <v>287</v>
      </c>
    </row>
    <row r="67">
      <c r="A67" s="4">
        <v>42036.0</v>
      </c>
      <c r="B67" s="5" t="s">
        <v>2331</v>
      </c>
      <c r="C67" s="6">
        <f>+2.1 %</f>
        <v>0.021</v>
      </c>
      <c r="D67" s="6">
        <f>+3.8 %</f>
        <v>0.038</v>
      </c>
      <c r="E67" s="7" t="s">
        <v>473</v>
      </c>
    </row>
    <row r="68">
      <c r="A68" s="4">
        <v>42005.0</v>
      </c>
      <c r="B68" s="5" t="s">
        <v>2332</v>
      </c>
      <c r="C68" s="6">
        <f>+0.3 %</f>
        <v>0.003</v>
      </c>
      <c r="D68" s="7" t="s">
        <v>15</v>
      </c>
      <c r="E68" s="7" t="s">
        <v>456</v>
      </c>
    </row>
    <row r="69">
      <c r="A69" s="4">
        <v>41974.0</v>
      </c>
      <c r="B69" s="5" t="s">
        <v>1924</v>
      </c>
      <c r="C69" s="6">
        <f>+1.4 %</f>
        <v>0.014</v>
      </c>
      <c r="D69" s="5" t="s">
        <v>35</v>
      </c>
      <c r="E69" s="7" t="s">
        <v>123</v>
      </c>
    </row>
    <row r="70">
      <c r="A70" s="4">
        <v>41944.0</v>
      </c>
      <c r="B70" s="5" t="s">
        <v>2333</v>
      </c>
      <c r="C70" s="7" t="s">
        <v>63</v>
      </c>
      <c r="D70" s="7" t="s">
        <v>65</v>
      </c>
      <c r="E70" s="7" t="s">
        <v>138</v>
      </c>
    </row>
    <row r="71">
      <c r="A71" s="4">
        <v>41913.0</v>
      </c>
      <c r="B71" s="5" t="s">
        <v>2334</v>
      </c>
      <c r="C71" s="6">
        <f>+0.5 %</f>
        <v>0.005</v>
      </c>
      <c r="D71" s="7" t="s">
        <v>74</v>
      </c>
      <c r="E71" s="7" t="s">
        <v>119</v>
      </c>
    </row>
    <row r="72">
      <c r="A72" s="4">
        <v>41883.0</v>
      </c>
      <c r="B72" s="5" t="s">
        <v>1924</v>
      </c>
      <c r="C72" s="6">
        <f>+0.4 %</f>
        <v>0.004</v>
      </c>
      <c r="D72" s="7" t="s">
        <v>6</v>
      </c>
      <c r="E72" s="7" t="s">
        <v>308</v>
      </c>
    </row>
    <row r="73">
      <c r="A73" s="4">
        <v>41852.0</v>
      </c>
      <c r="B73" s="5" t="s">
        <v>2335</v>
      </c>
      <c r="C73" s="7" t="s">
        <v>82</v>
      </c>
      <c r="D73" s="7" t="s">
        <v>153</v>
      </c>
      <c r="E73" s="7" t="s">
        <v>1029</v>
      </c>
    </row>
    <row r="74">
      <c r="A74" s="4">
        <v>41821.0</v>
      </c>
      <c r="B74" s="5" t="s">
        <v>2336</v>
      </c>
      <c r="C74" s="7" t="s">
        <v>142</v>
      </c>
      <c r="D74" s="7" t="s">
        <v>100</v>
      </c>
      <c r="E74" s="7" t="s">
        <v>1743</v>
      </c>
    </row>
    <row r="75">
      <c r="A75" s="4">
        <v>41791.0</v>
      </c>
      <c r="B75" s="5" t="s">
        <v>61</v>
      </c>
      <c r="C75" s="7" t="s">
        <v>285</v>
      </c>
      <c r="D75" s="7" t="s">
        <v>587</v>
      </c>
      <c r="E75" s="7" t="s">
        <v>134</v>
      </c>
    </row>
    <row r="76">
      <c r="A76" s="4">
        <v>41760.0</v>
      </c>
      <c r="B76" s="5" t="s">
        <v>51</v>
      </c>
      <c r="C76" s="6">
        <f>+0.3 %</f>
        <v>0.003</v>
      </c>
      <c r="D76" s="7" t="s">
        <v>191</v>
      </c>
      <c r="E76" s="7" t="s">
        <v>294</v>
      </c>
    </row>
    <row r="77">
      <c r="A77" s="4">
        <v>41730.0</v>
      </c>
      <c r="B77" s="5" t="s">
        <v>2337</v>
      </c>
      <c r="C77" s="7" t="s">
        <v>105</v>
      </c>
      <c r="D77" s="7" t="s">
        <v>624</v>
      </c>
      <c r="E77" s="7" t="s">
        <v>930</v>
      </c>
    </row>
    <row r="78">
      <c r="A78" s="4">
        <v>41699.0</v>
      </c>
      <c r="B78" s="5" t="s">
        <v>2338</v>
      </c>
      <c r="C78" s="7" t="s">
        <v>70</v>
      </c>
      <c r="D78" s="7" t="s">
        <v>13</v>
      </c>
      <c r="E78" s="7" t="s">
        <v>125</v>
      </c>
    </row>
    <row r="79">
      <c r="A79" s="4">
        <v>41671.0</v>
      </c>
      <c r="B79" s="5" t="s">
        <v>2339</v>
      </c>
      <c r="C79" s="6">
        <f>+0.3 %</f>
        <v>0.003</v>
      </c>
      <c r="D79" s="6">
        <f>+1.3 %</f>
        <v>0.013</v>
      </c>
      <c r="E79" s="7" t="s">
        <v>348</v>
      </c>
    </row>
    <row r="80">
      <c r="A80" s="4">
        <v>41640.0</v>
      </c>
      <c r="B80" s="5" t="s">
        <v>1729</v>
      </c>
      <c r="C80" s="6">
        <f>+0.7 %</f>
        <v>0.007</v>
      </c>
      <c r="D80" s="6">
        <f>+1.6 %</f>
        <v>0.016</v>
      </c>
      <c r="E80" s="7" t="s">
        <v>309</v>
      </c>
    </row>
    <row r="81">
      <c r="A81" s="4">
        <v>41609.0</v>
      </c>
      <c r="B81" s="5" t="s">
        <v>2340</v>
      </c>
      <c r="C81" s="6">
        <f>+0.2 %</f>
        <v>0.002</v>
      </c>
      <c r="D81" s="7" t="s">
        <v>75</v>
      </c>
      <c r="E81" s="7" t="s">
        <v>1015</v>
      </c>
    </row>
    <row r="82">
      <c r="A82" s="4">
        <v>41579.0</v>
      </c>
      <c r="B82" s="5" t="s">
        <v>2320</v>
      </c>
      <c r="C82" s="6">
        <f>+0.7 %</f>
        <v>0.007</v>
      </c>
      <c r="D82" s="7" t="s">
        <v>624</v>
      </c>
      <c r="E82" s="7" t="s">
        <v>1659</v>
      </c>
    </row>
    <row r="83">
      <c r="A83" s="4">
        <v>41548.0</v>
      </c>
      <c r="B83" s="5" t="s">
        <v>2341</v>
      </c>
      <c r="C83" s="7" t="s">
        <v>285</v>
      </c>
      <c r="D83" s="7" t="s">
        <v>315</v>
      </c>
      <c r="E83" s="7" t="s">
        <v>1897</v>
      </c>
    </row>
    <row r="84">
      <c r="A84" s="4">
        <v>41518.0</v>
      </c>
      <c r="B84" s="5" t="s">
        <v>39</v>
      </c>
      <c r="C84" s="7" t="s">
        <v>106</v>
      </c>
      <c r="D84" s="7" t="s">
        <v>287</v>
      </c>
      <c r="E84" s="7" t="s">
        <v>305</v>
      </c>
    </row>
    <row r="85">
      <c r="A85" s="4">
        <v>41487.0</v>
      </c>
      <c r="B85" s="5" t="s">
        <v>120</v>
      </c>
      <c r="C85" s="7" t="s">
        <v>152</v>
      </c>
      <c r="D85" s="7" t="s">
        <v>140</v>
      </c>
      <c r="E85" s="7" t="s">
        <v>135</v>
      </c>
    </row>
    <row r="86">
      <c r="A86" s="4">
        <v>41456.0</v>
      </c>
      <c r="B86" s="5" t="s">
        <v>30</v>
      </c>
      <c r="C86" s="7" t="s">
        <v>15</v>
      </c>
      <c r="D86" s="7" t="s">
        <v>255</v>
      </c>
      <c r="E86" s="7" t="s">
        <v>463</v>
      </c>
    </row>
    <row r="87">
      <c r="A87" s="4">
        <v>41426.0</v>
      </c>
      <c r="B87" s="5" t="s">
        <v>2342</v>
      </c>
      <c r="C87" s="7" t="s">
        <v>65</v>
      </c>
      <c r="D87" s="7" t="s">
        <v>67</v>
      </c>
      <c r="E87" s="7" t="s">
        <v>838</v>
      </c>
    </row>
    <row r="88">
      <c r="A88" s="4">
        <v>41395.0</v>
      </c>
      <c r="B88" s="5" t="s">
        <v>2343</v>
      </c>
      <c r="C88" s="7" t="s">
        <v>75</v>
      </c>
      <c r="D88" s="7" t="s">
        <v>48</v>
      </c>
      <c r="E88" s="7" t="s">
        <v>1731</v>
      </c>
    </row>
    <row r="89">
      <c r="A89" s="4">
        <v>41365.0</v>
      </c>
      <c r="B89" s="5" t="s">
        <v>137</v>
      </c>
      <c r="C89" s="6">
        <f>+0.9 %</f>
        <v>0.009</v>
      </c>
      <c r="D89" s="7" t="s">
        <v>13</v>
      </c>
      <c r="E89" s="7" t="s">
        <v>1657</v>
      </c>
    </row>
    <row r="90">
      <c r="A90" s="4">
        <v>41334.0</v>
      </c>
      <c r="B90" s="5" t="s">
        <v>2314</v>
      </c>
      <c r="C90" s="5" t="s">
        <v>35</v>
      </c>
      <c r="D90" s="7" t="s">
        <v>140</v>
      </c>
      <c r="E90" s="7" t="s">
        <v>1499</v>
      </c>
    </row>
    <row r="91">
      <c r="A91" s="4">
        <v>41306.0</v>
      </c>
      <c r="B91" s="5" t="s">
        <v>2314</v>
      </c>
      <c r="C91" s="7" t="s">
        <v>80</v>
      </c>
      <c r="D91" s="7" t="s">
        <v>287</v>
      </c>
      <c r="E91" s="7" t="s">
        <v>1499</v>
      </c>
    </row>
    <row r="92">
      <c r="A92" s="4">
        <v>41275.0</v>
      </c>
      <c r="B92" s="5" t="s">
        <v>1736</v>
      </c>
      <c r="C92" s="7" t="s">
        <v>72</v>
      </c>
      <c r="D92" s="7" t="s">
        <v>255</v>
      </c>
      <c r="E92" s="7" t="s">
        <v>1041</v>
      </c>
    </row>
    <row r="93">
      <c r="A93" s="4">
        <v>41244.0</v>
      </c>
      <c r="B93" s="5" t="s">
        <v>2344</v>
      </c>
      <c r="C93" s="7" t="s">
        <v>65</v>
      </c>
      <c r="D93" s="7" t="s">
        <v>85</v>
      </c>
      <c r="E93" s="7" t="s">
        <v>2345</v>
      </c>
    </row>
    <row r="94">
      <c r="A94" s="4">
        <v>41214.0</v>
      </c>
      <c r="B94" s="5" t="s">
        <v>987</v>
      </c>
      <c r="C94" s="6">
        <f>+0.2 %</f>
        <v>0.002</v>
      </c>
      <c r="D94" s="7" t="s">
        <v>85</v>
      </c>
      <c r="E94" s="7" t="s">
        <v>1961</v>
      </c>
    </row>
    <row r="95">
      <c r="A95" s="4">
        <v>41183.0</v>
      </c>
      <c r="B95" s="5" t="s">
        <v>1914</v>
      </c>
      <c r="C95" s="5" t="s">
        <v>35</v>
      </c>
      <c r="D95" s="7" t="s">
        <v>92</v>
      </c>
      <c r="E95" s="7" t="s">
        <v>2346</v>
      </c>
    </row>
    <row r="96">
      <c r="A96" s="4">
        <v>41153.0</v>
      </c>
      <c r="B96" s="5" t="s">
        <v>2347</v>
      </c>
      <c r="C96" s="7" t="s">
        <v>65</v>
      </c>
      <c r="D96" s="7" t="s">
        <v>707</v>
      </c>
      <c r="E96" s="7" t="s">
        <v>2348</v>
      </c>
    </row>
    <row r="97">
      <c r="A97" s="4">
        <v>41122.0</v>
      </c>
      <c r="B97" s="5" t="s">
        <v>2349</v>
      </c>
      <c r="C97" s="7" t="s">
        <v>67</v>
      </c>
      <c r="D97" s="7" t="s">
        <v>1010</v>
      </c>
      <c r="E97" s="7" t="s">
        <v>2232</v>
      </c>
    </row>
    <row r="98">
      <c r="A98" s="4">
        <v>41091.0</v>
      </c>
      <c r="B98" s="5" t="s">
        <v>2350</v>
      </c>
      <c r="C98" s="7" t="s">
        <v>506</v>
      </c>
      <c r="D98" s="7" t="s">
        <v>317</v>
      </c>
      <c r="E98" s="7" t="s">
        <v>2351</v>
      </c>
    </row>
    <row r="99">
      <c r="A99" s="4">
        <v>41061.0</v>
      </c>
      <c r="B99" s="5" t="s">
        <v>1874</v>
      </c>
      <c r="C99" s="7" t="s">
        <v>105</v>
      </c>
      <c r="D99" s="7" t="s">
        <v>9</v>
      </c>
      <c r="E99" s="7" t="s">
        <v>1752</v>
      </c>
    </row>
    <row r="100">
      <c r="A100" s="4">
        <v>41030.0</v>
      </c>
      <c r="B100" s="5" t="s">
        <v>166</v>
      </c>
      <c r="C100" s="7" t="s">
        <v>23</v>
      </c>
      <c r="D100" s="7" t="s">
        <v>92</v>
      </c>
      <c r="E100" s="7" t="s">
        <v>1752</v>
      </c>
    </row>
    <row r="101">
      <c r="A101" s="4">
        <v>41000.0</v>
      </c>
      <c r="B101" s="5" t="s">
        <v>2352</v>
      </c>
      <c r="C101" s="7" t="s">
        <v>106</v>
      </c>
      <c r="D101" s="7" t="s">
        <v>587</v>
      </c>
      <c r="E101" s="7" t="s">
        <v>1731</v>
      </c>
    </row>
    <row r="102">
      <c r="A102" s="4">
        <v>40969.0</v>
      </c>
      <c r="B102" s="5" t="s">
        <v>1707</v>
      </c>
      <c r="C102" s="5" t="s">
        <v>35</v>
      </c>
      <c r="D102" s="7" t="s">
        <v>142</v>
      </c>
      <c r="E102" s="7" t="s">
        <v>1047</v>
      </c>
    </row>
    <row r="103">
      <c r="A103" s="4">
        <v>40940.0</v>
      </c>
      <c r="B103" s="5" t="s">
        <v>201</v>
      </c>
      <c r="C103" s="7" t="s">
        <v>106</v>
      </c>
      <c r="D103" s="7" t="s">
        <v>11</v>
      </c>
      <c r="E103" s="7" t="s">
        <v>1047</v>
      </c>
    </row>
    <row r="104">
      <c r="A104" s="4">
        <v>40909.0</v>
      </c>
      <c r="B104" s="5" t="s">
        <v>261</v>
      </c>
      <c r="C104" s="7" t="s">
        <v>66</v>
      </c>
      <c r="D104" s="7" t="s">
        <v>10</v>
      </c>
      <c r="E104" s="7" t="s">
        <v>1896</v>
      </c>
    </row>
    <row r="105">
      <c r="A105" s="4">
        <v>40878.0</v>
      </c>
      <c r="B105" s="5" t="s">
        <v>2353</v>
      </c>
      <c r="C105" s="7" t="s">
        <v>67</v>
      </c>
      <c r="D105" s="7" t="s">
        <v>1010</v>
      </c>
      <c r="E105" s="7" t="s">
        <v>1027</v>
      </c>
    </row>
    <row r="106">
      <c r="A106" s="4">
        <v>40848.0</v>
      </c>
      <c r="B106" s="5" t="s">
        <v>977</v>
      </c>
      <c r="C106" s="7" t="s">
        <v>88</v>
      </c>
      <c r="D106" s="7" t="s">
        <v>106</v>
      </c>
      <c r="E106" s="7" t="s">
        <v>134</v>
      </c>
    </row>
    <row r="107">
      <c r="A107" s="4">
        <v>40817.0</v>
      </c>
      <c r="B107" s="5" t="s">
        <v>586</v>
      </c>
      <c r="C107" s="7" t="s">
        <v>150</v>
      </c>
      <c r="D107" s="7" t="s">
        <v>23</v>
      </c>
      <c r="E107" s="7" t="s">
        <v>348</v>
      </c>
    </row>
    <row r="108">
      <c r="A108" s="4">
        <v>40787.0</v>
      </c>
      <c r="B108" s="5" t="s">
        <v>244</v>
      </c>
      <c r="C108" s="6">
        <f>+4.1 %</f>
        <v>0.041</v>
      </c>
      <c r="D108" s="6">
        <f>+0.9 %</f>
        <v>0.009</v>
      </c>
      <c r="E108" s="7" t="s">
        <v>95</v>
      </c>
    </row>
    <row r="109">
      <c r="A109" s="4">
        <v>40756.0</v>
      </c>
      <c r="B109" s="5" t="s">
        <v>562</v>
      </c>
      <c r="C109" s="7" t="s">
        <v>80</v>
      </c>
      <c r="D109" s="7" t="s">
        <v>11</v>
      </c>
      <c r="E109" s="7" t="s">
        <v>313</v>
      </c>
    </row>
    <row r="110">
      <c r="A110" s="4">
        <v>40725.0</v>
      </c>
      <c r="B110" s="5" t="s">
        <v>1049</v>
      </c>
      <c r="C110" s="7" t="s">
        <v>85</v>
      </c>
      <c r="D110" s="7" t="s">
        <v>133</v>
      </c>
      <c r="E110" s="7" t="s">
        <v>470</v>
      </c>
    </row>
    <row r="111">
      <c r="A111" s="4">
        <v>40695.0</v>
      </c>
      <c r="B111" s="5" t="s">
        <v>2354</v>
      </c>
      <c r="C111" s="7" t="s">
        <v>63</v>
      </c>
      <c r="D111" s="7" t="s">
        <v>88</v>
      </c>
      <c r="E111" s="7" t="s">
        <v>719</v>
      </c>
    </row>
    <row r="112">
      <c r="A112" s="4">
        <v>40664.0</v>
      </c>
      <c r="B112" s="5" t="s">
        <v>2355</v>
      </c>
      <c r="C112" s="7" t="s">
        <v>18</v>
      </c>
      <c r="D112" s="7" t="s">
        <v>75</v>
      </c>
      <c r="E112" s="7" t="s">
        <v>287</v>
      </c>
    </row>
    <row r="113">
      <c r="A113" s="4">
        <v>40634.0</v>
      </c>
      <c r="B113" s="5" t="s">
        <v>2356</v>
      </c>
      <c r="C113" s="7" t="s">
        <v>65</v>
      </c>
      <c r="D113" s="7" t="s">
        <v>92</v>
      </c>
      <c r="E113" s="7" t="s">
        <v>95</v>
      </c>
    </row>
    <row r="114">
      <c r="A114" s="4">
        <v>40603.0</v>
      </c>
      <c r="B114" s="5" t="s">
        <v>2357</v>
      </c>
      <c r="C114" s="5" t="s">
        <v>35</v>
      </c>
      <c r="D114" s="7" t="s">
        <v>90</v>
      </c>
      <c r="E114" s="7" t="s">
        <v>506</v>
      </c>
    </row>
    <row r="115">
      <c r="A115" s="4">
        <v>40575.0</v>
      </c>
      <c r="B115" s="5" t="s">
        <v>2357</v>
      </c>
      <c r="C115" s="7" t="s">
        <v>67</v>
      </c>
      <c r="D115" s="7" t="s">
        <v>7</v>
      </c>
      <c r="E115" s="7" t="s">
        <v>153</v>
      </c>
    </row>
    <row r="116">
      <c r="A116" s="4">
        <v>40544.0</v>
      </c>
      <c r="B116" s="5" t="s">
        <v>2235</v>
      </c>
      <c r="C116" s="7" t="s">
        <v>13</v>
      </c>
      <c r="D116" s="7" t="s">
        <v>48</v>
      </c>
      <c r="E116" s="7" t="s">
        <v>156</v>
      </c>
    </row>
    <row r="117">
      <c r="A117" s="4">
        <v>40513.0</v>
      </c>
      <c r="B117" s="5" t="s">
        <v>1473</v>
      </c>
      <c r="C117" s="7" t="s">
        <v>18</v>
      </c>
      <c r="D117" s="6">
        <f>+1.3 %</f>
        <v>0.013</v>
      </c>
      <c r="E117" s="7" t="s">
        <v>6</v>
      </c>
    </row>
    <row r="118">
      <c r="A118" s="4">
        <v>40483.0</v>
      </c>
      <c r="B118" s="5" t="s">
        <v>1996</v>
      </c>
      <c r="C118" s="6">
        <f>+1.3 %</f>
        <v>0.013</v>
      </c>
      <c r="D118" s="6">
        <f>+1.5 %</f>
        <v>0.015</v>
      </c>
      <c r="E118" s="7" t="s">
        <v>506</v>
      </c>
    </row>
    <row r="119">
      <c r="A119" s="4">
        <v>40452.0</v>
      </c>
      <c r="B119" s="5" t="s">
        <v>1481</v>
      </c>
      <c r="C119" s="6">
        <f>+0.6 %</f>
        <v>0.006</v>
      </c>
      <c r="D119" s="7" t="s">
        <v>152</v>
      </c>
      <c r="E119" s="7" t="s">
        <v>100</v>
      </c>
    </row>
    <row r="120">
      <c r="A120" s="4">
        <v>40422.0</v>
      </c>
      <c r="B120" s="5" t="s">
        <v>2235</v>
      </c>
      <c r="C120" s="7" t="s">
        <v>15</v>
      </c>
      <c r="D120" s="7" t="s">
        <v>255</v>
      </c>
      <c r="E120" s="7" t="s">
        <v>863</v>
      </c>
    </row>
    <row r="121">
      <c r="A121" s="4">
        <v>40391.0</v>
      </c>
      <c r="B121" s="5" t="s">
        <v>2358</v>
      </c>
      <c r="C121" s="7" t="s">
        <v>142</v>
      </c>
      <c r="D121" s="7" t="s">
        <v>82</v>
      </c>
      <c r="E121" s="7" t="s">
        <v>100</v>
      </c>
    </row>
    <row r="122">
      <c r="A122" s="4">
        <v>40360.0</v>
      </c>
      <c r="B122" s="5" t="s">
        <v>547</v>
      </c>
      <c r="C122" s="6">
        <f>+0.6 %</f>
        <v>0.006</v>
      </c>
      <c r="D122" s="6">
        <f>+2.1 %</f>
        <v>0.021</v>
      </c>
      <c r="E122" s="7" t="s">
        <v>624</v>
      </c>
    </row>
    <row r="123">
      <c r="A123" s="4">
        <v>40330.0</v>
      </c>
      <c r="B123" s="5" t="s">
        <v>2359</v>
      </c>
      <c r="C123" s="6">
        <f>+0.9 %</f>
        <v>0.009</v>
      </c>
      <c r="D123" s="6">
        <f>+0.5 %</f>
        <v>0.005</v>
      </c>
      <c r="E123" s="7" t="s">
        <v>102</v>
      </c>
    </row>
    <row r="124">
      <c r="A124" s="4">
        <v>40299.0</v>
      </c>
      <c r="B124" s="5" t="s">
        <v>1472</v>
      </c>
      <c r="C124" s="6">
        <f>+0.6 %</f>
        <v>0.006</v>
      </c>
      <c r="D124" s="7" t="s">
        <v>212</v>
      </c>
      <c r="E124" s="7" t="s">
        <v>290</v>
      </c>
    </row>
    <row r="125">
      <c r="A125" s="4">
        <v>40269.0</v>
      </c>
      <c r="B125" s="5" t="s">
        <v>548</v>
      </c>
      <c r="C125" s="7" t="s">
        <v>65</v>
      </c>
      <c r="D125" s="7" t="s">
        <v>90</v>
      </c>
      <c r="E125" s="7" t="s">
        <v>127</v>
      </c>
    </row>
    <row r="126">
      <c r="A126" s="4">
        <v>40238.0</v>
      </c>
      <c r="B126" s="5" t="s">
        <v>1756</v>
      </c>
      <c r="C126" s="7" t="s">
        <v>90</v>
      </c>
      <c r="D126" s="7" t="s">
        <v>133</v>
      </c>
      <c r="E126" s="7" t="s">
        <v>927</v>
      </c>
    </row>
    <row r="127">
      <c r="A127" s="4">
        <v>40210.0</v>
      </c>
      <c r="B127" s="5" t="s">
        <v>1758</v>
      </c>
      <c r="C127" s="6">
        <f>+1 %</f>
        <v>0.01</v>
      </c>
      <c r="D127" s="7" t="s">
        <v>18</v>
      </c>
      <c r="E127" s="7" t="s">
        <v>108</v>
      </c>
    </row>
    <row r="128">
      <c r="A128" s="4">
        <v>40179.0</v>
      </c>
      <c r="B128" s="5" t="s">
        <v>1478</v>
      </c>
      <c r="C128" s="7" t="s">
        <v>66</v>
      </c>
      <c r="D128" s="7" t="s">
        <v>78</v>
      </c>
      <c r="E128" s="7" t="s">
        <v>595</v>
      </c>
    </row>
    <row r="129">
      <c r="A129" s="4">
        <v>40148.0</v>
      </c>
      <c r="B129" s="5" t="s">
        <v>2360</v>
      </c>
      <c r="C129" s="7" t="s">
        <v>57</v>
      </c>
      <c r="D129" s="7" t="s">
        <v>15</v>
      </c>
      <c r="E129" s="7" t="s">
        <v>350</v>
      </c>
    </row>
    <row r="130">
      <c r="A130" s="4">
        <v>40118.0</v>
      </c>
      <c r="B130" s="5" t="s">
        <v>323</v>
      </c>
      <c r="C130" s="5" t="s">
        <v>35</v>
      </c>
      <c r="D130" s="6">
        <f>+0.2 %</f>
        <v>0.002</v>
      </c>
      <c r="E130" s="7" t="s">
        <v>294</v>
      </c>
    </row>
    <row r="131">
      <c r="A131" s="4">
        <v>40087.0</v>
      </c>
      <c r="B131" s="5" t="s">
        <v>1497</v>
      </c>
      <c r="C131" s="7" t="s">
        <v>53</v>
      </c>
      <c r="D131" s="7" t="s">
        <v>13</v>
      </c>
      <c r="E131" s="7" t="s">
        <v>129</v>
      </c>
    </row>
    <row r="132">
      <c r="A132" s="4">
        <v>40057.0</v>
      </c>
      <c r="B132" s="5" t="s">
        <v>346</v>
      </c>
      <c r="C132" s="6">
        <f>+0.3 %</f>
        <v>0.003</v>
      </c>
      <c r="D132" s="7" t="s">
        <v>150</v>
      </c>
      <c r="E132" s="7" t="s">
        <v>348</v>
      </c>
    </row>
    <row r="133">
      <c r="A133" s="4">
        <v>40026.0</v>
      </c>
      <c r="B133" s="5" t="s">
        <v>2000</v>
      </c>
      <c r="C133" s="7" t="s">
        <v>75</v>
      </c>
      <c r="D133" s="7" t="s">
        <v>96</v>
      </c>
      <c r="E133" s="7" t="s">
        <v>836</v>
      </c>
    </row>
    <row r="134">
      <c r="A134" s="4">
        <v>39995.0</v>
      </c>
      <c r="B134" s="5" t="s">
        <v>2361</v>
      </c>
      <c r="C134" s="7" t="s">
        <v>13</v>
      </c>
      <c r="D134" s="7" t="s">
        <v>9</v>
      </c>
      <c r="E134" s="7" t="s">
        <v>309</v>
      </c>
    </row>
    <row r="135">
      <c r="A135" s="4">
        <v>39965.0</v>
      </c>
      <c r="B135" s="5" t="s">
        <v>328</v>
      </c>
      <c r="C135" s="7" t="s">
        <v>72</v>
      </c>
      <c r="D135" s="7" t="s">
        <v>106</v>
      </c>
      <c r="E135" s="7" t="s">
        <v>315</v>
      </c>
    </row>
    <row r="136">
      <c r="A136" s="4">
        <v>39934.0</v>
      </c>
      <c r="B136" s="5" t="s">
        <v>699</v>
      </c>
      <c r="C136" s="7" t="s">
        <v>66</v>
      </c>
      <c r="D136" s="6">
        <f>+0.4 %</f>
        <v>0.004</v>
      </c>
      <c r="E136" s="7" t="s">
        <v>185</v>
      </c>
    </row>
    <row r="137">
      <c r="A137" s="4">
        <v>39904.0</v>
      </c>
      <c r="B137" s="5" t="s">
        <v>705</v>
      </c>
      <c r="C137" s="6">
        <f>+1.4 %</f>
        <v>0.014</v>
      </c>
      <c r="D137" s="7" t="s">
        <v>65</v>
      </c>
      <c r="E137" s="7" t="s">
        <v>863</v>
      </c>
    </row>
    <row r="138">
      <c r="A138" s="4">
        <v>39873.0</v>
      </c>
      <c r="B138" s="5" t="s">
        <v>906</v>
      </c>
      <c r="C138" s="6">
        <f>+0.3 %</f>
        <v>0.003</v>
      </c>
      <c r="D138" s="7" t="s">
        <v>90</v>
      </c>
      <c r="E138" s="7" t="s">
        <v>458</v>
      </c>
    </row>
    <row r="139">
      <c r="A139" s="4">
        <v>39845.0</v>
      </c>
      <c r="B139" s="5" t="s">
        <v>2362</v>
      </c>
      <c r="C139" s="7" t="s">
        <v>92</v>
      </c>
      <c r="D139" s="7" t="s">
        <v>10</v>
      </c>
      <c r="E139" s="7" t="s">
        <v>277</v>
      </c>
    </row>
    <row r="140">
      <c r="A140" s="4">
        <v>39814.0</v>
      </c>
      <c r="B140" s="5" t="s">
        <v>704</v>
      </c>
      <c r="C140" s="7" t="s">
        <v>74</v>
      </c>
      <c r="D140" s="7" t="s">
        <v>133</v>
      </c>
      <c r="E140" s="7" t="s">
        <v>473</v>
      </c>
    </row>
    <row r="141">
      <c r="A141" s="4">
        <v>39783.0</v>
      </c>
      <c r="B141" s="5" t="s">
        <v>638</v>
      </c>
      <c r="C141" s="7" t="s">
        <v>255</v>
      </c>
      <c r="D141" s="6">
        <f>+0.2 %</f>
        <v>0.002</v>
      </c>
      <c r="E141" s="7" t="s">
        <v>108</v>
      </c>
    </row>
    <row r="142">
      <c r="A142" s="4">
        <v>39753.0</v>
      </c>
      <c r="B142" s="5" t="s">
        <v>1639</v>
      </c>
      <c r="C142" s="6">
        <f>+0.3 %</f>
        <v>0.003</v>
      </c>
      <c r="D142" s="7" t="s">
        <v>48</v>
      </c>
      <c r="E142" s="7" t="s">
        <v>294</v>
      </c>
    </row>
    <row r="143">
      <c r="A143" s="4">
        <v>39722.0</v>
      </c>
      <c r="B143" s="5" t="s">
        <v>1566</v>
      </c>
      <c r="C143" s="6">
        <f>+2.9 %</f>
        <v>0.029</v>
      </c>
      <c r="D143" s="7" t="s">
        <v>65</v>
      </c>
      <c r="E143" s="7" t="s">
        <v>127</v>
      </c>
    </row>
    <row r="144">
      <c r="A144" s="4">
        <v>39692.0</v>
      </c>
      <c r="B144" s="5" t="s">
        <v>2269</v>
      </c>
      <c r="C144" s="7" t="s">
        <v>182</v>
      </c>
      <c r="D144" s="7" t="s">
        <v>145</v>
      </c>
      <c r="E144" s="5" t="s">
        <v>366</v>
      </c>
    </row>
    <row r="145">
      <c r="A145" s="4">
        <v>39661.0</v>
      </c>
      <c r="B145" s="5" t="s">
        <v>538</v>
      </c>
      <c r="C145" s="7" t="s">
        <v>57</v>
      </c>
      <c r="D145" s="6">
        <f>+0.9 %</f>
        <v>0.009</v>
      </c>
      <c r="E145" s="5" t="s">
        <v>366</v>
      </c>
    </row>
    <row r="146">
      <c r="A146" s="4">
        <v>39630.0</v>
      </c>
      <c r="B146" s="5" t="s">
        <v>685</v>
      </c>
      <c r="C146" s="6">
        <f>+1.3 %</f>
        <v>0.013</v>
      </c>
      <c r="D146" s="7" t="s">
        <v>18</v>
      </c>
      <c r="E146" s="5" t="s">
        <v>366</v>
      </c>
    </row>
    <row r="147">
      <c r="A147" s="4">
        <v>39600.0</v>
      </c>
      <c r="B147" s="5" t="s">
        <v>2363</v>
      </c>
      <c r="C147" s="7" t="s">
        <v>57</v>
      </c>
      <c r="D147" s="7" t="s">
        <v>7</v>
      </c>
      <c r="E147" s="5" t="s">
        <v>366</v>
      </c>
    </row>
    <row r="148">
      <c r="A148" s="4">
        <v>39569.0</v>
      </c>
      <c r="B148" s="5" t="s">
        <v>1575</v>
      </c>
      <c r="C148" s="7" t="s">
        <v>82</v>
      </c>
      <c r="D148" s="7" t="s">
        <v>57</v>
      </c>
      <c r="E148" s="5" t="s">
        <v>366</v>
      </c>
    </row>
    <row r="149">
      <c r="A149" s="4">
        <v>39539.0</v>
      </c>
      <c r="B149" s="5" t="s">
        <v>816</v>
      </c>
      <c r="C149" s="7" t="s">
        <v>67</v>
      </c>
      <c r="D149" s="7" t="s">
        <v>212</v>
      </c>
      <c r="E149" s="5" t="s">
        <v>366</v>
      </c>
    </row>
    <row r="150">
      <c r="A150" s="4">
        <v>39508.0</v>
      </c>
      <c r="B150" s="5" t="s">
        <v>683</v>
      </c>
      <c r="C150" s="6">
        <f>+3.2 %</f>
        <v>0.032</v>
      </c>
      <c r="D150" s="6">
        <f>+1.1 %</f>
        <v>0.011</v>
      </c>
      <c r="E150" s="5" t="s">
        <v>366</v>
      </c>
    </row>
    <row r="151">
      <c r="A151" s="4">
        <v>39479.0</v>
      </c>
      <c r="B151" s="5" t="s">
        <v>714</v>
      </c>
      <c r="C151" s="7" t="s">
        <v>11</v>
      </c>
      <c r="D151" s="7" t="s">
        <v>138</v>
      </c>
      <c r="E151" s="5" t="s">
        <v>366</v>
      </c>
    </row>
    <row r="152">
      <c r="A152" s="4">
        <v>39448.0</v>
      </c>
      <c r="B152" s="5" t="s">
        <v>2364</v>
      </c>
      <c r="C152" s="6">
        <f>+2.9 %</f>
        <v>0.029</v>
      </c>
      <c r="D152" s="7" t="s">
        <v>278</v>
      </c>
      <c r="E152" s="5" t="s">
        <v>366</v>
      </c>
    </row>
    <row r="153">
      <c r="A153" s="4">
        <v>39417.0</v>
      </c>
      <c r="B153" s="5" t="s">
        <v>1577</v>
      </c>
      <c r="C153" s="7" t="s">
        <v>290</v>
      </c>
      <c r="D153" s="5" t="s">
        <v>366</v>
      </c>
      <c r="E153" s="5" t="s">
        <v>366</v>
      </c>
    </row>
    <row r="154">
      <c r="A154" s="4">
        <v>39387.0</v>
      </c>
      <c r="B154" s="5" t="s">
        <v>884</v>
      </c>
      <c r="C154" s="6">
        <f>+0.4 %</f>
        <v>0.004</v>
      </c>
      <c r="D154" s="5" t="s">
        <v>366</v>
      </c>
      <c r="E154" s="5" t="s">
        <v>366</v>
      </c>
    </row>
    <row r="155">
      <c r="A155" s="4">
        <v>39356.0</v>
      </c>
      <c r="B155" s="5" t="s">
        <v>2365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2366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2355</v>
      </c>
      <c r="C2" s="7" t="s">
        <v>75</v>
      </c>
      <c r="D2" s="7" t="s">
        <v>67</v>
      </c>
      <c r="E2" s="6">
        <f>+3.1 %</f>
        <v>0.031</v>
      </c>
    </row>
    <row r="3">
      <c r="A3" s="4">
        <v>43983.0</v>
      </c>
      <c r="B3" s="5" t="s">
        <v>2357</v>
      </c>
      <c r="C3" s="7" t="s">
        <v>23</v>
      </c>
      <c r="D3" s="6">
        <f>+0.4 %</f>
        <v>0.004</v>
      </c>
      <c r="E3" s="6">
        <f>+3.2 %</f>
        <v>0.032</v>
      </c>
    </row>
    <row r="4">
      <c r="A4" s="4">
        <v>43952.0</v>
      </c>
      <c r="B4" s="5" t="s">
        <v>1899</v>
      </c>
      <c r="C4" s="6">
        <f>+0.7 %</f>
        <v>0.007</v>
      </c>
      <c r="D4" s="6">
        <f>+0.2 %</f>
        <v>0.002</v>
      </c>
      <c r="E4" s="6">
        <f t="shared" ref="E4:E5" si="1">+3.7 %</f>
        <v>0.037</v>
      </c>
    </row>
    <row r="5">
      <c r="A5" s="4">
        <v>43922.0</v>
      </c>
      <c r="B5" s="5" t="s">
        <v>2367</v>
      </c>
      <c r="C5" s="6">
        <f>+0.5 %</f>
        <v>0.005</v>
      </c>
      <c r="D5" s="7" t="s">
        <v>85</v>
      </c>
      <c r="E5" s="6">
        <f t="shared" si="1"/>
        <v>0.037</v>
      </c>
    </row>
    <row r="6">
      <c r="A6" s="4">
        <v>43891.0</v>
      </c>
      <c r="B6" s="5" t="s">
        <v>1993</v>
      </c>
      <c r="C6" s="7" t="s">
        <v>65</v>
      </c>
      <c r="D6" s="6">
        <f>+0.1 %</f>
        <v>0.001</v>
      </c>
      <c r="E6" s="6">
        <f>+2.9 %</f>
        <v>0.029</v>
      </c>
    </row>
    <row r="7">
      <c r="A7" s="4">
        <v>43862.0</v>
      </c>
      <c r="B7" s="5" t="s">
        <v>2368</v>
      </c>
      <c r="C7" s="7" t="s">
        <v>60</v>
      </c>
      <c r="D7" s="6">
        <f>+3.3 %</f>
        <v>0.033</v>
      </c>
      <c r="E7" s="6">
        <f>+4.2 %</f>
        <v>0.042</v>
      </c>
    </row>
    <row r="8">
      <c r="A8" s="4">
        <v>43831.0</v>
      </c>
      <c r="B8" s="5" t="s">
        <v>2369</v>
      </c>
      <c r="C8" s="6">
        <f>+1.6 %</f>
        <v>0.016</v>
      </c>
      <c r="D8" s="6">
        <f>+3 %</f>
        <v>0.03</v>
      </c>
      <c r="E8" s="6">
        <f>+5.4 %</f>
        <v>0.054</v>
      </c>
    </row>
    <row r="9">
      <c r="A9" s="4">
        <v>43800.0</v>
      </c>
      <c r="B9" s="5" t="s">
        <v>2370</v>
      </c>
      <c r="C9" s="6">
        <f>+2.1 %</f>
        <v>0.021</v>
      </c>
      <c r="D9" s="6">
        <f>+3.9 %</f>
        <v>0.039</v>
      </c>
      <c r="E9" s="6">
        <f>+8.7 %</f>
        <v>0.087</v>
      </c>
    </row>
    <row r="10">
      <c r="A10" s="4">
        <v>43770.0</v>
      </c>
      <c r="B10" s="5" t="s">
        <v>2371</v>
      </c>
      <c r="C10" s="7" t="s">
        <v>74</v>
      </c>
      <c r="D10" s="6">
        <f>+1.9 %</f>
        <v>0.019</v>
      </c>
      <c r="E10" s="6">
        <f>+6.1 %</f>
        <v>0.061</v>
      </c>
    </row>
    <row r="11">
      <c r="A11" s="4">
        <v>43739.0</v>
      </c>
      <c r="B11" s="5" t="s">
        <v>598</v>
      </c>
      <c r="C11" s="6">
        <f>+2.5 %</f>
        <v>0.025</v>
      </c>
      <c r="D11" s="6">
        <f>+2.7 %</f>
        <v>0.027</v>
      </c>
      <c r="E11" s="6">
        <f>+9 %</f>
        <v>0.09</v>
      </c>
    </row>
    <row r="12">
      <c r="A12" s="4">
        <v>43709.0</v>
      </c>
      <c r="B12" s="5" t="s">
        <v>2234</v>
      </c>
      <c r="C12" s="6">
        <f t="shared" ref="C12:C13" si="2">+0.1 %</f>
        <v>0.001</v>
      </c>
      <c r="D12" s="7" t="s">
        <v>66</v>
      </c>
      <c r="E12" s="6">
        <f>+6.9 %</f>
        <v>0.069</v>
      </c>
    </row>
    <row r="13">
      <c r="A13" s="4">
        <v>43678.0</v>
      </c>
      <c r="B13" s="5" t="s">
        <v>2372</v>
      </c>
      <c r="C13" s="6">
        <f t="shared" si="2"/>
        <v>0.001</v>
      </c>
      <c r="D13" s="7" t="s">
        <v>67</v>
      </c>
      <c r="E13" s="6">
        <f>+6.4 %</f>
        <v>0.064</v>
      </c>
    </row>
    <row r="14">
      <c r="A14" s="4">
        <v>43647.0</v>
      </c>
      <c r="B14" s="5" t="s">
        <v>557</v>
      </c>
      <c r="C14" s="7" t="s">
        <v>78</v>
      </c>
      <c r="D14" s="7" t="s">
        <v>47</v>
      </c>
      <c r="E14" s="6">
        <f>+7.1 %</f>
        <v>0.071</v>
      </c>
    </row>
    <row r="15">
      <c r="A15" s="4">
        <v>43617.0</v>
      </c>
      <c r="B15" s="5" t="s">
        <v>2373</v>
      </c>
      <c r="C15" s="7" t="s">
        <v>60</v>
      </c>
      <c r="D15" s="6">
        <f>+0.1 %</f>
        <v>0.001</v>
      </c>
      <c r="E15" s="6">
        <f>+9.1 %</f>
        <v>0.091</v>
      </c>
    </row>
    <row r="16">
      <c r="A16" s="4">
        <v>43586.0</v>
      </c>
      <c r="B16" s="5" t="s">
        <v>2374</v>
      </c>
      <c r="C16" s="6">
        <f t="shared" ref="C16:D16" si="3">+0.7 %</f>
        <v>0.007</v>
      </c>
      <c r="D16" s="6">
        <f t="shared" si="3"/>
        <v>0.007</v>
      </c>
      <c r="E16" s="6">
        <f>+12 %</f>
        <v>0.12</v>
      </c>
    </row>
    <row r="17">
      <c r="A17" s="4">
        <v>43556.0</v>
      </c>
      <c r="B17" s="5" t="s">
        <v>243</v>
      </c>
      <c r="C17" s="7" t="s">
        <v>57</v>
      </c>
      <c r="D17" s="6">
        <f>+0.8 %</f>
        <v>0.008</v>
      </c>
      <c r="E17" s="6">
        <f>+13.3 %</f>
        <v>0.133</v>
      </c>
    </row>
    <row r="18">
      <c r="A18" s="4">
        <v>43525.0</v>
      </c>
      <c r="B18" s="5" t="s">
        <v>2375</v>
      </c>
      <c r="C18" s="6">
        <f>+0.2 %</f>
        <v>0.002</v>
      </c>
      <c r="D18" s="6">
        <f>+5.8 %</f>
        <v>0.058</v>
      </c>
      <c r="E18" s="6">
        <f>+16.9 %</f>
        <v>0.169</v>
      </c>
    </row>
    <row r="19">
      <c r="A19" s="4">
        <v>43497.0</v>
      </c>
      <c r="B19" s="5" t="s">
        <v>243</v>
      </c>
      <c r="C19" s="6">
        <f>+0.8 %</f>
        <v>0.008</v>
      </c>
      <c r="D19" s="6">
        <f>+5.2 %</f>
        <v>0.052</v>
      </c>
      <c r="E19" s="6">
        <f>+17.1 %</f>
        <v>0.171</v>
      </c>
    </row>
    <row r="20">
      <c r="A20" s="4">
        <v>43466.0</v>
      </c>
      <c r="B20" s="5" t="s">
        <v>1754</v>
      </c>
      <c r="C20" s="6">
        <f>+4.8 %</f>
        <v>0.048</v>
      </c>
      <c r="D20" s="6">
        <f>+6.5 %</f>
        <v>0.065</v>
      </c>
      <c r="E20" s="6">
        <f>+20.9 %</f>
        <v>0.209</v>
      </c>
    </row>
    <row r="21">
      <c r="A21" s="4">
        <v>43435.0</v>
      </c>
      <c r="B21" s="5" t="s">
        <v>2376</v>
      </c>
      <c r="C21" s="7" t="s">
        <v>15</v>
      </c>
      <c r="D21" s="6">
        <f>+2.2 %</f>
        <v>0.022</v>
      </c>
      <c r="E21" s="6">
        <f>+17.9 %</f>
        <v>0.179</v>
      </c>
    </row>
    <row r="22">
      <c r="A22" s="4">
        <v>43405.0</v>
      </c>
      <c r="B22" s="5" t="s">
        <v>289</v>
      </c>
      <c r="C22" s="6">
        <f>+2 %</f>
        <v>0.02</v>
      </c>
      <c r="D22" s="6">
        <f>+2.1 %</f>
        <v>0.021</v>
      </c>
      <c r="E22" s="6">
        <f>+21.6 %</f>
        <v>0.216</v>
      </c>
    </row>
    <row r="23">
      <c r="A23" s="4">
        <v>43374.0</v>
      </c>
      <c r="B23" s="5" t="s">
        <v>2377</v>
      </c>
      <c r="C23" s="6">
        <f>+0.5 %</f>
        <v>0.005</v>
      </c>
      <c r="D23" s="6">
        <f>+0.9 %</f>
        <v>0.009</v>
      </c>
      <c r="E23" s="6">
        <f>+19.5 %</f>
        <v>0.195</v>
      </c>
    </row>
    <row r="24">
      <c r="A24" s="4">
        <v>43344.0</v>
      </c>
      <c r="B24" s="5" t="s">
        <v>2216</v>
      </c>
      <c r="C24" s="7" t="s">
        <v>60</v>
      </c>
      <c r="D24" s="6">
        <f>+0.8 %</f>
        <v>0.008</v>
      </c>
      <c r="E24" s="6">
        <f>+22.1 %</f>
        <v>0.221</v>
      </c>
    </row>
    <row r="25">
      <c r="A25" s="4">
        <v>43313.0</v>
      </c>
      <c r="B25" s="5" t="s">
        <v>2378</v>
      </c>
      <c r="C25" s="6">
        <f>+0.8 %</f>
        <v>0.008</v>
      </c>
      <c r="D25" s="6">
        <f>+3.5 %</f>
        <v>0.035</v>
      </c>
      <c r="E25" s="6">
        <f>+25 %</f>
        <v>0.25</v>
      </c>
    </row>
    <row r="26">
      <c r="A26" s="4">
        <v>43282.0</v>
      </c>
      <c r="B26" s="5" t="s">
        <v>284</v>
      </c>
      <c r="C26" s="6">
        <f>+0.4 %</f>
        <v>0.004</v>
      </c>
      <c r="D26" s="6">
        <f>+4.6 %</f>
        <v>0.046</v>
      </c>
      <c r="E26" s="6">
        <f>+26.5 %</f>
        <v>0.265</v>
      </c>
    </row>
    <row r="27">
      <c r="A27" s="4">
        <v>43252.0</v>
      </c>
      <c r="B27" s="5" t="s">
        <v>2379</v>
      </c>
      <c r="C27" s="6">
        <f>+2.3 %</f>
        <v>0.023</v>
      </c>
      <c r="D27" s="6">
        <f>+7.2 %</f>
        <v>0.072</v>
      </c>
      <c r="E27" s="6">
        <f>+28.7 %</f>
        <v>0.287</v>
      </c>
    </row>
    <row r="28">
      <c r="A28" s="4">
        <v>43221.0</v>
      </c>
      <c r="B28" s="5" t="s">
        <v>272</v>
      </c>
      <c r="C28" s="6">
        <f>+1.9 %</f>
        <v>0.019</v>
      </c>
      <c r="D28" s="6">
        <f>+5.3 %</f>
        <v>0.053</v>
      </c>
      <c r="E28" s="6">
        <f>+21.8 %</f>
        <v>0.218</v>
      </c>
    </row>
    <row r="29">
      <c r="A29" s="4">
        <v>43191.0</v>
      </c>
      <c r="B29" s="5" t="s">
        <v>1889</v>
      </c>
      <c r="C29" s="6">
        <f>+2.9 %</f>
        <v>0.029</v>
      </c>
      <c r="D29" s="6">
        <f>+7.5 %</f>
        <v>0.075</v>
      </c>
      <c r="E29" s="6">
        <f>+18.2 %</f>
        <v>0.182</v>
      </c>
    </row>
    <row r="30">
      <c r="A30" s="4">
        <v>43160.0</v>
      </c>
      <c r="B30" s="5" t="s">
        <v>2380</v>
      </c>
      <c r="C30" s="6">
        <f>+0.4 %</f>
        <v>0.004</v>
      </c>
      <c r="D30" s="6">
        <f>+6.7 %</f>
        <v>0.067</v>
      </c>
      <c r="E30" s="6">
        <f>+14.8 %</f>
        <v>0.148</v>
      </c>
    </row>
    <row r="31">
      <c r="A31" s="4">
        <v>43132.0</v>
      </c>
      <c r="B31" s="5" t="s">
        <v>2381</v>
      </c>
      <c r="C31" s="6">
        <f>+4 %</f>
        <v>0.04</v>
      </c>
      <c r="D31" s="6">
        <f>+9.2 %</f>
        <v>0.092</v>
      </c>
      <c r="E31" s="6">
        <f>+14.4 %</f>
        <v>0.144</v>
      </c>
    </row>
    <row r="32">
      <c r="A32" s="4">
        <v>43101.0</v>
      </c>
      <c r="B32" s="5" t="s">
        <v>2382</v>
      </c>
      <c r="C32" s="6">
        <f>+2.2 %</f>
        <v>0.022</v>
      </c>
      <c r="D32" s="6">
        <f>+5.3 %</f>
        <v>0.053</v>
      </c>
      <c r="E32" s="6">
        <f>+10 %</f>
        <v>0.1</v>
      </c>
    </row>
    <row r="33">
      <c r="A33" s="4">
        <v>43070.0</v>
      </c>
      <c r="B33" s="5" t="s">
        <v>2383</v>
      </c>
      <c r="C33" s="6">
        <f>+2.8 %</f>
        <v>0.028</v>
      </c>
      <c r="D33" s="6">
        <f>+5.9 %</f>
        <v>0.059</v>
      </c>
      <c r="E33" s="6">
        <f>+8.1 %</f>
        <v>0.081</v>
      </c>
    </row>
    <row r="34">
      <c r="A34" s="4">
        <v>43040.0</v>
      </c>
      <c r="B34" s="5" t="s">
        <v>2384</v>
      </c>
      <c r="C34" s="6">
        <f>+0.2 %</f>
        <v>0.002</v>
      </c>
      <c r="D34" s="6">
        <f>+5 %</f>
        <v>0.05</v>
      </c>
      <c r="E34" s="6">
        <f>+4.3 %</f>
        <v>0.043</v>
      </c>
    </row>
    <row r="35">
      <c r="A35" s="4">
        <v>43009.0</v>
      </c>
      <c r="B35" s="5" t="s">
        <v>2385</v>
      </c>
      <c r="C35" s="6">
        <f>+2.7 %</f>
        <v>0.027</v>
      </c>
      <c r="D35" s="6">
        <f>+6.9 %</f>
        <v>0.069</v>
      </c>
      <c r="E35" s="6">
        <f>+4.1 %</f>
        <v>0.041</v>
      </c>
    </row>
    <row r="36">
      <c r="A36" s="4">
        <v>42979.0</v>
      </c>
      <c r="B36" s="5" t="s">
        <v>28</v>
      </c>
      <c r="C36" s="6">
        <f t="shared" ref="C36:C37" si="4">+2 %</f>
        <v>0.02</v>
      </c>
      <c r="D36" s="6">
        <f>+6.3 %</f>
        <v>0.063</v>
      </c>
      <c r="E36" s="7" t="s">
        <v>23</v>
      </c>
    </row>
    <row r="37">
      <c r="A37" s="4">
        <v>42948.0</v>
      </c>
      <c r="B37" s="5" t="s">
        <v>128</v>
      </c>
      <c r="C37" s="6">
        <f t="shared" si="4"/>
        <v>0.02</v>
      </c>
      <c r="D37" s="6">
        <f>+0.8 %</f>
        <v>0.008</v>
      </c>
      <c r="E37" s="7" t="s">
        <v>65</v>
      </c>
    </row>
    <row r="38">
      <c r="A38" s="4">
        <v>42917.0</v>
      </c>
      <c r="B38" s="5" t="s">
        <v>2386</v>
      </c>
      <c r="C38" s="6">
        <f>+2.2 %</f>
        <v>0.022</v>
      </c>
      <c r="D38" s="7" t="s">
        <v>70</v>
      </c>
      <c r="E38" s="7" t="s">
        <v>92</v>
      </c>
    </row>
    <row r="39">
      <c r="A39" s="4">
        <v>42887.0</v>
      </c>
      <c r="B39" s="5" t="s">
        <v>40</v>
      </c>
      <c r="C39" s="7" t="s">
        <v>88</v>
      </c>
      <c r="D39" s="7" t="s">
        <v>156</v>
      </c>
      <c r="E39" s="7" t="s">
        <v>6</v>
      </c>
    </row>
    <row r="40">
      <c r="A40" s="4">
        <v>42856.0</v>
      </c>
      <c r="B40" s="5" t="s">
        <v>2387</v>
      </c>
      <c r="C40" s="7" t="s">
        <v>47</v>
      </c>
      <c r="D40" s="7" t="s">
        <v>65</v>
      </c>
      <c r="E40" s="7" t="s">
        <v>105</v>
      </c>
    </row>
    <row r="41">
      <c r="A41" s="4">
        <v>42826.0</v>
      </c>
      <c r="B41" s="5" t="s">
        <v>2388</v>
      </c>
      <c r="C41" s="5" t="s">
        <v>35</v>
      </c>
      <c r="D41" s="5" t="s">
        <v>35</v>
      </c>
      <c r="E41" s="7" t="s">
        <v>67</v>
      </c>
    </row>
    <row r="42">
      <c r="A42" s="4">
        <v>42795.0</v>
      </c>
      <c r="B42" s="5" t="s">
        <v>2388</v>
      </c>
      <c r="C42" s="6">
        <f>+0.1 %</f>
        <v>0.001</v>
      </c>
      <c r="D42" s="6">
        <f>+0.4 %</f>
        <v>0.004</v>
      </c>
      <c r="E42" s="7" t="s">
        <v>106</v>
      </c>
    </row>
    <row r="43">
      <c r="A43" s="4">
        <v>42767.0</v>
      </c>
      <c r="B43" s="5" t="s">
        <v>2389</v>
      </c>
      <c r="C43" s="7" t="s">
        <v>53</v>
      </c>
      <c r="D43" s="7" t="s">
        <v>60</v>
      </c>
      <c r="E43" s="7" t="s">
        <v>106</v>
      </c>
    </row>
    <row r="44">
      <c r="A44" s="4">
        <v>42736.0</v>
      </c>
      <c r="B44" s="5" t="s">
        <v>2388</v>
      </c>
      <c r="C44" s="6">
        <f>+0.5 %</f>
        <v>0.005</v>
      </c>
      <c r="D44" s="7" t="s">
        <v>15</v>
      </c>
      <c r="E44" s="7" t="s">
        <v>13</v>
      </c>
    </row>
    <row r="45">
      <c r="A45" s="4">
        <v>42705.0</v>
      </c>
      <c r="B45" s="5" t="s">
        <v>2390</v>
      </c>
      <c r="C45" s="7" t="s">
        <v>74</v>
      </c>
      <c r="D45" s="7" t="s">
        <v>255</v>
      </c>
      <c r="E45" s="6">
        <f>+2 %</f>
        <v>0.02</v>
      </c>
    </row>
    <row r="46">
      <c r="A46" s="4">
        <v>42675.0</v>
      </c>
      <c r="B46" s="5" t="s">
        <v>31</v>
      </c>
      <c r="C46" s="5" t="s">
        <v>35</v>
      </c>
      <c r="D46" s="7" t="s">
        <v>60</v>
      </c>
      <c r="E46" s="6">
        <f>+2.3 %</f>
        <v>0.023</v>
      </c>
    </row>
    <row r="47">
      <c r="A47" s="4">
        <v>42644.0</v>
      </c>
      <c r="B47" s="5" t="s">
        <v>31</v>
      </c>
      <c r="C47" s="7" t="s">
        <v>72</v>
      </c>
      <c r="D47" s="7" t="s">
        <v>53</v>
      </c>
      <c r="E47" s="6">
        <f>+1.6 %</f>
        <v>0.016</v>
      </c>
    </row>
    <row r="48">
      <c r="A48" s="4">
        <v>42614.0</v>
      </c>
      <c r="B48" s="5" t="s">
        <v>2391</v>
      </c>
      <c r="C48" s="6">
        <f>+1.7 %</f>
        <v>0.017</v>
      </c>
      <c r="D48" s="6">
        <f>+2.5 %</f>
        <v>0.025</v>
      </c>
      <c r="E48" s="6">
        <f>+3.5 %</f>
        <v>0.035</v>
      </c>
    </row>
    <row r="49">
      <c r="A49" s="4">
        <v>42583.0</v>
      </c>
      <c r="B49" s="5" t="s">
        <v>30</v>
      </c>
      <c r="C49" s="6">
        <f>+0.4 %</f>
        <v>0.004</v>
      </c>
      <c r="D49" s="6">
        <f>+0.1 %</f>
        <v>0.001</v>
      </c>
      <c r="E49" s="6">
        <f>+1.7 %</f>
        <v>0.017</v>
      </c>
    </row>
    <row r="50">
      <c r="A50" s="4">
        <v>42552.0</v>
      </c>
      <c r="B50" s="5" t="s">
        <v>132</v>
      </c>
      <c r="C50" s="6">
        <f>+0.5 %</f>
        <v>0.005</v>
      </c>
      <c r="D50" s="7" t="s">
        <v>13</v>
      </c>
      <c r="E50" s="6">
        <f>+2.9 %</f>
        <v>0.029</v>
      </c>
    </row>
    <row r="51">
      <c r="A51" s="4">
        <v>42522.0</v>
      </c>
      <c r="B51" s="5" t="s">
        <v>2389</v>
      </c>
      <c r="C51" s="7" t="s">
        <v>74</v>
      </c>
      <c r="D51" s="7" t="s">
        <v>106</v>
      </c>
      <c r="E51" s="6">
        <f>+3 %</f>
        <v>0.03</v>
      </c>
    </row>
    <row r="52">
      <c r="A52" s="4">
        <v>42491.0</v>
      </c>
      <c r="B52" s="5" t="s">
        <v>2392</v>
      </c>
      <c r="C52" s="7" t="s">
        <v>65</v>
      </c>
      <c r="D52" s="7" t="s">
        <v>66</v>
      </c>
      <c r="E52" s="6">
        <f>+4 %</f>
        <v>0.04</v>
      </c>
    </row>
    <row r="53">
      <c r="A53" s="4">
        <v>42461.0</v>
      </c>
      <c r="B53" s="5" t="s">
        <v>2393</v>
      </c>
      <c r="C53" s="7" t="s">
        <v>15</v>
      </c>
      <c r="D53" s="6">
        <f>+0.4 %</f>
        <v>0.004</v>
      </c>
      <c r="E53" s="6">
        <f>+1 %</f>
        <v>0.01</v>
      </c>
    </row>
    <row r="54">
      <c r="A54" s="4">
        <v>42430.0</v>
      </c>
      <c r="B54" s="5" t="s">
        <v>2394</v>
      </c>
      <c r="C54" s="6">
        <f>+0.1 %</f>
        <v>0.001</v>
      </c>
      <c r="D54" s="6">
        <f t="shared" ref="D54:E54" si="5">+4.5 %</f>
        <v>0.045</v>
      </c>
      <c r="E54" s="6">
        <f t="shared" si="5"/>
        <v>0.045</v>
      </c>
    </row>
    <row r="55">
      <c r="A55" s="4">
        <v>42401.0</v>
      </c>
      <c r="B55" s="5" t="s">
        <v>1018</v>
      </c>
      <c r="C55" s="6">
        <f>+0.6 %</f>
        <v>0.006</v>
      </c>
      <c r="D55" s="6">
        <f>+4 %</f>
        <v>0.04</v>
      </c>
      <c r="E55" s="6">
        <f>+4.4 %</f>
        <v>0.044</v>
      </c>
    </row>
    <row r="56">
      <c r="A56" s="4">
        <v>42370.0</v>
      </c>
      <c r="B56" s="5" t="s">
        <v>29</v>
      </c>
      <c r="C56" s="6">
        <f>+3.8 %</f>
        <v>0.038</v>
      </c>
      <c r="D56" s="6">
        <f>+2.6 %</f>
        <v>0.026</v>
      </c>
      <c r="E56" s="6">
        <f>+5.3 %</f>
        <v>0.053</v>
      </c>
    </row>
    <row r="57">
      <c r="A57" s="4">
        <v>42339.0</v>
      </c>
      <c r="B57" s="5" t="s">
        <v>997</v>
      </c>
      <c r="C57" s="7" t="s">
        <v>60</v>
      </c>
      <c r="D57" s="7" t="s">
        <v>78</v>
      </c>
      <c r="E57" s="6">
        <f>+1 %</f>
        <v>0.01</v>
      </c>
    </row>
    <row r="58">
      <c r="A58" s="4">
        <v>42309.0</v>
      </c>
      <c r="B58" s="5" t="s">
        <v>122</v>
      </c>
      <c r="C58" s="7" t="s">
        <v>74</v>
      </c>
      <c r="D58" s="7" t="s">
        <v>65</v>
      </c>
      <c r="E58" s="6">
        <f>+1.1 %</f>
        <v>0.011</v>
      </c>
    </row>
    <row r="59">
      <c r="A59" s="4">
        <v>42278.0</v>
      </c>
      <c r="B59" s="5" t="s">
        <v>2395</v>
      </c>
      <c r="C59" s="7" t="s">
        <v>57</v>
      </c>
      <c r="D59" s="6">
        <f t="shared" ref="D59:E59" si="6">+1.2 %</f>
        <v>0.012</v>
      </c>
      <c r="E59" s="6">
        <f t="shared" si="6"/>
        <v>0.012</v>
      </c>
    </row>
    <row r="60">
      <c r="A60" s="4">
        <v>42248.0</v>
      </c>
      <c r="B60" s="5" t="s">
        <v>126</v>
      </c>
      <c r="C60" s="7" t="s">
        <v>53</v>
      </c>
      <c r="D60" s="6">
        <f>+2 %</f>
        <v>0.02</v>
      </c>
      <c r="E60" s="6">
        <f>+1.1 %</f>
        <v>0.011</v>
      </c>
    </row>
    <row r="61">
      <c r="A61" s="4">
        <v>42217.0</v>
      </c>
      <c r="B61" s="5" t="s">
        <v>1017</v>
      </c>
      <c r="C61" s="6">
        <f>+1.5 %</f>
        <v>0.015</v>
      </c>
      <c r="D61" s="6">
        <f>+2.3 %</f>
        <v>0.023</v>
      </c>
      <c r="E61" s="7" t="s">
        <v>285</v>
      </c>
    </row>
    <row r="62">
      <c r="A62" s="4">
        <v>42186.0</v>
      </c>
      <c r="B62" s="5" t="s">
        <v>2396</v>
      </c>
      <c r="C62" s="6">
        <f>+0.6 %</f>
        <v>0.006</v>
      </c>
      <c r="D62" s="7" t="s">
        <v>142</v>
      </c>
      <c r="E62" s="7" t="s">
        <v>185</v>
      </c>
    </row>
    <row r="63">
      <c r="A63" s="4">
        <v>42156.0</v>
      </c>
      <c r="B63" s="5" t="s">
        <v>118</v>
      </c>
      <c r="C63" s="6">
        <f>+0.2 %</f>
        <v>0.002</v>
      </c>
      <c r="D63" s="7" t="s">
        <v>48</v>
      </c>
      <c r="E63" s="7" t="s">
        <v>117</v>
      </c>
    </row>
    <row r="64">
      <c r="A64" s="4">
        <v>42125.0</v>
      </c>
      <c r="B64" s="5" t="s">
        <v>998</v>
      </c>
      <c r="C64" s="7" t="s">
        <v>587</v>
      </c>
      <c r="D64" s="7" t="s">
        <v>85</v>
      </c>
      <c r="E64" s="7" t="s">
        <v>6</v>
      </c>
    </row>
    <row r="65">
      <c r="A65" s="4">
        <v>42095.0</v>
      </c>
      <c r="B65" s="5" t="s">
        <v>994</v>
      </c>
      <c r="C65" s="6">
        <f>+3.2 %</f>
        <v>0.032</v>
      </c>
      <c r="D65" s="6">
        <f>+4.7 %</f>
        <v>0.047</v>
      </c>
      <c r="E65" s="7" t="s">
        <v>255</v>
      </c>
    </row>
    <row r="66">
      <c r="A66" s="4">
        <v>42064.0</v>
      </c>
      <c r="B66" s="5" t="s">
        <v>997</v>
      </c>
      <c r="C66" s="7" t="s">
        <v>53</v>
      </c>
      <c r="D66" s="6">
        <f>+1 %</f>
        <v>0.01</v>
      </c>
      <c r="E66" s="7" t="s">
        <v>117</v>
      </c>
    </row>
    <row r="67">
      <c r="A67" s="4">
        <v>42036.0</v>
      </c>
      <c r="B67" s="5" t="s">
        <v>2397</v>
      </c>
      <c r="C67" s="6">
        <f>+1.5 %</f>
        <v>0.015</v>
      </c>
      <c r="D67" s="6">
        <f>+0.7 %</f>
        <v>0.007</v>
      </c>
      <c r="E67" s="7" t="s">
        <v>311</v>
      </c>
    </row>
    <row r="68">
      <c r="A68" s="4">
        <v>42005.0</v>
      </c>
      <c r="B68" s="5" t="s">
        <v>1012</v>
      </c>
      <c r="C68" s="7" t="s">
        <v>60</v>
      </c>
      <c r="D68" s="7" t="s">
        <v>78</v>
      </c>
      <c r="E68" s="7" t="s">
        <v>928</v>
      </c>
    </row>
    <row r="69">
      <c r="A69" s="4">
        <v>41974.0</v>
      </c>
      <c r="B69" s="5" t="s">
        <v>1727</v>
      </c>
      <c r="C69" s="7" t="s">
        <v>60</v>
      </c>
      <c r="D69" s="7" t="s">
        <v>13</v>
      </c>
      <c r="E69" s="7" t="s">
        <v>131</v>
      </c>
    </row>
    <row r="70">
      <c r="A70" s="4">
        <v>41944.0</v>
      </c>
      <c r="B70" s="5" t="s">
        <v>2398</v>
      </c>
      <c r="C70" s="7" t="s">
        <v>48</v>
      </c>
      <c r="D70" s="7" t="s">
        <v>156</v>
      </c>
      <c r="E70" s="7" t="s">
        <v>463</v>
      </c>
    </row>
    <row r="71">
      <c r="A71" s="4">
        <v>41913.0</v>
      </c>
      <c r="B71" s="5" t="s">
        <v>2396</v>
      </c>
      <c r="C71" s="7" t="s">
        <v>60</v>
      </c>
      <c r="D71" s="7" t="s">
        <v>185</v>
      </c>
      <c r="E71" s="7" t="s">
        <v>463</v>
      </c>
    </row>
    <row r="72">
      <c r="A72" s="4">
        <v>41883.0</v>
      </c>
      <c r="B72" s="5" t="s">
        <v>2399</v>
      </c>
      <c r="C72" s="7" t="s">
        <v>7</v>
      </c>
      <c r="D72" s="7" t="s">
        <v>318</v>
      </c>
      <c r="E72" s="7" t="s">
        <v>470</v>
      </c>
    </row>
    <row r="73">
      <c r="A73" s="4">
        <v>41852.0</v>
      </c>
      <c r="B73" s="5" t="s">
        <v>2400</v>
      </c>
      <c r="C73" s="7" t="s">
        <v>75</v>
      </c>
      <c r="D73" s="6">
        <f>+0.3 %</f>
        <v>0.003</v>
      </c>
      <c r="E73" s="7" t="s">
        <v>845</v>
      </c>
    </row>
    <row r="74">
      <c r="A74" s="4">
        <v>41821.0</v>
      </c>
      <c r="B74" s="5" t="s">
        <v>2401</v>
      </c>
      <c r="C74" s="7" t="s">
        <v>85</v>
      </c>
      <c r="D74" s="7" t="s">
        <v>48</v>
      </c>
      <c r="E74" s="7" t="s">
        <v>456</v>
      </c>
    </row>
    <row r="75">
      <c r="A75" s="4">
        <v>41791.0</v>
      </c>
      <c r="B75" s="5" t="s">
        <v>1722</v>
      </c>
      <c r="C75" s="6">
        <f>+2.7 %</f>
        <v>0.027</v>
      </c>
      <c r="D75" s="7" t="s">
        <v>48</v>
      </c>
      <c r="E75" s="7" t="s">
        <v>146</v>
      </c>
    </row>
    <row r="76">
      <c r="A76" s="4">
        <v>41760.0</v>
      </c>
      <c r="B76" s="5" t="s">
        <v>1735</v>
      </c>
      <c r="C76" s="7" t="s">
        <v>285</v>
      </c>
      <c r="D76" s="7" t="s">
        <v>102</v>
      </c>
      <c r="E76" s="7" t="s">
        <v>1657</v>
      </c>
    </row>
    <row r="77">
      <c r="A77" s="4">
        <v>41730.0</v>
      </c>
      <c r="B77" s="5" t="s">
        <v>137</v>
      </c>
      <c r="C77" s="7" t="s">
        <v>85</v>
      </c>
      <c r="D77" s="7" t="s">
        <v>191</v>
      </c>
      <c r="E77" s="7" t="s">
        <v>296</v>
      </c>
    </row>
    <row r="78">
      <c r="A78" s="4">
        <v>41699.0</v>
      </c>
      <c r="B78" s="5" t="s">
        <v>16</v>
      </c>
      <c r="C78" s="7" t="s">
        <v>70</v>
      </c>
      <c r="D78" s="7" t="s">
        <v>90</v>
      </c>
      <c r="E78" s="7" t="s">
        <v>121</v>
      </c>
    </row>
    <row r="79">
      <c r="A79" s="4">
        <v>41671.0</v>
      </c>
      <c r="B79" s="5" t="s">
        <v>144</v>
      </c>
      <c r="C79" s="7" t="s">
        <v>48</v>
      </c>
      <c r="D79" s="6">
        <f>+0.1 %</f>
        <v>0.001</v>
      </c>
      <c r="E79" s="7" t="s">
        <v>278</v>
      </c>
    </row>
    <row r="80">
      <c r="A80" s="4">
        <v>41640.0</v>
      </c>
      <c r="B80" s="5" t="s">
        <v>2402</v>
      </c>
      <c r="C80" s="7" t="s">
        <v>53</v>
      </c>
      <c r="D80" s="5" t="s">
        <v>35</v>
      </c>
      <c r="E80" s="7" t="s">
        <v>102</v>
      </c>
    </row>
    <row r="81">
      <c r="A81" s="4">
        <v>41609.0</v>
      </c>
      <c r="B81" s="5" t="s">
        <v>2403</v>
      </c>
      <c r="C81" s="6">
        <f>+0.8 %</f>
        <v>0.008</v>
      </c>
      <c r="D81" s="6">
        <f>+0.1 %</f>
        <v>0.001</v>
      </c>
      <c r="E81" s="7" t="s">
        <v>188</v>
      </c>
    </row>
    <row r="82">
      <c r="A82" s="4">
        <v>41579.0</v>
      </c>
      <c r="B82" s="5" t="s">
        <v>992</v>
      </c>
      <c r="C82" s="7" t="s">
        <v>48</v>
      </c>
      <c r="D82" s="7" t="s">
        <v>67</v>
      </c>
      <c r="E82" s="7" t="s">
        <v>509</v>
      </c>
    </row>
    <row r="83">
      <c r="A83" s="4">
        <v>41548.0</v>
      </c>
      <c r="B83" s="5" t="s">
        <v>2402</v>
      </c>
      <c r="C83" s="5" t="s">
        <v>35</v>
      </c>
      <c r="D83" s="7" t="s">
        <v>102</v>
      </c>
      <c r="E83" s="7" t="s">
        <v>123</v>
      </c>
    </row>
    <row r="84">
      <c r="A84" s="4">
        <v>41518.0</v>
      </c>
      <c r="B84" s="5" t="s">
        <v>2402</v>
      </c>
      <c r="C84" s="7" t="s">
        <v>47</v>
      </c>
      <c r="D84" s="7" t="s">
        <v>863</v>
      </c>
      <c r="E84" s="7" t="s">
        <v>1031</v>
      </c>
    </row>
    <row r="85">
      <c r="A85" s="4">
        <v>41487.0</v>
      </c>
      <c r="B85" s="5" t="s">
        <v>2404</v>
      </c>
      <c r="C85" s="7" t="s">
        <v>188</v>
      </c>
      <c r="D85" s="7" t="s">
        <v>111</v>
      </c>
      <c r="E85" s="7" t="s">
        <v>1753</v>
      </c>
    </row>
    <row r="86">
      <c r="A86" s="4">
        <v>41456.0</v>
      </c>
      <c r="B86" s="5" t="s">
        <v>1879</v>
      </c>
      <c r="C86" s="7" t="s">
        <v>53</v>
      </c>
      <c r="D86" s="7" t="s">
        <v>78</v>
      </c>
      <c r="E86" s="7" t="s">
        <v>932</v>
      </c>
    </row>
    <row r="87">
      <c r="A87" s="4">
        <v>41426.0</v>
      </c>
      <c r="B87" s="5" t="s">
        <v>2405</v>
      </c>
      <c r="C87" s="7" t="s">
        <v>82</v>
      </c>
      <c r="D87" s="7" t="s">
        <v>60</v>
      </c>
      <c r="E87" s="7" t="s">
        <v>1027</v>
      </c>
    </row>
    <row r="88">
      <c r="A88" s="4">
        <v>41395.0</v>
      </c>
      <c r="B88" s="5" t="s">
        <v>2406</v>
      </c>
      <c r="C88" s="6">
        <f>+0.3 %</f>
        <v>0.003</v>
      </c>
      <c r="D88" s="6">
        <f>+2.5 %</f>
        <v>0.025</v>
      </c>
      <c r="E88" s="7" t="s">
        <v>2407</v>
      </c>
    </row>
    <row r="89">
      <c r="A89" s="4">
        <v>41365.0</v>
      </c>
      <c r="B89" s="5" t="s">
        <v>169</v>
      </c>
      <c r="C89" s="6">
        <f>+0.9 %</f>
        <v>0.009</v>
      </c>
      <c r="D89" s="6">
        <f>+1.4 %</f>
        <v>0.014</v>
      </c>
      <c r="E89" s="7" t="s">
        <v>1749</v>
      </c>
    </row>
    <row r="90">
      <c r="A90" s="4">
        <v>41334.0</v>
      </c>
      <c r="B90" s="5" t="s">
        <v>170</v>
      </c>
      <c r="C90" s="6">
        <f>+1.3 %</f>
        <v>0.013</v>
      </c>
      <c r="D90" s="6">
        <f>+1.5 %</f>
        <v>0.015</v>
      </c>
      <c r="E90" s="7" t="s">
        <v>2408</v>
      </c>
    </row>
    <row r="91">
      <c r="A91" s="4">
        <v>41306.0</v>
      </c>
      <c r="B91" s="5" t="s">
        <v>157</v>
      </c>
      <c r="C91" s="7" t="s">
        <v>74</v>
      </c>
      <c r="D91" s="7" t="s">
        <v>82</v>
      </c>
      <c r="E91" s="7" t="s">
        <v>2409</v>
      </c>
    </row>
    <row r="92">
      <c r="A92" s="4">
        <v>41275.0</v>
      </c>
      <c r="B92" s="5" t="s">
        <v>1879</v>
      </c>
      <c r="C92" s="6">
        <f>+1 %</f>
        <v>0.01</v>
      </c>
      <c r="D92" s="7" t="s">
        <v>191</v>
      </c>
      <c r="E92" s="7" t="s">
        <v>1981</v>
      </c>
    </row>
    <row r="93">
      <c r="A93" s="4">
        <v>41244.0</v>
      </c>
      <c r="B93" s="5" t="s">
        <v>175</v>
      </c>
      <c r="C93" s="7" t="s">
        <v>105</v>
      </c>
      <c r="D93" s="7" t="s">
        <v>454</v>
      </c>
      <c r="E93" s="7" t="s">
        <v>1978</v>
      </c>
    </row>
    <row r="94">
      <c r="A94" s="4">
        <v>41214.0</v>
      </c>
      <c r="B94" s="5" t="s">
        <v>2410</v>
      </c>
      <c r="C94" s="7" t="s">
        <v>90</v>
      </c>
      <c r="D94" s="7" t="s">
        <v>290</v>
      </c>
      <c r="E94" s="7" t="s">
        <v>2411</v>
      </c>
    </row>
    <row r="95">
      <c r="A95" s="4">
        <v>41183.0</v>
      </c>
      <c r="B95" s="5" t="s">
        <v>2412</v>
      </c>
      <c r="C95" s="7" t="s">
        <v>188</v>
      </c>
      <c r="D95" s="7" t="s">
        <v>113</v>
      </c>
      <c r="E95" s="7" t="s">
        <v>1987</v>
      </c>
    </row>
    <row r="96">
      <c r="A96" s="4">
        <v>41153.0</v>
      </c>
      <c r="B96" s="5" t="s">
        <v>2216</v>
      </c>
      <c r="C96" s="7" t="s">
        <v>47</v>
      </c>
      <c r="D96" s="7" t="s">
        <v>11</v>
      </c>
      <c r="E96" s="7" t="s">
        <v>1897</v>
      </c>
    </row>
    <row r="97">
      <c r="A97" s="4">
        <v>41122.0</v>
      </c>
      <c r="B97" s="5" t="s">
        <v>2220</v>
      </c>
      <c r="C97" s="7" t="s">
        <v>63</v>
      </c>
      <c r="D97" s="7" t="s">
        <v>115</v>
      </c>
      <c r="E97" s="7" t="s">
        <v>838</v>
      </c>
    </row>
    <row r="98">
      <c r="A98" s="4">
        <v>41091.0</v>
      </c>
      <c r="B98" s="5" t="s">
        <v>582</v>
      </c>
      <c r="C98" s="7" t="s">
        <v>105</v>
      </c>
      <c r="D98" s="7" t="s">
        <v>707</v>
      </c>
      <c r="E98" s="7" t="s">
        <v>713</v>
      </c>
    </row>
    <row r="99">
      <c r="A99" s="4">
        <v>41061.0</v>
      </c>
      <c r="B99" s="5" t="s">
        <v>558</v>
      </c>
      <c r="C99" s="7" t="s">
        <v>506</v>
      </c>
      <c r="D99" s="7" t="s">
        <v>845</v>
      </c>
      <c r="E99" s="7" t="s">
        <v>294</v>
      </c>
    </row>
    <row r="100">
      <c r="A100" s="4">
        <v>41030.0</v>
      </c>
      <c r="B100" s="5" t="s">
        <v>1053</v>
      </c>
      <c r="C100" s="7" t="s">
        <v>85</v>
      </c>
      <c r="D100" s="7" t="s">
        <v>92</v>
      </c>
      <c r="E100" s="7" t="s">
        <v>719</v>
      </c>
    </row>
    <row r="101">
      <c r="A101" s="4">
        <v>41000.0</v>
      </c>
      <c r="B101" s="5" t="s">
        <v>551</v>
      </c>
      <c r="C101" s="7" t="s">
        <v>106</v>
      </c>
      <c r="D101" s="7" t="s">
        <v>63</v>
      </c>
      <c r="E101" s="7" t="s">
        <v>113</v>
      </c>
    </row>
    <row r="102">
      <c r="A102" s="4">
        <v>40969.0</v>
      </c>
      <c r="B102" s="5" t="s">
        <v>2413</v>
      </c>
      <c r="C102" s="6">
        <f>+0.2 %</f>
        <v>0.002</v>
      </c>
      <c r="D102" s="6">
        <f>+0.3 %</f>
        <v>0.003</v>
      </c>
      <c r="E102" s="7" t="s">
        <v>1010</v>
      </c>
    </row>
    <row r="103">
      <c r="A103" s="4">
        <v>40940.0</v>
      </c>
      <c r="B103" s="5" t="s">
        <v>2414</v>
      </c>
      <c r="C103" s="7" t="s">
        <v>53</v>
      </c>
      <c r="D103" s="7" t="s">
        <v>78</v>
      </c>
      <c r="E103" s="7" t="s">
        <v>119</v>
      </c>
    </row>
    <row r="104">
      <c r="A104" s="4">
        <v>40909.0</v>
      </c>
      <c r="B104" s="5" t="s">
        <v>601</v>
      </c>
      <c r="C104" s="6">
        <f>+0.2 %</f>
        <v>0.002</v>
      </c>
      <c r="D104" s="7" t="s">
        <v>80</v>
      </c>
      <c r="E104" s="7" t="s">
        <v>473</v>
      </c>
    </row>
    <row r="105">
      <c r="A105" s="4">
        <v>40878.0</v>
      </c>
      <c r="B105" s="5" t="s">
        <v>2415</v>
      </c>
      <c r="C105" s="7" t="s">
        <v>75</v>
      </c>
      <c r="D105" s="7" t="s">
        <v>255</v>
      </c>
      <c r="E105" s="7" t="s">
        <v>125</v>
      </c>
    </row>
    <row r="106">
      <c r="A106" s="4">
        <v>40848.0</v>
      </c>
      <c r="B106" s="5" t="s">
        <v>2416</v>
      </c>
      <c r="C106" s="7" t="s">
        <v>85</v>
      </c>
      <c r="D106" s="7" t="s">
        <v>82</v>
      </c>
      <c r="E106" s="7" t="s">
        <v>131</v>
      </c>
    </row>
    <row r="107">
      <c r="A107" s="4">
        <v>40817.0</v>
      </c>
      <c r="B107" s="5" t="s">
        <v>2417</v>
      </c>
      <c r="C107" s="7" t="s">
        <v>60</v>
      </c>
      <c r="D107" s="7" t="s">
        <v>23</v>
      </c>
      <c r="E107" s="7" t="s">
        <v>350</v>
      </c>
    </row>
    <row r="108">
      <c r="A108" s="4">
        <v>40787.0</v>
      </c>
      <c r="B108" s="5" t="s">
        <v>2418</v>
      </c>
      <c r="C108" s="7" t="s">
        <v>15</v>
      </c>
      <c r="D108" s="7" t="s">
        <v>65</v>
      </c>
      <c r="E108" s="7" t="s">
        <v>119</v>
      </c>
    </row>
    <row r="109">
      <c r="A109" s="4">
        <v>40756.0</v>
      </c>
      <c r="B109" s="5" t="s">
        <v>316</v>
      </c>
      <c r="C109" s="7" t="s">
        <v>53</v>
      </c>
      <c r="D109" s="7" t="s">
        <v>80</v>
      </c>
      <c r="E109" s="7" t="s">
        <v>182</v>
      </c>
    </row>
    <row r="110">
      <c r="A110" s="4">
        <v>40725.0</v>
      </c>
      <c r="B110" s="5" t="s">
        <v>1470</v>
      </c>
      <c r="C110" s="7" t="s">
        <v>48</v>
      </c>
      <c r="D110" s="7" t="s">
        <v>150</v>
      </c>
      <c r="E110" s="7" t="s">
        <v>509</v>
      </c>
    </row>
    <row r="111">
      <c r="A111" s="4">
        <v>40695.0</v>
      </c>
      <c r="B111" s="5" t="s">
        <v>2419</v>
      </c>
      <c r="C111" s="7" t="s">
        <v>75</v>
      </c>
      <c r="D111" s="7" t="s">
        <v>506</v>
      </c>
      <c r="E111" s="7" t="s">
        <v>10</v>
      </c>
    </row>
    <row r="112">
      <c r="A112" s="4">
        <v>40664.0</v>
      </c>
      <c r="B112" s="5" t="s">
        <v>1850</v>
      </c>
      <c r="C112" s="7" t="s">
        <v>18</v>
      </c>
      <c r="D112" s="7" t="s">
        <v>255</v>
      </c>
      <c r="E112" s="7" t="s">
        <v>111</v>
      </c>
    </row>
    <row r="113">
      <c r="A113" s="4">
        <v>40634.0</v>
      </c>
      <c r="B113" s="5" t="s">
        <v>1492</v>
      </c>
      <c r="C113" s="7" t="s">
        <v>106</v>
      </c>
      <c r="D113" s="7" t="s">
        <v>92</v>
      </c>
      <c r="E113" s="7" t="s">
        <v>477</v>
      </c>
    </row>
    <row r="114">
      <c r="A114" s="4">
        <v>40603.0</v>
      </c>
      <c r="B114" s="5" t="s">
        <v>334</v>
      </c>
      <c r="C114" s="7" t="s">
        <v>15</v>
      </c>
      <c r="D114" s="7" t="s">
        <v>105</v>
      </c>
      <c r="E114" s="7" t="s">
        <v>587</v>
      </c>
    </row>
    <row r="115">
      <c r="A115" s="4">
        <v>40575.0</v>
      </c>
      <c r="B115" s="5" t="s">
        <v>351</v>
      </c>
      <c r="C115" s="7" t="s">
        <v>15</v>
      </c>
      <c r="D115" s="7" t="s">
        <v>140</v>
      </c>
      <c r="E115" s="7" t="s">
        <v>142</v>
      </c>
    </row>
    <row r="116">
      <c r="A116" s="4">
        <v>40544.0</v>
      </c>
      <c r="B116" s="5" t="s">
        <v>545</v>
      </c>
      <c r="C116" s="7" t="s">
        <v>66</v>
      </c>
      <c r="D116" s="7" t="s">
        <v>105</v>
      </c>
      <c r="E116" s="5" t="s">
        <v>366</v>
      </c>
    </row>
    <row r="117">
      <c r="A117" s="4">
        <v>40513.0</v>
      </c>
      <c r="B117" s="5" t="s">
        <v>328</v>
      </c>
      <c r="C117" s="7" t="s">
        <v>92</v>
      </c>
      <c r="D117" s="7" t="s">
        <v>13</v>
      </c>
      <c r="E117" s="5" t="s">
        <v>366</v>
      </c>
    </row>
    <row r="118">
      <c r="A118" s="4">
        <v>40483.0</v>
      </c>
      <c r="B118" s="5" t="s">
        <v>213</v>
      </c>
      <c r="C118" s="6">
        <f>+2.2 %</f>
        <v>0.022</v>
      </c>
      <c r="D118" s="6">
        <f>+5.9 %</f>
        <v>0.059</v>
      </c>
      <c r="E118" s="5" t="s">
        <v>366</v>
      </c>
    </row>
    <row r="119">
      <c r="A119" s="4">
        <v>40452.0</v>
      </c>
      <c r="B119" s="5" t="s">
        <v>608</v>
      </c>
      <c r="C119" s="7" t="s">
        <v>48</v>
      </c>
      <c r="D119" s="5" t="s">
        <v>35</v>
      </c>
      <c r="E119" s="5" t="s">
        <v>366</v>
      </c>
    </row>
    <row r="120">
      <c r="A120" s="4">
        <v>40422.0</v>
      </c>
      <c r="B120" s="5" t="s">
        <v>613</v>
      </c>
      <c r="C120" s="6">
        <f>+4.3 %</f>
        <v>0.043</v>
      </c>
      <c r="D120" s="6">
        <f>+0.9 %</f>
        <v>0.009</v>
      </c>
      <c r="E120" s="5" t="s">
        <v>366</v>
      </c>
    </row>
    <row r="121">
      <c r="A121" s="4">
        <v>40391.0</v>
      </c>
      <c r="B121" s="5" t="s">
        <v>321</v>
      </c>
      <c r="C121" s="7" t="s">
        <v>7</v>
      </c>
      <c r="D121" s="7" t="s">
        <v>96</v>
      </c>
      <c r="E121" s="5" t="s">
        <v>366</v>
      </c>
    </row>
    <row r="122">
      <c r="A122" s="4">
        <v>40360.0</v>
      </c>
      <c r="B122" s="5" t="s">
        <v>2420</v>
      </c>
      <c r="C122" s="6">
        <f>+0.3 %</f>
        <v>0.003</v>
      </c>
      <c r="D122" s="7" t="s">
        <v>66</v>
      </c>
      <c r="E122" s="5" t="s">
        <v>366</v>
      </c>
    </row>
    <row r="123">
      <c r="A123" s="4">
        <v>40330.0</v>
      </c>
      <c r="B123" s="5" t="s">
        <v>913</v>
      </c>
      <c r="C123" s="7" t="s">
        <v>67</v>
      </c>
      <c r="D123" s="7" t="s">
        <v>105</v>
      </c>
      <c r="E123" s="5" t="s">
        <v>366</v>
      </c>
    </row>
    <row r="124">
      <c r="A124" s="4">
        <v>40299.0</v>
      </c>
      <c r="B124" s="5" t="s">
        <v>227</v>
      </c>
      <c r="C124" s="6">
        <f>+0.2 %</f>
        <v>0.002</v>
      </c>
      <c r="D124" s="6">
        <f>+0.3 %</f>
        <v>0.003</v>
      </c>
      <c r="E124" s="5" t="s">
        <v>366</v>
      </c>
    </row>
    <row r="125">
      <c r="A125" s="4">
        <v>40269.0</v>
      </c>
      <c r="B125" s="5" t="s">
        <v>907</v>
      </c>
      <c r="C125" s="7" t="s">
        <v>15</v>
      </c>
      <c r="D125" s="5" t="s">
        <v>366</v>
      </c>
      <c r="E125" s="5" t="s">
        <v>366</v>
      </c>
    </row>
    <row r="126">
      <c r="A126" s="4">
        <v>40238.0</v>
      </c>
      <c r="B126" s="5" t="s">
        <v>908</v>
      </c>
      <c r="C126" s="6">
        <f>+0.4 %</f>
        <v>0.004</v>
      </c>
      <c r="D126" s="5" t="s">
        <v>366</v>
      </c>
      <c r="E126" s="5" t="s">
        <v>366</v>
      </c>
    </row>
    <row r="127">
      <c r="A127" s="4">
        <v>40210.0</v>
      </c>
      <c r="B127" s="5" t="s">
        <v>2362</v>
      </c>
      <c r="C127" s="5" t="s">
        <v>366</v>
      </c>
      <c r="D127" s="5" t="s">
        <v>366</v>
      </c>
      <c r="E127" s="5" t="s">
        <v>366</v>
      </c>
    </row>
    <row r="128">
      <c r="A128" s="4">
        <v>40179.0</v>
      </c>
      <c r="B128" s="5" t="s">
        <v>366</v>
      </c>
      <c r="C128" s="5" t="s">
        <v>366</v>
      </c>
      <c r="D128" s="5" t="s">
        <v>366</v>
      </c>
      <c r="E128" s="5" t="s">
        <v>366</v>
      </c>
    </row>
    <row r="129">
      <c r="A129" s="4">
        <v>40148.0</v>
      </c>
      <c r="B129" s="5" t="s">
        <v>366</v>
      </c>
      <c r="C129" s="5" t="s">
        <v>366</v>
      </c>
      <c r="D129" s="5" t="s">
        <v>366</v>
      </c>
      <c r="E129" s="5" t="s">
        <v>366</v>
      </c>
    </row>
    <row r="130">
      <c r="A130" s="4">
        <v>40118.0</v>
      </c>
      <c r="B130" s="5" t="s">
        <v>366</v>
      </c>
      <c r="C130" s="5" t="s">
        <v>366</v>
      </c>
      <c r="D130" s="5" t="s">
        <v>366</v>
      </c>
      <c r="E130" s="5" t="s">
        <v>366</v>
      </c>
    </row>
    <row r="131">
      <c r="A131" s="4">
        <v>40087.0</v>
      </c>
      <c r="B131" s="5" t="s">
        <v>366</v>
      </c>
      <c r="C131" s="5" t="s">
        <v>366</v>
      </c>
      <c r="D131" s="5" t="s">
        <v>366</v>
      </c>
      <c r="E131" s="5" t="s">
        <v>366</v>
      </c>
    </row>
    <row r="132">
      <c r="A132" s="4">
        <v>40057.0</v>
      </c>
      <c r="B132" s="5" t="s">
        <v>366</v>
      </c>
      <c r="C132" s="5" t="s">
        <v>366</v>
      </c>
      <c r="D132" s="5" t="s">
        <v>366</v>
      </c>
      <c r="E132" s="5" t="s">
        <v>366</v>
      </c>
    </row>
    <row r="133">
      <c r="A133" s="4">
        <v>40026.0</v>
      </c>
      <c r="B133" s="5" t="s">
        <v>366</v>
      </c>
      <c r="C133" s="5" t="s">
        <v>366</v>
      </c>
      <c r="D133" s="5" t="s">
        <v>366</v>
      </c>
      <c r="E133" s="5" t="s">
        <v>366</v>
      </c>
    </row>
    <row r="134">
      <c r="A134" s="4">
        <v>39995.0</v>
      </c>
      <c r="B134" s="5" t="s">
        <v>366</v>
      </c>
      <c r="C134" s="5" t="s">
        <v>366</v>
      </c>
      <c r="D134" s="5" t="s">
        <v>366</v>
      </c>
      <c r="E134" s="5" t="s">
        <v>366</v>
      </c>
    </row>
    <row r="135">
      <c r="A135" s="4">
        <v>39965.0</v>
      </c>
      <c r="B135" s="5" t="s">
        <v>366</v>
      </c>
      <c r="C135" s="5" t="s">
        <v>366</v>
      </c>
      <c r="D135" s="5" t="s">
        <v>366</v>
      </c>
      <c r="E135" s="5" t="s">
        <v>366</v>
      </c>
    </row>
    <row r="136">
      <c r="A136" s="4">
        <v>39934.0</v>
      </c>
      <c r="B136" s="5" t="s">
        <v>366</v>
      </c>
      <c r="C136" s="5" t="s">
        <v>366</v>
      </c>
      <c r="D136" s="5" t="s">
        <v>366</v>
      </c>
      <c r="E136" s="5" t="s">
        <v>366</v>
      </c>
    </row>
    <row r="137">
      <c r="A137" s="4">
        <v>39904.0</v>
      </c>
      <c r="B137" s="5" t="s">
        <v>366</v>
      </c>
      <c r="C137" s="5" t="s">
        <v>366</v>
      </c>
      <c r="D137" s="5" t="s">
        <v>366</v>
      </c>
      <c r="E137" s="5" t="s">
        <v>366</v>
      </c>
    </row>
    <row r="138">
      <c r="A138" s="4">
        <v>39873.0</v>
      </c>
      <c r="B138" s="5" t="s">
        <v>366</v>
      </c>
      <c r="C138" s="5" t="s">
        <v>366</v>
      </c>
      <c r="D138" s="5" t="s">
        <v>366</v>
      </c>
      <c r="E138" s="5" t="s">
        <v>366</v>
      </c>
    </row>
    <row r="139">
      <c r="A139" s="4">
        <v>39845.0</v>
      </c>
      <c r="B139" s="5" t="s">
        <v>366</v>
      </c>
      <c r="C139" s="5" t="s">
        <v>366</v>
      </c>
      <c r="D139" s="5" t="s">
        <v>366</v>
      </c>
      <c r="E139" s="5" t="s">
        <v>366</v>
      </c>
    </row>
    <row r="140">
      <c r="A140" s="4">
        <v>39814.0</v>
      </c>
      <c r="B140" s="5" t="s">
        <v>366</v>
      </c>
      <c r="C140" s="5" t="s">
        <v>366</v>
      </c>
      <c r="D140" s="5" t="s">
        <v>366</v>
      </c>
      <c r="E140" s="5" t="s">
        <v>366</v>
      </c>
    </row>
    <row r="141">
      <c r="A141" s="4">
        <v>39783.0</v>
      </c>
      <c r="B141" s="5" t="s">
        <v>366</v>
      </c>
      <c r="C141" s="5" t="s">
        <v>366</v>
      </c>
      <c r="D141" s="5" t="s">
        <v>366</v>
      </c>
      <c r="E141" s="5" t="s">
        <v>366</v>
      </c>
    </row>
    <row r="142">
      <c r="A142" s="4">
        <v>39753.0</v>
      </c>
      <c r="B142" s="5" t="s">
        <v>366</v>
      </c>
      <c r="C142" s="5" t="s">
        <v>366</v>
      </c>
      <c r="D142" s="5" t="s">
        <v>366</v>
      </c>
      <c r="E142" s="5" t="s">
        <v>366</v>
      </c>
    </row>
    <row r="143">
      <c r="A143" s="4">
        <v>39722.0</v>
      </c>
      <c r="B143" s="5" t="s">
        <v>366</v>
      </c>
      <c r="C143" s="5" t="s">
        <v>366</v>
      </c>
      <c r="D143" s="5" t="s">
        <v>366</v>
      </c>
      <c r="E143" s="5" t="s">
        <v>366</v>
      </c>
    </row>
    <row r="144">
      <c r="A144" s="4">
        <v>39692.0</v>
      </c>
      <c r="B144" s="5" t="s">
        <v>366</v>
      </c>
      <c r="C144" s="5" t="s">
        <v>366</v>
      </c>
      <c r="D144" s="5" t="s">
        <v>366</v>
      </c>
      <c r="E144" s="5" t="s">
        <v>366</v>
      </c>
    </row>
    <row r="145">
      <c r="A145" s="4">
        <v>39661.0</v>
      </c>
      <c r="B145" s="5" t="s">
        <v>366</v>
      </c>
      <c r="C145" s="5" t="s">
        <v>366</v>
      </c>
      <c r="D145" s="5" t="s">
        <v>366</v>
      </c>
      <c r="E145" s="5" t="s">
        <v>366</v>
      </c>
    </row>
    <row r="146">
      <c r="A146" s="4">
        <v>39630.0</v>
      </c>
      <c r="B146" s="5" t="s">
        <v>366</v>
      </c>
      <c r="C146" s="5" t="s">
        <v>366</v>
      </c>
      <c r="D146" s="5" t="s">
        <v>366</v>
      </c>
      <c r="E146" s="5" t="s">
        <v>366</v>
      </c>
    </row>
    <row r="147">
      <c r="A147" s="4">
        <v>39600.0</v>
      </c>
      <c r="B147" s="5" t="s">
        <v>366</v>
      </c>
      <c r="C147" s="5" t="s">
        <v>366</v>
      </c>
      <c r="D147" s="5" t="s">
        <v>366</v>
      </c>
      <c r="E147" s="5" t="s">
        <v>366</v>
      </c>
    </row>
    <row r="148">
      <c r="A148" s="4">
        <v>39569.0</v>
      </c>
      <c r="B148" s="5" t="s">
        <v>366</v>
      </c>
      <c r="C148" s="5" t="s">
        <v>366</v>
      </c>
      <c r="D148" s="5" t="s">
        <v>366</v>
      </c>
      <c r="E148" s="5" t="s">
        <v>366</v>
      </c>
    </row>
    <row r="149">
      <c r="A149" s="4">
        <v>39539.0</v>
      </c>
      <c r="B149" s="5" t="s">
        <v>366</v>
      </c>
      <c r="C149" s="5" t="s">
        <v>366</v>
      </c>
      <c r="D149" s="5" t="s">
        <v>366</v>
      </c>
      <c r="E149" s="5" t="s">
        <v>366</v>
      </c>
    </row>
    <row r="150">
      <c r="A150" s="4">
        <v>39508.0</v>
      </c>
      <c r="B150" s="5" t="s">
        <v>366</v>
      </c>
      <c r="C150" s="5" t="s">
        <v>366</v>
      </c>
      <c r="D150" s="5" t="s">
        <v>366</v>
      </c>
      <c r="E150" s="5" t="s">
        <v>366</v>
      </c>
    </row>
    <row r="151">
      <c r="A151" s="4">
        <v>39479.0</v>
      </c>
      <c r="B151" s="5" t="s">
        <v>366</v>
      </c>
      <c r="C151" s="5" t="s">
        <v>366</v>
      </c>
      <c r="D151" s="5" t="s">
        <v>366</v>
      </c>
      <c r="E151" s="5" t="s">
        <v>366</v>
      </c>
    </row>
    <row r="152">
      <c r="A152" s="4">
        <v>39448.0</v>
      </c>
      <c r="B152" s="5" t="s">
        <v>366</v>
      </c>
      <c r="C152" s="5" t="s">
        <v>366</v>
      </c>
      <c r="D152" s="5" t="s">
        <v>366</v>
      </c>
      <c r="E152" s="5" t="s">
        <v>366</v>
      </c>
    </row>
    <row r="153">
      <c r="A153" s="4">
        <v>39417.0</v>
      </c>
      <c r="B153" s="5" t="s">
        <v>366</v>
      </c>
      <c r="C153" s="5" t="s">
        <v>366</v>
      </c>
      <c r="D153" s="5" t="s">
        <v>366</v>
      </c>
      <c r="E153" s="5" t="s">
        <v>366</v>
      </c>
    </row>
    <row r="154">
      <c r="A154" s="4">
        <v>39387.0</v>
      </c>
      <c r="B154" s="5" t="s">
        <v>366</v>
      </c>
      <c r="C154" s="5" t="s">
        <v>366</v>
      </c>
      <c r="D154" s="5" t="s">
        <v>366</v>
      </c>
      <c r="E154" s="5" t="s">
        <v>366</v>
      </c>
    </row>
    <row r="155">
      <c r="A155" s="4">
        <v>39356.0</v>
      </c>
      <c r="B155" s="5" t="s">
        <v>366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2421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2422</v>
      </c>
      <c r="C2" s="7" t="s">
        <v>60</v>
      </c>
      <c r="D2" s="6">
        <f>+4 %</f>
        <v>0.04</v>
      </c>
      <c r="E2" s="6">
        <f>+2 %</f>
        <v>0.02</v>
      </c>
    </row>
    <row r="3">
      <c r="A3" s="4">
        <v>43983.0</v>
      </c>
      <c r="B3" s="5" t="s">
        <v>1998</v>
      </c>
      <c r="C3" s="6">
        <f>+1.4 %</f>
        <v>0.014</v>
      </c>
      <c r="D3" s="6">
        <f>+4.4 %</f>
        <v>0.044</v>
      </c>
      <c r="E3" s="6">
        <f>+0.9 %</f>
        <v>0.009</v>
      </c>
    </row>
    <row r="4">
      <c r="A4" s="4">
        <v>43952.0</v>
      </c>
      <c r="B4" s="5" t="s">
        <v>2205</v>
      </c>
      <c r="C4" s="6">
        <f>+3 %</f>
        <v>0.03</v>
      </c>
      <c r="D4" s="6">
        <f>+3.1 %</f>
        <v>0.031</v>
      </c>
      <c r="E4" s="6">
        <f>+0.7 %</f>
        <v>0.007</v>
      </c>
    </row>
    <row r="5">
      <c r="A5" s="4">
        <v>43922.0</v>
      </c>
      <c r="B5" s="5" t="s">
        <v>1900</v>
      </c>
      <c r="C5" s="5" t="s">
        <v>35</v>
      </c>
      <c r="D5" s="7" t="s">
        <v>255</v>
      </c>
      <c r="E5" s="7" t="s">
        <v>106</v>
      </c>
    </row>
    <row r="6">
      <c r="A6" s="4">
        <v>43891.0</v>
      </c>
      <c r="B6" s="5" t="s">
        <v>2423</v>
      </c>
      <c r="C6" s="6">
        <f>+0.1 %</f>
        <v>0.001</v>
      </c>
      <c r="D6" s="7" t="s">
        <v>80</v>
      </c>
      <c r="E6" s="7" t="s">
        <v>105</v>
      </c>
    </row>
    <row r="7">
      <c r="A7" s="4">
        <v>43862.0</v>
      </c>
      <c r="B7" s="5" t="s">
        <v>1692</v>
      </c>
      <c r="C7" s="7" t="s">
        <v>152</v>
      </c>
      <c r="D7" s="7" t="s">
        <v>92</v>
      </c>
      <c r="E7" s="6">
        <f>+0.5 %</f>
        <v>0.005</v>
      </c>
    </row>
    <row r="8">
      <c r="A8" s="4">
        <v>43831.0</v>
      </c>
      <c r="B8" s="5" t="s">
        <v>1468</v>
      </c>
      <c r="C8" s="6">
        <f t="shared" ref="C8:D8" si="1">+0.6 %</f>
        <v>0.006</v>
      </c>
      <c r="D8" s="6">
        <f t="shared" si="1"/>
        <v>0.006</v>
      </c>
      <c r="E8" s="6">
        <f>+4.7 %</f>
        <v>0.047</v>
      </c>
    </row>
    <row r="9">
      <c r="A9" s="4">
        <v>43800.0</v>
      </c>
      <c r="B9" s="5" t="s">
        <v>1472</v>
      </c>
      <c r="C9" s="7" t="s">
        <v>60</v>
      </c>
      <c r="D9" s="6">
        <f>+0.6 %</f>
        <v>0.006</v>
      </c>
      <c r="E9" s="6">
        <f>+6.4 %</f>
        <v>0.064</v>
      </c>
    </row>
    <row r="10">
      <c r="A10" s="4">
        <v>43770.0</v>
      </c>
      <c r="B10" s="5" t="s">
        <v>1058</v>
      </c>
      <c r="C10" s="6">
        <f>+0.4 %</f>
        <v>0.004</v>
      </c>
      <c r="D10" s="6">
        <f>+1.2 %</f>
        <v>0.012</v>
      </c>
      <c r="E10" s="6">
        <f>+7.7 %</f>
        <v>0.077</v>
      </c>
    </row>
    <row r="11">
      <c r="A11" s="4">
        <v>43739.0</v>
      </c>
      <c r="B11" s="5" t="s">
        <v>2424</v>
      </c>
      <c r="C11" s="6">
        <f>+0.7 %</f>
        <v>0.007</v>
      </c>
      <c r="D11" s="6">
        <f>+0.3 %</f>
        <v>0.003</v>
      </c>
      <c r="E11" s="6">
        <f>+5.9 %</f>
        <v>0.059</v>
      </c>
    </row>
    <row r="12">
      <c r="A12" s="4">
        <v>43709.0</v>
      </c>
      <c r="B12" s="5" t="s">
        <v>1858</v>
      </c>
      <c r="C12" s="6">
        <f>+0.2 %</f>
        <v>0.002</v>
      </c>
      <c r="D12" s="7" t="s">
        <v>105</v>
      </c>
      <c r="E12" s="6">
        <f>+6 %</f>
        <v>0.06</v>
      </c>
    </row>
    <row r="13">
      <c r="A13" s="4">
        <v>43678.0</v>
      </c>
      <c r="B13" s="5" t="s">
        <v>1483</v>
      </c>
      <c r="C13" s="7" t="s">
        <v>48</v>
      </c>
      <c r="D13" s="7" t="s">
        <v>85</v>
      </c>
      <c r="E13" s="6">
        <f>+8.1 %</f>
        <v>0.081</v>
      </c>
    </row>
    <row r="14">
      <c r="A14" s="4">
        <v>43647.0</v>
      </c>
      <c r="B14" s="5" t="s">
        <v>1482</v>
      </c>
      <c r="C14" s="7" t="s">
        <v>78</v>
      </c>
      <c r="D14" s="5" t="s">
        <v>35</v>
      </c>
      <c r="E14" s="6">
        <f>+9 %</f>
        <v>0.09</v>
      </c>
    </row>
    <row r="15">
      <c r="A15" s="4">
        <v>43617.0</v>
      </c>
      <c r="B15" s="5" t="s">
        <v>2425</v>
      </c>
      <c r="C15" s="6">
        <f>+1.1 %</f>
        <v>0.011</v>
      </c>
      <c r="D15" s="6">
        <f>+1.6 %</f>
        <v>0.016</v>
      </c>
      <c r="E15" s="6">
        <f>+11.8 %</f>
        <v>0.118</v>
      </c>
    </row>
    <row r="16">
      <c r="A16" s="4">
        <v>43586.0</v>
      </c>
      <c r="B16" s="5" t="s">
        <v>2424</v>
      </c>
      <c r="C16" s="6">
        <f>+0.3 %</f>
        <v>0.003</v>
      </c>
      <c r="D16" s="6">
        <f>+2.9 %</f>
        <v>0.029</v>
      </c>
      <c r="E16" s="6">
        <f>+9.5 %</f>
        <v>0.095</v>
      </c>
    </row>
    <row r="17">
      <c r="A17" s="4">
        <v>43556.0</v>
      </c>
      <c r="B17" s="5" t="s">
        <v>1997</v>
      </c>
      <c r="C17" s="6">
        <f>+0.2 %</f>
        <v>0.002</v>
      </c>
      <c r="D17" s="6">
        <f>+3.9 %</f>
        <v>0.039</v>
      </c>
      <c r="E17" s="6">
        <f>+12.3 %</f>
        <v>0.123</v>
      </c>
    </row>
    <row r="18">
      <c r="A18" s="4">
        <v>43525.0</v>
      </c>
      <c r="B18" s="5" t="s">
        <v>2426</v>
      </c>
      <c r="C18" s="6">
        <f>+2.4 %</f>
        <v>0.024</v>
      </c>
      <c r="D18" s="6">
        <f>+6 %</f>
        <v>0.06</v>
      </c>
      <c r="E18" s="6">
        <f>+15.7 %</f>
        <v>0.157</v>
      </c>
    </row>
    <row r="19">
      <c r="A19" s="4">
        <v>43497.0</v>
      </c>
      <c r="B19" s="5" t="s">
        <v>2427</v>
      </c>
      <c r="C19" s="6">
        <f>+1.2 %</f>
        <v>0.012</v>
      </c>
      <c r="D19" s="6">
        <f>+4.3 %</f>
        <v>0.043</v>
      </c>
      <c r="E19" s="6">
        <f>+12.7 %</f>
        <v>0.127</v>
      </c>
    </row>
    <row r="20">
      <c r="A20" s="4">
        <v>43466.0</v>
      </c>
      <c r="B20" s="5" t="s">
        <v>2428</v>
      </c>
      <c r="C20" s="6">
        <f>+2.3 %</f>
        <v>0.023</v>
      </c>
      <c r="D20" s="6">
        <f>+1.7 %</f>
        <v>0.017</v>
      </c>
      <c r="E20" s="6">
        <f>+12.2 %</f>
        <v>0.122</v>
      </c>
    </row>
    <row r="21">
      <c r="A21" s="4">
        <v>43435.0</v>
      </c>
      <c r="B21" s="5" t="s">
        <v>552</v>
      </c>
      <c r="C21" s="6">
        <f>+0.7 %</f>
        <v>0.007</v>
      </c>
      <c r="D21" s="6">
        <f>+0.2 %</f>
        <v>0.002</v>
      </c>
      <c r="E21" s="6">
        <f>+11 %</f>
        <v>0.11</v>
      </c>
    </row>
    <row r="22">
      <c r="A22" s="4">
        <v>43405.0</v>
      </c>
      <c r="B22" s="5" t="s">
        <v>2375</v>
      </c>
      <c r="C22" s="7" t="s">
        <v>13</v>
      </c>
      <c r="D22" s="6">
        <f>+1.7 %</f>
        <v>0.017</v>
      </c>
      <c r="E22" s="6">
        <f>+9.9 %</f>
        <v>0.099</v>
      </c>
    </row>
    <row r="23">
      <c r="A23" s="4">
        <v>43374.0</v>
      </c>
      <c r="B23" s="5" t="s">
        <v>598</v>
      </c>
      <c r="C23" s="6">
        <f>+0.8 %</f>
        <v>0.008</v>
      </c>
      <c r="D23" s="6">
        <f>+3.2 %</f>
        <v>0.032</v>
      </c>
      <c r="E23" s="6">
        <f>+11.2 %</f>
        <v>0.112</v>
      </c>
    </row>
    <row r="24">
      <c r="A24" s="4">
        <v>43344.0</v>
      </c>
      <c r="B24" s="5" t="s">
        <v>553</v>
      </c>
      <c r="C24" s="6">
        <f>+2.2 %</f>
        <v>0.022</v>
      </c>
      <c r="D24" s="6">
        <f>+3.6 %</f>
        <v>0.036</v>
      </c>
      <c r="E24" s="6">
        <f>+11.7 %</f>
        <v>0.117</v>
      </c>
    </row>
    <row r="25">
      <c r="A25" s="4">
        <v>43313.0</v>
      </c>
      <c r="B25" s="5" t="s">
        <v>2210</v>
      </c>
      <c r="C25" s="6">
        <f>+0.2 %</f>
        <v>0.002</v>
      </c>
      <c r="D25" s="6">
        <f>+0.3 %</f>
        <v>0.003</v>
      </c>
      <c r="E25" s="6">
        <f>+13 %</f>
        <v>0.13</v>
      </c>
    </row>
    <row r="26">
      <c r="A26" s="4">
        <v>43282.0</v>
      </c>
      <c r="B26" s="5" t="s">
        <v>973</v>
      </c>
      <c r="C26" s="6">
        <f>+1.2 %</f>
        <v>0.012</v>
      </c>
      <c r="D26" s="6">
        <f>+3.1 %</f>
        <v>0.031</v>
      </c>
      <c r="E26" s="6">
        <f>+13.3 %</f>
        <v>0.133</v>
      </c>
    </row>
    <row r="27">
      <c r="A27" s="4">
        <v>43252.0</v>
      </c>
      <c r="B27" s="5" t="s">
        <v>561</v>
      </c>
      <c r="C27" s="7" t="s">
        <v>65</v>
      </c>
      <c r="D27" s="6">
        <f>+5.2 %</f>
        <v>0.052</v>
      </c>
      <c r="E27" s="6">
        <f>+12.2 %</f>
        <v>0.122</v>
      </c>
    </row>
    <row r="28">
      <c r="A28" s="4">
        <v>43221.0</v>
      </c>
      <c r="B28" s="5" t="s">
        <v>556</v>
      </c>
      <c r="C28" s="6">
        <f>+2.9 %</f>
        <v>0.029</v>
      </c>
      <c r="D28" s="6">
        <f>+5.9 %</f>
        <v>0.059</v>
      </c>
      <c r="E28" s="6">
        <f>+14.5 %</f>
        <v>0.145</v>
      </c>
    </row>
    <row r="29">
      <c r="A29" s="4">
        <v>43191.0</v>
      </c>
      <c r="B29" s="5" t="s">
        <v>2228</v>
      </c>
      <c r="C29" s="6">
        <f>+3.3 %</f>
        <v>0.033</v>
      </c>
      <c r="D29" s="6">
        <f>+3.8 %</f>
        <v>0.038</v>
      </c>
      <c r="E29" s="6">
        <f>+12.5 %</f>
        <v>0.125</v>
      </c>
    </row>
    <row r="30">
      <c r="A30" s="4">
        <v>43160.0</v>
      </c>
      <c r="B30" s="5" t="s">
        <v>2429</v>
      </c>
      <c r="C30" s="7" t="s">
        <v>15</v>
      </c>
      <c r="D30" s="6">
        <f t="shared" ref="D30:D31" si="2">+1.7 %</f>
        <v>0.017</v>
      </c>
      <c r="E30" s="6">
        <f>+8.7 %</f>
        <v>0.087</v>
      </c>
    </row>
    <row r="31">
      <c r="A31" s="4">
        <v>43132.0</v>
      </c>
      <c r="B31" s="5" t="s">
        <v>262</v>
      </c>
      <c r="C31" s="6">
        <f>+0.8 %</f>
        <v>0.008</v>
      </c>
      <c r="D31" s="6">
        <f t="shared" si="2"/>
        <v>0.017</v>
      </c>
      <c r="E31" s="6">
        <f>+8.2 %</f>
        <v>0.082</v>
      </c>
    </row>
    <row r="32">
      <c r="A32" s="4">
        <v>43101.0</v>
      </c>
      <c r="B32" s="5" t="s">
        <v>266</v>
      </c>
      <c r="C32" s="6">
        <f>+1.1 %</f>
        <v>0.011</v>
      </c>
      <c r="D32" s="6">
        <f>+0.8 %</f>
        <v>0.008</v>
      </c>
      <c r="E32" s="6">
        <f>+7.2 %</f>
        <v>0.072</v>
      </c>
    </row>
    <row r="33">
      <c r="A33" s="4">
        <v>43070.0</v>
      </c>
      <c r="B33" s="5" t="s">
        <v>2223</v>
      </c>
      <c r="C33" s="7" t="s">
        <v>57</v>
      </c>
      <c r="D33" s="6">
        <f>+0.9 %</f>
        <v>0.009</v>
      </c>
      <c r="E33" s="6">
        <f>+5.5 %</f>
        <v>0.055</v>
      </c>
    </row>
    <row r="34">
      <c r="A34" s="4">
        <v>43040.0</v>
      </c>
      <c r="B34" s="5" t="s">
        <v>2430</v>
      </c>
      <c r="C34" s="7" t="s">
        <v>57</v>
      </c>
      <c r="D34" s="6">
        <f>+4.5 %</f>
        <v>0.045</v>
      </c>
      <c r="E34" s="6">
        <f>+7.3 %</f>
        <v>0.073</v>
      </c>
    </row>
    <row r="35">
      <c r="A35" s="4">
        <v>43009.0</v>
      </c>
      <c r="B35" s="5" t="s">
        <v>254</v>
      </c>
      <c r="C35" s="6">
        <f>+1.3 %</f>
        <v>0.013</v>
      </c>
      <c r="D35" s="6">
        <f>+5.1 %</f>
        <v>0.051</v>
      </c>
      <c r="E35" s="6">
        <f>+8.3 %</f>
        <v>0.083</v>
      </c>
    </row>
    <row r="36">
      <c r="A36" s="4">
        <v>42979.0</v>
      </c>
      <c r="B36" s="5" t="s">
        <v>2431</v>
      </c>
      <c r="C36" s="6">
        <f>+3.3 %</f>
        <v>0.033</v>
      </c>
      <c r="D36" s="6">
        <f>+4 %</f>
        <v>0.04</v>
      </c>
      <c r="E36" s="6">
        <f>+7.5 %</f>
        <v>0.075</v>
      </c>
    </row>
    <row r="37">
      <c r="A37" s="4">
        <v>42948.0</v>
      </c>
      <c r="B37" s="5" t="s">
        <v>162</v>
      </c>
      <c r="C37" s="6">
        <f>+0.5 %</f>
        <v>0.005</v>
      </c>
      <c r="D37" s="6">
        <f>+1.7 %</f>
        <v>0.017</v>
      </c>
      <c r="E37" s="6">
        <f>+6.5 %</f>
        <v>0.065</v>
      </c>
    </row>
    <row r="38">
      <c r="A38" s="4">
        <v>42917.0</v>
      </c>
      <c r="B38" s="5" t="s">
        <v>1883</v>
      </c>
      <c r="C38" s="6">
        <f>+0.2 %</f>
        <v>0.002</v>
      </c>
      <c r="D38" s="6">
        <f>+2.3 %</f>
        <v>0.023</v>
      </c>
      <c r="E38" s="6">
        <f>+3.7 %</f>
        <v>0.037</v>
      </c>
    </row>
    <row r="39">
      <c r="A39" s="4">
        <v>42887.0</v>
      </c>
      <c r="B39" s="5" t="s">
        <v>1710</v>
      </c>
      <c r="C39" s="6">
        <f>+1 %</f>
        <v>0.01</v>
      </c>
      <c r="D39" s="6">
        <f>+1.9 %</f>
        <v>0.019</v>
      </c>
      <c r="E39" s="6">
        <f>+3.1 %</f>
        <v>0.031</v>
      </c>
    </row>
    <row r="40">
      <c r="A40" s="4">
        <v>42856.0</v>
      </c>
      <c r="B40" s="5" t="s">
        <v>172</v>
      </c>
      <c r="C40" s="6">
        <f>+1.1 %</f>
        <v>0.011</v>
      </c>
      <c r="D40" s="6">
        <f>+0.1 %</f>
        <v>0.001</v>
      </c>
      <c r="E40" s="6">
        <f>+3.4 %</f>
        <v>0.034</v>
      </c>
    </row>
    <row r="41">
      <c r="A41" s="4">
        <v>42826.0</v>
      </c>
      <c r="B41" s="5" t="s">
        <v>1870</v>
      </c>
      <c r="C41" s="7" t="s">
        <v>57</v>
      </c>
      <c r="D41" s="7" t="s">
        <v>47</v>
      </c>
      <c r="E41" s="6">
        <f>+3.2 %</f>
        <v>0.032</v>
      </c>
    </row>
    <row r="42">
      <c r="A42" s="4">
        <v>42795.0</v>
      </c>
      <c r="B42" s="5" t="s">
        <v>2432</v>
      </c>
      <c r="C42" s="7" t="s">
        <v>23</v>
      </c>
      <c r="D42" s="7" t="s">
        <v>78</v>
      </c>
      <c r="E42" s="6">
        <f>+4.5 %</f>
        <v>0.045</v>
      </c>
    </row>
    <row r="43">
      <c r="A43" s="4">
        <v>42767.0</v>
      </c>
      <c r="B43" s="5" t="s">
        <v>1869</v>
      </c>
      <c r="C43" s="7" t="s">
        <v>57</v>
      </c>
      <c r="D43" s="6">
        <f>+0.9 %</f>
        <v>0.009</v>
      </c>
      <c r="E43" s="6">
        <f>+7.4 %</f>
        <v>0.074</v>
      </c>
    </row>
    <row r="44">
      <c r="A44" s="4">
        <v>42736.0</v>
      </c>
      <c r="B44" s="5" t="s">
        <v>2433</v>
      </c>
      <c r="C44" s="7" t="s">
        <v>60</v>
      </c>
      <c r="D44" s="6">
        <f>+1.8 %</f>
        <v>0.018</v>
      </c>
      <c r="E44" s="6">
        <f>+8.1 %</f>
        <v>0.081</v>
      </c>
    </row>
    <row r="45">
      <c r="A45" s="4">
        <v>42705.0</v>
      </c>
      <c r="B45" s="5" t="s">
        <v>2434</v>
      </c>
      <c r="C45" s="6">
        <f>+1.5 %</f>
        <v>0.015</v>
      </c>
      <c r="D45" s="6">
        <f>+2.9 %</f>
        <v>0.029</v>
      </c>
      <c r="E45" s="6">
        <f>+5.6 %</f>
        <v>0.056</v>
      </c>
    </row>
    <row r="46">
      <c r="A46" s="4">
        <v>42675.0</v>
      </c>
      <c r="B46" s="5" t="s">
        <v>1880</v>
      </c>
      <c r="C46" s="6">
        <f>+0.7 %</f>
        <v>0.007</v>
      </c>
      <c r="D46" s="6">
        <f>+3.6 %</f>
        <v>0.036</v>
      </c>
      <c r="E46" s="6">
        <f>+4.2 %</f>
        <v>0.042</v>
      </c>
    </row>
    <row r="47">
      <c r="A47" s="4">
        <v>42644.0</v>
      </c>
      <c r="B47" s="5" t="s">
        <v>175</v>
      </c>
      <c r="C47" s="6">
        <f>+0.6 %</f>
        <v>0.006</v>
      </c>
      <c r="D47" s="6">
        <f>+0.7 %</f>
        <v>0.007</v>
      </c>
      <c r="E47" s="6">
        <f>+1.4 %</f>
        <v>0.014</v>
      </c>
    </row>
    <row r="48">
      <c r="A48" s="4">
        <v>42614.0</v>
      </c>
      <c r="B48" s="5" t="s">
        <v>1712</v>
      </c>
      <c r="C48" s="6">
        <f>+2.3 %</f>
        <v>0.023</v>
      </c>
      <c r="D48" s="7" t="s">
        <v>15</v>
      </c>
      <c r="E48" s="6">
        <f>+1.9 %</f>
        <v>0.019</v>
      </c>
    </row>
    <row r="49">
      <c r="A49" s="4">
        <v>42583.0</v>
      </c>
      <c r="B49" s="5" t="s">
        <v>1983</v>
      </c>
      <c r="C49" s="7" t="s">
        <v>80</v>
      </c>
      <c r="D49" s="7" t="s">
        <v>66</v>
      </c>
      <c r="E49" s="6">
        <f>+0.6 %</f>
        <v>0.006</v>
      </c>
    </row>
    <row r="50">
      <c r="A50" s="4">
        <v>42552.0</v>
      </c>
      <c r="B50" s="5" t="s">
        <v>1911</v>
      </c>
      <c r="C50" s="7" t="s">
        <v>60</v>
      </c>
      <c r="D50" s="6">
        <f>+1.8 %</f>
        <v>0.018</v>
      </c>
      <c r="E50" s="7" t="s">
        <v>13</v>
      </c>
    </row>
    <row r="51">
      <c r="A51" s="4">
        <v>42522.0</v>
      </c>
      <c r="B51" s="5" t="s">
        <v>1741</v>
      </c>
      <c r="C51" s="6">
        <f>+1.3 %</f>
        <v>0.013</v>
      </c>
      <c r="D51" s="6">
        <f>+3.3 %</f>
        <v>0.033</v>
      </c>
      <c r="E51" s="7" t="s">
        <v>13</v>
      </c>
    </row>
    <row r="52">
      <c r="A52" s="4">
        <v>42491.0</v>
      </c>
      <c r="B52" s="5" t="s">
        <v>2435</v>
      </c>
      <c r="C52" s="6">
        <f>+0.9 %</f>
        <v>0.009</v>
      </c>
      <c r="D52" s="6">
        <f>+4 %</f>
        <v>0.04</v>
      </c>
      <c r="E52" s="7" t="s">
        <v>587</v>
      </c>
    </row>
    <row r="53">
      <c r="A53" s="4">
        <v>42461.0</v>
      </c>
      <c r="B53" s="5" t="s">
        <v>1714</v>
      </c>
      <c r="C53" s="6">
        <f>+1.1 %</f>
        <v>0.011</v>
      </c>
      <c r="D53" s="6">
        <f>+3.6 %</f>
        <v>0.036</v>
      </c>
      <c r="E53" s="7" t="s">
        <v>287</v>
      </c>
    </row>
    <row r="54">
      <c r="A54" s="4">
        <v>42430.0</v>
      </c>
      <c r="B54" s="5" t="s">
        <v>2436</v>
      </c>
      <c r="C54" s="6">
        <f>+2 %</f>
        <v>0.02</v>
      </c>
      <c r="D54" s="7" t="s">
        <v>15</v>
      </c>
      <c r="E54" s="7" t="s">
        <v>477</v>
      </c>
    </row>
    <row r="55">
      <c r="A55" s="4">
        <v>42401.0</v>
      </c>
      <c r="B55" s="5" t="s">
        <v>2437</v>
      </c>
      <c r="C55" s="6">
        <f>+0.5 %</f>
        <v>0.005</v>
      </c>
      <c r="D55" s="7" t="s">
        <v>80</v>
      </c>
      <c r="E55" s="7" t="s">
        <v>509</v>
      </c>
    </row>
    <row r="56">
      <c r="A56" s="4">
        <v>42370.0</v>
      </c>
      <c r="B56" s="5" t="s">
        <v>1916</v>
      </c>
      <c r="C56" s="7" t="s">
        <v>255</v>
      </c>
      <c r="D56" s="7" t="s">
        <v>188</v>
      </c>
      <c r="E56" s="7" t="s">
        <v>473</v>
      </c>
    </row>
    <row r="57">
      <c r="A57" s="4">
        <v>42339.0</v>
      </c>
      <c r="B57" s="5" t="s">
        <v>1036</v>
      </c>
      <c r="C57" s="6">
        <f>+0.1 %</f>
        <v>0.001</v>
      </c>
      <c r="D57" s="7" t="s">
        <v>23</v>
      </c>
      <c r="E57" s="7" t="s">
        <v>863</v>
      </c>
    </row>
    <row r="58">
      <c r="A58" s="4">
        <v>42309.0</v>
      </c>
      <c r="B58" s="5" t="s">
        <v>1715</v>
      </c>
      <c r="C58" s="7" t="s">
        <v>63</v>
      </c>
      <c r="D58" s="6">
        <f>+0.1 %</f>
        <v>0.001</v>
      </c>
      <c r="E58" s="7" t="s">
        <v>863</v>
      </c>
    </row>
    <row r="59">
      <c r="A59" s="4">
        <v>42278.0</v>
      </c>
      <c r="B59" s="5" t="s">
        <v>2438</v>
      </c>
      <c r="C59" s="6">
        <f>+1.1 %</f>
        <v>0.011</v>
      </c>
      <c r="D59" s="7" t="s">
        <v>106</v>
      </c>
      <c r="E59" s="7" t="s">
        <v>191</v>
      </c>
    </row>
    <row r="60">
      <c r="A60" s="4">
        <v>42248.0</v>
      </c>
      <c r="B60" s="5" t="s">
        <v>1714</v>
      </c>
      <c r="C60" s="6">
        <f>+1 %</f>
        <v>0.01</v>
      </c>
      <c r="D60" s="7" t="s">
        <v>212</v>
      </c>
      <c r="E60" s="7" t="s">
        <v>123</v>
      </c>
    </row>
    <row r="61">
      <c r="A61" s="4">
        <v>42217.0</v>
      </c>
      <c r="B61" s="5" t="s">
        <v>2439</v>
      </c>
      <c r="C61" s="7" t="s">
        <v>506</v>
      </c>
      <c r="D61" s="7" t="s">
        <v>477</v>
      </c>
      <c r="E61" s="7" t="s">
        <v>454</v>
      </c>
    </row>
    <row r="62">
      <c r="A62" s="4">
        <v>42186.0</v>
      </c>
      <c r="B62" s="5" t="s">
        <v>173</v>
      </c>
      <c r="C62" s="7" t="s">
        <v>60</v>
      </c>
      <c r="D62" s="7" t="s">
        <v>72</v>
      </c>
      <c r="E62" s="7" t="s">
        <v>255</v>
      </c>
    </row>
    <row r="63">
      <c r="A63" s="4">
        <v>42156.0</v>
      </c>
      <c r="B63" s="5" t="s">
        <v>187</v>
      </c>
      <c r="C63" s="7" t="s">
        <v>78</v>
      </c>
      <c r="D63" s="7" t="s">
        <v>47</v>
      </c>
      <c r="E63" s="7" t="s">
        <v>78</v>
      </c>
    </row>
    <row r="64">
      <c r="A64" s="4">
        <v>42125.0</v>
      </c>
      <c r="B64" s="5" t="s">
        <v>2303</v>
      </c>
      <c r="C64" s="7" t="s">
        <v>60</v>
      </c>
      <c r="D64" s="6">
        <f>+0.6 %</f>
        <v>0.006</v>
      </c>
      <c r="E64" s="7" t="s">
        <v>13</v>
      </c>
    </row>
    <row r="65">
      <c r="A65" s="4">
        <v>42095.0</v>
      </c>
      <c r="B65" s="5" t="s">
        <v>1905</v>
      </c>
      <c r="C65" s="6">
        <f>+0.6 %</f>
        <v>0.006</v>
      </c>
      <c r="D65" s="6">
        <f>+0.4 %</f>
        <v>0.004</v>
      </c>
      <c r="E65" s="7" t="s">
        <v>106</v>
      </c>
    </row>
    <row r="66">
      <c r="A66" s="4">
        <v>42064.0</v>
      </c>
      <c r="B66" s="5" t="s">
        <v>160</v>
      </c>
      <c r="C66" s="6">
        <f>+0.4 %</f>
        <v>0.004</v>
      </c>
      <c r="D66" s="7" t="s">
        <v>18</v>
      </c>
      <c r="E66" s="7" t="s">
        <v>506</v>
      </c>
    </row>
    <row r="67">
      <c r="A67" s="4">
        <v>42036.0</v>
      </c>
      <c r="B67" s="5" t="s">
        <v>2440</v>
      </c>
      <c r="C67" s="7" t="s">
        <v>48</v>
      </c>
      <c r="D67" s="7" t="s">
        <v>23</v>
      </c>
      <c r="E67" s="7" t="s">
        <v>624</v>
      </c>
    </row>
    <row r="68">
      <c r="A68" s="4">
        <v>42005.0</v>
      </c>
      <c r="B68" s="5" t="s">
        <v>2303</v>
      </c>
      <c r="C68" s="7" t="s">
        <v>15</v>
      </c>
      <c r="D68" s="7" t="s">
        <v>57</v>
      </c>
      <c r="E68" s="7" t="s">
        <v>7</v>
      </c>
    </row>
    <row r="69">
      <c r="A69" s="4">
        <v>41974.0</v>
      </c>
      <c r="B69" s="5" t="s">
        <v>2406</v>
      </c>
      <c r="C69" s="6">
        <f>+0.2 %</f>
        <v>0.002</v>
      </c>
      <c r="D69" s="7" t="s">
        <v>156</v>
      </c>
      <c r="E69" s="7" t="s">
        <v>23</v>
      </c>
    </row>
    <row r="70">
      <c r="A70" s="4">
        <v>41944.0</v>
      </c>
      <c r="B70" s="5" t="s">
        <v>190</v>
      </c>
      <c r="C70" s="5" t="s">
        <v>35</v>
      </c>
      <c r="D70" s="7" t="s">
        <v>212</v>
      </c>
      <c r="E70" s="7" t="s">
        <v>152</v>
      </c>
    </row>
    <row r="71">
      <c r="A71" s="4">
        <v>41913.0</v>
      </c>
      <c r="B71" s="5" t="s">
        <v>1874</v>
      </c>
      <c r="C71" s="7" t="s">
        <v>188</v>
      </c>
      <c r="D71" s="7" t="s">
        <v>65</v>
      </c>
      <c r="E71" s="7" t="s">
        <v>707</v>
      </c>
    </row>
    <row r="72">
      <c r="A72" s="4">
        <v>41883.0</v>
      </c>
      <c r="B72" s="5" t="s">
        <v>201</v>
      </c>
      <c r="C72" s="6">
        <f>+1.2 %</f>
        <v>0.012</v>
      </c>
      <c r="D72" s="6">
        <f>+4.8 %</f>
        <v>0.048</v>
      </c>
      <c r="E72" s="7" t="s">
        <v>92</v>
      </c>
    </row>
    <row r="73">
      <c r="A73" s="4">
        <v>41852.0</v>
      </c>
      <c r="B73" s="5" t="s">
        <v>1864</v>
      </c>
      <c r="C73" s="6">
        <f>+2.6 %</f>
        <v>0.026</v>
      </c>
      <c r="D73" s="6">
        <f>+2.3 %</f>
        <v>0.023</v>
      </c>
      <c r="E73" s="7" t="s">
        <v>477</v>
      </c>
    </row>
    <row r="74">
      <c r="A74" s="4">
        <v>41821.0</v>
      </c>
      <c r="B74" s="5" t="s">
        <v>162</v>
      </c>
      <c r="C74" s="6">
        <f>+1 %</f>
        <v>0.01</v>
      </c>
      <c r="D74" s="7" t="s">
        <v>13</v>
      </c>
      <c r="E74" s="7" t="s">
        <v>595</v>
      </c>
    </row>
    <row r="75">
      <c r="A75" s="4">
        <v>41791.0</v>
      </c>
      <c r="B75" s="5" t="s">
        <v>190</v>
      </c>
      <c r="C75" s="7" t="s">
        <v>66</v>
      </c>
      <c r="D75" s="7" t="s">
        <v>624</v>
      </c>
      <c r="E75" s="7" t="s">
        <v>350</v>
      </c>
    </row>
    <row r="76">
      <c r="A76" s="4">
        <v>41760.0</v>
      </c>
      <c r="B76" s="5" t="s">
        <v>2310</v>
      </c>
      <c r="C76" s="7" t="s">
        <v>47</v>
      </c>
      <c r="D76" s="7" t="s">
        <v>67</v>
      </c>
      <c r="E76" s="7" t="s">
        <v>863</v>
      </c>
    </row>
    <row r="77">
      <c r="A77" s="4">
        <v>41730.0</v>
      </c>
      <c r="B77" s="5" t="s">
        <v>1866</v>
      </c>
      <c r="C77" s="7" t="s">
        <v>75</v>
      </c>
      <c r="D77" s="7" t="s">
        <v>47</v>
      </c>
      <c r="E77" s="7" t="s">
        <v>185</v>
      </c>
    </row>
    <row r="78">
      <c r="A78" s="4">
        <v>41699.0</v>
      </c>
      <c r="B78" s="5" t="s">
        <v>274</v>
      </c>
      <c r="C78" s="6">
        <f>+0.8 %</f>
        <v>0.008</v>
      </c>
      <c r="D78" s="6">
        <f>+2.9 %</f>
        <v>0.029</v>
      </c>
      <c r="E78" s="7" t="s">
        <v>96</v>
      </c>
    </row>
    <row r="79">
      <c r="A79" s="4">
        <v>41671.0</v>
      </c>
      <c r="B79" s="5" t="s">
        <v>2441</v>
      </c>
      <c r="C79" s="7" t="s">
        <v>60</v>
      </c>
      <c r="D79" s="5" t="s">
        <v>35</v>
      </c>
      <c r="E79" s="7" t="s">
        <v>277</v>
      </c>
    </row>
    <row r="80">
      <c r="A80" s="4">
        <v>41640.0</v>
      </c>
      <c r="B80" s="5" t="s">
        <v>2442</v>
      </c>
      <c r="C80" s="6">
        <f>+2.5 %</f>
        <v>0.025</v>
      </c>
      <c r="D80" s="7" t="s">
        <v>212</v>
      </c>
      <c r="E80" s="7" t="s">
        <v>100</v>
      </c>
    </row>
    <row r="81">
      <c r="A81" s="4">
        <v>41609.0</v>
      </c>
      <c r="B81" s="5" t="s">
        <v>162</v>
      </c>
      <c r="C81" s="7" t="s">
        <v>106</v>
      </c>
      <c r="D81" s="7" t="s">
        <v>111</v>
      </c>
      <c r="E81" s="7" t="s">
        <v>927</v>
      </c>
    </row>
    <row r="82">
      <c r="A82" s="4">
        <v>41579.0</v>
      </c>
      <c r="B82" s="5" t="s">
        <v>2308</v>
      </c>
      <c r="C82" s="7" t="s">
        <v>191</v>
      </c>
      <c r="D82" s="7" t="s">
        <v>10</v>
      </c>
      <c r="E82" s="7" t="s">
        <v>707</v>
      </c>
    </row>
    <row r="83">
      <c r="A83" s="4">
        <v>41548.0</v>
      </c>
      <c r="B83" s="5" t="s">
        <v>256</v>
      </c>
      <c r="C83" s="7" t="s">
        <v>18</v>
      </c>
      <c r="D83" s="7" t="s">
        <v>145</v>
      </c>
      <c r="E83" s="7" t="s">
        <v>343</v>
      </c>
    </row>
    <row r="84">
      <c r="A84" s="4">
        <v>41518.0</v>
      </c>
      <c r="B84" s="5" t="s">
        <v>2378</v>
      </c>
      <c r="C84" s="7" t="s">
        <v>105</v>
      </c>
      <c r="D84" s="7" t="s">
        <v>18</v>
      </c>
      <c r="E84" s="7" t="s">
        <v>311</v>
      </c>
    </row>
    <row r="85">
      <c r="A85" s="4">
        <v>41487.0</v>
      </c>
      <c r="B85" s="5" t="s">
        <v>293</v>
      </c>
      <c r="C85" s="7" t="s">
        <v>57</v>
      </c>
      <c r="D85" s="6">
        <f>+2.1 %</f>
        <v>0.021</v>
      </c>
      <c r="E85" s="7" t="s">
        <v>127</v>
      </c>
    </row>
    <row r="86">
      <c r="A86" s="4">
        <v>41456.0</v>
      </c>
      <c r="B86" s="5" t="s">
        <v>2212</v>
      </c>
      <c r="C86" s="6">
        <f>+1.5 %</f>
        <v>0.015</v>
      </c>
      <c r="D86" s="6">
        <f>+1.7 %</f>
        <v>0.017</v>
      </c>
      <c r="E86" s="7" t="s">
        <v>129</v>
      </c>
    </row>
    <row r="87">
      <c r="A87" s="4">
        <v>41426.0</v>
      </c>
      <c r="B87" s="5" t="s">
        <v>2353</v>
      </c>
      <c r="C87" s="6">
        <f>+0.7 %</f>
        <v>0.007</v>
      </c>
      <c r="D87" s="7" t="s">
        <v>85</v>
      </c>
      <c r="E87" s="7" t="s">
        <v>930</v>
      </c>
    </row>
    <row r="88">
      <c r="A88" s="4">
        <v>41395.0</v>
      </c>
      <c r="B88" s="5" t="s">
        <v>253</v>
      </c>
      <c r="C88" s="7" t="s">
        <v>48</v>
      </c>
      <c r="D88" s="7" t="s">
        <v>63</v>
      </c>
      <c r="E88" s="7" t="s">
        <v>1027</v>
      </c>
    </row>
    <row r="89">
      <c r="A89" s="4">
        <v>41365.0</v>
      </c>
      <c r="B89" s="5" t="s">
        <v>2215</v>
      </c>
      <c r="C89" s="7" t="s">
        <v>65</v>
      </c>
      <c r="D89" s="7" t="s">
        <v>65</v>
      </c>
      <c r="E89" s="7" t="s">
        <v>1657</v>
      </c>
    </row>
    <row r="90">
      <c r="A90" s="4">
        <v>41334.0</v>
      </c>
      <c r="B90" s="5" t="s">
        <v>2443</v>
      </c>
      <c r="C90" s="7" t="s">
        <v>15</v>
      </c>
      <c r="D90" s="7" t="s">
        <v>15</v>
      </c>
      <c r="E90" s="7" t="s">
        <v>1743</v>
      </c>
    </row>
    <row r="91">
      <c r="A91" s="4">
        <v>41306.0</v>
      </c>
      <c r="B91" s="5" t="s">
        <v>2376</v>
      </c>
      <c r="C91" s="6">
        <f>+0.3 %</f>
        <v>0.003</v>
      </c>
      <c r="D91" s="7" t="s">
        <v>48</v>
      </c>
      <c r="E91" s="7" t="s">
        <v>1047</v>
      </c>
    </row>
    <row r="92">
      <c r="A92" s="4">
        <v>41275.0</v>
      </c>
      <c r="B92" s="5" t="s">
        <v>2444</v>
      </c>
      <c r="C92" s="7" t="s">
        <v>60</v>
      </c>
      <c r="D92" s="7" t="s">
        <v>188</v>
      </c>
      <c r="E92" s="7" t="s">
        <v>1033</v>
      </c>
    </row>
    <row r="93">
      <c r="A93" s="4">
        <v>41244.0</v>
      </c>
      <c r="B93" s="5" t="s">
        <v>2376</v>
      </c>
      <c r="C93" s="7" t="s">
        <v>48</v>
      </c>
      <c r="D93" s="7" t="s">
        <v>348</v>
      </c>
      <c r="E93" s="7" t="s">
        <v>2445</v>
      </c>
    </row>
    <row r="94">
      <c r="A94" s="4">
        <v>41214.0</v>
      </c>
      <c r="B94" s="5" t="s">
        <v>1894</v>
      </c>
      <c r="C94" s="7" t="s">
        <v>7</v>
      </c>
      <c r="D94" s="7" t="s">
        <v>309</v>
      </c>
      <c r="E94" s="7" t="s">
        <v>2229</v>
      </c>
    </row>
    <row r="95">
      <c r="A95" s="4">
        <v>41183.0</v>
      </c>
      <c r="B95" s="5" t="s">
        <v>590</v>
      </c>
      <c r="C95" s="7" t="s">
        <v>88</v>
      </c>
      <c r="D95" s="7" t="s">
        <v>111</v>
      </c>
      <c r="E95" s="7" t="s">
        <v>1024</v>
      </c>
    </row>
    <row r="96">
      <c r="A96" s="4">
        <v>41153.0</v>
      </c>
      <c r="B96" s="5" t="s">
        <v>2446</v>
      </c>
      <c r="C96" s="7" t="s">
        <v>142</v>
      </c>
      <c r="D96" s="7" t="s">
        <v>182</v>
      </c>
      <c r="E96" s="7" t="s">
        <v>458</v>
      </c>
    </row>
    <row r="97">
      <c r="A97" s="4">
        <v>41122.0</v>
      </c>
      <c r="B97" s="5" t="s">
        <v>2447</v>
      </c>
      <c r="C97" s="5" t="s">
        <v>35</v>
      </c>
      <c r="D97" s="7" t="s">
        <v>48</v>
      </c>
      <c r="E97" s="7" t="s">
        <v>145</v>
      </c>
    </row>
    <row r="98">
      <c r="A98" s="4">
        <v>41091.0</v>
      </c>
      <c r="B98" s="5" t="s">
        <v>2447</v>
      </c>
      <c r="C98" s="7" t="s">
        <v>18</v>
      </c>
      <c r="D98" s="7" t="s">
        <v>67</v>
      </c>
      <c r="E98" s="7" t="s">
        <v>90</v>
      </c>
    </row>
    <row r="99">
      <c r="A99" s="4">
        <v>41061.0</v>
      </c>
      <c r="B99" s="5" t="s">
        <v>2448</v>
      </c>
      <c r="C99" s="7" t="s">
        <v>53</v>
      </c>
      <c r="D99" s="7" t="s">
        <v>88</v>
      </c>
      <c r="E99" s="7" t="s">
        <v>7</v>
      </c>
    </row>
    <row r="100">
      <c r="A100" s="4">
        <v>41030.0</v>
      </c>
      <c r="B100" s="5" t="s">
        <v>2449</v>
      </c>
      <c r="C100" s="7" t="s">
        <v>47</v>
      </c>
      <c r="D100" s="7" t="s">
        <v>72</v>
      </c>
      <c r="E100" s="7" t="s">
        <v>595</v>
      </c>
    </row>
    <row r="101">
      <c r="A101" s="4">
        <v>41000.0</v>
      </c>
      <c r="B101" s="5" t="s">
        <v>2236</v>
      </c>
      <c r="C101" s="7" t="s">
        <v>72</v>
      </c>
      <c r="D101" s="7" t="s">
        <v>88</v>
      </c>
      <c r="E101" s="7" t="s">
        <v>315</v>
      </c>
    </row>
    <row r="102">
      <c r="A102" s="4">
        <v>40969.0</v>
      </c>
      <c r="B102" s="5" t="s">
        <v>319</v>
      </c>
      <c r="C102" s="6">
        <f>+1.1 %</f>
        <v>0.011</v>
      </c>
      <c r="D102" s="7" t="s">
        <v>13</v>
      </c>
      <c r="E102" s="7" t="s">
        <v>6</v>
      </c>
    </row>
    <row r="103">
      <c r="A103" s="4">
        <v>40940.0</v>
      </c>
      <c r="B103" s="5" t="s">
        <v>2205</v>
      </c>
      <c r="C103" s="7" t="s">
        <v>80</v>
      </c>
      <c r="D103" s="7" t="s">
        <v>145</v>
      </c>
      <c r="E103" s="7" t="s">
        <v>277</v>
      </c>
    </row>
    <row r="104">
      <c r="A104" s="4">
        <v>40909.0</v>
      </c>
      <c r="B104" s="5" t="s">
        <v>2450</v>
      </c>
      <c r="C104" s="7" t="s">
        <v>57</v>
      </c>
      <c r="D104" s="7" t="s">
        <v>57</v>
      </c>
      <c r="E104" s="7" t="s">
        <v>96</v>
      </c>
    </row>
    <row r="105">
      <c r="A105" s="4">
        <v>40878.0</v>
      </c>
      <c r="B105" s="5" t="s">
        <v>341</v>
      </c>
      <c r="C105" s="7" t="s">
        <v>57</v>
      </c>
      <c r="D105" s="7" t="s">
        <v>74</v>
      </c>
      <c r="E105" s="7" t="s">
        <v>348</v>
      </c>
    </row>
    <row r="106">
      <c r="A106" s="4">
        <v>40848.0</v>
      </c>
      <c r="B106" s="5" t="s">
        <v>1999</v>
      </c>
      <c r="C106" s="6">
        <f>+0.1 %</f>
        <v>0.001</v>
      </c>
      <c r="D106" s="6">
        <f>+2.8 %</f>
        <v>0.028</v>
      </c>
      <c r="E106" s="7" t="s">
        <v>863</v>
      </c>
    </row>
    <row r="107">
      <c r="A107" s="4">
        <v>40817.0</v>
      </c>
      <c r="B107" s="5" t="s">
        <v>2451</v>
      </c>
      <c r="C107" s="7" t="s">
        <v>74</v>
      </c>
      <c r="D107" s="6">
        <f>+2.3 %</f>
        <v>0.023</v>
      </c>
      <c r="E107" s="7" t="s">
        <v>103</v>
      </c>
    </row>
    <row r="108">
      <c r="A108" s="4">
        <v>40787.0</v>
      </c>
      <c r="B108" s="5" t="s">
        <v>1497</v>
      </c>
      <c r="C108" s="6">
        <f>+3.4 %</f>
        <v>0.034</v>
      </c>
      <c r="D108" s="6">
        <f>+1.8 %</f>
        <v>0.018</v>
      </c>
      <c r="E108" s="7" t="s">
        <v>477</v>
      </c>
    </row>
    <row r="109">
      <c r="A109" s="4">
        <v>40756.0</v>
      </c>
      <c r="B109" s="5" t="s">
        <v>1464</v>
      </c>
      <c r="C109" s="7" t="s">
        <v>60</v>
      </c>
      <c r="D109" s="7" t="s">
        <v>343</v>
      </c>
      <c r="E109" s="7" t="s">
        <v>292</v>
      </c>
    </row>
    <row r="110">
      <c r="A110" s="4">
        <v>40725.0</v>
      </c>
      <c r="B110" s="5" t="s">
        <v>2452</v>
      </c>
      <c r="C110" s="7" t="s">
        <v>47</v>
      </c>
      <c r="D110" s="7" t="s">
        <v>277</v>
      </c>
      <c r="E110" s="7" t="s">
        <v>125</v>
      </c>
    </row>
    <row r="111">
      <c r="A111" s="4">
        <v>40695.0</v>
      </c>
      <c r="B111" s="5" t="s">
        <v>2453</v>
      </c>
      <c r="C111" s="7" t="s">
        <v>11</v>
      </c>
      <c r="D111" s="7" t="s">
        <v>95</v>
      </c>
      <c r="E111" s="7" t="s">
        <v>450</v>
      </c>
    </row>
    <row r="112">
      <c r="A112" s="4">
        <v>40664.0</v>
      </c>
      <c r="B112" s="5" t="s">
        <v>2454</v>
      </c>
      <c r="C112" s="5" t="s">
        <v>35</v>
      </c>
      <c r="D112" s="6">
        <f>+0.2 %</f>
        <v>0.002</v>
      </c>
      <c r="E112" s="7" t="s">
        <v>150</v>
      </c>
    </row>
    <row r="113">
      <c r="A113" s="4">
        <v>40634.0</v>
      </c>
      <c r="B113" s="5" t="s">
        <v>2454</v>
      </c>
      <c r="C113" s="6">
        <f>+0.8 %</f>
        <v>0.008</v>
      </c>
      <c r="D113" s="7" t="s">
        <v>65</v>
      </c>
      <c r="E113" s="7" t="s">
        <v>7</v>
      </c>
    </row>
    <row r="114">
      <c r="A114" s="4">
        <v>40603.0</v>
      </c>
      <c r="B114" s="5" t="s">
        <v>917</v>
      </c>
      <c r="C114" s="7" t="s">
        <v>18</v>
      </c>
      <c r="D114" s="7" t="s">
        <v>6</v>
      </c>
      <c r="E114" s="7" t="s">
        <v>133</v>
      </c>
    </row>
    <row r="115">
      <c r="A115" s="4">
        <v>40575.0</v>
      </c>
      <c r="B115" s="5" t="s">
        <v>1460</v>
      </c>
      <c r="C115" s="7" t="s">
        <v>66</v>
      </c>
      <c r="D115" s="7" t="s">
        <v>70</v>
      </c>
      <c r="E115" s="7" t="s">
        <v>152</v>
      </c>
    </row>
    <row r="116">
      <c r="A116" s="4">
        <v>40544.0</v>
      </c>
      <c r="B116" s="5" t="s">
        <v>369</v>
      </c>
      <c r="C116" s="7" t="s">
        <v>150</v>
      </c>
      <c r="D116" s="7" t="s">
        <v>105</v>
      </c>
      <c r="E116" s="7" t="s">
        <v>105</v>
      </c>
    </row>
    <row r="117">
      <c r="A117" s="4">
        <v>40513.0</v>
      </c>
      <c r="B117" s="5" t="s">
        <v>541</v>
      </c>
      <c r="C117" s="6">
        <f>+1.5 %</f>
        <v>0.015</v>
      </c>
      <c r="D117" s="6">
        <f>+1 %</f>
        <v>0.01</v>
      </c>
      <c r="E117" s="6">
        <f>+1.5 %</f>
        <v>0.015</v>
      </c>
    </row>
    <row r="118">
      <c r="A118" s="4">
        <v>40483.0</v>
      </c>
      <c r="B118" s="5" t="s">
        <v>702</v>
      </c>
      <c r="C118" s="7" t="s">
        <v>74</v>
      </c>
      <c r="D118" s="7" t="s">
        <v>82</v>
      </c>
      <c r="E118" s="5" t="s">
        <v>35</v>
      </c>
    </row>
    <row r="119">
      <c r="A119" s="4">
        <v>40452.0</v>
      </c>
      <c r="B119" s="5" t="s">
        <v>698</v>
      </c>
      <c r="C119" s="6">
        <f>+0.1 %</f>
        <v>0.001</v>
      </c>
      <c r="D119" s="7" t="s">
        <v>85</v>
      </c>
      <c r="E119" s="6">
        <f>+0.7 %</f>
        <v>0.007</v>
      </c>
    </row>
    <row r="120">
      <c r="A120" s="4">
        <v>40422.0</v>
      </c>
      <c r="B120" s="5" t="s">
        <v>2455</v>
      </c>
      <c r="C120" s="7" t="s">
        <v>47</v>
      </c>
      <c r="D120" s="7" t="s">
        <v>13</v>
      </c>
      <c r="E120" s="7" t="s">
        <v>88</v>
      </c>
    </row>
    <row r="121">
      <c r="A121" s="4">
        <v>40391.0</v>
      </c>
      <c r="B121" s="5" t="s">
        <v>358</v>
      </c>
      <c r="C121" s="6">
        <f>+0.1 %</f>
        <v>0.001</v>
      </c>
      <c r="D121" s="6">
        <f>+1.1 %</f>
        <v>0.011</v>
      </c>
      <c r="E121" s="7" t="s">
        <v>106</v>
      </c>
    </row>
    <row r="122">
      <c r="A122" s="4">
        <v>40360.0</v>
      </c>
      <c r="B122" s="5" t="s">
        <v>214</v>
      </c>
      <c r="C122" s="7" t="s">
        <v>15</v>
      </c>
      <c r="D122" s="6">
        <f>+0.1 %</f>
        <v>0.001</v>
      </c>
      <c r="E122" s="7" t="s">
        <v>318</v>
      </c>
    </row>
    <row r="123">
      <c r="A123" s="4">
        <v>40330.0</v>
      </c>
      <c r="B123" s="5" t="s">
        <v>704</v>
      </c>
      <c r="C123" s="6">
        <f>+1.3 %</f>
        <v>0.013</v>
      </c>
      <c r="D123" s="6">
        <f>+1.4 %</f>
        <v>0.014</v>
      </c>
      <c r="E123" s="7" t="s">
        <v>506</v>
      </c>
    </row>
    <row r="124">
      <c r="A124" s="4">
        <v>40299.0</v>
      </c>
      <c r="B124" s="5" t="s">
        <v>2455</v>
      </c>
      <c r="C124" s="7" t="s">
        <v>85</v>
      </c>
      <c r="D124" s="7" t="s">
        <v>53</v>
      </c>
      <c r="E124" s="7" t="s">
        <v>153</v>
      </c>
    </row>
    <row r="125">
      <c r="A125" s="4">
        <v>40269.0</v>
      </c>
      <c r="B125" s="5" t="s">
        <v>1763</v>
      </c>
      <c r="C125" s="6">
        <f>+1.1 %</f>
        <v>0.011</v>
      </c>
      <c r="D125" s="6">
        <f>+0.8 %</f>
        <v>0.008</v>
      </c>
      <c r="E125" s="7" t="s">
        <v>277</v>
      </c>
    </row>
    <row r="126">
      <c r="A126" s="4">
        <v>40238.0</v>
      </c>
      <c r="B126" s="5" t="s">
        <v>910</v>
      </c>
      <c r="C126" s="7" t="s">
        <v>15</v>
      </c>
      <c r="D126" s="6">
        <f>+0.4 %</f>
        <v>0.004</v>
      </c>
      <c r="E126" s="7" t="s">
        <v>317</v>
      </c>
    </row>
    <row r="127">
      <c r="A127" s="4">
        <v>40210.0</v>
      </c>
      <c r="B127" s="5" t="s">
        <v>2456</v>
      </c>
      <c r="C127" s="5" t="s">
        <v>35</v>
      </c>
      <c r="D127" s="6">
        <f t="shared" ref="D127:D128" si="3">+0.7 %</f>
        <v>0.007</v>
      </c>
      <c r="E127" s="7" t="s">
        <v>7</v>
      </c>
    </row>
    <row r="128">
      <c r="A128" s="4">
        <v>40179.0</v>
      </c>
      <c r="B128" s="5" t="s">
        <v>2456</v>
      </c>
      <c r="C128" s="6">
        <f>+0.6 %</f>
        <v>0.006</v>
      </c>
      <c r="D128" s="6">
        <f t="shared" si="3"/>
        <v>0.007</v>
      </c>
      <c r="E128" s="6">
        <f>+2 %</f>
        <v>0.02</v>
      </c>
    </row>
    <row r="129">
      <c r="A129" s="4">
        <v>40148.0</v>
      </c>
      <c r="B129" s="5" t="s">
        <v>702</v>
      </c>
      <c r="C129" s="5" t="s">
        <v>35</v>
      </c>
      <c r="D129" s="7" t="s">
        <v>191</v>
      </c>
      <c r="E129" s="7" t="s">
        <v>70</v>
      </c>
    </row>
    <row r="130">
      <c r="A130" s="4">
        <v>40118.0</v>
      </c>
      <c r="B130" s="5" t="s">
        <v>2457</v>
      </c>
      <c r="C130" s="5" t="s">
        <v>35</v>
      </c>
      <c r="D130" s="7" t="s">
        <v>182</v>
      </c>
      <c r="E130" s="7" t="s">
        <v>277</v>
      </c>
    </row>
    <row r="131">
      <c r="A131" s="4">
        <v>40087.0</v>
      </c>
      <c r="B131" s="5" t="s">
        <v>2457</v>
      </c>
      <c r="C131" s="7" t="s">
        <v>191</v>
      </c>
      <c r="D131" s="7" t="s">
        <v>348</v>
      </c>
      <c r="E131" s="7" t="s">
        <v>111</v>
      </c>
    </row>
    <row r="132">
      <c r="A132" s="4">
        <v>40057.0</v>
      </c>
      <c r="B132" s="5" t="s">
        <v>820</v>
      </c>
      <c r="C132" s="6">
        <f>+0.2 %</f>
        <v>0.002</v>
      </c>
      <c r="D132" s="7" t="s">
        <v>72</v>
      </c>
      <c r="E132" s="7" t="s">
        <v>80</v>
      </c>
    </row>
    <row r="133">
      <c r="A133" s="4">
        <v>40026.0</v>
      </c>
      <c r="B133" s="5" t="s">
        <v>821</v>
      </c>
      <c r="C133" s="7" t="s">
        <v>191</v>
      </c>
      <c r="D133" s="7" t="s">
        <v>506</v>
      </c>
      <c r="E133" s="7" t="s">
        <v>9</v>
      </c>
    </row>
    <row r="134">
      <c r="A134" s="4">
        <v>39995.0</v>
      </c>
      <c r="B134" s="5" t="s">
        <v>2243</v>
      </c>
      <c r="C134" s="6">
        <f>+1.6 %</f>
        <v>0.016</v>
      </c>
      <c r="D134" s="7" t="s">
        <v>53</v>
      </c>
      <c r="E134" s="7" t="s">
        <v>18</v>
      </c>
    </row>
    <row r="135">
      <c r="A135" s="4">
        <v>39965.0</v>
      </c>
      <c r="B135" s="5" t="s">
        <v>538</v>
      </c>
      <c r="C135" s="7" t="s">
        <v>105</v>
      </c>
      <c r="D135" s="7" t="s">
        <v>66</v>
      </c>
      <c r="E135" s="6">
        <f>+0.6 %</f>
        <v>0.006</v>
      </c>
    </row>
    <row r="136">
      <c r="A136" s="4">
        <v>39934.0</v>
      </c>
      <c r="B136" s="5" t="s">
        <v>2458</v>
      </c>
      <c r="C136" s="6">
        <f>+0.1 %</f>
        <v>0.001</v>
      </c>
      <c r="D136" s="6">
        <f>+3.6 %</f>
        <v>0.036</v>
      </c>
      <c r="E136" s="7" t="s">
        <v>142</v>
      </c>
    </row>
    <row r="137">
      <c r="A137" s="4">
        <v>39904.0</v>
      </c>
      <c r="B137" s="5" t="s">
        <v>2459</v>
      </c>
      <c r="C137" s="6">
        <f>+0.5 %</f>
        <v>0.005</v>
      </c>
      <c r="D137" s="6">
        <f>+9.3 %</f>
        <v>0.093</v>
      </c>
      <c r="E137" s="5" t="s">
        <v>366</v>
      </c>
    </row>
    <row r="138">
      <c r="A138" s="4">
        <v>39873.0</v>
      </c>
      <c r="B138" s="5" t="s">
        <v>2239</v>
      </c>
      <c r="C138" s="6">
        <f>+2.9 %</f>
        <v>0.029</v>
      </c>
      <c r="D138" s="6">
        <f>+4.9 %</f>
        <v>0.049</v>
      </c>
      <c r="E138" s="5" t="s">
        <v>366</v>
      </c>
    </row>
    <row r="139">
      <c r="A139" s="4">
        <v>39845.0</v>
      </c>
      <c r="B139" s="5" t="s">
        <v>2460</v>
      </c>
      <c r="C139" s="6">
        <f>+5.7 %</f>
        <v>0.057</v>
      </c>
      <c r="D139" s="7" t="s">
        <v>105</v>
      </c>
      <c r="E139" s="5" t="s">
        <v>366</v>
      </c>
    </row>
    <row r="140">
      <c r="A140" s="4">
        <v>39814.0</v>
      </c>
      <c r="B140" s="5" t="s">
        <v>352</v>
      </c>
      <c r="C140" s="7" t="s">
        <v>182</v>
      </c>
      <c r="D140" s="7" t="s">
        <v>1010</v>
      </c>
      <c r="E140" s="5" t="s">
        <v>366</v>
      </c>
    </row>
    <row r="141">
      <c r="A141" s="4">
        <v>39783.0</v>
      </c>
      <c r="B141" s="5" t="s">
        <v>2005</v>
      </c>
      <c r="C141" s="7" t="s">
        <v>182</v>
      </c>
      <c r="D141" s="7" t="s">
        <v>182</v>
      </c>
      <c r="E141" s="5" t="s">
        <v>366</v>
      </c>
    </row>
    <row r="142">
      <c r="A142" s="4">
        <v>39753.0</v>
      </c>
      <c r="B142" s="5" t="s">
        <v>2461</v>
      </c>
      <c r="C142" s="7" t="s">
        <v>15</v>
      </c>
      <c r="D142" s="7" t="s">
        <v>70</v>
      </c>
      <c r="E142" s="5" t="s">
        <v>366</v>
      </c>
    </row>
    <row r="143">
      <c r="A143" s="4">
        <v>39722.0</v>
      </c>
      <c r="B143" s="5" t="s">
        <v>536</v>
      </c>
      <c r="C143" s="6">
        <f>+0.4 %</f>
        <v>0.004</v>
      </c>
      <c r="D143" s="7" t="s">
        <v>82</v>
      </c>
      <c r="E143" s="5" t="s">
        <v>366</v>
      </c>
    </row>
    <row r="144">
      <c r="A144" s="4">
        <v>39692.0</v>
      </c>
      <c r="B144" s="5" t="s">
        <v>2461</v>
      </c>
      <c r="C144" s="7" t="s">
        <v>70</v>
      </c>
      <c r="D144" s="6">
        <f>+0.7 %</f>
        <v>0.007</v>
      </c>
      <c r="E144" s="5" t="s">
        <v>366</v>
      </c>
    </row>
    <row r="145">
      <c r="A145" s="4">
        <v>39661.0</v>
      </c>
      <c r="B145" s="5" t="s">
        <v>2462</v>
      </c>
      <c r="C145" s="6">
        <f>+0.4 %</f>
        <v>0.004</v>
      </c>
      <c r="D145" s="7" t="s">
        <v>145</v>
      </c>
      <c r="E145" s="5" t="s">
        <v>366</v>
      </c>
    </row>
    <row r="146">
      <c r="A146" s="4">
        <v>39630.0</v>
      </c>
      <c r="B146" s="5" t="s">
        <v>898</v>
      </c>
      <c r="C146" s="6">
        <f>+2.7 %</f>
        <v>0.027</v>
      </c>
      <c r="D146" s="5" t="s">
        <v>366</v>
      </c>
      <c r="E146" s="5" t="s">
        <v>366</v>
      </c>
    </row>
    <row r="147">
      <c r="A147" s="4">
        <v>39600.0</v>
      </c>
      <c r="B147" s="5" t="s">
        <v>1639</v>
      </c>
      <c r="C147" s="7" t="s">
        <v>185</v>
      </c>
      <c r="D147" s="5" t="s">
        <v>366</v>
      </c>
      <c r="E147" s="5" t="s">
        <v>366</v>
      </c>
    </row>
    <row r="148">
      <c r="A148" s="4">
        <v>39569.0</v>
      </c>
      <c r="B148" s="5" t="s">
        <v>2463</v>
      </c>
      <c r="C148" s="5" t="s">
        <v>366</v>
      </c>
      <c r="D148" s="5" t="s">
        <v>366</v>
      </c>
      <c r="E148" s="5" t="s">
        <v>366</v>
      </c>
    </row>
    <row r="149">
      <c r="A149" s="4">
        <v>39539.0</v>
      </c>
      <c r="B149" s="5" t="s">
        <v>366</v>
      </c>
      <c r="C149" s="5" t="s">
        <v>366</v>
      </c>
      <c r="D149" s="5" t="s">
        <v>366</v>
      </c>
      <c r="E149" s="5" t="s">
        <v>366</v>
      </c>
    </row>
    <row r="150">
      <c r="A150" s="4">
        <v>39508.0</v>
      </c>
      <c r="B150" s="5" t="s">
        <v>366</v>
      </c>
      <c r="C150" s="5" t="s">
        <v>366</v>
      </c>
      <c r="D150" s="5" t="s">
        <v>366</v>
      </c>
      <c r="E150" s="5" t="s">
        <v>366</v>
      </c>
    </row>
    <row r="151">
      <c r="A151" s="4">
        <v>39479.0</v>
      </c>
      <c r="B151" s="5" t="s">
        <v>366</v>
      </c>
      <c r="C151" s="5" t="s">
        <v>366</v>
      </c>
      <c r="D151" s="5" t="s">
        <v>366</v>
      </c>
      <c r="E151" s="5" t="s">
        <v>366</v>
      </c>
    </row>
    <row r="152">
      <c r="A152" s="4">
        <v>39448.0</v>
      </c>
      <c r="B152" s="5" t="s">
        <v>366</v>
      </c>
      <c r="C152" s="5" t="s">
        <v>366</v>
      </c>
      <c r="D152" s="5" t="s">
        <v>366</v>
      </c>
      <c r="E152" s="5" t="s">
        <v>366</v>
      </c>
    </row>
    <row r="153">
      <c r="A153" s="4">
        <v>39417.0</v>
      </c>
      <c r="B153" s="5" t="s">
        <v>366</v>
      </c>
      <c r="C153" s="5" t="s">
        <v>366</v>
      </c>
      <c r="D153" s="5" t="s">
        <v>366</v>
      </c>
      <c r="E153" s="5" t="s">
        <v>366</v>
      </c>
    </row>
    <row r="154">
      <c r="A154" s="4">
        <v>39387.0</v>
      </c>
      <c r="B154" s="5" t="s">
        <v>366</v>
      </c>
      <c r="C154" s="5" t="s">
        <v>366</v>
      </c>
      <c r="D154" s="5" t="s">
        <v>366</v>
      </c>
      <c r="E154" s="5" t="s">
        <v>366</v>
      </c>
    </row>
    <row r="155">
      <c r="A155" s="4">
        <v>39356.0</v>
      </c>
      <c r="B155" s="5" t="s">
        <v>366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2464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1918</v>
      </c>
      <c r="C2" s="5" t="s">
        <v>35</v>
      </c>
      <c r="D2" s="7" t="s">
        <v>47</v>
      </c>
      <c r="E2" s="7" t="s">
        <v>18</v>
      </c>
    </row>
    <row r="3">
      <c r="A3" s="4">
        <v>43983.0</v>
      </c>
      <c r="B3" s="5" t="s">
        <v>1918</v>
      </c>
      <c r="C3" s="7" t="s">
        <v>66</v>
      </c>
      <c r="D3" s="7" t="s">
        <v>75</v>
      </c>
      <c r="E3" s="7" t="s">
        <v>18</v>
      </c>
    </row>
    <row r="4">
      <c r="A4" s="4">
        <v>43952.0</v>
      </c>
      <c r="B4" s="5" t="s">
        <v>2314</v>
      </c>
      <c r="C4" s="6">
        <f>+0.1 %</f>
        <v>0.001</v>
      </c>
      <c r="D4" s="7" t="s">
        <v>53</v>
      </c>
      <c r="E4" s="5" t="s">
        <v>35</v>
      </c>
    </row>
    <row r="5">
      <c r="A5" s="4">
        <v>43922.0</v>
      </c>
      <c r="B5" s="5" t="s">
        <v>2465</v>
      </c>
      <c r="C5" s="7" t="s">
        <v>60</v>
      </c>
      <c r="D5" s="7" t="s">
        <v>57</v>
      </c>
      <c r="E5" s="6">
        <f>+0.5 %</f>
        <v>0.005</v>
      </c>
    </row>
    <row r="6">
      <c r="A6" s="4">
        <v>43891.0</v>
      </c>
      <c r="B6" s="5" t="s">
        <v>136</v>
      </c>
      <c r="C6" s="6">
        <f>+0.3 %</f>
        <v>0.003</v>
      </c>
      <c r="D6" s="6">
        <f>+0.9 %</f>
        <v>0.009</v>
      </c>
      <c r="E6" s="6">
        <f>+2.4 %</f>
        <v>0.024</v>
      </c>
    </row>
    <row r="7">
      <c r="A7" s="4">
        <v>43862.0</v>
      </c>
      <c r="B7" s="5" t="s">
        <v>12</v>
      </c>
      <c r="C7" s="5" t="s">
        <v>35</v>
      </c>
      <c r="D7" s="6">
        <f>+1.7 %</f>
        <v>0.017</v>
      </c>
      <c r="E7" s="6">
        <f>+1.5 %</f>
        <v>0.015</v>
      </c>
    </row>
    <row r="8">
      <c r="A8" s="4">
        <v>43831.0</v>
      </c>
      <c r="B8" s="5" t="s">
        <v>12</v>
      </c>
      <c r="C8" s="6">
        <f>+0.6 %</f>
        <v>0.006</v>
      </c>
      <c r="D8" s="6">
        <f>+1.1 %</f>
        <v>0.011</v>
      </c>
      <c r="E8" s="6">
        <f>+2.2 %</f>
        <v>0.022</v>
      </c>
    </row>
    <row r="9">
      <c r="A9" s="4">
        <v>43800.0</v>
      </c>
      <c r="B9" s="5" t="s">
        <v>2466</v>
      </c>
      <c r="C9" s="6">
        <f>+1.1 %</f>
        <v>0.011</v>
      </c>
      <c r="D9" s="6">
        <f>+0.4 %</f>
        <v>0.004</v>
      </c>
      <c r="E9" s="6">
        <f>+4.2 %</f>
        <v>0.042</v>
      </c>
    </row>
    <row r="10">
      <c r="A10" s="4">
        <v>43770.0</v>
      </c>
      <c r="B10" s="5" t="s">
        <v>1724</v>
      </c>
      <c r="C10" s="7" t="s">
        <v>74</v>
      </c>
      <c r="D10" s="7" t="s">
        <v>18</v>
      </c>
      <c r="E10" s="6">
        <f>+3.9 %</f>
        <v>0.039</v>
      </c>
    </row>
    <row r="11">
      <c r="A11" s="4">
        <v>43739.0</v>
      </c>
      <c r="B11" s="5" t="s">
        <v>2467</v>
      </c>
      <c r="C11" s="7" t="s">
        <v>53</v>
      </c>
      <c r="D11" s="7" t="s">
        <v>15</v>
      </c>
      <c r="E11" s="6">
        <f>+6.5 %</f>
        <v>0.065</v>
      </c>
    </row>
    <row r="12">
      <c r="A12" s="4">
        <v>43709.0</v>
      </c>
      <c r="B12" s="5" t="s">
        <v>1018</v>
      </c>
      <c r="C12" s="6">
        <f>+0.3 %</f>
        <v>0.003</v>
      </c>
      <c r="D12" s="7" t="s">
        <v>57</v>
      </c>
      <c r="E12" s="6">
        <f>+6.8 %</f>
        <v>0.068</v>
      </c>
    </row>
    <row r="13">
      <c r="A13" s="4">
        <v>43678.0</v>
      </c>
      <c r="B13" s="5" t="s">
        <v>2468</v>
      </c>
      <c r="C13" s="7" t="s">
        <v>18</v>
      </c>
      <c r="D13" s="7" t="s">
        <v>66</v>
      </c>
      <c r="E13" s="6">
        <f t="shared" ref="E13:E14" si="1">+4.2 %</f>
        <v>0.042</v>
      </c>
    </row>
    <row r="14">
      <c r="A14" s="4">
        <v>43647.0</v>
      </c>
      <c r="B14" s="5" t="s">
        <v>2469</v>
      </c>
      <c r="C14" s="5" t="s">
        <v>35</v>
      </c>
      <c r="D14" s="7" t="s">
        <v>53</v>
      </c>
      <c r="E14" s="6">
        <f t="shared" si="1"/>
        <v>0.042</v>
      </c>
    </row>
    <row r="15">
      <c r="A15" s="4">
        <v>43617.0</v>
      </c>
      <c r="B15" s="5" t="s">
        <v>2469</v>
      </c>
      <c r="C15" s="7" t="s">
        <v>74</v>
      </c>
      <c r="D15" s="6">
        <f t="shared" ref="D15:D17" si="2">+1.4 %</f>
        <v>0.014</v>
      </c>
      <c r="E15" s="6">
        <f>+5.9 %</f>
        <v>0.059</v>
      </c>
    </row>
    <row r="16">
      <c r="A16" s="4">
        <v>43586.0</v>
      </c>
      <c r="B16" s="5" t="s">
        <v>2470</v>
      </c>
      <c r="C16" s="6">
        <f>+0.7 %</f>
        <v>0.007</v>
      </c>
      <c r="D16" s="6">
        <f t="shared" si="2"/>
        <v>0.014</v>
      </c>
      <c r="E16" s="6">
        <f>+7.6 %</f>
        <v>0.076</v>
      </c>
    </row>
    <row r="17">
      <c r="A17" s="4">
        <v>43556.0</v>
      </c>
      <c r="B17" s="5" t="s">
        <v>2343</v>
      </c>
      <c r="C17" s="6">
        <f>+1.5 %</f>
        <v>0.015</v>
      </c>
      <c r="D17" s="6">
        <f t="shared" si="2"/>
        <v>0.014</v>
      </c>
      <c r="E17" s="6">
        <f>+7.2 %</f>
        <v>0.072</v>
      </c>
    </row>
    <row r="18">
      <c r="A18" s="4">
        <v>43525.0</v>
      </c>
      <c r="B18" s="5" t="s">
        <v>994</v>
      </c>
      <c r="C18" s="7" t="s">
        <v>74</v>
      </c>
      <c r="D18" s="6">
        <f>+2.6 %</f>
        <v>0.026</v>
      </c>
      <c r="E18" s="6">
        <f>+13.6 %</f>
        <v>0.136</v>
      </c>
    </row>
    <row r="19">
      <c r="A19" s="4">
        <v>43497.0</v>
      </c>
      <c r="B19" s="5" t="s">
        <v>2318</v>
      </c>
      <c r="C19" s="6">
        <f>+0.7 %</f>
        <v>0.007</v>
      </c>
      <c r="D19" s="6">
        <f>+4.1 %</f>
        <v>0.041</v>
      </c>
      <c r="E19" s="6">
        <f>+15.8 %</f>
        <v>0.158</v>
      </c>
    </row>
    <row r="20">
      <c r="A20" s="4">
        <v>43466.0</v>
      </c>
      <c r="B20" s="5" t="s">
        <v>994</v>
      </c>
      <c r="C20" s="6">
        <f>+2.6 %</f>
        <v>0.026</v>
      </c>
      <c r="D20" s="6">
        <f>+5.4 %</f>
        <v>0.054</v>
      </c>
      <c r="E20" s="6">
        <f>+17.2 %</f>
        <v>0.172</v>
      </c>
    </row>
    <row r="21">
      <c r="A21" s="4">
        <v>43435.0</v>
      </c>
      <c r="B21" s="5" t="s">
        <v>8</v>
      </c>
      <c r="C21" s="6">
        <f>+0.8 %</f>
        <v>0.008</v>
      </c>
      <c r="D21" s="6">
        <f>+2.9 %</f>
        <v>0.029</v>
      </c>
      <c r="E21" s="6">
        <f>+17.7 %</f>
        <v>0.177</v>
      </c>
    </row>
    <row r="22">
      <c r="A22" s="4">
        <v>43405.0</v>
      </c>
      <c r="B22" s="5" t="s">
        <v>1726</v>
      </c>
      <c r="C22" s="6">
        <f>+1.9 %</f>
        <v>0.019</v>
      </c>
      <c r="D22" s="7" t="s">
        <v>53</v>
      </c>
      <c r="E22" s="6">
        <f>+15.4 %</f>
        <v>0.154</v>
      </c>
    </row>
    <row r="23">
      <c r="A23" s="4">
        <v>43374.0</v>
      </c>
      <c r="B23" s="5" t="s">
        <v>110</v>
      </c>
      <c r="C23" s="6">
        <f>+0.2 %</f>
        <v>0.002</v>
      </c>
      <c r="D23" s="7" t="s">
        <v>145</v>
      </c>
      <c r="E23" s="6">
        <f>+12.5 %</f>
        <v>0.125</v>
      </c>
    </row>
    <row r="24">
      <c r="A24" s="4">
        <v>43344.0</v>
      </c>
      <c r="B24" s="5" t="s">
        <v>2339</v>
      </c>
      <c r="C24" s="7" t="s">
        <v>72</v>
      </c>
      <c r="D24" s="7" t="s">
        <v>65</v>
      </c>
      <c r="E24" s="6">
        <f>+10.9 %</f>
        <v>0.109</v>
      </c>
    </row>
    <row r="25">
      <c r="A25" s="4">
        <v>43313.0</v>
      </c>
      <c r="B25" s="5" t="s">
        <v>2471</v>
      </c>
      <c r="C25" s="7" t="s">
        <v>18</v>
      </c>
      <c r="D25" s="6">
        <f>+2 %</f>
        <v>0.02</v>
      </c>
      <c r="E25" s="6">
        <f t="shared" ref="E25:E26" si="3">+11.9 %</f>
        <v>0.119</v>
      </c>
    </row>
    <row r="26">
      <c r="A26" s="4">
        <v>43282.0</v>
      </c>
      <c r="B26" s="5" t="s">
        <v>1008</v>
      </c>
      <c r="C26" s="6">
        <f>+1.7 %</f>
        <v>0.017</v>
      </c>
      <c r="D26" s="6">
        <f>+2.8 %</f>
        <v>0.028</v>
      </c>
      <c r="E26" s="6">
        <f t="shared" si="3"/>
        <v>0.119</v>
      </c>
    </row>
    <row r="27">
      <c r="A27" s="4">
        <v>43252.0</v>
      </c>
      <c r="B27" s="5" t="s">
        <v>2472</v>
      </c>
      <c r="C27" s="6">
        <f>+0.8 %</f>
        <v>0.008</v>
      </c>
      <c r="D27" s="6">
        <f>+8.7 %</f>
        <v>0.087</v>
      </c>
      <c r="E27" s="6">
        <f>+11.3 %</f>
        <v>0.113</v>
      </c>
    </row>
    <row r="28">
      <c r="A28" s="4">
        <v>43221.0</v>
      </c>
      <c r="B28" s="5" t="s">
        <v>110</v>
      </c>
      <c r="C28" s="6">
        <f>+0.2 %</f>
        <v>0.002</v>
      </c>
      <c r="D28" s="6">
        <f>+9.1 %</f>
        <v>0.091</v>
      </c>
      <c r="E28" s="6">
        <f>+17 %</f>
        <v>0.17</v>
      </c>
    </row>
    <row r="29">
      <c r="A29" s="4">
        <v>43191.0</v>
      </c>
      <c r="B29" s="5" t="s">
        <v>107</v>
      </c>
      <c r="C29" s="6">
        <f>+7.5 %</f>
        <v>0.075</v>
      </c>
      <c r="D29" s="6">
        <f>+10.9 %</f>
        <v>0.109</v>
      </c>
      <c r="E29" s="6">
        <f>+15.3 %</f>
        <v>0.153</v>
      </c>
    </row>
    <row r="30">
      <c r="A30" s="4">
        <v>43160.0</v>
      </c>
      <c r="B30" s="5" t="s">
        <v>2473</v>
      </c>
      <c r="C30" s="6">
        <f>+1.2 %</f>
        <v>0.012</v>
      </c>
      <c r="D30" s="6">
        <f>+6.3 %</f>
        <v>0.063</v>
      </c>
      <c r="E30" s="6">
        <f>+2.1 %</f>
        <v>0.021</v>
      </c>
    </row>
    <row r="31">
      <c r="A31" s="4">
        <v>43132.0</v>
      </c>
      <c r="B31" s="5" t="s">
        <v>2474</v>
      </c>
      <c r="C31" s="6">
        <f>+1.9 %</f>
        <v>0.019</v>
      </c>
      <c r="D31" s="6">
        <f>+3.9 %</f>
        <v>0.039</v>
      </c>
      <c r="E31" s="6">
        <f>+0.7 %</f>
        <v>0.007</v>
      </c>
    </row>
    <row r="32">
      <c r="A32" s="4">
        <v>43101.0</v>
      </c>
      <c r="B32" s="5" t="s">
        <v>2475</v>
      </c>
      <c r="C32" s="6">
        <f>+3.1 %</f>
        <v>0.031</v>
      </c>
      <c r="D32" s="6">
        <f>+1.1 %</f>
        <v>0.011</v>
      </c>
      <c r="E32" s="7" t="s">
        <v>66</v>
      </c>
    </row>
    <row r="33">
      <c r="A33" s="4">
        <v>43070.0</v>
      </c>
      <c r="B33" s="5" t="s">
        <v>2476</v>
      </c>
      <c r="C33" s="7" t="s">
        <v>66</v>
      </c>
      <c r="D33" s="7" t="s">
        <v>142</v>
      </c>
      <c r="E33" s="7" t="s">
        <v>343</v>
      </c>
    </row>
    <row r="34">
      <c r="A34" s="4">
        <v>43040.0</v>
      </c>
      <c r="B34" s="5" t="s">
        <v>2477</v>
      </c>
      <c r="C34" s="7" t="s">
        <v>23</v>
      </c>
      <c r="D34" s="7" t="s">
        <v>133</v>
      </c>
      <c r="E34" s="6">
        <f>+0.1 %</f>
        <v>0.001</v>
      </c>
    </row>
    <row r="35">
      <c r="A35" s="4">
        <v>43009.0</v>
      </c>
      <c r="B35" s="5" t="s">
        <v>2478</v>
      </c>
      <c r="C35" s="7" t="s">
        <v>66</v>
      </c>
      <c r="D35" s="7" t="s">
        <v>90</v>
      </c>
      <c r="E35" s="6">
        <f>+3.4 %</f>
        <v>0.034</v>
      </c>
    </row>
    <row r="36">
      <c r="A36" s="4">
        <v>42979.0</v>
      </c>
      <c r="B36" s="5" t="s">
        <v>2479</v>
      </c>
      <c r="C36" s="7" t="s">
        <v>66</v>
      </c>
      <c r="D36" s="7" t="s">
        <v>48</v>
      </c>
      <c r="E36" s="6">
        <f>+6.5 %</f>
        <v>0.065</v>
      </c>
    </row>
    <row r="37">
      <c r="A37" s="4">
        <v>42948.0</v>
      </c>
      <c r="B37" s="5" t="s">
        <v>1964</v>
      </c>
      <c r="C37" s="7" t="s">
        <v>18</v>
      </c>
      <c r="D37" s="6">
        <f>+6.7 %</f>
        <v>0.067</v>
      </c>
      <c r="E37" s="6">
        <f>+8.8 %</f>
        <v>0.088</v>
      </c>
    </row>
    <row r="38">
      <c r="A38" s="4">
        <v>42917.0</v>
      </c>
      <c r="B38" s="5" t="s">
        <v>2480</v>
      </c>
      <c r="C38" s="6">
        <f>+1.2 %</f>
        <v>0.012</v>
      </c>
      <c r="D38" s="6">
        <f>+6 %</f>
        <v>0.06</v>
      </c>
      <c r="E38" s="6">
        <f>+7.2 %</f>
        <v>0.072</v>
      </c>
    </row>
    <row r="39">
      <c r="A39" s="4">
        <v>42887.0</v>
      </c>
      <c r="B39" s="5" t="s">
        <v>2481</v>
      </c>
      <c r="C39" s="6">
        <f>+6 %</f>
        <v>0.06</v>
      </c>
      <c r="D39" s="7" t="s">
        <v>15</v>
      </c>
      <c r="E39" s="6">
        <f>+5.3 %</f>
        <v>0.053</v>
      </c>
    </row>
    <row r="40">
      <c r="A40" s="4">
        <v>42856.0</v>
      </c>
      <c r="B40" s="5" t="s">
        <v>2482</v>
      </c>
      <c r="C40" s="7" t="s">
        <v>66</v>
      </c>
      <c r="D40" s="7" t="s">
        <v>10</v>
      </c>
      <c r="E40" s="7" t="s">
        <v>72</v>
      </c>
    </row>
    <row r="41">
      <c r="A41" s="4">
        <v>42826.0</v>
      </c>
      <c r="B41" s="5" t="s">
        <v>2483</v>
      </c>
      <c r="C41" s="7" t="s">
        <v>11</v>
      </c>
      <c r="D41" s="7" t="s">
        <v>96</v>
      </c>
      <c r="E41" s="6">
        <f>+0.6 %</f>
        <v>0.006</v>
      </c>
    </row>
    <row r="42">
      <c r="A42" s="4">
        <v>42795.0</v>
      </c>
      <c r="B42" s="5" t="s">
        <v>1923</v>
      </c>
      <c r="C42" s="7" t="s">
        <v>57</v>
      </c>
      <c r="D42" s="7" t="s">
        <v>285</v>
      </c>
      <c r="E42" s="6">
        <f>+8.3 %</f>
        <v>0.083</v>
      </c>
    </row>
    <row r="43">
      <c r="A43" s="4">
        <v>42767.0</v>
      </c>
      <c r="B43" s="5" t="s">
        <v>1922</v>
      </c>
      <c r="C43" s="5" t="s">
        <v>35</v>
      </c>
      <c r="D43" s="6">
        <f>+3.3 %</f>
        <v>0.033</v>
      </c>
      <c r="E43" s="6">
        <f>+6.4 %</f>
        <v>0.064</v>
      </c>
    </row>
    <row r="44">
      <c r="A44" s="4">
        <v>42736.0</v>
      </c>
      <c r="B44" s="5" t="s">
        <v>1922</v>
      </c>
      <c r="C44" s="7" t="s">
        <v>70</v>
      </c>
      <c r="D44" s="6">
        <f>+5.8 %</f>
        <v>0.058</v>
      </c>
      <c r="E44" s="6">
        <f>+6.8 %</f>
        <v>0.068</v>
      </c>
    </row>
    <row r="45">
      <c r="A45" s="4">
        <v>42705.0</v>
      </c>
      <c r="B45" s="5" t="s">
        <v>62</v>
      </c>
      <c r="C45" s="6">
        <f>+5.7 %</f>
        <v>0.057</v>
      </c>
      <c r="D45" s="6">
        <f>+10.1 %</f>
        <v>0.101</v>
      </c>
      <c r="E45" s="6">
        <f>+11.2 %</f>
        <v>0.112</v>
      </c>
    </row>
    <row r="46">
      <c r="A46" s="4">
        <v>42675.0</v>
      </c>
      <c r="B46" s="5" t="s">
        <v>2484</v>
      </c>
      <c r="C46" s="6">
        <f>+2.5 %</f>
        <v>0.025</v>
      </c>
      <c r="D46" s="6">
        <f>+5.2 %</f>
        <v>0.052</v>
      </c>
      <c r="E46" s="6">
        <f>+3 %</f>
        <v>0.03</v>
      </c>
    </row>
    <row r="47">
      <c r="A47" s="4">
        <v>42644.0</v>
      </c>
      <c r="B47" s="5" t="s">
        <v>2485</v>
      </c>
      <c r="C47" s="6">
        <f>+1.6 %</f>
        <v>0.016</v>
      </c>
      <c r="D47" s="6">
        <f>+0.6 %</f>
        <v>0.006</v>
      </c>
      <c r="E47" s="6">
        <f>+0.3 %</f>
        <v>0.003</v>
      </c>
    </row>
    <row r="48">
      <c r="A48" s="4">
        <v>42614.0</v>
      </c>
      <c r="B48" s="5" t="s">
        <v>2486</v>
      </c>
      <c r="C48" s="6">
        <f>+1 %</f>
        <v>0.01</v>
      </c>
      <c r="D48" s="7" t="s">
        <v>67</v>
      </c>
      <c r="E48" s="6">
        <f>+2.4 %</f>
        <v>0.024</v>
      </c>
    </row>
    <row r="49">
      <c r="A49" s="4">
        <v>42583.0</v>
      </c>
      <c r="B49" s="5" t="s">
        <v>1934</v>
      </c>
      <c r="C49" s="7" t="s">
        <v>106</v>
      </c>
      <c r="D49" s="7" t="s">
        <v>506</v>
      </c>
      <c r="E49" s="6">
        <f>+1.1 %</f>
        <v>0.011</v>
      </c>
    </row>
    <row r="50">
      <c r="A50" s="4">
        <v>42552.0</v>
      </c>
      <c r="B50" s="5" t="s">
        <v>2482</v>
      </c>
      <c r="C50" s="7" t="s">
        <v>48</v>
      </c>
      <c r="D50" s="7" t="s">
        <v>48</v>
      </c>
      <c r="E50" s="7" t="s">
        <v>65</v>
      </c>
    </row>
    <row r="51">
      <c r="A51" s="4">
        <v>42522.0</v>
      </c>
      <c r="B51" s="5" t="s">
        <v>2487</v>
      </c>
      <c r="C51" s="7" t="s">
        <v>75</v>
      </c>
      <c r="D51" s="6">
        <f>+2.6 %</f>
        <v>0.026</v>
      </c>
      <c r="E51" s="6">
        <f>+0.5 %</f>
        <v>0.005</v>
      </c>
    </row>
    <row r="52">
      <c r="A52" s="4">
        <v>42491.0</v>
      </c>
      <c r="B52" s="5" t="s">
        <v>2488</v>
      </c>
      <c r="C52" s="6">
        <f>+1.5 %</f>
        <v>0.015</v>
      </c>
      <c r="D52" s="6">
        <f>+2.1 %</f>
        <v>0.021</v>
      </c>
      <c r="E52" s="6">
        <f>+4.5 %</f>
        <v>0.045</v>
      </c>
    </row>
    <row r="53">
      <c r="A53" s="4">
        <v>42461.0</v>
      </c>
      <c r="B53" s="5" t="s">
        <v>2487</v>
      </c>
      <c r="C53" s="6">
        <f>+2.6 %</f>
        <v>0.026</v>
      </c>
      <c r="D53" s="6">
        <f>+0.9 %</f>
        <v>0.009</v>
      </c>
      <c r="E53" s="7" t="s">
        <v>85</v>
      </c>
    </row>
    <row r="54">
      <c r="A54" s="4">
        <v>42430.0</v>
      </c>
      <c r="B54" s="5" t="s">
        <v>1941</v>
      </c>
      <c r="C54" s="7" t="s">
        <v>63</v>
      </c>
      <c r="D54" s="6">
        <f>+0.2 %</f>
        <v>0.002</v>
      </c>
      <c r="E54" s="6">
        <f>+0.4 %</f>
        <v>0.004</v>
      </c>
    </row>
    <row r="55">
      <c r="A55" s="4">
        <v>42401.0</v>
      </c>
      <c r="B55" s="5" t="s">
        <v>2482</v>
      </c>
      <c r="C55" s="6">
        <f>+0.3 %</f>
        <v>0.003</v>
      </c>
      <c r="D55" s="7" t="s">
        <v>53</v>
      </c>
      <c r="E55" s="6">
        <f>+2.9 %</f>
        <v>0.029</v>
      </c>
    </row>
    <row r="56">
      <c r="A56" s="4">
        <v>42370.0</v>
      </c>
      <c r="B56" s="5" t="s">
        <v>2489</v>
      </c>
      <c r="C56" s="6">
        <f>+1.8 %</f>
        <v>0.018</v>
      </c>
      <c r="D56" s="7" t="s">
        <v>48</v>
      </c>
      <c r="E56" s="6">
        <f>+2.6 %</f>
        <v>0.026</v>
      </c>
    </row>
    <row r="57">
      <c r="A57" s="4">
        <v>42339.0</v>
      </c>
      <c r="B57" s="5" t="s">
        <v>2490</v>
      </c>
      <c r="C57" s="7" t="s">
        <v>80</v>
      </c>
      <c r="D57" s="6">
        <f>+1.3 %</f>
        <v>0.013</v>
      </c>
      <c r="E57" s="7" t="s">
        <v>15</v>
      </c>
    </row>
    <row r="58">
      <c r="A58" s="4">
        <v>42309.0</v>
      </c>
      <c r="B58" s="5" t="s">
        <v>2491</v>
      </c>
      <c r="C58" s="7" t="s">
        <v>53</v>
      </c>
      <c r="D58" s="6">
        <f>+3.3 %</f>
        <v>0.033</v>
      </c>
      <c r="E58" s="6">
        <f>+3.8 %</f>
        <v>0.038</v>
      </c>
    </row>
    <row r="59">
      <c r="A59" s="4">
        <v>42278.0</v>
      </c>
      <c r="B59" s="5" t="s">
        <v>2492</v>
      </c>
      <c r="C59" s="6">
        <f>+3.7 %</f>
        <v>0.037</v>
      </c>
      <c r="D59" s="7" t="s">
        <v>23</v>
      </c>
      <c r="E59" s="6">
        <f>+16.5 %</f>
        <v>0.165</v>
      </c>
    </row>
    <row r="60">
      <c r="A60" s="4">
        <v>42248.0</v>
      </c>
      <c r="B60" s="5" t="s">
        <v>2493</v>
      </c>
      <c r="C60" s="7" t="s">
        <v>57</v>
      </c>
      <c r="D60" s="7" t="s">
        <v>7</v>
      </c>
      <c r="E60" s="6">
        <f>+13.1 %</f>
        <v>0.131</v>
      </c>
    </row>
    <row r="61">
      <c r="A61" s="4">
        <v>42217.0</v>
      </c>
      <c r="B61" s="5" t="s">
        <v>2494</v>
      </c>
      <c r="C61" s="7" t="s">
        <v>95</v>
      </c>
      <c r="D61" s="7" t="s">
        <v>23</v>
      </c>
      <c r="E61" s="6">
        <f>+12.8 %</f>
        <v>0.128</v>
      </c>
    </row>
    <row r="62">
      <c r="A62" s="4">
        <v>42186.0</v>
      </c>
      <c r="B62" s="5" t="s">
        <v>2495</v>
      </c>
      <c r="C62" s="6">
        <f>+0.9 %</f>
        <v>0.009</v>
      </c>
      <c r="D62" s="7" t="s">
        <v>18</v>
      </c>
      <c r="E62" s="6">
        <f>+14.4 %</f>
        <v>0.144</v>
      </c>
    </row>
    <row r="63">
      <c r="A63" s="4">
        <v>42156.0</v>
      </c>
      <c r="B63" s="5" t="s">
        <v>2491</v>
      </c>
      <c r="C63" s="6">
        <f t="shared" ref="C63:D63" si="4">+2.5 %</f>
        <v>0.025</v>
      </c>
      <c r="D63" s="6">
        <f t="shared" si="4"/>
        <v>0.025</v>
      </c>
      <c r="E63" s="6">
        <f>+11.8 %</f>
        <v>0.118</v>
      </c>
    </row>
    <row r="64">
      <c r="A64" s="4">
        <v>42125.0</v>
      </c>
      <c r="B64" s="5" t="s">
        <v>2496</v>
      </c>
      <c r="C64" s="7" t="s">
        <v>624</v>
      </c>
      <c r="D64" s="6">
        <f>+0.5 %</f>
        <v>0.005</v>
      </c>
      <c r="E64" s="6">
        <f>+5.5 %</f>
        <v>0.055</v>
      </c>
    </row>
    <row r="65">
      <c r="A65" s="4">
        <v>42095.0</v>
      </c>
      <c r="B65" s="5" t="s">
        <v>1926</v>
      </c>
      <c r="C65" s="6">
        <f>+3.9 %</f>
        <v>0.039</v>
      </c>
      <c r="D65" s="6">
        <f>+4.5 %</f>
        <v>0.045</v>
      </c>
      <c r="E65" s="6">
        <f>+12.5 %</f>
        <v>0.125</v>
      </c>
    </row>
    <row r="66">
      <c r="A66" s="4">
        <v>42064.0</v>
      </c>
      <c r="B66" s="5" t="s">
        <v>2496</v>
      </c>
      <c r="C66" s="6">
        <f>+0.5 %</f>
        <v>0.005</v>
      </c>
      <c r="D66" s="7" t="s">
        <v>18</v>
      </c>
      <c r="E66" s="6">
        <f>+9 %</f>
        <v>0.09</v>
      </c>
    </row>
    <row r="67">
      <c r="A67" s="4">
        <v>42036.0</v>
      </c>
      <c r="B67" s="5" t="s">
        <v>2497</v>
      </c>
      <c r="C67" s="6">
        <f>+0.1 %</f>
        <v>0.001</v>
      </c>
      <c r="D67" s="6">
        <f>+0.8 %</f>
        <v>0.008</v>
      </c>
      <c r="E67" s="6">
        <f>+4.5 %</f>
        <v>0.045</v>
      </c>
    </row>
    <row r="68">
      <c r="A68" s="4">
        <v>42005.0</v>
      </c>
      <c r="B68" s="5" t="s">
        <v>2498</v>
      </c>
      <c r="C68" s="7" t="s">
        <v>47</v>
      </c>
      <c r="D68" s="6">
        <f>+12.9 %</f>
        <v>0.129</v>
      </c>
      <c r="E68" s="6">
        <f>+3.4 %</f>
        <v>0.034</v>
      </c>
    </row>
    <row r="69">
      <c r="A69" s="4">
        <v>41974.0</v>
      </c>
      <c r="B69" s="5" t="s">
        <v>2499</v>
      </c>
      <c r="C69" s="6">
        <f>+1.9 %</f>
        <v>0.019</v>
      </c>
      <c r="D69" s="6">
        <f>+14.9 %</f>
        <v>0.149</v>
      </c>
      <c r="E69" s="6">
        <f>+0.7 %</f>
        <v>0.007</v>
      </c>
    </row>
    <row r="70">
      <c r="A70" s="4">
        <v>41944.0</v>
      </c>
      <c r="B70" s="5" t="s">
        <v>2500</v>
      </c>
      <c r="C70" s="6">
        <f>+12 %</f>
        <v>0.12</v>
      </c>
      <c r="D70" s="6">
        <f>+12.2 %</f>
        <v>0.122</v>
      </c>
      <c r="E70" s="7" t="s">
        <v>188</v>
      </c>
    </row>
    <row r="71">
      <c r="A71" s="4">
        <v>41913.0</v>
      </c>
      <c r="B71" s="5" t="s">
        <v>2501</v>
      </c>
      <c r="C71" s="6">
        <f>+0.7 %</f>
        <v>0.007</v>
      </c>
      <c r="D71" s="7" t="s">
        <v>150</v>
      </c>
      <c r="E71" s="7" t="s">
        <v>2502</v>
      </c>
    </row>
    <row r="72">
      <c r="A72" s="4">
        <v>41883.0</v>
      </c>
      <c r="B72" s="5" t="s">
        <v>2503</v>
      </c>
      <c r="C72" s="7" t="s">
        <v>18</v>
      </c>
      <c r="D72" s="7" t="s">
        <v>9</v>
      </c>
      <c r="E72" s="7" t="s">
        <v>1965</v>
      </c>
    </row>
    <row r="73">
      <c r="A73" s="4">
        <v>41852.0</v>
      </c>
      <c r="B73" s="5" t="s">
        <v>2504</v>
      </c>
      <c r="C73" s="7" t="s">
        <v>92</v>
      </c>
      <c r="D73" s="7" t="s">
        <v>348</v>
      </c>
      <c r="E73" s="7" t="s">
        <v>2505</v>
      </c>
    </row>
    <row r="74">
      <c r="A74" s="4">
        <v>41821.0</v>
      </c>
      <c r="B74" s="5" t="s">
        <v>2506</v>
      </c>
      <c r="C74" s="7" t="s">
        <v>78</v>
      </c>
      <c r="D74" s="7" t="s">
        <v>72</v>
      </c>
      <c r="E74" s="7" t="s">
        <v>1986</v>
      </c>
    </row>
    <row r="75">
      <c r="A75" s="4">
        <v>41791.0</v>
      </c>
      <c r="B75" s="5" t="s">
        <v>2507</v>
      </c>
      <c r="C75" s="7" t="s">
        <v>88</v>
      </c>
      <c r="D75" s="7" t="s">
        <v>53</v>
      </c>
      <c r="E75" s="7" t="s">
        <v>2351</v>
      </c>
    </row>
    <row r="76">
      <c r="A76" s="4">
        <v>41760.0</v>
      </c>
      <c r="B76" s="5" t="s">
        <v>2508</v>
      </c>
      <c r="C76" s="6">
        <f>+2.7 %</f>
        <v>0.027</v>
      </c>
      <c r="D76" s="7" t="s">
        <v>60</v>
      </c>
      <c r="E76" s="7" t="s">
        <v>1890</v>
      </c>
    </row>
    <row r="77">
      <c r="A77" s="4">
        <v>41730.0</v>
      </c>
      <c r="B77" s="5" t="s">
        <v>2509</v>
      </c>
      <c r="C77" s="6">
        <f>+0.6 %</f>
        <v>0.006</v>
      </c>
      <c r="D77" s="7" t="s">
        <v>506</v>
      </c>
      <c r="E77" s="7" t="s">
        <v>1495</v>
      </c>
    </row>
    <row r="78">
      <c r="A78" s="4">
        <v>41699.0</v>
      </c>
      <c r="B78" s="5" t="s">
        <v>2510</v>
      </c>
      <c r="C78" s="7" t="s">
        <v>182</v>
      </c>
      <c r="D78" s="7" t="s">
        <v>473</v>
      </c>
      <c r="E78" s="7" t="s">
        <v>1501</v>
      </c>
    </row>
    <row r="79">
      <c r="A79" s="4">
        <v>41671.0</v>
      </c>
      <c r="B79" s="5" t="s">
        <v>2511</v>
      </c>
      <c r="C79" s="7" t="s">
        <v>65</v>
      </c>
      <c r="D79" s="7" t="s">
        <v>927</v>
      </c>
      <c r="E79" s="7" t="s">
        <v>1047</v>
      </c>
    </row>
    <row r="80">
      <c r="A80" s="4">
        <v>41640.0</v>
      </c>
      <c r="B80" s="5" t="s">
        <v>1929</v>
      </c>
      <c r="C80" s="7" t="s">
        <v>624</v>
      </c>
      <c r="D80" s="7" t="s">
        <v>713</v>
      </c>
      <c r="E80" s="7" t="s">
        <v>1890</v>
      </c>
    </row>
    <row r="81">
      <c r="A81" s="4">
        <v>41609.0</v>
      </c>
      <c r="B81" s="5" t="s">
        <v>1952</v>
      </c>
      <c r="C81" s="7" t="s">
        <v>212</v>
      </c>
      <c r="D81" s="7" t="s">
        <v>290</v>
      </c>
      <c r="E81" s="7" t="s">
        <v>305</v>
      </c>
    </row>
    <row r="82">
      <c r="A82" s="4">
        <v>41579.0</v>
      </c>
      <c r="B82" s="5" t="s">
        <v>2512</v>
      </c>
      <c r="C82" s="7" t="s">
        <v>188</v>
      </c>
      <c r="D82" s="7" t="s">
        <v>156</v>
      </c>
      <c r="E82" s="7" t="s">
        <v>1048</v>
      </c>
    </row>
    <row r="83">
      <c r="A83" s="4">
        <v>41548.0</v>
      </c>
      <c r="B83" s="5" t="s">
        <v>2513</v>
      </c>
      <c r="C83" s="7" t="s">
        <v>74</v>
      </c>
      <c r="D83" s="7" t="s">
        <v>70</v>
      </c>
      <c r="E83" s="7" t="s">
        <v>1493</v>
      </c>
    </row>
    <row r="84">
      <c r="A84" s="4">
        <v>41518.0</v>
      </c>
      <c r="B84" s="5" t="s">
        <v>1923</v>
      </c>
      <c r="C84" s="6">
        <f>+0.8 %</f>
        <v>0.008</v>
      </c>
      <c r="D84" s="7" t="s">
        <v>48</v>
      </c>
      <c r="E84" s="7" t="s">
        <v>292</v>
      </c>
    </row>
    <row r="85">
      <c r="A85" s="4">
        <v>41487.0</v>
      </c>
      <c r="B85" s="5" t="s">
        <v>2334</v>
      </c>
      <c r="C85" s="7" t="s">
        <v>285</v>
      </c>
      <c r="D85" s="7" t="s">
        <v>82</v>
      </c>
      <c r="E85" s="7" t="s">
        <v>296</v>
      </c>
    </row>
    <row r="86">
      <c r="A86" s="4">
        <v>41456.0</v>
      </c>
      <c r="B86" s="5" t="s">
        <v>2327</v>
      </c>
      <c r="C86" s="6">
        <f>+1.1 %</f>
        <v>0.011</v>
      </c>
      <c r="D86" s="6">
        <f>+4.2 %</f>
        <v>0.042</v>
      </c>
      <c r="E86" s="7" t="s">
        <v>143</v>
      </c>
    </row>
    <row r="87">
      <c r="A87" s="4">
        <v>41426.0</v>
      </c>
      <c r="B87" s="5" t="s">
        <v>2514</v>
      </c>
      <c r="C87" s="7" t="s">
        <v>57</v>
      </c>
      <c r="D87" s="6">
        <f>+2.5 %</f>
        <v>0.025</v>
      </c>
      <c r="E87" s="7" t="s">
        <v>2515</v>
      </c>
    </row>
    <row r="88">
      <c r="A88" s="4">
        <v>41395.0</v>
      </c>
      <c r="B88" s="5" t="s">
        <v>2474</v>
      </c>
      <c r="C88" s="6">
        <f>+3.4 %</f>
        <v>0.034</v>
      </c>
      <c r="D88" s="6">
        <f>+0.9 %</f>
        <v>0.009</v>
      </c>
      <c r="E88" s="7" t="s">
        <v>2516</v>
      </c>
    </row>
    <row r="89">
      <c r="A89" s="4">
        <v>41365.0</v>
      </c>
      <c r="B89" s="5" t="s">
        <v>2517</v>
      </c>
      <c r="C89" s="7" t="s">
        <v>74</v>
      </c>
      <c r="D89" s="7" t="s">
        <v>9</v>
      </c>
      <c r="E89" s="7" t="s">
        <v>2518</v>
      </c>
    </row>
    <row r="90">
      <c r="A90" s="4">
        <v>41334.0</v>
      </c>
      <c r="B90" s="5" t="s">
        <v>1962</v>
      </c>
      <c r="C90" s="7" t="s">
        <v>67</v>
      </c>
      <c r="D90" s="7" t="s">
        <v>287</v>
      </c>
      <c r="E90" s="7" t="s">
        <v>2519</v>
      </c>
    </row>
    <row r="91">
      <c r="A91" s="4">
        <v>41306.0</v>
      </c>
      <c r="B91" s="5" t="s">
        <v>1923</v>
      </c>
      <c r="C91" s="7" t="s">
        <v>70</v>
      </c>
      <c r="D91" s="7" t="s">
        <v>845</v>
      </c>
      <c r="E91" s="7" t="s">
        <v>2520</v>
      </c>
    </row>
    <row r="92">
      <c r="A92" s="4">
        <v>41275.0</v>
      </c>
      <c r="B92" s="5" t="s">
        <v>2521</v>
      </c>
      <c r="C92" s="7" t="s">
        <v>47</v>
      </c>
      <c r="D92" s="7" t="s">
        <v>458</v>
      </c>
      <c r="E92" s="7" t="s">
        <v>2522</v>
      </c>
    </row>
    <row r="93">
      <c r="A93" s="4">
        <v>41244.0</v>
      </c>
      <c r="B93" s="5" t="s">
        <v>2325</v>
      </c>
      <c r="C93" s="7" t="s">
        <v>7</v>
      </c>
      <c r="D93" s="7" t="s">
        <v>707</v>
      </c>
      <c r="E93" s="7" t="s">
        <v>2523</v>
      </c>
    </row>
    <row r="94">
      <c r="A94" s="4">
        <v>41214.0</v>
      </c>
      <c r="B94" s="5" t="s">
        <v>1000</v>
      </c>
      <c r="C94" s="7" t="s">
        <v>140</v>
      </c>
      <c r="D94" s="7" t="s">
        <v>90</v>
      </c>
      <c r="E94" s="7" t="s">
        <v>2524</v>
      </c>
    </row>
    <row r="95">
      <c r="A95" s="4">
        <v>41183.0</v>
      </c>
      <c r="B95" s="5" t="s">
        <v>1016</v>
      </c>
      <c r="C95" s="6">
        <f>+1 %</f>
        <v>0.01</v>
      </c>
      <c r="D95" s="7" t="s">
        <v>85</v>
      </c>
      <c r="E95" s="7" t="s">
        <v>1896</v>
      </c>
    </row>
    <row r="96">
      <c r="A96" s="4">
        <v>41153.0</v>
      </c>
      <c r="B96" s="5" t="s">
        <v>1011</v>
      </c>
      <c r="C96" s="6">
        <f>+0.1 %</f>
        <v>0.001</v>
      </c>
      <c r="D96" s="7" t="s">
        <v>463</v>
      </c>
      <c r="E96" s="7" t="s">
        <v>1031</v>
      </c>
    </row>
    <row r="97">
      <c r="A97" s="4">
        <v>41122.0</v>
      </c>
      <c r="B97" s="5" t="s">
        <v>2525</v>
      </c>
      <c r="C97" s="7" t="s">
        <v>106</v>
      </c>
      <c r="D97" s="7" t="s">
        <v>456</v>
      </c>
      <c r="E97" s="7" t="s">
        <v>2526</v>
      </c>
    </row>
    <row r="98">
      <c r="A98" s="4">
        <v>41091.0</v>
      </c>
      <c r="B98" s="5" t="s">
        <v>2527</v>
      </c>
      <c r="C98" s="7" t="s">
        <v>719</v>
      </c>
      <c r="D98" s="7" t="s">
        <v>143</v>
      </c>
      <c r="E98" s="7" t="s">
        <v>2516</v>
      </c>
    </row>
    <row r="99">
      <c r="A99" s="4">
        <v>41061.0</v>
      </c>
      <c r="B99" s="5" t="s">
        <v>993</v>
      </c>
      <c r="C99" s="7" t="s">
        <v>53</v>
      </c>
      <c r="D99" s="7" t="s">
        <v>115</v>
      </c>
      <c r="E99" s="7" t="s">
        <v>1050</v>
      </c>
    </row>
    <row r="100">
      <c r="A100" s="4">
        <v>41030.0</v>
      </c>
      <c r="B100" s="5" t="s">
        <v>1916</v>
      </c>
      <c r="C100" s="7" t="s">
        <v>70</v>
      </c>
      <c r="D100" s="7" t="s">
        <v>10</v>
      </c>
      <c r="E100" s="7" t="s">
        <v>838</v>
      </c>
    </row>
    <row r="101">
      <c r="A101" s="4">
        <v>41000.0</v>
      </c>
      <c r="B101" s="5" t="s">
        <v>2404</v>
      </c>
      <c r="C101" s="7" t="s">
        <v>185</v>
      </c>
      <c r="D101" s="7" t="s">
        <v>140</v>
      </c>
      <c r="E101" s="7" t="s">
        <v>713</v>
      </c>
    </row>
    <row r="102">
      <c r="A102" s="4">
        <v>40969.0</v>
      </c>
      <c r="B102" s="5" t="s">
        <v>172</v>
      </c>
      <c r="C102" s="6">
        <f>+1.4 %</f>
        <v>0.014</v>
      </c>
      <c r="D102" s="6">
        <f>+1.8 %</f>
        <v>0.018</v>
      </c>
      <c r="E102" s="7" t="s">
        <v>927</v>
      </c>
    </row>
    <row r="103">
      <c r="A103" s="4">
        <v>40940.0</v>
      </c>
      <c r="B103" s="5" t="s">
        <v>1873</v>
      </c>
      <c r="C103" s="7" t="s">
        <v>15</v>
      </c>
      <c r="D103" s="6">
        <f>+0.8 %</f>
        <v>0.008</v>
      </c>
      <c r="E103" s="7" t="s">
        <v>713</v>
      </c>
    </row>
    <row r="104">
      <c r="A104" s="4">
        <v>40909.0</v>
      </c>
      <c r="B104" s="5" t="s">
        <v>173</v>
      </c>
      <c r="C104" s="6">
        <f>+0.7 %</f>
        <v>0.007</v>
      </c>
      <c r="D104" s="6">
        <f>+2.5 %</f>
        <v>0.025</v>
      </c>
      <c r="E104" s="7" t="s">
        <v>1048</v>
      </c>
    </row>
    <row r="105">
      <c r="A105" s="4">
        <v>40878.0</v>
      </c>
      <c r="B105" s="5" t="s">
        <v>183</v>
      </c>
      <c r="C105" s="6">
        <f>+0.4 %</f>
        <v>0.004</v>
      </c>
      <c r="D105" s="6">
        <f>+1.8 %</f>
        <v>0.018</v>
      </c>
      <c r="E105" s="7" t="s">
        <v>1890</v>
      </c>
    </row>
    <row r="106">
      <c r="A106" s="4">
        <v>40848.0</v>
      </c>
      <c r="B106" s="5" t="s">
        <v>2528</v>
      </c>
      <c r="C106" s="6">
        <f>+1.4 %</f>
        <v>0.014</v>
      </c>
      <c r="D106" s="7" t="s">
        <v>145</v>
      </c>
      <c r="E106" s="7" t="s">
        <v>1041</v>
      </c>
    </row>
    <row r="107">
      <c r="A107" s="4">
        <v>40817.0</v>
      </c>
      <c r="B107" s="5" t="s">
        <v>2529</v>
      </c>
      <c r="C107" s="5" t="s">
        <v>35</v>
      </c>
      <c r="D107" s="7" t="s">
        <v>845</v>
      </c>
      <c r="E107" s="7" t="s">
        <v>1035</v>
      </c>
    </row>
    <row r="108">
      <c r="A108" s="4">
        <v>40787.0</v>
      </c>
      <c r="B108" s="5" t="s">
        <v>989</v>
      </c>
      <c r="C108" s="7" t="s">
        <v>587</v>
      </c>
      <c r="D108" s="7" t="s">
        <v>473</v>
      </c>
      <c r="E108" s="7" t="s">
        <v>1749</v>
      </c>
    </row>
    <row r="109">
      <c r="A109" s="4">
        <v>40756.0</v>
      </c>
      <c r="B109" s="5" t="s">
        <v>189</v>
      </c>
      <c r="C109" s="7" t="s">
        <v>142</v>
      </c>
      <c r="D109" s="7" t="s">
        <v>185</v>
      </c>
      <c r="E109" s="7" t="s">
        <v>1027</v>
      </c>
    </row>
    <row r="110">
      <c r="A110" s="4">
        <v>40725.0</v>
      </c>
      <c r="B110" s="5" t="s">
        <v>1746</v>
      </c>
      <c r="C110" s="7" t="s">
        <v>13</v>
      </c>
      <c r="D110" s="7" t="s">
        <v>255</v>
      </c>
      <c r="E110" s="7" t="s">
        <v>296</v>
      </c>
    </row>
    <row r="111">
      <c r="A111" s="4">
        <v>40695.0</v>
      </c>
      <c r="B111" s="5" t="s">
        <v>203</v>
      </c>
      <c r="C111" s="7" t="s">
        <v>65</v>
      </c>
      <c r="D111" s="7" t="s">
        <v>88</v>
      </c>
      <c r="E111" s="7" t="s">
        <v>456</v>
      </c>
    </row>
    <row r="112">
      <c r="A112" s="4">
        <v>40664.0</v>
      </c>
      <c r="B112" s="5" t="s">
        <v>200</v>
      </c>
      <c r="C112" s="7" t="s">
        <v>48</v>
      </c>
      <c r="D112" s="7" t="s">
        <v>188</v>
      </c>
      <c r="E112" s="7" t="s">
        <v>123</v>
      </c>
    </row>
    <row r="113">
      <c r="A113" s="4">
        <v>40634.0</v>
      </c>
      <c r="B113" s="5" t="s">
        <v>282</v>
      </c>
      <c r="C113" s="7" t="s">
        <v>105</v>
      </c>
      <c r="D113" s="7" t="s">
        <v>108</v>
      </c>
      <c r="E113" s="7" t="s">
        <v>1050</v>
      </c>
    </row>
    <row r="114">
      <c r="A114" s="4">
        <v>40603.0</v>
      </c>
      <c r="B114" s="5" t="s">
        <v>2378</v>
      </c>
      <c r="C114" s="7" t="s">
        <v>80</v>
      </c>
      <c r="D114" s="7" t="s">
        <v>108</v>
      </c>
      <c r="E114" s="7" t="s">
        <v>707</v>
      </c>
    </row>
    <row r="115">
      <c r="A115" s="4">
        <v>40575.0</v>
      </c>
      <c r="B115" s="5" t="s">
        <v>977</v>
      </c>
      <c r="C115" s="7" t="s">
        <v>23</v>
      </c>
      <c r="D115" s="7" t="s">
        <v>624</v>
      </c>
      <c r="E115" s="7" t="s">
        <v>182</v>
      </c>
    </row>
    <row r="116">
      <c r="A116" s="4">
        <v>40544.0</v>
      </c>
      <c r="B116" s="5" t="s">
        <v>2530</v>
      </c>
      <c r="C116" s="7" t="s">
        <v>105</v>
      </c>
      <c r="D116" s="7" t="s">
        <v>152</v>
      </c>
      <c r="E116" s="7" t="s">
        <v>63</v>
      </c>
    </row>
    <row r="117">
      <c r="A117" s="4">
        <v>40513.0</v>
      </c>
      <c r="B117" s="5" t="s">
        <v>2531</v>
      </c>
      <c r="C117" s="7" t="s">
        <v>66</v>
      </c>
      <c r="D117" s="7" t="s">
        <v>60</v>
      </c>
      <c r="E117" s="7" t="s">
        <v>75</v>
      </c>
    </row>
    <row r="118">
      <c r="A118" s="4">
        <v>40483.0</v>
      </c>
      <c r="B118" s="5" t="s">
        <v>2532</v>
      </c>
      <c r="C118" s="6">
        <f>+0.1 %</f>
        <v>0.001</v>
      </c>
      <c r="D118" s="6">
        <f>+0.6 %</f>
        <v>0.006</v>
      </c>
      <c r="E118" s="7" t="s">
        <v>85</v>
      </c>
    </row>
    <row r="119">
      <c r="A119" s="4">
        <v>40452.0</v>
      </c>
      <c r="B119" s="5" t="s">
        <v>554</v>
      </c>
      <c r="C119" s="6">
        <f>+0.7 %</f>
        <v>0.007</v>
      </c>
      <c r="D119" s="7" t="s">
        <v>60</v>
      </c>
      <c r="E119" s="7" t="s">
        <v>82</v>
      </c>
    </row>
    <row r="120">
      <c r="A120" s="4">
        <v>40422.0</v>
      </c>
      <c r="B120" s="5" t="s">
        <v>585</v>
      </c>
      <c r="C120" s="7" t="s">
        <v>57</v>
      </c>
      <c r="D120" s="7" t="s">
        <v>82</v>
      </c>
      <c r="E120" s="7" t="s">
        <v>287</v>
      </c>
    </row>
    <row r="121">
      <c r="A121" s="4">
        <v>40391.0</v>
      </c>
      <c r="B121" s="5" t="s">
        <v>2533</v>
      </c>
      <c r="C121" s="7" t="s">
        <v>85</v>
      </c>
      <c r="D121" s="7" t="s">
        <v>63</v>
      </c>
      <c r="E121" s="7" t="s">
        <v>135</v>
      </c>
    </row>
    <row r="122">
      <c r="A122" s="4">
        <v>40360.0</v>
      </c>
      <c r="B122" s="5" t="s">
        <v>306</v>
      </c>
      <c r="C122" s="7" t="s">
        <v>18</v>
      </c>
      <c r="D122" s="7" t="s">
        <v>156</v>
      </c>
      <c r="E122" s="7" t="s">
        <v>928</v>
      </c>
    </row>
    <row r="123">
      <c r="A123" s="4">
        <v>40330.0</v>
      </c>
      <c r="B123" s="5" t="s">
        <v>2534</v>
      </c>
      <c r="C123" s="7" t="s">
        <v>18</v>
      </c>
      <c r="D123" s="7" t="s">
        <v>53</v>
      </c>
      <c r="E123" s="7" t="s">
        <v>1010</v>
      </c>
    </row>
    <row r="124">
      <c r="A124" s="4">
        <v>40299.0</v>
      </c>
      <c r="B124" s="5" t="s">
        <v>2535</v>
      </c>
      <c r="C124" s="7" t="s">
        <v>212</v>
      </c>
      <c r="D124" s="6">
        <f>+1.4 %</f>
        <v>0.014</v>
      </c>
      <c r="E124" s="7" t="s">
        <v>117</v>
      </c>
    </row>
    <row r="125">
      <c r="A125" s="4">
        <v>40269.0</v>
      </c>
      <c r="B125" s="5" t="s">
        <v>240</v>
      </c>
      <c r="C125" s="6">
        <f>+4 %</f>
        <v>0.04</v>
      </c>
      <c r="D125" s="6">
        <f>+6 %</f>
        <v>0.06</v>
      </c>
      <c r="E125" s="7" t="s">
        <v>78</v>
      </c>
    </row>
    <row r="126">
      <c r="A126" s="4">
        <v>40238.0</v>
      </c>
      <c r="B126" s="5" t="s">
        <v>2536</v>
      </c>
      <c r="C126" s="6">
        <f t="shared" ref="C126:C127" si="5">+1 %</f>
        <v>0.01</v>
      </c>
      <c r="D126" s="6">
        <f>+0.6 %</f>
        <v>0.006</v>
      </c>
      <c r="E126" s="7" t="s">
        <v>348</v>
      </c>
    </row>
    <row r="127">
      <c r="A127" s="4">
        <v>40210.0</v>
      </c>
      <c r="B127" s="5" t="s">
        <v>554</v>
      </c>
      <c r="C127" s="6">
        <f t="shared" si="5"/>
        <v>0.01</v>
      </c>
      <c r="D127" s="7" t="s">
        <v>65</v>
      </c>
      <c r="E127" s="7" t="s">
        <v>138</v>
      </c>
    </row>
    <row r="128">
      <c r="A128" s="4">
        <v>40179.0</v>
      </c>
      <c r="B128" s="5" t="s">
        <v>2537</v>
      </c>
      <c r="C128" s="7" t="s">
        <v>13</v>
      </c>
      <c r="D128" s="7" t="s">
        <v>145</v>
      </c>
      <c r="E128" s="7" t="s">
        <v>143</v>
      </c>
    </row>
    <row r="129">
      <c r="A129" s="4">
        <v>40148.0</v>
      </c>
      <c r="B129" s="5" t="s">
        <v>2234</v>
      </c>
      <c r="C129" s="7" t="s">
        <v>74</v>
      </c>
      <c r="D129" s="7" t="s">
        <v>95</v>
      </c>
      <c r="E129" s="7" t="s">
        <v>454</v>
      </c>
    </row>
    <row r="130">
      <c r="A130" s="4">
        <v>40118.0</v>
      </c>
      <c r="B130" s="5" t="s">
        <v>1704</v>
      </c>
      <c r="C130" s="7" t="s">
        <v>18</v>
      </c>
      <c r="D130" s="7" t="s">
        <v>123</v>
      </c>
      <c r="E130" s="7" t="s">
        <v>1048</v>
      </c>
    </row>
    <row r="131">
      <c r="A131" s="4">
        <v>40087.0</v>
      </c>
      <c r="B131" s="5" t="s">
        <v>2373</v>
      </c>
      <c r="C131" s="7" t="s">
        <v>152</v>
      </c>
      <c r="D131" s="7" t="s">
        <v>456</v>
      </c>
      <c r="E131" s="7" t="s">
        <v>450</v>
      </c>
    </row>
    <row r="132">
      <c r="A132" s="4">
        <v>40057.0</v>
      </c>
      <c r="B132" s="5" t="s">
        <v>2538</v>
      </c>
      <c r="C132" s="7" t="s">
        <v>280</v>
      </c>
      <c r="D132" s="7" t="s">
        <v>506</v>
      </c>
      <c r="E132" s="7" t="s">
        <v>707</v>
      </c>
    </row>
    <row r="133">
      <c r="A133" s="4">
        <v>40026.0</v>
      </c>
      <c r="B133" s="5" t="s">
        <v>339</v>
      </c>
      <c r="C133" s="7" t="s">
        <v>65</v>
      </c>
      <c r="D133" s="6">
        <f>+2.4 %</f>
        <v>0.024</v>
      </c>
      <c r="E133" s="7" t="s">
        <v>95</v>
      </c>
    </row>
    <row r="134">
      <c r="A134" s="4">
        <v>39995.0</v>
      </c>
      <c r="B134" s="5" t="s">
        <v>2451</v>
      </c>
      <c r="C134" s="6">
        <f>+3.1 %</f>
        <v>0.031</v>
      </c>
      <c r="D134" s="6">
        <f>+5.5 %</f>
        <v>0.055</v>
      </c>
      <c r="E134" s="7" t="s">
        <v>95</v>
      </c>
    </row>
    <row r="135">
      <c r="A135" s="4">
        <v>39965.0</v>
      </c>
      <c r="B135" s="5" t="s">
        <v>1901</v>
      </c>
      <c r="C135" s="6">
        <f>+0.3 %</f>
        <v>0.003</v>
      </c>
      <c r="D135" s="6">
        <f>+0.1 %</f>
        <v>0.001</v>
      </c>
      <c r="E135" s="7" t="s">
        <v>129</v>
      </c>
    </row>
    <row r="136">
      <c r="A136" s="4">
        <v>39934.0</v>
      </c>
      <c r="B136" s="5" t="s">
        <v>1474</v>
      </c>
      <c r="C136" s="6">
        <f>+2 %</f>
        <v>0.02</v>
      </c>
      <c r="D136" s="7" t="s">
        <v>285</v>
      </c>
      <c r="E136" s="7" t="s">
        <v>1015</v>
      </c>
    </row>
    <row r="137">
      <c r="A137" s="4">
        <v>39904.0</v>
      </c>
      <c r="B137" s="5" t="s">
        <v>2423</v>
      </c>
      <c r="C137" s="7" t="s">
        <v>72</v>
      </c>
      <c r="D137" s="7" t="s">
        <v>142</v>
      </c>
      <c r="E137" s="7" t="s">
        <v>1749</v>
      </c>
    </row>
    <row r="138">
      <c r="A138" s="4">
        <v>39873.0</v>
      </c>
      <c r="B138" s="5" t="s">
        <v>1472</v>
      </c>
      <c r="C138" s="7" t="s">
        <v>80</v>
      </c>
      <c r="D138" s="7" t="s">
        <v>78</v>
      </c>
      <c r="E138" s="7" t="s">
        <v>2526</v>
      </c>
    </row>
    <row r="139">
      <c r="A139" s="4">
        <v>39845.0</v>
      </c>
      <c r="B139" s="5" t="s">
        <v>2539</v>
      </c>
      <c r="C139" s="6">
        <f>+1.2 %</f>
        <v>0.012</v>
      </c>
      <c r="D139" s="7" t="s">
        <v>285</v>
      </c>
      <c r="E139" s="7" t="s">
        <v>2540</v>
      </c>
    </row>
    <row r="140">
      <c r="A140" s="4">
        <v>39814.0</v>
      </c>
      <c r="B140" s="5" t="s">
        <v>1486</v>
      </c>
      <c r="C140" s="7" t="s">
        <v>15</v>
      </c>
      <c r="D140" s="7" t="s">
        <v>85</v>
      </c>
      <c r="E140" s="7" t="s">
        <v>719</v>
      </c>
    </row>
    <row r="141">
      <c r="A141" s="4">
        <v>39783.0</v>
      </c>
      <c r="B141" s="5" t="s">
        <v>2202</v>
      </c>
      <c r="C141" s="7" t="s">
        <v>88</v>
      </c>
      <c r="D141" s="7" t="s">
        <v>78</v>
      </c>
      <c r="E141" s="5" t="s">
        <v>366</v>
      </c>
    </row>
    <row r="142">
      <c r="A142" s="4">
        <v>39753.0</v>
      </c>
      <c r="B142" s="5" t="s">
        <v>334</v>
      </c>
      <c r="C142" s="6">
        <f>+2.8 %</f>
        <v>0.028</v>
      </c>
      <c r="D142" s="7" t="s">
        <v>82</v>
      </c>
      <c r="E142" s="5" t="s">
        <v>366</v>
      </c>
    </row>
    <row r="143">
      <c r="A143" s="4">
        <v>39722.0</v>
      </c>
      <c r="B143" s="5" t="s">
        <v>1851</v>
      </c>
      <c r="C143" s="7" t="s">
        <v>85</v>
      </c>
      <c r="D143" s="7" t="s">
        <v>185</v>
      </c>
      <c r="E143" s="5" t="s">
        <v>366</v>
      </c>
    </row>
    <row r="144">
      <c r="A144" s="4">
        <v>39692.0</v>
      </c>
      <c r="B144" s="5" t="s">
        <v>320</v>
      </c>
      <c r="C144" s="7" t="s">
        <v>7</v>
      </c>
      <c r="D144" s="7" t="s">
        <v>1010</v>
      </c>
      <c r="E144" s="5" t="s">
        <v>366</v>
      </c>
    </row>
    <row r="145">
      <c r="A145" s="4">
        <v>39661.0</v>
      </c>
      <c r="B145" s="5" t="s">
        <v>2273</v>
      </c>
      <c r="C145" s="7" t="s">
        <v>65</v>
      </c>
      <c r="D145" s="7" t="s">
        <v>10</v>
      </c>
      <c r="E145" s="5" t="s">
        <v>366</v>
      </c>
    </row>
    <row r="146">
      <c r="A146" s="4">
        <v>39630.0</v>
      </c>
      <c r="B146" s="5" t="s">
        <v>2541</v>
      </c>
      <c r="C146" s="7" t="s">
        <v>142</v>
      </c>
      <c r="D146" s="7" t="s">
        <v>348</v>
      </c>
      <c r="E146" s="5" t="s">
        <v>366</v>
      </c>
    </row>
    <row r="147">
      <c r="A147" s="4">
        <v>39600.0</v>
      </c>
      <c r="B147" s="5" t="s">
        <v>2542</v>
      </c>
      <c r="C147" s="7" t="s">
        <v>72</v>
      </c>
      <c r="D147" s="7" t="s">
        <v>113</v>
      </c>
      <c r="E147" s="5" t="s">
        <v>366</v>
      </c>
    </row>
    <row r="148">
      <c r="A148" s="4">
        <v>39569.0</v>
      </c>
      <c r="B148" s="5" t="s">
        <v>710</v>
      </c>
      <c r="C148" s="7" t="s">
        <v>80</v>
      </c>
      <c r="D148" s="7" t="s">
        <v>185</v>
      </c>
      <c r="E148" s="5" t="s">
        <v>366</v>
      </c>
    </row>
    <row r="149">
      <c r="A149" s="4">
        <v>39539.0</v>
      </c>
      <c r="B149" s="5" t="s">
        <v>903</v>
      </c>
      <c r="C149" s="7" t="s">
        <v>133</v>
      </c>
      <c r="D149" s="6">
        <f>+6 %</f>
        <v>0.06</v>
      </c>
      <c r="E149" s="5" t="s">
        <v>366</v>
      </c>
    </row>
    <row r="150">
      <c r="A150" s="4">
        <v>39508.0</v>
      </c>
      <c r="B150" s="5" t="s">
        <v>1651</v>
      </c>
      <c r="C150" s="5" t="s">
        <v>35</v>
      </c>
      <c r="D150" s="5" t="s">
        <v>366</v>
      </c>
      <c r="E150" s="5" t="s">
        <v>366</v>
      </c>
    </row>
    <row r="151">
      <c r="A151" s="4">
        <v>39479.0</v>
      </c>
      <c r="B151" s="5" t="s">
        <v>812</v>
      </c>
      <c r="C151" s="6">
        <f>+9.5 %</f>
        <v>0.095</v>
      </c>
      <c r="D151" s="5" t="s">
        <v>366</v>
      </c>
      <c r="E151" s="5" t="s">
        <v>366</v>
      </c>
    </row>
    <row r="152">
      <c r="A152" s="4">
        <v>39448.0</v>
      </c>
      <c r="B152" s="5" t="s">
        <v>2543</v>
      </c>
      <c r="C152" s="5" t="s">
        <v>366</v>
      </c>
      <c r="D152" s="5" t="s">
        <v>366</v>
      </c>
      <c r="E152" s="5" t="s">
        <v>366</v>
      </c>
    </row>
    <row r="153">
      <c r="A153" s="4">
        <v>39417.0</v>
      </c>
      <c r="B153" s="5" t="s">
        <v>366</v>
      </c>
      <c r="C153" s="5" t="s">
        <v>366</v>
      </c>
      <c r="D153" s="5" t="s">
        <v>366</v>
      </c>
      <c r="E153" s="5" t="s">
        <v>366</v>
      </c>
    </row>
    <row r="154">
      <c r="A154" s="4">
        <v>39387.0</v>
      </c>
      <c r="B154" s="5" t="s">
        <v>366</v>
      </c>
      <c r="C154" s="5" t="s">
        <v>366</v>
      </c>
      <c r="D154" s="5" t="s">
        <v>366</v>
      </c>
      <c r="E154" s="5" t="s">
        <v>366</v>
      </c>
    </row>
    <row r="155">
      <c r="A155" s="4">
        <v>39356.0</v>
      </c>
      <c r="B155" s="5" t="s">
        <v>366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5.43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370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371</v>
      </c>
      <c r="C2" s="7" t="s">
        <v>63</v>
      </c>
      <c r="D2" s="7" t="s">
        <v>67</v>
      </c>
      <c r="E2" s="7" t="s">
        <v>142</v>
      </c>
    </row>
    <row r="3">
      <c r="A3" s="4">
        <v>43983.0</v>
      </c>
      <c r="B3" s="5" t="s">
        <v>372</v>
      </c>
      <c r="C3" s="7" t="s">
        <v>47</v>
      </c>
      <c r="D3" s="6">
        <f>+1.3 %</f>
        <v>0.013</v>
      </c>
      <c r="E3" s="7" t="s">
        <v>65</v>
      </c>
    </row>
    <row r="4">
      <c r="A4" s="4">
        <v>43952.0</v>
      </c>
      <c r="B4" s="5" t="s">
        <v>373</v>
      </c>
      <c r="C4" s="6">
        <f>+1.3 %</f>
        <v>0.013</v>
      </c>
      <c r="D4" s="6">
        <f>+2.6 %</f>
        <v>0.026</v>
      </c>
      <c r="E4" s="7" t="s">
        <v>65</v>
      </c>
    </row>
    <row r="5">
      <c r="A5" s="4">
        <v>43922.0</v>
      </c>
      <c r="B5" s="5" t="s">
        <v>374</v>
      </c>
      <c r="C5" s="6">
        <f>+1.1 %</f>
        <v>0.011</v>
      </c>
      <c r="D5" s="6">
        <f>+1 %</f>
        <v>0.01</v>
      </c>
      <c r="E5" s="7" t="s">
        <v>106</v>
      </c>
    </row>
    <row r="6">
      <c r="A6" s="4">
        <v>43891.0</v>
      </c>
      <c r="B6" s="5" t="s">
        <v>375</v>
      </c>
      <c r="C6" s="6">
        <f>+0.2 %</f>
        <v>0.002</v>
      </c>
      <c r="D6" s="7" t="s">
        <v>53</v>
      </c>
      <c r="E6" s="7" t="s">
        <v>145</v>
      </c>
    </row>
    <row r="7">
      <c r="A7" s="4">
        <v>43862.0</v>
      </c>
      <c r="B7" s="5" t="s">
        <v>376</v>
      </c>
      <c r="C7" s="7" t="s">
        <v>15</v>
      </c>
      <c r="D7" s="7" t="s">
        <v>65</v>
      </c>
      <c r="E7" s="7" t="s">
        <v>133</v>
      </c>
    </row>
    <row r="8">
      <c r="A8" s="4">
        <v>43831.0</v>
      </c>
      <c r="B8" s="5" t="s">
        <v>377</v>
      </c>
      <c r="C8" s="5" t="s">
        <v>35</v>
      </c>
      <c r="D8" s="7" t="s">
        <v>106</v>
      </c>
      <c r="E8" s="7" t="s">
        <v>152</v>
      </c>
    </row>
    <row r="9">
      <c r="A9" s="4">
        <v>43800.0</v>
      </c>
      <c r="B9" s="5" t="s">
        <v>378</v>
      </c>
      <c r="C9" s="7" t="s">
        <v>74</v>
      </c>
      <c r="D9" s="7" t="s">
        <v>80</v>
      </c>
      <c r="E9" s="7" t="s">
        <v>145</v>
      </c>
    </row>
    <row r="10">
      <c r="A10" s="4">
        <v>43770.0</v>
      </c>
      <c r="B10" s="5" t="s">
        <v>379</v>
      </c>
      <c r="C10" s="7" t="s">
        <v>66</v>
      </c>
      <c r="D10" s="7" t="s">
        <v>78</v>
      </c>
      <c r="E10" s="7" t="s">
        <v>82</v>
      </c>
    </row>
    <row r="11">
      <c r="A11" s="4">
        <v>43739.0</v>
      </c>
      <c r="B11" s="5" t="s">
        <v>380</v>
      </c>
      <c r="C11" s="7" t="s">
        <v>57</v>
      </c>
      <c r="D11" s="7" t="s">
        <v>60</v>
      </c>
      <c r="E11" s="7" t="s">
        <v>67</v>
      </c>
    </row>
    <row r="12">
      <c r="A12" s="4">
        <v>43709.0</v>
      </c>
      <c r="B12" s="5" t="s">
        <v>381</v>
      </c>
      <c r="C12" s="5" t="s">
        <v>35</v>
      </c>
      <c r="D12" s="5" t="s">
        <v>35</v>
      </c>
      <c r="E12" s="7" t="s">
        <v>67</v>
      </c>
    </row>
    <row r="13">
      <c r="A13" s="4">
        <v>43678.0</v>
      </c>
      <c r="B13" s="5" t="s">
        <v>382</v>
      </c>
      <c r="C13" s="7" t="s">
        <v>57</v>
      </c>
      <c r="D13" s="7" t="s">
        <v>47</v>
      </c>
      <c r="E13" s="7" t="s">
        <v>66</v>
      </c>
    </row>
    <row r="14">
      <c r="A14" s="4">
        <v>43647.0</v>
      </c>
      <c r="B14" s="5" t="s">
        <v>383</v>
      </c>
      <c r="C14" s="6">
        <f>+0.2 %</f>
        <v>0.002</v>
      </c>
      <c r="D14" s="7" t="s">
        <v>74</v>
      </c>
      <c r="E14" s="7" t="s">
        <v>74</v>
      </c>
    </row>
    <row r="15">
      <c r="A15" s="4">
        <v>43617.0</v>
      </c>
      <c r="B15" s="5" t="s">
        <v>384</v>
      </c>
      <c r="C15" s="7" t="s">
        <v>47</v>
      </c>
      <c r="D15" s="7" t="s">
        <v>15</v>
      </c>
      <c r="E15" s="7" t="s">
        <v>85</v>
      </c>
    </row>
    <row r="16">
      <c r="A16" s="4">
        <v>43586.0</v>
      </c>
      <c r="B16" s="5" t="s">
        <v>385</v>
      </c>
      <c r="C16" s="6">
        <f>+0.2 %</f>
        <v>0.002</v>
      </c>
      <c r="D16" s="6">
        <f>+0.3 %</f>
        <v>0.003</v>
      </c>
      <c r="E16" s="6">
        <f>+0.8 %</f>
        <v>0.008</v>
      </c>
    </row>
    <row r="17">
      <c r="A17" s="4">
        <v>43556.0</v>
      </c>
      <c r="B17" s="5" t="s">
        <v>386</v>
      </c>
      <c r="C17" s="6">
        <f>+0.6 %</f>
        <v>0.006</v>
      </c>
      <c r="D17" s="6">
        <f>+0.1 %</f>
        <v>0.001</v>
      </c>
      <c r="E17" s="6">
        <f>+2 %</f>
        <v>0.02</v>
      </c>
    </row>
    <row r="18">
      <c r="A18" s="4">
        <v>43525.0</v>
      </c>
      <c r="B18" s="5" t="s">
        <v>387</v>
      </c>
      <c r="C18" s="7" t="s">
        <v>18</v>
      </c>
      <c r="D18" s="5" t="s">
        <v>35</v>
      </c>
      <c r="E18" s="6">
        <f>+1.5 %</f>
        <v>0.015</v>
      </c>
    </row>
    <row r="19">
      <c r="A19" s="4">
        <v>43497.0</v>
      </c>
      <c r="B19" s="5" t="s">
        <v>388</v>
      </c>
      <c r="C19" s="5" t="s">
        <v>35</v>
      </c>
      <c r="D19" s="6">
        <f>+0.6 %</f>
        <v>0.006</v>
      </c>
      <c r="E19" s="6">
        <f>+2 %</f>
        <v>0.02</v>
      </c>
    </row>
    <row r="20">
      <c r="A20" s="4">
        <v>43466.0</v>
      </c>
      <c r="B20" s="5" t="s">
        <v>389</v>
      </c>
      <c r="C20" s="6">
        <f>+0.5 %</f>
        <v>0.005</v>
      </c>
      <c r="D20" s="7" t="s">
        <v>74</v>
      </c>
      <c r="E20" s="6">
        <f>+2.4 %</f>
        <v>0.024</v>
      </c>
    </row>
    <row r="21">
      <c r="A21" s="4">
        <v>43435.0</v>
      </c>
      <c r="B21" s="5" t="s">
        <v>390</v>
      </c>
      <c r="C21" s="6">
        <f>+0.1 %</f>
        <v>0.001</v>
      </c>
      <c r="D21" s="7" t="s">
        <v>78</v>
      </c>
      <c r="E21" s="6">
        <f>+2.3 %</f>
        <v>0.023</v>
      </c>
    </row>
    <row r="22">
      <c r="A22" s="4">
        <v>43405.0</v>
      </c>
      <c r="B22" s="5" t="s">
        <v>383</v>
      </c>
      <c r="C22" s="7" t="s">
        <v>13</v>
      </c>
      <c r="D22" s="7" t="s">
        <v>65</v>
      </c>
      <c r="E22" s="6">
        <f>+1.9 %</f>
        <v>0.019</v>
      </c>
    </row>
    <row r="23">
      <c r="A23" s="4">
        <v>43374.0</v>
      </c>
      <c r="B23" s="5" t="s">
        <v>391</v>
      </c>
      <c r="C23" s="7" t="s">
        <v>57</v>
      </c>
      <c r="D23" s="6">
        <f>+0.6 %</f>
        <v>0.006</v>
      </c>
      <c r="E23" s="6">
        <f>+2.4 %</f>
        <v>0.024</v>
      </c>
    </row>
    <row r="24">
      <c r="A24" s="4">
        <v>43344.0</v>
      </c>
      <c r="B24" s="5" t="s">
        <v>392</v>
      </c>
      <c r="C24" s="6">
        <f>+0.5 %</f>
        <v>0.005</v>
      </c>
      <c r="D24" s="6">
        <f>+0.8 %</f>
        <v>0.008</v>
      </c>
      <c r="E24" s="6">
        <f>+2.1 %</f>
        <v>0.021</v>
      </c>
    </row>
    <row r="25">
      <c r="A25" s="4">
        <v>43313.0</v>
      </c>
      <c r="B25" s="5" t="s">
        <v>393</v>
      </c>
      <c r="C25" s="6">
        <f>+0.3 %</f>
        <v>0.003</v>
      </c>
      <c r="D25" s="6">
        <f>+1 %</f>
        <v>0.01</v>
      </c>
      <c r="E25" s="6">
        <f>+1.6 %</f>
        <v>0.016</v>
      </c>
    </row>
    <row r="26">
      <c r="A26" s="4">
        <v>43282.0</v>
      </c>
      <c r="B26" s="5" t="s">
        <v>394</v>
      </c>
      <c r="C26" s="5" t="s">
        <v>35</v>
      </c>
      <c r="D26" s="6">
        <f>+2 %</f>
        <v>0.02</v>
      </c>
      <c r="E26" s="6">
        <f>+1.1 %</f>
        <v>0.011</v>
      </c>
    </row>
    <row r="27">
      <c r="A27" s="4">
        <v>43252.0</v>
      </c>
      <c r="B27" s="5" t="s">
        <v>394</v>
      </c>
      <c r="C27" s="6">
        <f>+0.7 %</f>
        <v>0.007</v>
      </c>
      <c r="D27" s="6">
        <f>+2.2 %</f>
        <v>0.022</v>
      </c>
      <c r="E27" s="6">
        <f>+1.6 %</f>
        <v>0.016</v>
      </c>
    </row>
    <row r="28">
      <c r="A28" s="4">
        <v>43221.0</v>
      </c>
      <c r="B28" s="5" t="s">
        <v>395</v>
      </c>
      <c r="C28" s="6">
        <f>+1.3 %</f>
        <v>0.013</v>
      </c>
      <c r="D28" s="6">
        <f>+1.4 %</f>
        <v>0.014</v>
      </c>
      <c r="E28" s="6">
        <f>+3.8 %</f>
        <v>0.038</v>
      </c>
    </row>
    <row r="29">
      <c r="A29" s="4">
        <v>43191.0</v>
      </c>
      <c r="B29" s="5" t="s">
        <v>396</v>
      </c>
      <c r="C29" s="6">
        <f>+0.2 %</f>
        <v>0.002</v>
      </c>
      <c r="D29" s="6">
        <f>+0.5 %</f>
        <v>0.005</v>
      </c>
      <c r="E29" s="6">
        <f>+5.7 %</f>
        <v>0.057</v>
      </c>
    </row>
    <row r="30">
      <c r="A30" s="4">
        <v>43160.0</v>
      </c>
      <c r="B30" s="5" t="s">
        <v>397</v>
      </c>
      <c r="C30" s="5" t="s">
        <v>35</v>
      </c>
      <c r="D30" s="6">
        <f>+0.7 %</f>
        <v>0.007</v>
      </c>
      <c r="E30" s="6">
        <f>+6.9 %</f>
        <v>0.069</v>
      </c>
    </row>
    <row r="31">
      <c r="A31" s="4">
        <v>43132.0</v>
      </c>
      <c r="B31" s="5" t="s">
        <v>398</v>
      </c>
      <c r="C31" s="6">
        <f t="shared" ref="C31:C32" si="1">+0.4 %</f>
        <v>0.004</v>
      </c>
      <c r="D31" s="6">
        <f>+0.5 %</f>
        <v>0.005</v>
      </c>
      <c r="E31" s="6">
        <f>+9.1 %</f>
        <v>0.091</v>
      </c>
    </row>
    <row r="32">
      <c r="A32" s="4">
        <v>43101.0</v>
      </c>
      <c r="B32" s="5" t="s">
        <v>399</v>
      </c>
      <c r="C32" s="6">
        <f t="shared" si="1"/>
        <v>0.004</v>
      </c>
      <c r="D32" s="7" t="s">
        <v>74</v>
      </c>
      <c r="E32" s="6">
        <f>+10.6 %</f>
        <v>0.106</v>
      </c>
    </row>
    <row r="33">
      <c r="A33" s="4">
        <v>43070.0</v>
      </c>
      <c r="B33" s="5" t="s">
        <v>400</v>
      </c>
      <c r="C33" s="7" t="s">
        <v>15</v>
      </c>
      <c r="D33" s="7" t="s">
        <v>82</v>
      </c>
      <c r="E33" s="6">
        <f>+12.7 %</f>
        <v>0.127</v>
      </c>
    </row>
    <row r="34">
      <c r="A34" s="4">
        <v>43040.0</v>
      </c>
      <c r="B34" s="5" t="s">
        <v>401</v>
      </c>
      <c r="C34" s="7" t="s">
        <v>23</v>
      </c>
      <c r="D34" s="7" t="s">
        <v>13</v>
      </c>
      <c r="E34" s="6">
        <f>+16 %</f>
        <v>0.16</v>
      </c>
    </row>
    <row r="35">
      <c r="A35" s="4">
        <v>43009.0</v>
      </c>
      <c r="B35" s="5" t="s">
        <v>402</v>
      </c>
      <c r="C35" s="7" t="s">
        <v>48</v>
      </c>
      <c r="D35" s="7" t="s">
        <v>74</v>
      </c>
      <c r="E35" s="6">
        <f>+18.1 %</f>
        <v>0.181</v>
      </c>
    </row>
    <row r="36">
      <c r="A36" s="4">
        <v>42979.0</v>
      </c>
      <c r="B36" s="5" t="s">
        <v>403</v>
      </c>
      <c r="C36" s="5" t="s">
        <v>35</v>
      </c>
      <c r="D36" s="6">
        <f>+0.3 %</f>
        <v>0.003</v>
      </c>
      <c r="E36" s="6">
        <f>+19.9 %</f>
        <v>0.199</v>
      </c>
    </row>
    <row r="37">
      <c r="A37" s="4">
        <v>42948.0</v>
      </c>
      <c r="B37" s="5" t="s">
        <v>404</v>
      </c>
      <c r="C37" s="7" t="s">
        <v>57</v>
      </c>
      <c r="D37" s="6">
        <f>+3.2 %</f>
        <v>0.032</v>
      </c>
      <c r="E37" s="6">
        <f>+19.8 %</f>
        <v>0.198</v>
      </c>
    </row>
    <row r="38">
      <c r="A38" s="4">
        <v>42917.0</v>
      </c>
      <c r="B38" s="5" t="s">
        <v>405</v>
      </c>
      <c r="C38" s="6">
        <f>+0.5 %</f>
        <v>0.005</v>
      </c>
      <c r="D38" s="6">
        <f>+6.7 %</f>
        <v>0.067</v>
      </c>
      <c r="E38" s="6">
        <f>+21.2 %</f>
        <v>0.212</v>
      </c>
    </row>
    <row r="39">
      <c r="A39" s="4">
        <v>42887.0</v>
      </c>
      <c r="B39" s="5" t="s">
        <v>406</v>
      </c>
      <c r="C39" s="6">
        <f>+2.9 %</f>
        <v>0.029</v>
      </c>
      <c r="D39" s="6">
        <f>+7.6 %</f>
        <v>0.076</v>
      </c>
      <c r="E39" s="6">
        <f>+21.6 %</f>
        <v>0.216</v>
      </c>
    </row>
    <row r="40">
      <c r="A40" s="4">
        <v>42856.0</v>
      </c>
      <c r="B40" s="5" t="s">
        <v>407</v>
      </c>
      <c r="C40" s="6">
        <f>+3.1 %</f>
        <v>0.031</v>
      </c>
      <c r="D40" s="6">
        <f>+6.6 %</f>
        <v>0.066</v>
      </c>
      <c r="E40" s="6">
        <f>+18.2 %</f>
        <v>0.182</v>
      </c>
    </row>
    <row r="41">
      <c r="A41" s="4">
        <v>42826.0</v>
      </c>
      <c r="B41" s="5" t="s">
        <v>408</v>
      </c>
      <c r="C41" s="6">
        <f>+1.3 %</f>
        <v>0.013</v>
      </c>
      <c r="D41" s="6">
        <f>+5.2 %</f>
        <v>0.052</v>
      </c>
      <c r="E41" s="6">
        <f>+15.7 %</f>
        <v>0.157</v>
      </c>
    </row>
    <row r="42">
      <c r="A42" s="4">
        <v>42795.0</v>
      </c>
      <c r="B42" s="5" t="s">
        <v>409</v>
      </c>
      <c r="C42" s="6">
        <f>+2 %</f>
        <v>0.02</v>
      </c>
      <c r="D42" s="6">
        <f>+6.2 %</f>
        <v>0.062</v>
      </c>
      <c r="E42" s="6">
        <f>+13.7 %</f>
        <v>0.137</v>
      </c>
    </row>
    <row r="43">
      <c r="A43" s="4">
        <v>42767.0</v>
      </c>
      <c r="B43" s="5" t="s">
        <v>410</v>
      </c>
      <c r="C43" s="6">
        <f>+1.8 %</f>
        <v>0.018</v>
      </c>
      <c r="D43" s="6">
        <f>+6.8 %</f>
        <v>0.068</v>
      </c>
      <c r="E43" s="6">
        <f>+13.5 %</f>
        <v>0.135</v>
      </c>
    </row>
    <row r="44">
      <c r="A44" s="4">
        <v>42736.0</v>
      </c>
      <c r="B44" s="5" t="s">
        <v>411</v>
      </c>
      <c r="C44" s="6">
        <f>+2.3 %</f>
        <v>0.023</v>
      </c>
      <c r="D44" s="6">
        <f>+6 %</f>
        <v>0.06</v>
      </c>
      <c r="E44" s="6">
        <f>+13 %</f>
        <v>0.13</v>
      </c>
    </row>
    <row r="45">
      <c r="A45" s="4">
        <v>42705.0</v>
      </c>
      <c r="B45" s="5" t="s">
        <v>412</v>
      </c>
      <c r="C45" s="6">
        <f>+2.6 %</f>
        <v>0.026</v>
      </c>
      <c r="D45" s="6">
        <f>+4.6 %</f>
        <v>0.046</v>
      </c>
      <c r="E45" s="6">
        <f>+9.9 %</f>
        <v>0.099</v>
      </c>
    </row>
    <row r="46">
      <c r="A46" s="4">
        <v>42675.0</v>
      </c>
      <c r="B46" s="5" t="s">
        <v>413</v>
      </c>
      <c r="C46" s="6">
        <f t="shared" ref="C46:C47" si="2">+1 %</f>
        <v>0.01</v>
      </c>
      <c r="D46" s="6">
        <f>+2 %</f>
        <v>0.02</v>
      </c>
      <c r="E46" s="6">
        <f>+9.3 %</f>
        <v>0.093</v>
      </c>
    </row>
    <row r="47">
      <c r="A47" s="4">
        <v>42644.0</v>
      </c>
      <c r="B47" s="5" t="s">
        <v>414</v>
      </c>
      <c r="C47" s="6">
        <f t="shared" si="2"/>
        <v>0.01</v>
      </c>
      <c r="D47" s="6">
        <f>+1.9 %</f>
        <v>0.019</v>
      </c>
      <c r="E47" s="6">
        <f>+9 %</f>
        <v>0.09</v>
      </c>
    </row>
    <row r="48">
      <c r="A48" s="4">
        <v>42614.0</v>
      </c>
      <c r="B48" s="5" t="s">
        <v>415</v>
      </c>
      <c r="C48" s="5" t="s">
        <v>35</v>
      </c>
      <c r="D48" s="6">
        <f>+1.7 %</f>
        <v>0.017</v>
      </c>
      <c r="E48" s="6">
        <f>+7.6 %</f>
        <v>0.076</v>
      </c>
    </row>
    <row r="49">
      <c r="A49" s="4">
        <v>42583.0</v>
      </c>
      <c r="B49" s="5" t="s">
        <v>415</v>
      </c>
      <c r="C49" s="6">
        <f>+1 %</f>
        <v>0.01</v>
      </c>
      <c r="D49" s="6">
        <f>+1.8 %</f>
        <v>0.018</v>
      </c>
      <c r="E49" s="6">
        <f>+8.9 %</f>
        <v>0.089</v>
      </c>
    </row>
    <row r="50">
      <c r="A50" s="4">
        <v>42552.0</v>
      </c>
      <c r="B50" s="5" t="s">
        <v>416</v>
      </c>
      <c r="C50" s="6">
        <f>+0.8 %</f>
        <v>0.008</v>
      </c>
      <c r="D50" s="6">
        <f>+1.7 %</f>
        <v>0.017</v>
      </c>
      <c r="E50" s="6">
        <f>+7.8 %</f>
        <v>0.078</v>
      </c>
    </row>
    <row r="51">
      <c r="A51" s="4">
        <v>42522.0</v>
      </c>
      <c r="B51" s="5" t="s">
        <v>417</v>
      </c>
      <c r="C51" s="6">
        <f>+0.1 %</f>
        <v>0.001</v>
      </c>
      <c r="D51" s="6">
        <f>+0.6 %</f>
        <v>0.006</v>
      </c>
      <c r="E51" s="6">
        <f>+8 %</f>
        <v>0.08</v>
      </c>
    </row>
    <row r="52">
      <c r="A52" s="4">
        <v>42491.0</v>
      </c>
      <c r="B52" s="5" t="s">
        <v>418</v>
      </c>
      <c r="C52" s="6">
        <f>+0.9 %</f>
        <v>0.009</v>
      </c>
      <c r="D52" s="6">
        <f>+2.3 %</f>
        <v>0.023</v>
      </c>
      <c r="E52" s="6">
        <f>+9.4 %</f>
        <v>0.094</v>
      </c>
    </row>
    <row r="53">
      <c r="A53" s="4">
        <v>42461.0</v>
      </c>
      <c r="B53" s="5" t="s">
        <v>419</v>
      </c>
      <c r="C53" s="7" t="s">
        <v>60</v>
      </c>
      <c r="D53" s="6">
        <f>+2.8 %</f>
        <v>0.028</v>
      </c>
      <c r="E53" s="6">
        <f>+8.3 %</f>
        <v>0.083</v>
      </c>
    </row>
    <row r="54">
      <c r="A54" s="4">
        <v>42430.0</v>
      </c>
      <c r="B54" s="5" t="s">
        <v>420</v>
      </c>
      <c r="C54" s="6">
        <f>+1.7 %</f>
        <v>0.017</v>
      </c>
      <c r="D54" s="6">
        <f>+2.6 %</f>
        <v>0.026</v>
      </c>
      <c r="E54" s="6">
        <f>+8.7 %</f>
        <v>0.087</v>
      </c>
    </row>
    <row r="55">
      <c r="A55" s="4">
        <v>42401.0</v>
      </c>
      <c r="B55" s="5" t="s">
        <v>421</v>
      </c>
      <c r="C55" s="6">
        <f>+1.4 %</f>
        <v>0.014</v>
      </c>
      <c r="D55" s="6">
        <f>+2.9 %</f>
        <v>0.029</v>
      </c>
      <c r="E55" s="6">
        <f>+8.3 %</f>
        <v>0.083</v>
      </c>
    </row>
    <row r="56">
      <c r="A56" s="4">
        <v>42370.0</v>
      </c>
      <c r="B56" s="5" t="s">
        <v>422</v>
      </c>
      <c r="C56" s="7" t="s">
        <v>18</v>
      </c>
      <c r="D56" s="6">
        <f>+2.3 %</f>
        <v>0.023</v>
      </c>
      <c r="E56" s="6">
        <f>+6.7 %</f>
        <v>0.067</v>
      </c>
    </row>
    <row r="57">
      <c r="A57" s="4">
        <v>42339.0</v>
      </c>
      <c r="B57" s="5" t="s">
        <v>423</v>
      </c>
      <c r="C57" s="6">
        <f>+2 %</f>
        <v>0.02</v>
      </c>
      <c r="D57" s="6">
        <f>+2.4 %</f>
        <v>0.024</v>
      </c>
      <c r="E57" s="6">
        <f>+8.7 %</f>
        <v>0.087</v>
      </c>
    </row>
    <row r="58">
      <c r="A58" s="4">
        <v>42309.0</v>
      </c>
      <c r="B58" s="5" t="s">
        <v>424</v>
      </c>
      <c r="C58" s="6">
        <f>+0.8 %</f>
        <v>0.008</v>
      </c>
      <c r="D58" s="6">
        <f>+1.6 %</f>
        <v>0.016</v>
      </c>
      <c r="E58" s="6">
        <f>+7.2 %</f>
        <v>0.072</v>
      </c>
    </row>
    <row r="59">
      <c r="A59" s="4">
        <v>42278.0</v>
      </c>
      <c r="B59" s="5" t="s">
        <v>425</v>
      </c>
      <c r="C59" s="7" t="s">
        <v>15</v>
      </c>
      <c r="D59" s="6">
        <f>+0.8 %</f>
        <v>0.008</v>
      </c>
      <c r="E59" s="6">
        <f>+6.1 %</f>
        <v>0.061</v>
      </c>
    </row>
    <row r="60">
      <c r="A60" s="4">
        <v>42248.0</v>
      </c>
      <c r="B60" s="5" t="s">
        <v>426</v>
      </c>
      <c r="C60" s="6">
        <f>+1.2 %</f>
        <v>0.012</v>
      </c>
      <c r="D60" s="6">
        <f>+2.1 %</f>
        <v>0.021</v>
      </c>
      <c r="E60" s="6">
        <f>+6.4 %</f>
        <v>0.064</v>
      </c>
    </row>
    <row r="61">
      <c r="A61" s="4">
        <v>42217.0</v>
      </c>
      <c r="B61" s="5" t="s">
        <v>427</v>
      </c>
      <c r="C61" s="5" t="s">
        <v>35</v>
      </c>
      <c r="D61" s="6">
        <f>+2.3 %</f>
        <v>0.023</v>
      </c>
      <c r="E61" s="6">
        <f>+5.8 %</f>
        <v>0.058</v>
      </c>
    </row>
    <row r="62">
      <c r="A62" s="4">
        <v>42186.0</v>
      </c>
      <c r="B62" s="5" t="s">
        <v>428</v>
      </c>
      <c r="C62" s="6">
        <f>+1 %</f>
        <v>0.01</v>
      </c>
      <c r="D62" s="6">
        <f>+2.2 %</f>
        <v>0.022</v>
      </c>
      <c r="E62" s="6">
        <f>+5.3 %</f>
        <v>0.053</v>
      </c>
    </row>
    <row r="63">
      <c r="A63" s="4">
        <v>42156.0</v>
      </c>
      <c r="B63" s="5" t="s">
        <v>429</v>
      </c>
      <c r="C63" s="6">
        <f t="shared" ref="C63:D63" si="3">+1.3 %</f>
        <v>0.013</v>
      </c>
      <c r="D63" s="6">
        <f t="shared" si="3"/>
        <v>0.013</v>
      </c>
      <c r="E63" s="6">
        <f>+6.7 %</f>
        <v>0.067</v>
      </c>
    </row>
    <row r="64">
      <c r="A64" s="4">
        <v>42125.0</v>
      </c>
      <c r="B64" s="5" t="s">
        <v>430</v>
      </c>
      <c r="C64" s="7" t="s">
        <v>53</v>
      </c>
      <c r="D64" s="6">
        <f>+1.3 %</f>
        <v>0.013</v>
      </c>
      <c r="E64" s="6">
        <f>+4.6 %</f>
        <v>0.046</v>
      </c>
    </row>
    <row r="65">
      <c r="A65" s="4">
        <v>42095.0</v>
      </c>
      <c r="B65" s="5" t="s">
        <v>431</v>
      </c>
      <c r="C65" s="6">
        <f>+0.1 %</f>
        <v>0.001</v>
      </c>
      <c r="D65" s="6">
        <f>+1.2 %</f>
        <v>0.012</v>
      </c>
      <c r="E65" s="6">
        <f>+3.4 %</f>
        <v>0.034</v>
      </c>
    </row>
    <row r="66">
      <c r="A66" s="4">
        <v>42064.0</v>
      </c>
      <c r="B66" s="5" t="s">
        <v>432</v>
      </c>
      <c r="C66" s="6">
        <f>+1.3 %</f>
        <v>0.013</v>
      </c>
      <c r="D66" s="6">
        <f>+2.6 %</f>
        <v>0.026</v>
      </c>
      <c r="E66" s="6">
        <f>+4.6 %</f>
        <v>0.046</v>
      </c>
    </row>
    <row r="67">
      <c r="A67" s="4">
        <v>42036.0</v>
      </c>
      <c r="B67" s="5" t="s">
        <v>433</v>
      </c>
      <c r="C67" s="7" t="s">
        <v>57</v>
      </c>
      <c r="D67" s="6">
        <f t="shared" ref="D67:D68" si="4">+1.8 %</f>
        <v>0.018</v>
      </c>
      <c r="E67" s="6">
        <f>+3.3 %</f>
        <v>0.033</v>
      </c>
    </row>
    <row r="68">
      <c r="A68" s="4">
        <v>42005.0</v>
      </c>
      <c r="B68" s="5" t="s">
        <v>434</v>
      </c>
      <c r="C68" s="6">
        <f>+1.5 %</f>
        <v>0.015</v>
      </c>
      <c r="D68" s="6">
        <f t="shared" si="4"/>
        <v>0.018</v>
      </c>
      <c r="E68" s="6">
        <f>+3.7 %</f>
        <v>0.037</v>
      </c>
    </row>
    <row r="69">
      <c r="A69" s="4">
        <v>41974.0</v>
      </c>
      <c r="B69" s="5" t="s">
        <v>435</v>
      </c>
      <c r="C69" s="6">
        <f>+0.5 %</f>
        <v>0.005</v>
      </c>
      <c r="D69" s="6">
        <f>+0.2 %</f>
        <v>0.002</v>
      </c>
      <c r="E69" s="6">
        <f>+3 %</f>
        <v>0.03</v>
      </c>
    </row>
    <row r="70">
      <c r="A70" s="4">
        <v>41944.0</v>
      </c>
      <c r="B70" s="5" t="s">
        <v>436</v>
      </c>
      <c r="C70" s="7" t="s">
        <v>57</v>
      </c>
      <c r="D70" s="6">
        <f>+0.3 %</f>
        <v>0.003</v>
      </c>
      <c r="E70" s="6">
        <f>+1.5 %</f>
        <v>0.015</v>
      </c>
    </row>
    <row r="71">
      <c r="A71" s="4">
        <v>41913.0</v>
      </c>
      <c r="B71" s="5" t="s">
        <v>437</v>
      </c>
      <c r="C71" s="7" t="s">
        <v>53</v>
      </c>
      <c r="D71" s="5" t="s">
        <v>35</v>
      </c>
      <c r="E71" s="6">
        <f t="shared" ref="E71:E72" si="5">+1.7 %</f>
        <v>0.017</v>
      </c>
    </row>
    <row r="72">
      <c r="A72" s="4">
        <v>41883.0</v>
      </c>
      <c r="B72" s="5" t="s">
        <v>438</v>
      </c>
      <c r="C72" s="6">
        <f>+0.7 %</f>
        <v>0.007</v>
      </c>
      <c r="D72" s="6">
        <f>+2.4 %</f>
        <v>0.024</v>
      </c>
      <c r="E72" s="6">
        <f t="shared" si="5"/>
        <v>0.017</v>
      </c>
    </row>
    <row r="73">
      <c r="A73" s="4">
        <v>41852.0</v>
      </c>
      <c r="B73" s="5" t="s">
        <v>439</v>
      </c>
      <c r="C73" s="7" t="s">
        <v>18</v>
      </c>
      <c r="D73" s="6">
        <f t="shared" ref="D73:E73" si="6">+1.1 %</f>
        <v>0.011</v>
      </c>
      <c r="E73" s="6">
        <f t="shared" si="6"/>
        <v>0.011</v>
      </c>
    </row>
    <row r="74">
      <c r="A74" s="4">
        <v>41821.0</v>
      </c>
      <c r="B74" s="5" t="s">
        <v>440</v>
      </c>
      <c r="C74" s="6">
        <f>+2.3 %</f>
        <v>0.023</v>
      </c>
      <c r="D74" s="6">
        <f>+0.3 %</f>
        <v>0.003</v>
      </c>
      <c r="E74" s="6">
        <f>+1.1 %</f>
        <v>0.011</v>
      </c>
    </row>
    <row r="75">
      <c r="A75" s="4">
        <v>41791.0</v>
      </c>
      <c r="B75" s="5" t="s">
        <v>441</v>
      </c>
      <c r="C75" s="7" t="s">
        <v>74</v>
      </c>
      <c r="D75" s="7" t="s">
        <v>74</v>
      </c>
      <c r="E75" s="7" t="s">
        <v>74</v>
      </c>
    </row>
    <row r="76">
      <c r="A76" s="4">
        <v>41760.0</v>
      </c>
      <c r="B76" s="5" t="s">
        <v>442</v>
      </c>
      <c r="C76" s="7" t="s">
        <v>13</v>
      </c>
      <c r="D76" s="5" t="s">
        <v>35</v>
      </c>
      <c r="E76" s="7" t="s">
        <v>53</v>
      </c>
    </row>
    <row r="77">
      <c r="A77" s="4">
        <v>41730.0</v>
      </c>
      <c r="B77" s="5" t="s">
        <v>443</v>
      </c>
      <c r="C77" s="6">
        <f>+1.3 %</f>
        <v>0.013</v>
      </c>
      <c r="D77" s="6">
        <f>+1.6 %</f>
        <v>0.016</v>
      </c>
      <c r="E77" s="6">
        <f>+1.2 %</f>
        <v>0.012</v>
      </c>
    </row>
    <row r="78">
      <c r="A78" s="4">
        <v>41699.0</v>
      </c>
      <c r="B78" s="5" t="s">
        <v>444</v>
      </c>
      <c r="C78" s="5" t="s">
        <v>35</v>
      </c>
      <c r="D78" s="6">
        <f>+1.1 %</f>
        <v>0.011</v>
      </c>
      <c r="E78" s="7" t="s">
        <v>105</v>
      </c>
    </row>
    <row r="79">
      <c r="A79" s="4">
        <v>41671.0</v>
      </c>
      <c r="B79" s="5" t="s">
        <v>442</v>
      </c>
      <c r="C79" s="6">
        <f>+0.3 %</f>
        <v>0.003</v>
      </c>
      <c r="D79" s="6">
        <f>+0.1 %</f>
        <v>0.001</v>
      </c>
      <c r="E79" s="7" t="s">
        <v>92</v>
      </c>
    </row>
    <row r="80">
      <c r="A80" s="4">
        <v>41640.0</v>
      </c>
      <c r="B80" s="5" t="s">
        <v>445</v>
      </c>
      <c r="C80" s="6">
        <f>+0.8 %</f>
        <v>0.008</v>
      </c>
      <c r="D80" s="7" t="s">
        <v>57</v>
      </c>
      <c r="E80" s="7" t="s">
        <v>145</v>
      </c>
    </row>
    <row r="81">
      <c r="A81" s="4">
        <v>41609.0</v>
      </c>
      <c r="B81" s="5" t="s">
        <v>446</v>
      </c>
      <c r="C81" s="7" t="s">
        <v>65</v>
      </c>
      <c r="D81" s="7" t="s">
        <v>47</v>
      </c>
      <c r="E81" s="7" t="s">
        <v>182</v>
      </c>
    </row>
    <row r="82">
      <c r="A82" s="4">
        <v>41579.0</v>
      </c>
      <c r="B82" s="5" t="s">
        <v>447</v>
      </c>
      <c r="C82" s="5" t="s">
        <v>35</v>
      </c>
      <c r="D82" s="7" t="s">
        <v>53</v>
      </c>
      <c r="E82" s="7" t="s">
        <v>88</v>
      </c>
    </row>
    <row r="83">
      <c r="A83" s="4">
        <v>41548.0</v>
      </c>
      <c r="B83" s="5" t="s">
        <v>447</v>
      </c>
      <c r="C83" s="7" t="s">
        <v>53</v>
      </c>
      <c r="D83" s="7" t="s">
        <v>18</v>
      </c>
      <c r="E83" s="7" t="s">
        <v>156</v>
      </c>
    </row>
    <row r="84">
      <c r="A84" s="4">
        <v>41518.0</v>
      </c>
      <c r="B84" s="5" t="s">
        <v>444</v>
      </c>
      <c r="C84" s="5" t="s">
        <v>35</v>
      </c>
      <c r="D84" s="7" t="s">
        <v>53</v>
      </c>
      <c r="E84" s="7" t="s">
        <v>6</v>
      </c>
    </row>
    <row r="85">
      <c r="A85" s="4">
        <v>41487.0</v>
      </c>
      <c r="B85" s="5" t="s">
        <v>444</v>
      </c>
      <c r="C85" s="7" t="s">
        <v>60</v>
      </c>
      <c r="D85" s="7" t="s">
        <v>53</v>
      </c>
      <c r="E85" s="7" t="s">
        <v>96</v>
      </c>
    </row>
    <row r="86">
      <c r="A86" s="4">
        <v>41456.0</v>
      </c>
      <c r="B86" s="5" t="s">
        <v>448</v>
      </c>
      <c r="C86" s="6">
        <f t="shared" ref="C86:D86" si="7">+0.4 %</f>
        <v>0.004</v>
      </c>
      <c r="D86" s="6">
        <f t="shared" si="7"/>
        <v>0.004</v>
      </c>
      <c r="E86" s="7" t="s">
        <v>318</v>
      </c>
    </row>
    <row r="87">
      <c r="A87" s="4">
        <v>41426.0</v>
      </c>
      <c r="B87" s="5" t="s">
        <v>449</v>
      </c>
      <c r="C87" s="5" t="s">
        <v>35</v>
      </c>
      <c r="D87" s="7" t="s">
        <v>67</v>
      </c>
      <c r="E87" s="7" t="s">
        <v>115</v>
      </c>
    </row>
    <row r="88">
      <c r="A88" s="4">
        <v>41395.0</v>
      </c>
      <c r="B88" s="5" t="s">
        <v>449</v>
      </c>
      <c r="C88" s="5" t="s">
        <v>35</v>
      </c>
      <c r="D88" s="7" t="s">
        <v>150</v>
      </c>
      <c r="E88" s="7" t="s">
        <v>313</v>
      </c>
    </row>
    <row r="89">
      <c r="A89" s="4">
        <v>41365.0</v>
      </c>
      <c r="B89" s="5" t="s">
        <v>449</v>
      </c>
      <c r="C89" s="7" t="s">
        <v>67</v>
      </c>
      <c r="D89" s="7" t="s">
        <v>72</v>
      </c>
      <c r="E89" s="7" t="s">
        <v>450</v>
      </c>
    </row>
    <row r="90">
      <c r="A90" s="4">
        <v>41334.0</v>
      </c>
      <c r="B90" s="5" t="s">
        <v>451</v>
      </c>
      <c r="C90" s="7" t="s">
        <v>85</v>
      </c>
      <c r="D90" s="7" t="s">
        <v>23</v>
      </c>
      <c r="E90" s="7" t="s">
        <v>115</v>
      </c>
    </row>
    <row r="91">
      <c r="A91" s="4">
        <v>41306.0</v>
      </c>
      <c r="B91" s="5" t="s">
        <v>452</v>
      </c>
      <c r="C91" s="6">
        <f>+0.5 %</f>
        <v>0.005</v>
      </c>
      <c r="D91" s="7" t="s">
        <v>18</v>
      </c>
      <c r="E91" s="7" t="s">
        <v>153</v>
      </c>
    </row>
    <row r="92">
      <c r="A92" s="4">
        <v>41275.0</v>
      </c>
      <c r="B92" s="5" t="s">
        <v>453</v>
      </c>
      <c r="C92" s="7" t="s">
        <v>60</v>
      </c>
      <c r="D92" s="7" t="s">
        <v>72</v>
      </c>
      <c r="E92" s="7" t="s">
        <v>454</v>
      </c>
    </row>
    <row r="93">
      <c r="A93" s="4">
        <v>41244.0</v>
      </c>
      <c r="B93" s="5" t="s">
        <v>455</v>
      </c>
      <c r="C93" s="7" t="s">
        <v>48</v>
      </c>
      <c r="D93" s="7" t="s">
        <v>105</v>
      </c>
      <c r="E93" s="7" t="s">
        <v>309</v>
      </c>
    </row>
    <row r="94">
      <c r="A94" s="4">
        <v>41214.0</v>
      </c>
      <c r="B94" s="5" t="s">
        <v>433</v>
      </c>
      <c r="C94" s="7" t="s">
        <v>47</v>
      </c>
      <c r="D94" s="7" t="s">
        <v>105</v>
      </c>
      <c r="E94" s="7" t="s">
        <v>456</v>
      </c>
    </row>
    <row r="95">
      <c r="A95" s="4">
        <v>41183.0</v>
      </c>
      <c r="B95" s="5" t="s">
        <v>457</v>
      </c>
      <c r="C95" s="7" t="s">
        <v>53</v>
      </c>
      <c r="D95" s="7" t="s">
        <v>106</v>
      </c>
      <c r="E95" s="7" t="s">
        <v>458</v>
      </c>
    </row>
    <row r="96">
      <c r="A96" s="4">
        <v>41153.0</v>
      </c>
      <c r="B96" s="5" t="s">
        <v>459</v>
      </c>
      <c r="C96" s="7" t="s">
        <v>18</v>
      </c>
      <c r="D96" s="7" t="s">
        <v>88</v>
      </c>
      <c r="E96" s="7" t="s">
        <v>123</v>
      </c>
    </row>
    <row r="97">
      <c r="A97" s="4">
        <v>41122.0</v>
      </c>
      <c r="B97" s="5" t="s">
        <v>460</v>
      </c>
      <c r="C97" s="7" t="s">
        <v>78</v>
      </c>
      <c r="D97" s="7" t="s">
        <v>182</v>
      </c>
      <c r="E97" s="7" t="s">
        <v>292</v>
      </c>
    </row>
    <row r="98">
      <c r="A98" s="4">
        <v>41091.0</v>
      </c>
      <c r="B98" s="5" t="s">
        <v>461</v>
      </c>
      <c r="C98" s="7" t="s">
        <v>78</v>
      </c>
      <c r="D98" s="7" t="s">
        <v>145</v>
      </c>
      <c r="E98" s="7" t="s">
        <v>125</v>
      </c>
    </row>
    <row r="99">
      <c r="A99" s="4">
        <v>41061.0</v>
      </c>
      <c r="B99" s="5" t="s">
        <v>462</v>
      </c>
      <c r="C99" s="7" t="s">
        <v>23</v>
      </c>
      <c r="D99" s="7" t="s">
        <v>105</v>
      </c>
      <c r="E99" s="7" t="s">
        <v>463</v>
      </c>
    </row>
    <row r="100">
      <c r="A100" s="4">
        <v>41030.0</v>
      </c>
      <c r="B100" s="5" t="s">
        <v>464</v>
      </c>
      <c r="C100" s="7" t="s">
        <v>15</v>
      </c>
      <c r="D100" s="7" t="s">
        <v>66</v>
      </c>
      <c r="E100" s="7" t="s">
        <v>456</v>
      </c>
    </row>
    <row r="101">
      <c r="A101" s="4">
        <v>41000.0</v>
      </c>
      <c r="B101" s="5" t="s">
        <v>465</v>
      </c>
      <c r="C101" s="7" t="s">
        <v>74</v>
      </c>
      <c r="D101" s="7" t="s">
        <v>92</v>
      </c>
      <c r="E101" s="7" t="s">
        <v>294</v>
      </c>
    </row>
    <row r="102">
      <c r="A102" s="4">
        <v>40969.0</v>
      </c>
      <c r="B102" s="5" t="s">
        <v>466</v>
      </c>
      <c r="C102" s="7" t="s">
        <v>15</v>
      </c>
      <c r="D102" s="7" t="s">
        <v>152</v>
      </c>
      <c r="E102" s="7" t="s">
        <v>135</v>
      </c>
    </row>
    <row r="103">
      <c r="A103" s="4">
        <v>40940.0</v>
      </c>
      <c r="B103" s="5" t="s">
        <v>422</v>
      </c>
      <c r="C103" s="7" t="s">
        <v>105</v>
      </c>
      <c r="D103" s="7" t="s">
        <v>212</v>
      </c>
      <c r="E103" s="7" t="s">
        <v>131</v>
      </c>
    </row>
    <row r="104">
      <c r="A104" s="4">
        <v>40909.0</v>
      </c>
      <c r="B104" s="5" t="s">
        <v>467</v>
      </c>
      <c r="C104" s="7" t="s">
        <v>85</v>
      </c>
      <c r="D104" s="7" t="s">
        <v>67</v>
      </c>
      <c r="E104" s="7" t="s">
        <v>456</v>
      </c>
    </row>
    <row r="105">
      <c r="A105" s="4">
        <v>40878.0</v>
      </c>
      <c r="B105" s="5" t="s">
        <v>468</v>
      </c>
      <c r="C105" s="7" t="s">
        <v>74</v>
      </c>
      <c r="D105" s="7" t="s">
        <v>82</v>
      </c>
      <c r="E105" s="7" t="s">
        <v>125</v>
      </c>
    </row>
    <row r="106">
      <c r="A106" s="4">
        <v>40848.0</v>
      </c>
      <c r="B106" s="5" t="s">
        <v>469</v>
      </c>
      <c r="C106" s="7" t="s">
        <v>53</v>
      </c>
      <c r="D106" s="7" t="s">
        <v>63</v>
      </c>
      <c r="E106" s="7" t="s">
        <v>470</v>
      </c>
    </row>
    <row r="107">
      <c r="A107" s="4">
        <v>40817.0</v>
      </c>
      <c r="B107" s="5" t="s">
        <v>471</v>
      </c>
      <c r="C107" s="7" t="s">
        <v>23</v>
      </c>
      <c r="D107" s="7" t="s">
        <v>255</v>
      </c>
      <c r="E107" s="7" t="s">
        <v>454</v>
      </c>
    </row>
    <row r="108">
      <c r="A108" s="4">
        <v>40787.0</v>
      </c>
      <c r="B108" s="5" t="s">
        <v>472</v>
      </c>
      <c r="C108" s="7" t="s">
        <v>65</v>
      </c>
      <c r="D108" s="7" t="s">
        <v>7</v>
      </c>
      <c r="E108" s="7" t="s">
        <v>473</v>
      </c>
    </row>
    <row r="109">
      <c r="A109" s="4">
        <v>40756.0</v>
      </c>
      <c r="B109" s="5" t="s">
        <v>474</v>
      </c>
      <c r="C109" s="7" t="s">
        <v>47</v>
      </c>
      <c r="D109" s="7" t="s">
        <v>7</v>
      </c>
      <c r="E109" s="7" t="s">
        <v>113</v>
      </c>
    </row>
    <row r="110">
      <c r="A110" s="4">
        <v>40725.0</v>
      </c>
      <c r="B110" s="5" t="s">
        <v>475</v>
      </c>
      <c r="C110" s="7" t="s">
        <v>75</v>
      </c>
      <c r="D110" s="7" t="s">
        <v>88</v>
      </c>
      <c r="E110" s="7" t="s">
        <v>113</v>
      </c>
    </row>
    <row r="111">
      <c r="A111" s="4">
        <v>40695.0</v>
      </c>
      <c r="B111" s="5" t="s">
        <v>476</v>
      </c>
      <c r="C111" s="7" t="s">
        <v>65</v>
      </c>
      <c r="D111" s="7" t="s">
        <v>152</v>
      </c>
      <c r="E111" s="7" t="s">
        <v>477</v>
      </c>
    </row>
    <row r="112">
      <c r="A112" s="4">
        <v>40664.0</v>
      </c>
      <c r="B112" s="5" t="s">
        <v>478</v>
      </c>
      <c r="C112" s="7" t="s">
        <v>23</v>
      </c>
      <c r="D112" s="7" t="s">
        <v>72</v>
      </c>
      <c r="E112" s="7" t="s">
        <v>9</v>
      </c>
    </row>
    <row r="113">
      <c r="A113" s="4">
        <v>40634.0</v>
      </c>
      <c r="B113" s="5" t="s">
        <v>479</v>
      </c>
      <c r="C113" s="7" t="s">
        <v>47</v>
      </c>
      <c r="D113" s="7" t="s">
        <v>70</v>
      </c>
      <c r="E113" s="7" t="s">
        <v>88</v>
      </c>
    </row>
    <row r="114">
      <c r="A114" s="4">
        <v>40603.0</v>
      </c>
      <c r="B114" s="5" t="s">
        <v>480</v>
      </c>
      <c r="C114" s="7" t="s">
        <v>57</v>
      </c>
      <c r="D114" s="7" t="s">
        <v>82</v>
      </c>
      <c r="E114" s="7" t="s">
        <v>72</v>
      </c>
    </row>
    <row r="115">
      <c r="A115" s="4">
        <v>40575.0</v>
      </c>
      <c r="B115" s="5" t="s">
        <v>481</v>
      </c>
      <c r="C115" s="7" t="s">
        <v>65</v>
      </c>
      <c r="D115" s="7" t="s">
        <v>106</v>
      </c>
      <c r="E115" s="7" t="s">
        <v>18</v>
      </c>
    </row>
    <row r="116">
      <c r="A116" s="4">
        <v>40544.0</v>
      </c>
      <c r="B116" s="5" t="s">
        <v>482</v>
      </c>
      <c r="C116" s="7" t="s">
        <v>18</v>
      </c>
      <c r="D116" s="7" t="s">
        <v>65</v>
      </c>
      <c r="E116" s="6">
        <f t="shared" ref="E116:E117" si="8">+0.7 %</f>
        <v>0.007</v>
      </c>
    </row>
    <row r="117">
      <c r="A117" s="4">
        <v>40513.0</v>
      </c>
      <c r="B117" s="5" t="s">
        <v>483</v>
      </c>
      <c r="C117" s="7" t="s">
        <v>48</v>
      </c>
      <c r="D117" s="7" t="s">
        <v>57</v>
      </c>
      <c r="E117" s="6">
        <f t="shared" si="8"/>
        <v>0.007</v>
      </c>
    </row>
    <row r="118">
      <c r="A118" s="4">
        <v>40483.0</v>
      </c>
      <c r="B118" s="5" t="s">
        <v>484</v>
      </c>
      <c r="C118" s="5" t="s">
        <v>35</v>
      </c>
      <c r="D118" s="6">
        <f>+0.2 %</f>
        <v>0.002</v>
      </c>
      <c r="E118" s="6">
        <f>+1.2 %</f>
        <v>0.012</v>
      </c>
    </row>
    <row r="119">
      <c r="A119" s="4">
        <v>40452.0</v>
      </c>
      <c r="B119" s="5" t="s">
        <v>485</v>
      </c>
      <c r="C119" s="6">
        <f>+0.4 %</f>
        <v>0.004</v>
      </c>
      <c r="D119" s="7" t="s">
        <v>85</v>
      </c>
      <c r="E119" s="6">
        <f>+2 %</f>
        <v>0.02</v>
      </c>
    </row>
    <row r="120">
      <c r="A120" s="4">
        <v>40422.0</v>
      </c>
      <c r="B120" s="5" t="s">
        <v>486</v>
      </c>
      <c r="C120" s="7" t="s">
        <v>57</v>
      </c>
      <c r="D120" s="7" t="s">
        <v>65</v>
      </c>
      <c r="E120" s="6">
        <f>+1.5 %</f>
        <v>0.015</v>
      </c>
    </row>
    <row r="121">
      <c r="A121" s="4">
        <v>40391.0</v>
      </c>
      <c r="B121" s="5" t="s">
        <v>487</v>
      </c>
      <c r="C121" s="7" t="s">
        <v>47</v>
      </c>
      <c r="D121" s="7" t="s">
        <v>74</v>
      </c>
      <c r="E121" s="6">
        <f>+1.2 %</f>
        <v>0.012</v>
      </c>
    </row>
    <row r="122">
      <c r="A122" s="4">
        <v>40360.0</v>
      </c>
      <c r="B122" s="5" t="s">
        <v>488</v>
      </c>
      <c r="C122" s="6">
        <f>+0.3 %</f>
        <v>0.003</v>
      </c>
      <c r="D122" s="6">
        <f>+0.8 %</f>
        <v>0.008</v>
      </c>
      <c r="E122" s="6">
        <f>+0.9 %</f>
        <v>0.009</v>
      </c>
    </row>
    <row r="123">
      <c r="A123" s="4">
        <v>40330.0</v>
      </c>
      <c r="B123" s="5" t="s">
        <v>489</v>
      </c>
      <c r="C123" s="6">
        <f>+0.1 %</f>
        <v>0.001</v>
      </c>
      <c r="D123" s="6">
        <f t="shared" ref="D123:E123" si="9">+0.7 %</f>
        <v>0.007</v>
      </c>
      <c r="E123" s="6">
        <f t="shared" si="9"/>
        <v>0.007</v>
      </c>
    </row>
    <row r="124">
      <c r="A124" s="4">
        <v>40299.0</v>
      </c>
      <c r="B124" s="5" t="s">
        <v>490</v>
      </c>
      <c r="C124" s="6">
        <f>+0.5 %</f>
        <v>0.005</v>
      </c>
      <c r="D124" s="6">
        <f>+2.1 %</f>
        <v>0.021</v>
      </c>
      <c r="E124" s="6">
        <f>+0.4 %</f>
        <v>0.004</v>
      </c>
    </row>
    <row r="125">
      <c r="A125" s="4">
        <v>40269.0</v>
      </c>
      <c r="B125" s="5" t="s">
        <v>491</v>
      </c>
      <c r="C125" s="6">
        <f>+0.2 %</f>
        <v>0.002</v>
      </c>
      <c r="D125" s="6">
        <f>+1.8 %</f>
        <v>0.018</v>
      </c>
      <c r="E125" s="7" t="s">
        <v>66</v>
      </c>
    </row>
    <row r="126">
      <c r="A126" s="4">
        <v>40238.0</v>
      </c>
      <c r="B126" s="5" t="s">
        <v>492</v>
      </c>
      <c r="C126" s="6">
        <f>+1.5 %</f>
        <v>0.015</v>
      </c>
      <c r="D126" s="6">
        <f>+1.2 %</f>
        <v>0.012</v>
      </c>
      <c r="E126" s="7" t="s">
        <v>74</v>
      </c>
    </row>
    <row r="127">
      <c r="A127" s="4">
        <v>40210.0</v>
      </c>
      <c r="B127" s="5" t="s">
        <v>493</v>
      </c>
      <c r="C127" s="6">
        <f>+0.2 %</f>
        <v>0.002</v>
      </c>
      <c r="D127" s="7" t="s">
        <v>60</v>
      </c>
      <c r="E127" s="7" t="s">
        <v>63</v>
      </c>
    </row>
    <row r="128">
      <c r="A128" s="4">
        <v>40179.0</v>
      </c>
      <c r="B128" s="5" t="s">
        <v>494</v>
      </c>
      <c r="C128" s="7" t="s">
        <v>18</v>
      </c>
      <c r="D128" s="6">
        <f>+0.2 %</f>
        <v>0.002</v>
      </c>
      <c r="E128" s="7" t="s">
        <v>67</v>
      </c>
    </row>
    <row r="129">
      <c r="A129" s="4">
        <v>40148.0</v>
      </c>
      <c r="B129" s="5" t="s">
        <v>495</v>
      </c>
      <c r="C129" s="7" t="s">
        <v>53</v>
      </c>
      <c r="D129" s="6">
        <f>+0.6 %</f>
        <v>0.006</v>
      </c>
      <c r="E129" s="7" t="s">
        <v>15</v>
      </c>
    </row>
    <row r="130">
      <c r="A130" s="4">
        <v>40118.0</v>
      </c>
      <c r="B130" s="5" t="s">
        <v>496</v>
      </c>
      <c r="C130" s="6">
        <f>+0.8 %</f>
        <v>0.008</v>
      </c>
      <c r="D130" s="6">
        <f>+0.1 %</f>
        <v>0.001</v>
      </c>
      <c r="E130" s="7" t="s">
        <v>74</v>
      </c>
    </row>
    <row r="131">
      <c r="A131" s="4">
        <v>40087.0</v>
      </c>
      <c r="B131" s="5" t="s">
        <v>497</v>
      </c>
      <c r="C131" s="7" t="s">
        <v>57</v>
      </c>
      <c r="D131" s="7" t="s">
        <v>106</v>
      </c>
      <c r="E131" s="7" t="s">
        <v>63</v>
      </c>
    </row>
    <row r="132">
      <c r="A132" s="4">
        <v>40057.0</v>
      </c>
      <c r="B132" s="5" t="s">
        <v>498</v>
      </c>
      <c r="C132" s="7" t="s">
        <v>18</v>
      </c>
      <c r="D132" s="7" t="s">
        <v>67</v>
      </c>
      <c r="E132" s="7" t="s">
        <v>92</v>
      </c>
    </row>
    <row r="133">
      <c r="A133" s="4">
        <v>40026.0</v>
      </c>
      <c r="B133" s="5" t="s">
        <v>499</v>
      </c>
      <c r="C133" s="7" t="s">
        <v>13</v>
      </c>
      <c r="D133" s="7" t="s">
        <v>75</v>
      </c>
      <c r="E133" s="7" t="s">
        <v>182</v>
      </c>
    </row>
    <row r="134">
      <c r="A134" s="4">
        <v>39995.0</v>
      </c>
      <c r="B134" s="5" t="s">
        <v>500</v>
      </c>
      <c r="C134" s="6">
        <f>+0.2 %</f>
        <v>0.002</v>
      </c>
      <c r="D134" s="7" t="s">
        <v>66</v>
      </c>
      <c r="E134" s="7" t="s">
        <v>212</v>
      </c>
    </row>
    <row r="135">
      <c r="A135" s="4">
        <v>39965.0</v>
      </c>
      <c r="B135" s="5" t="s">
        <v>501</v>
      </c>
      <c r="C135" s="7" t="s">
        <v>15</v>
      </c>
      <c r="D135" s="7" t="s">
        <v>23</v>
      </c>
      <c r="E135" s="7" t="s">
        <v>11</v>
      </c>
    </row>
    <row r="136">
      <c r="A136" s="4">
        <v>39934.0</v>
      </c>
      <c r="B136" s="5" t="s">
        <v>502</v>
      </c>
      <c r="C136" s="7" t="s">
        <v>47</v>
      </c>
      <c r="D136" s="7" t="s">
        <v>57</v>
      </c>
      <c r="E136" s="7" t="s">
        <v>10</v>
      </c>
    </row>
    <row r="137">
      <c r="A137" s="4">
        <v>39904.0</v>
      </c>
      <c r="B137" s="5" t="s">
        <v>503</v>
      </c>
      <c r="C137" s="6">
        <f>+0.6 %</f>
        <v>0.006</v>
      </c>
      <c r="D137" s="6">
        <f>+1.3 %</f>
        <v>0.013</v>
      </c>
      <c r="E137" s="7" t="s">
        <v>191</v>
      </c>
    </row>
    <row r="138">
      <c r="A138" s="4">
        <v>39873.0</v>
      </c>
      <c r="B138" s="5" t="s">
        <v>504</v>
      </c>
      <c r="C138" s="6">
        <f t="shared" ref="C138:C139" si="10">+0.3 %</f>
        <v>0.003</v>
      </c>
      <c r="D138" s="6">
        <f>+1.6 %</f>
        <v>0.016</v>
      </c>
      <c r="E138" s="7" t="s">
        <v>156</v>
      </c>
    </row>
    <row r="139">
      <c r="A139" s="4">
        <v>39845.0</v>
      </c>
      <c r="B139" s="5" t="s">
        <v>505</v>
      </c>
      <c r="C139" s="6">
        <f t="shared" si="10"/>
        <v>0.003</v>
      </c>
      <c r="D139" s="6">
        <f>+0.8 %</f>
        <v>0.008</v>
      </c>
      <c r="E139" s="7" t="s">
        <v>506</v>
      </c>
    </row>
    <row r="140">
      <c r="A140" s="4">
        <v>39814.0</v>
      </c>
      <c r="B140" s="5" t="s">
        <v>484</v>
      </c>
      <c r="C140" s="6">
        <f>+1 %</f>
        <v>0.01</v>
      </c>
      <c r="D140" s="6">
        <f>+0.1 %</f>
        <v>0.001</v>
      </c>
      <c r="E140" s="7" t="s">
        <v>212</v>
      </c>
    </row>
    <row r="141">
      <c r="A141" s="4">
        <v>39783.0</v>
      </c>
      <c r="B141" s="5" t="s">
        <v>507</v>
      </c>
      <c r="C141" s="7" t="s">
        <v>18</v>
      </c>
      <c r="D141" s="7" t="s">
        <v>63</v>
      </c>
      <c r="E141" s="7" t="s">
        <v>313</v>
      </c>
    </row>
    <row r="142">
      <c r="A142" s="4">
        <v>39753.0</v>
      </c>
      <c r="B142" s="5" t="s">
        <v>508</v>
      </c>
      <c r="C142" s="7" t="s">
        <v>15</v>
      </c>
      <c r="D142" s="7" t="s">
        <v>92</v>
      </c>
      <c r="E142" s="7" t="s">
        <v>509</v>
      </c>
    </row>
    <row r="143">
      <c r="A143" s="4">
        <v>39722.0</v>
      </c>
      <c r="B143" s="5" t="s">
        <v>492</v>
      </c>
      <c r="C143" s="7" t="s">
        <v>65</v>
      </c>
      <c r="D143" s="7" t="s">
        <v>182</v>
      </c>
      <c r="E143" s="7" t="s">
        <v>119</v>
      </c>
    </row>
    <row r="144">
      <c r="A144" s="4">
        <v>39692.0</v>
      </c>
      <c r="B144" s="5" t="s">
        <v>510</v>
      </c>
      <c r="C144" s="7" t="s">
        <v>78</v>
      </c>
      <c r="D144" s="7" t="s">
        <v>191</v>
      </c>
      <c r="E144" s="7" t="s">
        <v>13</v>
      </c>
    </row>
    <row r="145">
      <c r="A145" s="4">
        <v>39661.0</v>
      </c>
      <c r="B145" s="5" t="s">
        <v>511</v>
      </c>
      <c r="C145" s="7" t="s">
        <v>66</v>
      </c>
      <c r="D145" s="7" t="s">
        <v>95</v>
      </c>
      <c r="E145" s="7" t="s">
        <v>285</v>
      </c>
    </row>
    <row r="146">
      <c r="A146" s="4">
        <v>39630.0</v>
      </c>
      <c r="B146" s="5" t="s">
        <v>512</v>
      </c>
      <c r="C146" s="7" t="s">
        <v>66</v>
      </c>
      <c r="D146" s="7" t="s">
        <v>82</v>
      </c>
      <c r="E146" s="7" t="s">
        <v>102</v>
      </c>
    </row>
    <row r="147">
      <c r="A147" s="4">
        <v>39600.0</v>
      </c>
      <c r="B147" s="5" t="s">
        <v>513</v>
      </c>
      <c r="C147" s="7" t="s">
        <v>67</v>
      </c>
      <c r="D147" s="7" t="s">
        <v>15</v>
      </c>
      <c r="E147" s="7" t="s">
        <v>509</v>
      </c>
    </row>
    <row r="148">
      <c r="A148" s="4">
        <v>39569.0</v>
      </c>
      <c r="B148" s="5" t="s">
        <v>514</v>
      </c>
      <c r="C148" s="6">
        <f>+1.4 %</f>
        <v>0.014</v>
      </c>
      <c r="D148" s="6">
        <f>+2.1 %</f>
        <v>0.021</v>
      </c>
      <c r="E148" s="7" t="s">
        <v>108</v>
      </c>
    </row>
    <row r="149">
      <c r="A149" s="4">
        <v>39539.0</v>
      </c>
      <c r="B149" s="5" t="s">
        <v>515</v>
      </c>
      <c r="C149" s="5" t="s">
        <v>35</v>
      </c>
      <c r="D149" s="6">
        <f>+1.7 %</f>
        <v>0.017</v>
      </c>
      <c r="E149" s="7" t="s">
        <v>343</v>
      </c>
    </row>
    <row r="150">
      <c r="A150" s="4">
        <v>39508.0</v>
      </c>
      <c r="B150" s="5" t="s">
        <v>516</v>
      </c>
      <c r="C150" s="6">
        <f>+0.7 %</f>
        <v>0.007</v>
      </c>
      <c r="D150" s="7" t="s">
        <v>285</v>
      </c>
      <c r="E150" s="5" t="s">
        <v>366</v>
      </c>
    </row>
    <row r="151">
      <c r="A151" s="4">
        <v>39479.0</v>
      </c>
      <c r="B151" s="5" t="s">
        <v>517</v>
      </c>
      <c r="C151" s="6">
        <f>+0.9 %</f>
        <v>0.009</v>
      </c>
      <c r="D151" s="7" t="s">
        <v>285</v>
      </c>
      <c r="E151" s="5" t="s">
        <v>366</v>
      </c>
    </row>
    <row r="152">
      <c r="A152" s="4">
        <v>39448.0</v>
      </c>
      <c r="B152" s="5" t="s">
        <v>518</v>
      </c>
      <c r="C152" s="7" t="s">
        <v>506</v>
      </c>
      <c r="D152" s="7" t="s">
        <v>188</v>
      </c>
      <c r="E152" s="5" t="s">
        <v>366</v>
      </c>
    </row>
    <row r="153">
      <c r="A153" s="4">
        <v>39417.0</v>
      </c>
      <c r="B153" s="5" t="s">
        <v>519</v>
      </c>
      <c r="C153" s="6">
        <f>+0.7 %</f>
        <v>0.007</v>
      </c>
      <c r="D153" s="6">
        <f>+5.5 %</f>
        <v>0.055</v>
      </c>
      <c r="E153" s="5" t="s">
        <v>366</v>
      </c>
    </row>
    <row r="154">
      <c r="A154" s="4">
        <v>39387.0</v>
      </c>
      <c r="B154" s="5" t="s">
        <v>520</v>
      </c>
      <c r="C154" s="7" t="s">
        <v>13</v>
      </c>
      <c r="D154" s="6">
        <f>+2.2 %</f>
        <v>0.022</v>
      </c>
      <c r="E154" s="5" t="s">
        <v>366</v>
      </c>
    </row>
    <row r="155">
      <c r="A155" s="4">
        <v>39356.0</v>
      </c>
      <c r="B155" s="5" t="s">
        <v>521</v>
      </c>
      <c r="C155" s="6">
        <f>+6.1 %</f>
        <v>0.061</v>
      </c>
      <c r="D155" s="7" t="s">
        <v>47</v>
      </c>
      <c r="E155" s="5" t="s">
        <v>366</v>
      </c>
    </row>
    <row r="156">
      <c r="A156" s="4">
        <v>39326.0</v>
      </c>
      <c r="B156" s="5" t="s">
        <v>522</v>
      </c>
      <c r="C156" s="7" t="s">
        <v>145</v>
      </c>
      <c r="D156" s="7" t="s">
        <v>125</v>
      </c>
      <c r="E156" s="5" t="s">
        <v>366</v>
      </c>
    </row>
    <row r="157">
      <c r="A157" s="4">
        <v>39295.0</v>
      </c>
      <c r="B157" s="5" t="s">
        <v>523</v>
      </c>
      <c r="C157" s="7" t="s">
        <v>156</v>
      </c>
      <c r="D157" s="7" t="s">
        <v>103</v>
      </c>
      <c r="E157" s="5" t="s">
        <v>366</v>
      </c>
    </row>
    <row r="158">
      <c r="A158" s="4">
        <v>39264.0</v>
      </c>
      <c r="B158" s="5" t="s">
        <v>524</v>
      </c>
      <c r="C158" s="7" t="s">
        <v>92</v>
      </c>
      <c r="D158" s="7" t="s">
        <v>285</v>
      </c>
      <c r="E158" s="5" t="s">
        <v>366</v>
      </c>
    </row>
    <row r="159">
      <c r="A159" s="4">
        <v>39234.0</v>
      </c>
      <c r="B159" s="5" t="s">
        <v>525</v>
      </c>
      <c r="C159" s="6">
        <f>+0.6 %</f>
        <v>0.006</v>
      </c>
      <c r="D159" s="5" t="s">
        <v>366</v>
      </c>
      <c r="E159" s="5" t="s">
        <v>366</v>
      </c>
    </row>
    <row r="160">
      <c r="A160" s="4">
        <v>39203.0</v>
      </c>
      <c r="B160" s="5" t="s">
        <v>526</v>
      </c>
      <c r="C160" s="7" t="s">
        <v>15</v>
      </c>
      <c r="D160" s="5" t="s">
        <v>366</v>
      </c>
      <c r="E160" s="5" t="s">
        <v>366</v>
      </c>
    </row>
    <row r="161">
      <c r="A161" s="4">
        <v>39173.0</v>
      </c>
      <c r="B161" s="5" t="s">
        <v>388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527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528</v>
      </c>
      <c r="C2" s="6">
        <f>+0.7 %</f>
        <v>0.007</v>
      </c>
      <c r="D2" s="7" t="s">
        <v>82</v>
      </c>
      <c r="E2" s="7" t="s">
        <v>90</v>
      </c>
    </row>
    <row r="3">
      <c r="A3" s="4">
        <v>43983.0</v>
      </c>
      <c r="B3" s="5" t="s">
        <v>529</v>
      </c>
      <c r="C3" s="7" t="s">
        <v>67</v>
      </c>
      <c r="D3" s="7" t="s">
        <v>70</v>
      </c>
      <c r="E3" s="7" t="s">
        <v>142</v>
      </c>
    </row>
    <row r="4">
      <c r="A4" s="4">
        <v>43952.0</v>
      </c>
      <c r="B4" s="5" t="s">
        <v>530</v>
      </c>
      <c r="C4" s="7" t="s">
        <v>74</v>
      </c>
      <c r="D4" s="7" t="s">
        <v>18</v>
      </c>
      <c r="E4" s="7" t="s">
        <v>78</v>
      </c>
    </row>
    <row r="5">
      <c r="A5" s="4">
        <v>43922.0</v>
      </c>
      <c r="B5" s="5" t="s">
        <v>531</v>
      </c>
      <c r="C5" s="5" t="s">
        <v>35</v>
      </c>
      <c r="D5" s="6">
        <f>+0.2 %</f>
        <v>0.002</v>
      </c>
      <c r="E5" s="7" t="s">
        <v>60</v>
      </c>
    </row>
    <row r="6">
      <c r="A6" s="4">
        <v>43891.0</v>
      </c>
      <c r="B6" s="5" t="s">
        <v>531</v>
      </c>
      <c r="C6" s="6">
        <f>+0.2 %</f>
        <v>0.002</v>
      </c>
      <c r="D6" s="7" t="s">
        <v>53</v>
      </c>
      <c r="E6" s="6">
        <f>+1.6 %</f>
        <v>0.016</v>
      </c>
    </row>
    <row r="7">
      <c r="A7" s="4">
        <v>43862.0</v>
      </c>
      <c r="B7" s="5" t="s">
        <v>363</v>
      </c>
      <c r="C7" s="5" t="s">
        <v>35</v>
      </c>
      <c r="D7" s="7" t="s">
        <v>53</v>
      </c>
      <c r="E7" s="6">
        <f>+1.4 %</f>
        <v>0.014</v>
      </c>
    </row>
    <row r="8">
      <c r="A8" s="4">
        <v>43831.0</v>
      </c>
      <c r="B8" s="5" t="s">
        <v>363</v>
      </c>
      <c r="C8" s="7" t="s">
        <v>15</v>
      </c>
      <c r="D8" s="6">
        <f>+0.8 %</f>
        <v>0.008</v>
      </c>
      <c r="E8" s="6">
        <f>+2.2 %</f>
        <v>0.022</v>
      </c>
    </row>
    <row r="9">
      <c r="A9" s="4">
        <v>43800.0</v>
      </c>
      <c r="B9" s="5" t="s">
        <v>532</v>
      </c>
      <c r="C9" s="6">
        <f>+0.2 %</f>
        <v>0.002</v>
      </c>
      <c r="D9" s="6">
        <f>+0.4 %</f>
        <v>0.004</v>
      </c>
      <c r="E9" s="6">
        <f>+3.3 %</f>
        <v>0.033</v>
      </c>
    </row>
    <row r="10">
      <c r="A10" s="4">
        <v>43770.0</v>
      </c>
      <c r="B10" s="5" t="s">
        <v>533</v>
      </c>
      <c r="C10" s="6">
        <f>+0.9 %</f>
        <v>0.009</v>
      </c>
      <c r="D10" s="7" t="s">
        <v>75</v>
      </c>
      <c r="E10" s="6">
        <f>+4 %</f>
        <v>0.04</v>
      </c>
    </row>
    <row r="11">
      <c r="A11" s="4">
        <v>43739.0</v>
      </c>
      <c r="B11" s="5" t="s">
        <v>534</v>
      </c>
      <c r="C11" s="7" t="s">
        <v>74</v>
      </c>
      <c r="D11" s="7" t="s">
        <v>285</v>
      </c>
      <c r="E11" s="6">
        <f>+5.7 %</f>
        <v>0.057</v>
      </c>
    </row>
    <row r="12">
      <c r="A12" s="4">
        <v>43709.0</v>
      </c>
      <c r="B12" s="5" t="s">
        <v>362</v>
      </c>
      <c r="C12" s="7" t="s">
        <v>67</v>
      </c>
      <c r="D12" s="7" t="s">
        <v>47</v>
      </c>
      <c r="E12" s="6">
        <f>+7.2 %</f>
        <v>0.072</v>
      </c>
    </row>
    <row r="13">
      <c r="A13" s="4">
        <v>43678.0</v>
      </c>
      <c r="B13" s="5" t="s">
        <v>535</v>
      </c>
      <c r="C13" s="5" t="s">
        <v>35</v>
      </c>
      <c r="D13" s="6">
        <f>+0.7 %</f>
        <v>0.007</v>
      </c>
      <c r="E13" s="6">
        <f>+10.2 %</f>
        <v>0.102</v>
      </c>
    </row>
    <row r="14">
      <c r="A14" s="4">
        <v>43647.0</v>
      </c>
      <c r="B14" s="5" t="s">
        <v>535</v>
      </c>
      <c r="C14" s="6">
        <f>+0.6 %</f>
        <v>0.006</v>
      </c>
      <c r="D14" s="6">
        <f>+1.1 %</f>
        <v>0.011</v>
      </c>
      <c r="E14" s="6">
        <f>+11.3 %</f>
        <v>0.113</v>
      </c>
    </row>
    <row r="15">
      <c r="A15" s="4">
        <v>43617.0</v>
      </c>
      <c r="B15" s="5" t="s">
        <v>536</v>
      </c>
      <c r="C15" s="6">
        <f>+0.1 %</f>
        <v>0.001</v>
      </c>
      <c r="D15" s="6">
        <f>+2.5 %</f>
        <v>0.025</v>
      </c>
      <c r="E15" s="6">
        <f>+12.8 %</f>
        <v>0.128</v>
      </c>
    </row>
    <row r="16">
      <c r="A16" s="4">
        <v>43586.0</v>
      </c>
      <c r="B16" s="5" t="s">
        <v>537</v>
      </c>
      <c r="C16" s="6">
        <f>+0.4 %</f>
        <v>0.004</v>
      </c>
      <c r="D16" s="6">
        <f>+2.4 %</f>
        <v>0.024</v>
      </c>
      <c r="E16" s="6">
        <f>+15 %</f>
        <v>0.15</v>
      </c>
    </row>
    <row r="17">
      <c r="A17" s="4">
        <v>43556.0</v>
      </c>
      <c r="B17" s="5" t="s">
        <v>538</v>
      </c>
      <c r="C17" s="6">
        <f>+2 %</f>
        <v>0.02</v>
      </c>
      <c r="D17" s="6">
        <f>+2.7 %</f>
        <v>0.027</v>
      </c>
      <c r="E17" s="6">
        <f>+16.9 %</f>
        <v>0.169</v>
      </c>
    </row>
    <row r="18">
      <c r="A18" s="4">
        <v>43525.0</v>
      </c>
      <c r="B18" s="5" t="s">
        <v>539</v>
      </c>
      <c r="C18" s="5" t="s">
        <v>35</v>
      </c>
      <c r="D18" s="6">
        <f>+1.6 %</f>
        <v>0.016</v>
      </c>
      <c r="E18" s="6">
        <f>+15.5 %</f>
        <v>0.155</v>
      </c>
    </row>
    <row r="19">
      <c r="A19" s="4">
        <v>43497.0</v>
      </c>
      <c r="B19" s="5" t="s">
        <v>539</v>
      </c>
      <c r="C19" s="6">
        <f t="shared" ref="C19:C20" si="1">+0.8 %</f>
        <v>0.008</v>
      </c>
      <c r="D19" s="6">
        <f>+2.5 %</f>
        <v>0.025</v>
      </c>
      <c r="E19" s="6">
        <f>+18.1 %</f>
        <v>0.181</v>
      </c>
    </row>
    <row r="20">
      <c r="A20" s="4">
        <v>43466.0</v>
      </c>
      <c r="B20" s="5" t="s">
        <v>529</v>
      </c>
      <c r="C20" s="6">
        <f t="shared" si="1"/>
        <v>0.008</v>
      </c>
      <c r="D20" s="6">
        <f>+4.3 %</f>
        <v>0.043</v>
      </c>
      <c r="E20" s="6">
        <f>+18.9 %</f>
        <v>0.189</v>
      </c>
    </row>
    <row r="21">
      <c r="A21" s="4">
        <v>43435.0</v>
      </c>
      <c r="B21" s="5" t="s">
        <v>540</v>
      </c>
      <c r="C21" s="6">
        <f>+0.9 %</f>
        <v>0.009</v>
      </c>
      <c r="D21" s="6">
        <f>+4.2 %</f>
        <v>0.042</v>
      </c>
      <c r="E21" s="6">
        <f>+19.5 %</f>
        <v>0.195</v>
      </c>
    </row>
    <row r="22">
      <c r="A22" s="4">
        <v>43405.0</v>
      </c>
      <c r="B22" s="5" t="s">
        <v>541</v>
      </c>
      <c r="C22" s="6">
        <f>+2.5 %</f>
        <v>0.025</v>
      </c>
      <c r="D22" s="6">
        <f>+4.3 %</f>
        <v>0.043</v>
      </c>
      <c r="E22" s="6">
        <f>+18.7 %</f>
        <v>0.187</v>
      </c>
    </row>
    <row r="23">
      <c r="A23" s="4">
        <v>43374.0</v>
      </c>
      <c r="B23" s="5" t="s">
        <v>542</v>
      </c>
      <c r="C23" s="6">
        <f>+0.7 %</f>
        <v>0.007</v>
      </c>
      <c r="D23" s="6">
        <f>+2.8 %</f>
        <v>0.028</v>
      </c>
      <c r="E23" s="6">
        <f>+18.1 %</f>
        <v>0.181</v>
      </c>
    </row>
    <row r="24">
      <c r="A24" s="4">
        <v>43344.0</v>
      </c>
      <c r="B24" s="5" t="s">
        <v>543</v>
      </c>
      <c r="C24" s="6">
        <f t="shared" ref="C24:C25" si="2">+1 %</f>
        <v>0.01</v>
      </c>
      <c r="D24" s="6">
        <f>+4 %</f>
        <v>0.04</v>
      </c>
      <c r="E24" s="6">
        <f>+17.7 %</f>
        <v>0.177</v>
      </c>
    </row>
    <row r="25">
      <c r="A25" s="4">
        <v>43313.0</v>
      </c>
      <c r="B25" s="5" t="s">
        <v>544</v>
      </c>
      <c r="C25" s="6">
        <f t="shared" si="2"/>
        <v>0.01</v>
      </c>
      <c r="D25" s="6">
        <f>+5 %</f>
        <v>0.05</v>
      </c>
      <c r="E25" s="6">
        <f>+16.6 %</f>
        <v>0.166</v>
      </c>
    </row>
    <row r="26">
      <c r="A26" s="4">
        <v>43282.0</v>
      </c>
      <c r="B26" s="5" t="s">
        <v>545</v>
      </c>
      <c r="C26" s="6">
        <f>+1.9 %</f>
        <v>0.019</v>
      </c>
      <c r="D26" s="6">
        <f>+6.1 %</f>
        <v>0.061</v>
      </c>
      <c r="E26" s="6">
        <f>+14.6 %</f>
        <v>0.146</v>
      </c>
    </row>
    <row r="27">
      <c r="A27" s="4">
        <v>43252.0</v>
      </c>
      <c r="B27" s="5" t="s">
        <v>546</v>
      </c>
      <c r="C27" s="6">
        <f>+2 %</f>
        <v>0.02</v>
      </c>
      <c r="D27" s="6">
        <f>+5 %</f>
        <v>0.05</v>
      </c>
      <c r="E27" s="6">
        <f>+14.4 %</f>
        <v>0.144</v>
      </c>
    </row>
    <row r="28">
      <c r="A28" s="4">
        <v>43221.0</v>
      </c>
      <c r="B28" s="5" t="s">
        <v>547</v>
      </c>
      <c r="C28" s="6">
        <f>+2.1 %</f>
        <v>0.021</v>
      </c>
      <c r="D28" s="6">
        <f>+5.2 %</f>
        <v>0.052</v>
      </c>
      <c r="E28" s="6">
        <f>+12.3 %</f>
        <v>0.123</v>
      </c>
    </row>
    <row r="29">
      <c r="A29" s="4">
        <v>43191.0</v>
      </c>
      <c r="B29" s="5" t="s">
        <v>548</v>
      </c>
      <c r="C29" s="6">
        <f>+0.8 %</f>
        <v>0.008</v>
      </c>
      <c r="D29" s="6">
        <f>+4.5 %</f>
        <v>0.045</v>
      </c>
      <c r="E29" s="6">
        <f>+10.7 %</f>
        <v>0.107</v>
      </c>
    </row>
    <row r="30">
      <c r="A30" s="4">
        <v>43160.0</v>
      </c>
      <c r="B30" s="5" t="s">
        <v>549</v>
      </c>
      <c r="C30" s="6">
        <f>+2.2 %</f>
        <v>0.022</v>
      </c>
      <c r="D30" s="6">
        <f>+5 %</f>
        <v>0.05</v>
      </c>
      <c r="E30" s="6">
        <f>+9.1 %</f>
        <v>0.091</v>
      </c>
    </row>
    <row r="31">
      <c r="A31" s="4">
        <v>43132.0</v>
      </c>
      <c r="B31" s="5" t="s">
        <v>550</v>
      </c>
      <c r="C31" s="6">
        <f>+1.4 %</f>
        <v>0.014</v>
      </c>
      <c r="D31" s="6">
        <f>+3 %</f>
        <v>0.03</v>
      </c>
      <c r="E31" s="6">
        <f>+7.3 %</f>
        <v>0.073</v>
      </c>
    </row>
    <row r="32">
      <c r="A32" s="4">
        <v>43101.0</v>
      </c>
      <c r="B32" s="5" t="s">
        <v>551</v>
      </c>
      <c r="C32" s="6">
        <f>+1.3 %</f>
        <v>0.013</v>
      </c>
      <c r="D32" s="6">
        <f>+3.6 %</f>
        <v>0.036</v>
      </c>
      <c r="E32" s="6">
        <f>+5.9 %</f>
        <v>0.059</v>
      </c>
    </row>
    <row r="33">
      <c r="A33" s="4">
        <v>43070.0</v>
      </c>
      <c r="B33" s="5" t="s">
        <v>552</v>
      </c>
      <c r="C33" s="6">
        <f>+0.2 %</f>
        <v>0.002</v>
      </c>
      <c r="D33" s="6">
        <f>+2.7 %</f>
        <v>0.027</v>
      </c>
      <c r="E33" s="6">
        <f>+3.8 %</f>
        <v>0.038</v>
      </c>
    </row>
    <row r="34">
      <c r="A34" s="4">
        <v>43040.0</v>
      </c>
      <c r="B34" s="5" t="s">
        <v>553</v>
      </c>
      <c r="C34" s="6">
        <f>+2 %</f>
        <v>0.02</v>
      </c>
      <c r="D34" s="6">
        <f>+2.5 %</f>
        <v>0.025</v>
      </c>
      <c r="E34" s="6">
        <f>+2.9 %</f>
        <v>0.029</v>
      </c>
    </row>
    <row r="35">
      <c r="A35" s="4">
        <v>43009.0</v>
      </c>
      <c r="B35" s="5" t="s">
        <v>554</v>
      </c>
      <c r="C35" s="6">
        <f>+0.4 %</f>
        <v>0.004</v>
      </c>
      <c r="D35" s="7" t="s">
        <v>57</v>
      </c>
      <c r="E35" s="6">
        <f t="shared" ref="E35:E36" si="3">+2.2 %</f>
        <v>0.022</v>
      </c>
    </row>
    <row r="36">
      <c r="A36" s="4">
        <v>42979.0</v>
      </c>
      <c r="B36" s="5" t="s">
        <v>555</v>
      </c>
      <c r="C36" s="5" t="s">
        <v>35</v>
      </c>
      <c r="D36" s="6">
        <f>+1 %</f>
        <v>0.01</v>
      </c>
      <c r="E36" s="6">
        <f t="shared" si="3"/>
        <v>0.022</v>
      </c>
    </row>
    <row r="37">
      <c r="A37" s="4">
        <v>42948.0</v>
      </c>
      <c r="B37" s="5" t="s">
        <v>556</v>
      </c>
      <c r="C37" s="7" t="s">
        <v>74</v>
      </c>
      <c r="D37" s="6">
        <f t="shared" ref="D37:E37" si="4">+1.2 %</f>
        <v>0.012</v>
      </c>
      <c r="E37" s="6">
        <f t="shared" si="4"/>
        <v>0.012</v>
      </c>
    </row>
    <row r="38">
      <c r="A38" s="4">
        <v>42917.0</v>
      </c>
      <c r="B38" s="5" t="s">
        <v>557</v>
      </c>
      <c r="C38" s="6">
        <f>+1.7 %</f>
        <v>0.017</v>
      </c>
      <c r="D38" s="6">
        <f>+2.4 %</f>
        <v>0.024</v>
      </c>
      <c r="E38" s="6">
        <f>+2.2 %</f>
        <v>0.022</v>
      </c>
    </row>
    <row r="39">
      <c r="A39" s="4">
        <v>42887.0</v>
      </c>
      <c r="B39" s="5" t="s">
        <v>558</v>
      </c>
      <c r="C39" s="6">
        <f>+0.2 %</f>
        <v>0.002</v>
      </c>
      <c r="D39" s="6">
        <f>+0.1 %</f>
        <v>0.001</v>
      </c>
      <c r="E39" s="5" t="s">
        <v>35</v>
      </c>
    </row>
    <row r="40">
      <c r="A40" s="4">
        <v>42856.0</v>
      </c>
      <c r="B40" s="5" t="s">
        <v>559</v>
      </c>
      <c r="C40" s="6">
        <f>+0.6 %</f>
        <v>0.006</v>
      </c>
      <c r="D40" s="6">
        <f>+0.5 %</f>
        <v>0.005</v>
      </c>
      <c r="E40" s="6">
        <f>+1.2 %</f>
        <v>0.012</v>
      </c>
    </row>
    <row r="41">
      <c r="A41" s="4">
        <v>42826.0</v>
      </c>
      <c r="B41" s="5" t="s">
        <v>560</v>
      </c>
      <c r="C41" s="7" t="s">
        <v>74</v>
      </c>
      <c r="D41" s="5" t="s">
        <v>35</v>
      </c>
      <c r="E41" s="6">
        <f>+0.1 %</f>
        <v>0.001</v>
      </c>
    </row>
    <row r="42">
      <c r="A42" s="4">
        <v>42795.0</v>
      </c>
      <c r="B42" s="5" t="s">
        <v>561</v>
      </c>
      <c r="C42" s="6">
        <f>+0.6 %</f>
        <v>0.006</v>
      </c>
      <c r="D42" s="5" t="s">
        <v>35</v>
      </c>
      <c r="E42" s="6">
        <f>+0.5 %</f>
        <v>0.005</v>
      </c>
    </row>
    <row r="43">
      <c r="A43" s="4">
        <v>42767.0</v>
      </c>
      <c r="B43" s="5" t="s">
        <v>298</v>
      </c>
      <c r="C43" s="6">
        <f>+0.1 %</f>
        <v>0.001</v>
      </c>
      <c r="D43" s="7" t="s">
        <v>13</v>
      </c>
      <c r="E43" s="6">
        <f>+0.1 %</f>
        <v>0.001</v>
      </c>
    </row>
    <row r="44">
      <c r="A44" s="4">
        <v>42736.0</v>
      </c>
      <c r="B44" s="5" t="s">
        <v>297</v>
      </c>
      <c r="C44" s="7" t="s">
        <v>74</v>
      </c>
      <c r="D44" s="5" t="s">
        <v>35</v>
      </c>
      <c r="E44" s="6">
        <f>+0.6 %</f>
        <v>0.006</v>
      </c>
    </row>
    <row r="45">
      <c r="A45" s="4">
        <v>42705.0</v>
      </c>
      <c r="B45" s="5" t="s">
        <v>561</v>
      </c>
      <c r="C45" s="7" t="s">
        <v>74</v>
      </c>
      <c r="D45" s="6">
        <f>+1.1 %</f>
        <v>0.011</v>
      </c>
      <c r="E45" s="6">
        <f>+0.2 %</f>
        <v>0.002</v>
      </c>
    </row>
    <row r="46">
      <c r="A46" s="4">
        <v>42675.0</v>
      </c>
      <c r="B46" s="5" t="s">
        <v>248</v>
      </c>
      <c r="C46" s="6">
        <f>+1.3 %</f>
        <v>0.013</v>
      </c>
      <c r="D46" s="6">
        <f>+0.9 %</f>
        <v>0.009</v>
      </c>
      <c r="E46" s="6">
        <f>+1.1 %</f>
        <v>0.011</v>
      </c>
    </row>
    <row r="47">
      <c r="A47" s="4">
        <v>42644.0</v>
      </c>
      <c r="B47" s="5" t="s">
        <v>297</v>
      </c>
      <c r="C47" s="6">
        <f>+0.5 %</f>
        <v>0.005</v>
      </c>
      <c r="D47" s="7" t="s">
        <v>57</v>
      </c>
      <c r="E47" s="6">
        <f>+0.2 %</f>
        <v>0.002</v>
      </c>
    </row>
    <row r="48">
      <c r="A48" s="4">
        <v>42614.0</v>
      </c>
      <c r="B48" s="5" t="s">
        <v>299</v>
      </c>
      <c r="C48" s="7" t="s">
        <v>85</v>
      </c>
      <c r="D48" s="7" t="s">
        <v>47</v>
      </c>
      <c r="E48" s="6">
        <f>+0.4 %</f>
        <v>0.004</v>
      </c>
    </row>
    <row r="49">
      <c r="A49" s="4">
        <v>42583.0</v>
      </c>
      <c r="B49" s="5" t="s">
        <v>562</v>
      </c>
      <c r="C49" s="6">
        <f>+0.3 %</f>
        <v>0.003</v>
      </c>
      <c r="D49" s="6">
        <f>+1.1 %</f>
        <v>0.011</v>
      </c>
      <c r="E49" s="6">
        <f>+1.3 %</f>
        <v>0.013</v>
      </c>
    </row>
    <row r="50">
      <c r="A50" s="4">
        <v>42552.0</v>
      </c>
      <c r="B50" s="5" t="s">
        <v>563</v>
      </c>
      <c r="C50" s="7" t="s">
        <v>18</v>
      </c>
      <c r="D50" s="6">
        <f>+0.3 %</f>
        <v>0.003</v>
      </c>
      <c r="E50" s="7" t="s">
        <v>53</v>
      </c>
    </row>
    <row r="51">
      <c r="A51" s="4">
        <v>42522.0</v>
      </c>
      <c r="B51" s="5" t="s">
        <v>564</v>
      </c>
      <c r="C51" s="6">
        <f>+1.3 %</f>
        <v>0.013</v>
      </c>
      <c r="D51" s="6">
        <f>+0.5 %</f>
        <v>0.005</v>
      </c>
      <c r="E51" s="7" t="s">
        <v>57</v>
      </c>
    </row>
    <row r="52">
      <c r="A52" s="4">
        <v>42491.0</v>
      </c>
      <c r="B52" s="5" t="s">
        <v>565</v>
      </c>
      <c r="C52" s="7" t="s">
        <v>18</v>
      </c>
      <c r="D52" s="7" t="s">
        <v>48</v>
      </c>
      <c r="E52" s="7" t="s">
        <v>75</v>
      </c>
    </row>
    <row r="53">
      <c r="A53" s="4">
        <v>42461.0</v>
      </c>
      <c r="B53" s="5" t="s">
        <v>566</v>
      </c>
      <c r="C53" s="7" t="s">
        <v>15</v>
      </c>
      <c r="D53" s="6">
        <f>+0.4 %</f>
        <v>0.004</v>
      </c>
      <c r="E53" s="7" t="s">
        <v>53</v>
      </c>
    </row>
    <row r="54">
      <c r="A54" s="4">
        <v>42430.0</v>
      </c>
      <c r="B54" s="5" t="s">
        <v>567</v>
      </c>
      <c r="C54" s="6">
        <f>+0.2 %</f>
        <v>0.002</v>
      </c>
      <c r="D54" s="7" t="s">
        <v>15</v>
      </c>
      <c r="E54" s="6">
        <f>+0.1 %</f>
        <v>0.001</v>
      </c>
    </row>
    <row r="55">
      <c r="A55" s="4">
        <v>42401.0</v>
      </c>
      <c r="B55" s="5" t="s">
        <v>560</v>
      </c>
      <c r="C55" s="6">
        <f>+0.5 %</f>
        <v>0.005</v>
      </c>
      <c r="D55" s="7" t="s">
        <v>15</v>
      </c>
      <c r="E55" s="6">
        <f>+0.7 %</f>
        <v>0.007</v>
      </c>
    </row>
    <row r="56">
      <c r="A56" s="4">
        <v>42370.0</v>
      </c>
      <c r="B56" s="5" t="s">
        <v>568</v>
      </c>
      <c r="C56" s="7" t="s">
        <v>47</v>
      </c>
      <c r="D56" s="7" t="s">
        <v>15</v>
      </c>
      <c r="E56" s="7" t="s">
        <v>60</v>
      </c>
    </row>
    <row r="57">
      <c r="A57" s="4">
        <v>42339.0</v>
      </c>
      <c r="B57" s="5" t="s">
        <v>562</v>
      </c>
      <c r="C57" s="6">
        <f>+0.3 %</f>
        <v>0.003</v>
      </c>
      <c r="D57" s="6">
        <f>+1.4 %</f>
        <v>0.014</v>
      </c>
      <c r="E57" s="6">
        <f>+0.1 %</f>
        <v>0.001</v>
      </c>
    </row>
    <row r="58">
      <c r="A58" s="4">
        <v>42309.0</v>
      </c>
      <c r="B58" s="5" t="s">
        <v>567</v>
      </c>
      <c r="C58" s="6">
        <f>+0.4 %</f>
        <v>0.004</v>
      </c>
      <c r="D58" s="6">
        <f>+1 %</f>
        <v>0.01</v>
      </c>
      <c r="E58" s="5" t="s">
        <v>35</v>
      </c>
    </row>
    <row r="59">
      <c r="A59" s="4">
        <v>42278.0</v>
      </c>
      <c r="B59" s="5" t="s">
        <v>569</v>
      </c>
      <c r="C59" s="6">
        <f>+0.6 %</f>
        <v>0.006</v>
      </c>
      <c r="D59" s="7" t="s">
        <v>18</v>
      </c>
      <c r="E59" s="5" t="s">
        <v>35</v>
      </c>
    </row>
    <row r="60">
      <c r="A60" s="4">
        <v>42248.0</v>
      </c>
      <c r="B60" s="5" t="s">
        <v>570</v>
      </c>
      <c r="C60" s="7" t="s">
        <v>53</v>
      </c>
      <c r="D60" s="7" t="s">
        <v>105</v>
      </c>
      <c r="E60" s="6">
        <f>+0.4 %</f>
        <v>0.004</v>
      </c>
    </row>
    <row r="61">
      <c r="A61" s="4">
        <v>42217.0</v>
      </c>
      <c r="B61" s="5" t="s">
        <v>571</v>
      </c>
      <c r="C61" s="7" t="s">
        <v>47</v>
      </c>
      <c r="D61" s="7" t="s">
        <v>67</v>
      </c>
      <c r="E61" s="6">
        <f>+0.2 %</f>
        <v>0.002</v>
      </c>
    </row>
    <row r="62">
      <c r="A62" s="4">
        <v>42186.0</v>
      </c>
      <c r="B62" s="5" t="s">
        <v>572</v>
      </c>
      <c r="C62" s="7" t="s">
        <v>74</v>
      </c>
      <c r="D62" s="6">
        <f t="shared" ref="D62:E62" si="5">+0.3 %</f>
        <v>0.003</v>
      </c>
      <c r="E62" s="6">
        <f t="shared" si="5"/>
        <v>0.003</v>
      </c>
    </row>
    <row r="63">
      <c r="A63" s="4">
        <v>42156.0</v>
      </c>
      <c r="B63" s="5" t="s">
        <v>573</v>
      </c>
      <c r="C63" s="5" t="s">
        <v>35</v>
      </c>
      <c r="D63" s="6">
        <f t="shared" ref="D63:E63" si="6">+0.9 %</f>
        <v>0.009</v>
      </c>
      <c r="E63" s="6">
        <f t="shared" si="6"/>
        <v>0.009</v>
      </c>
    </row>
    <row r="64">
      <c r="A64" s="4">
        <v>42125.0</v>
      </c>
      <c r="B64" s="5" t="s">
        <v>573</v>
      </c>
      <c r="C64" s="6">
        <f>+1 %</f>
        <v>0.01</v>
      </c>
      <c r="D64" s="6">
        <f>+1.7 %</f>
        <v>0.017</v>
      </c>
      <c r="E64" s="6">
        <f>+1.3 %</f>
        <v>0.013</v>
      </c>
    </row>
    <row r="65">
      <c r="A65" s="4">
        <v>42095.0</v>
      </c>
      <c r="B65" s="5" t="s">
        <v>574</v>
      </c>
      <c r="C65" s="7" t="s">
        <v>53</v>
      </c>
      <c r="D65" s="6">
        <f>+0.1 %</f>
        <v>0.001</v>
      </c>
      <c r="E65" s="6">
        <f>+1.1 %</f>
        <v>0.011</v>
      </c>
    </row>
    <row r="66">
      <c r="A66" s="4">
        <v>42064.0</v>
      </c>
      <c r="B66" s="5" t="s">
        <v>298</v>
      </c>
      <c r="C66" s="6">
        <f>+0.8 %</f>
        <v>0.008</v>
      </c>
      <c r="D66" s="7" t="s">
        <v>15</v>
      </c>
      <c r="E66" s="7" t="s">
        <v>65</v>
      </c>
    </row>
    <row r="67">
      <c r="A67" s="4">
        <v>42036.0</v>
      </c>
      <c r="B67" s="5" t="s">
        <v>575</v>
      </c>
      <c r="C67" s="7" t="s">
        <v>48</v>
      </c>
      <c r="D67" s="7" t="s">
        <v>65</v>
      </c>
      <c r="E67" s="7" t="s">
        <v>70</v>
      </c>
    </row>
    <row r="68">
      <c r="A68" s="4">
        <v>42005.0</v>
      </c>
      <c r="B68" s="5" t="s">
        <v>576</v>
      </c>
      <c r="C68" s="7" t="s">
        <v>18</v>
      </c>
      <c r="D68" s="6">
        <f>+0.1 %</f>
        <v>0.001</v>
      </c>
      <c r="E68" s="7" t="s">
        <v>82</v>
      </c>
    </row>
    <row r="69">
      <c r="A69" s="4">
        <v>41974.0</v>
      </c>
      <c r="B69" s="5" t="s">
        <v>577</v>
      </c>
      <c r="C69" s="6">
        <f>+0.2 %</f>
        <v>0.002</v>
      </c>
      <c r="D69" s="6">
        <f>+1.7 %</f>
        <v>0.017</v>
      </c>
      <c r="E69" s="7" t="s">
        <v>78</v>
      </c>
    </row>
    <row r="70">
      <c r="A70" s="4">
        <v>41944.0</v>
      </c>
      <c r="B70" s="5" t="s">
        <v>567</v>
      </c>
      <c r="C70" s="6">
        <f>+0.5 %</f>
        <v>0.005</v>
      </c>
      <c r="D70" s="6">
        <f>+1.2 %</f>
        <v>0.012</v>
      </c>
      <c r="E70" s="7" t="s">
        <v>47</v>
      </c>
    </row>
    <row r="71">
      <c r="A71" s="4">
        <v>41913.0</v>
      </c>
      <c r="B71" s="5" t="s">
        <v>578</v>
      </c>
      <c r="C71" s="6">
        <f>+1 %</f>
        <v>0.01</v>
      </c>
      <c r="D71" s="7" t="s">
        <v>15</v>
      </c>
      <c r="E71" s="7" t="s">
        <v>285</v>
      </c>
    </row>
    <row r="72">
      <c r="A72" s="4">
        <v>41883.0</v>
      </c>
      <c r="B72" s="5" t="s">
        <v>579</v>
      </c>
      <c r="C72" s="7" t="s">
        <v>15</v>
      </c>
      <c r="D72" s="7" t="s">
        <v>78</v>
      </c>
      <c r="E72" s="7" t="s">
        <v>212</v>
      </c>
    </row>
    <row r="73">
      <c r="A73" s="4">
        <v>41852.0</v>
      </c>
      <c r="B73" s="5" t="s">
        <v>580</v>
      </c>
      <c r="C73" s="7" t="s">
        <v>65</v>
      </c>
      <c r="D73" s="7" t="s">
        <v>48</v>
      </c>
      <c r="E73" s="7" t="s">
        <v>152</v>
      </c>
    </row>
    <row r="74">
      <c r="A74" s="4">
        <v>41821.0</v>
      </c>
      <c r="B74" s="5" t="s">
        <v>297</v>
      </c>
      <c r="C74" s="7" t="s">
        <v>53</v>
      </c>
      <c r="D74" s="6">
        <f>+1.1 %</f>
        <v>0.011</v>
      </c>
      <c r="E74" s="7" t="s">
        <v>152</v>
      </c>
    </row>
    <row r="75">
      <c r="A75" s="4">
        <v>41791.0</v>
      </c>
      <c r="B75" s="5" t="s">
        <v>298</v>
      </c>
      <c r="C75" s="6">
        <f>+0.5 %</f>
        <v>0.005</v>
      </c>
      <c r="D75" s="7" t="s">
        <v>65</v>
      </c>
      <c r="E75" s="7" t="s">
        <v>255</v>
      </c>
    </row>
    <row r="76">
      <c r="A76" s="4">
        <v>41760.0</v>
      </c>
      <c r="B76" s="5" t="s">
        <v>581</v>
      </c>
      <c r="C76" s="6">
        <f>+0.7 %</f>
        <v>0.007</v>
      </c>
      <c r="D76" s="7" t="s">
        <v>63</v>
      </c>
      <c r="E76" s="7" t="s">
        <v>9</v>
      </c>
    </row>
    <row r="77">
      <c r="A77" s="4">
        <v>41730.0</v>
      </c>
      <c r="B77" s="5" t="s">
        <v>582</v>
      </c>
      <c r="C77" s="7" t="s">
        <v>72</v>
      </c>
      <c r="D77" s="7" t="s">
        <v>150</v>
      </c>
      <c r="E77" s="7" t="s">
        <v>477</v>
      </c>
    </row>
    <row r="78">
      <c r="A78" s="4">
        <v>41699.0</v>
      </c>
      <c r="B78" s="5" t="s">
        <v>583</v>
      </c>
      <c r="C78" s="7" t="s">
        <v>18</v>
      </c>
      <c r="D78" s="7" t="s">
        <v>23</v>
      </c>
      <c r="E78" s="7" t="s">
        <v>88</v>
      </c>
    </row>
    <row r="79">
      <c r="A79" s="4">
        <v>41671.0</v>
      </c>
      <c r="B79" s="5" t="s">
        <v>584</v>
      </c>
      <c r="C79" s="6">
        <f>+0.1 %</f>
        <v>0.001</v>
      </c>
      <c r="D79" s="6">
        <f>+0.3 %</f>
        <v>0.003</v>
      </c>
      <c r="E79" s="7" t="s">
        <v>150</v>
      </c>
    </row>
    <row r="80">
      <c r="A80" s="4">
        <v>41640.0</v>
      </c>
      <c r="B80" s="5" t="s">
        <v>585</v>
      </c>
      <c r="C80" s="7" t="s">
        <v>15</v>
      </c>
      <c r="D80" s="7" t="s">
        <v>48</v>
      </c>
      <c r="E80" s="7" t="s">
        <v>212</v>
      </c>
    </row>
    <row r="81">
      <c r="A81" s="4">
        <v>41609.0</v>
      </c>
      <c r="B81" s="5" t="s">
        <v>586</v>
      </c>
      <c r="C81" s="6">
        <f>+0.5 %</f>
        <v>0.005</v>
      </c>
      <c r="D81" s="7" t="s">
        <v>60</v>
      </c>
      <c r="E81" s="7" t="s">
        <v>587</v>
      </c>
    </row>
    <row r="82">
      <c r="A82" s="4">
        <v>41579.0</v>
      </c>
      <c r="B82" s="5" t="s">
        <v>588</v>
      </c>
      <c r="C82" s="7" t="s">
        <v>23</v>
      </c>
      <c r="D82" s="7" t="s">
        <v>74</v>
      </c>
      <c r="E82" s="7" t="s">
        <v>102</v>
      </c>
    </row>
    <row r="83">
      <c r="A83" s="4">
        <v>41548.0</v>
      </c>
      <c r="B83" s="5" t="s">
        <v>589</v>
      </c>
      <c r="C83" s="7" t="s">
        <v>53</v>
      </c>
      <c r="D83" s="7" t="s">
        <v>85</v>
      </c>
      <c r="E83" s="7" t="s">
        <v>9</v>
      </c>
    </row>
    <row r="84">
      <c r="A84" s="4">
        <v>41518.0</v>
      </c>
      <c r="B84" s="5" t="s">
        <v>590</v>
      </c>
      <c r="C84" s="6">
        <f>+0.2 %</f>
        <v>0.002</v>
      </c>
      <c r="D84" s="7" t="s">
        <v>74</v>
      </c>
      <c r="E84" s="7" t="s">
        <v>185</v>
      </c>
    </row>
    <row r="85">
      <c r="A85" s="4">
        <v>41487.0</v>
      </c>
      <c r="B85" s="5" t="s">
        <v>591</v>
      </c>
      <c r="C85" s="7" t="s">
        <v>65</v>
      </c>
      <c r="D85" s="7" t="s">
        <v>285</v>
      </c>
      <c r="E85" s="7" t="s">
        <v>153</v>
      </c>
    </row>
    <row r="86">
      <c r="A86" s="4">
        <v>41456.0</v>
      </c>
      <c r="B86" s="5" t="s">
        <v>592</v>
      </c>
      <c r="C86" s="6">
        <f>+0.1 %</f>
        <v>0.001</v>
      </c>
      <c r="D86" s="7" t="s">
        <v>82</v>
      </c>
      <c r="E86" s="7" t="s">
        <v>115</v>
      </c>
    </row>
    <row r="87">
      <c r="A87" s="4">
        <v>41426.0</v>
      </c>
      <c r="B87" s="5" t="s">
        <v>593</v>
      </c>
      <c r="C87" s="7" t="s">
        <v>78</v>
      </c>
      <c r="D87" s="7" t="s">
        <v>78</v>
      </c>
      <c r="E87" s="7" t="s">
        <v>311</v>
      </c>
    </row>
    <row r="88">
      <c r="A88" s="4">
        <v>41395.0</v>
      </c>
      <c r="B88" s="5" t="s">
        <v>594</v>
      </c>
      <c r="C88" s="7" t="s">
        <v>15</v>
      </c>
      <c r="D88" s="6">
        <f>+0.2 %</f>
        <v>0.002</v>
      </c>
      <c r="E88" s="7" t="s">
        <v>595</v>
      </c>
    </row>
    <row r="89">
      <c r="A89" s="4">
        <v>41365.0</v>
      </c>
      <c r="B89" s="5" t="s">
        <v>596</v>
      </c>
      <c r="C89" s="6">
        <f>+0.3 %</f>
        <v>0.003</v>
      </c>
      <c r="D89" s="7" t="s">
        <v>60</v>
      </c>
      <c r="E89" s="7" t="s">
        <v>450</v>
      </c>
    </row>
    <row r="90">
      <c r="A90" s="4">
        <v>41334.0</v>
      </c>
      <c r="B90" s="5" t="s">
        <v>594</v>
      </c>
      <c r="C90" s="6">
        <f>+0.1 %</f>
        <v>0.001</v>
      </c>
      <c r="D90" s="7" t="s">
        <v>75</v>
      </c>
      <c r="E90" s="7" t="s">
        <v>463</v>
      </c>
    </row>
    <row r="91">
      <c r="A91" s="4">
        <v>41306.0</v>
      </c>
      <c r="B91" s="5" t="s">
        <v>597</v>
      </c>
      <c r="C91" s="7" t="s">
        <v>23</v>
      </c>
      <c r="D91" s="7" t="s">
        <v>92</v>
      </c>
      <c r="E91" s="7" t="s">
        <v>309</v>
      </c>
    </row>
    <row r="92">
      <c r="A92" s="4">
        <v>41275.0</v>
      </c>
      <c r="B92" s="5" t="s">
        <v>598</v>
      </c>
      <c r="C92" s="7" t="s">
        <v>23</v>
      </c>
      <c r="D92" s="7" t="s">
        <v>105</v>
      </c>
      <c r="E92" s="7" t="s">
        <v>143</v>
      </c>
    </row>
    <row r="93">
      <c r="A93" s="4">
        <v>41244.0</v>
      </c>
      <c r="B93" s="5" t="s">
        <v>245</v>
      </c>
      <c r="C93" s="7" t="s">
        <v>47</v>
      </c>
      <c r="D93" s="7" t="s">
        <v>105</v>
      </c>
      <c r="E93" s="7" t="s">
        <v>123</v>
      </c>
    </row>
    <row r="94">
      <c r="A94" s="4">
        <v>41214.0</v>
      </c>
      <c r="B94" s="5" t="s">
        <v>599</v>
      </c>
      <c r="C94" s="6">
        <f>+0.1 %</f>
        <v>0.001</v>
      </c>
      <c r="D94" s="7" t="s">
        <v>80</v>
      </c>
      <c r="E94" s="7" t="s">
        <v>125</v>
      </c>
    </row>
    <row r="95">
      <c r="A95" s="4">
        <v>41183.0</v>
      </c>
      <c r="B95" s="5" t="s">
        <v>600</v>
      </c>
      <c r="C95" s="7" t="s">
        <v>23</v>
      </c>
      <c r="D95" s="7" t="s">
        <v>587</v>
      </c>
      <c r="E95" s="7" t="s">
        <v>292</v>
      </c>
    </row>
    <row r="96">
      <c r="A96" s="4">
        <v>41153.0</v>
      </c>
      <c r="B96" s="5" t="s">
        <v>601</v>
      </c>
      <c r="C96" s="7" t="s">
        <v>78</v>
      </c>
      <c r="D96" s="7" t="s">
        <v>6</v>
      </c>
      <c r="E96" s="7" t="s">
        <v>470</v>
      </c>
    </row>
    <row r="97">
      <c r="A97" s="4">
        <v>41122.0</v>
      </c>
      <c r="B97" s="5" t="s">
        <v>602</v>
      </c>
      <c r="C97" s="7" t="s">
        <v>67</v>
      </c>
      <c r="D97" s="7" t="s">
        <v>182</v>
      </c>
      <c r="E97" s="7" t="s">
        <v>148</v>
      </c>
    </row>
    <row r="98">
      <c r="A98" s="4">
        <v>41091.0</v>
      </c>
      <c r="B98" s="5" t="s">
        <v>603</v>
      </c>
      <c r="C98" s="7" t="s">
        <v>13</v>
      </c>
      <c r="D98" s="7" t="s">
        <v>150</v>
      </c>
      <c r="E98" s="7" t="s">
        <v>350</v>
      </c>
    </row>
    <row r="99">
      <c r="A99" s="4">
        <v>41061.0</v>
      </c>
      <c r="B99" s="5" t="s">
        <v>604</v>
      </c>
      <c r="C99" s="7" t="s">
        <v>74</v>
      </c>
      <c r="D99" s="7" t="s">
        <v>72</v>
      </c>
      <c r="E99" s="7" t="s">
        <v>509</v>
      </c>
    </row>
    <row r="100">
      <c r="A100" s="4">
        <v>41030.0</v>
      </c>
      <c r="B100" s="5" t="s">
        <v>339</v>
      </c>
      <c r="C100" s="7" t="s">
        <v>74</v>
      </c>
      <c r="D100" s="7" t="s">
        <v>78</v>
      </c>
      <c r="E100" s="7" t="s">
        <v>117</v>
      </c>
    </row>
    <row r="101">
      <c r="A101" s="4">
        <v>41000.0</v>
      </c>
      <c r="B101" s="5" t="s">
        <v>605</v>
      </c>
      <c r="C101" s="7" t="s">
        <v>74</v>
      </c>
      <c r="D101" s="7" t="s">
        <v>63</v>
      </c>
      <c r="E101" s="7" t="s">
        <v>477</v>
      </c>
    </row>
    <row r="102">
      <c r="A102" s="4">
        <v>40969.0</v>
      </c>
      <c r="B102" s="5" t="s">
        <v>337</v>
      </c>
      <c r="C102" s="5" t="s">
        <v>35</v>
      </c>
      <c r="D102" s="7" t="s">
        <v>13</v>
      </c>
      <c r="E102" s="7" t="s">
        <v>185</v>
      </c>
    </row>
    <row r="103">
      <c r="A103" s="4">
        <v>40940.0</v>
      </c>
      <c r="B103" s="5" t="s">
        <v>546</v>
      </c>
      <c r="C103" s="7" t="s">
        <v>66</v>
      </c>
      <c r="D103" s="7" t="s">
        <v>145</v>
      </c>
      <c r="E103" s="7" t="s">
        <v>95</v>
      </c>
    </row>
    <row r="104">
      <c r="A104" s="4">
        <v>40909.0</v>
      </c>
      <c r="B104" s="5" t="s">
        <v>606</v>
      </c>
      <c r="C104" s="7" t="s">
        <v>53</v>
      </c>
      <c r="D104" s="7" t="s">
        <v>82</v>
      </c>
      <c r="E104" s="7" t="s">
        <v>90</v>
      </c>
    </row>
    <row r="105">
      <c r="A105" s="4">
        <v>40878.0</v>
      </c>
      <c r="B105" s="5" t="s">
        <v>345</v>
      </c>
      <c r="C105" s="7" t="s">
        <v>66</v>
      </c>
      <c r="D105" s="7" t="s">
        <v>67</v>
      </c>
      <c r="E105" s="7" t="s">
        <v>152</v>
      </c>
    </row>
    <row r="106">
      <c r="A106" s="4">
        <v>40848.0</v>
      </c>
      <c r="B106" s="5" t="s">
        <v>368</v>
      </c>
      <c r="C106" s="7" t="s">
        <v>15</v>
      </c>
      <c r="D106" s="7" t="s">
        <v>47</v>
      </c>
      <c r="E106" s="7" t="s">
        <v>72</v>
      </c>
    </row>
    <row r="107">
      <c r="A107" s="4">
        <v>40817.0</v>
      </c>
      <c r="B107" s="5" t="s">
        <v>607</v>
      </c>
      <c r="C107" s="7" t="s">
        <v>57</v>
      </c>
      <c r="D107" s="7" t="s">
        <v>67</v>
      </c>
      <c r="E107" s="7" t="s">
        <v>23</v>
      </c>
    </row>
    <row r="108">
      <c r="A108" s="4">
        <v>40787.0</v>
      </c>
      <c r="B108" s="5" t="s">
        <v>326</v>
      </c>
      <c r="C108" s="7" t="s">
        <v>48</v>
      </c>
      <c r="D108" s="7" t="s">
        <v>72</v>
      </c>
      <c r="E108" s="6">
        <f>+0.3 %</f>
        <v>0.003</v>
      </c>
    </row>
    <row r="109">
      <c r="A109" s="4">
        <v>40756.0</v>
      </c>
      <c r="B109" s="5" t="s">
        <v>608</v>
      </c>
      <c r="C109" s="7" t="s">
        <v>85</v>
      </c>
      <c r="D109" s="7" t="s">
        <v>105</v>
      </c>
      <c r="E109" s="6">
        <f>+1 %</f>
        <v>0.01</v>
      </c>
    </row>
    <row r="110">
      <c r="A110" s="4">
        <v>40725.0</v>
      </c>
      <c r="B110" s="5" t="s">
        <v>609</v>
      </c>
      <c r="C110" s="7" t="s">
        <v>18</v>
      </c>
      <c r="D110" s="7" t="s">
        <v>18</v>
      </c>
      <c r="E110" s="6">
        <f>+1.5 %</f>
        <v>0.015</v>
      </c>
    </row>
    <row r="111">
      <c r="A111" s="4">
        <v>40695.0</v>
      </c>
      <c r="B111" s="5" t="s">
        <v>610</v>
      </c>
      <c r="C111" s="7" t="s">
        <v>60</v>
      </c>
      <c r="D111" s="7" t="s">
        <v>60</v>
      </c>
      <c r="E111" s="6">
        <f>+2 %</f>
        <v>0.02</v>
      </c>
    </row>
    <row r="112">
      <c r="A112" s="4">
        <v>40664.0</v>
      </c>
      <c r="B112" s="5" t="s">
        <v>611</v>
      </c>
      <c r="C112" s="6">
        <f>+0.4 %</f>
        <v>0.004</v>
      </c>
      <c r="D112" s="6">
        <f>+1.3 %</f>
        <v>0.013</v>
      </c>
      <c r="E112" s="6">
        <f>+2.3 %</f>
        <v>0.023</v>
      </c>
    </row>
    <row r="113">
      <c r="A113" s="4">
        <v>40634.0</v>
      </c>
      <c r="B113" s="5" t="s">
        <v>227</v>
      </c>
      <c r="C113" s="7" t="s">
        <v>18</v>
      </c>
      <c r="D113" s="6">
        <f>+0.8 %</f>
        <v>0.008</v>
      </c>
      <c r="E113" s="6">
        <f>+2.1 %</f>
        <v>0.021</v>
      </c>
    </row>
    <row r="114">
      <c r="A114" s="4">
        <v>40603.0</v>
      </c>
      <c r="B114" s="5" t="s">
        <v>611</v>
      </c>
      <c r="C114" s="6">
        <f t="shared" ref="C114:D114" si="7">+1.3 %</f>
        <v>0.013</v>
      </c>
      <c r="D114" s="6">
        <f t="shared" si="7"/>
        <v>0.013</v>
      </c>
      <c r="E114" s="6">
        <f>+3 %</f>
        <v>0.03</v>
      </c>
    </row>
    <row r="115">
      <c r="A115" s="4">
        <v>40575.0</v>
      </c>
      <c r="B115" s="5" t="s">
        <v>612</v>
      </c>
      <c r="C115" s="7" t="s">
        <v>53</v>
      </c>
      <c r="D115" s="7" t="s">
        <v>60</v>
      </c>
      <c r="E115" s="6">
        <f>+2.4 %</f>
        <v>0.024</v>
      </c>
    </row>
    <row r="116">
      <c r="A116" s="4">
        <v>40544.0</v>
      </c>
      <c r="B116" s="5" t="s">
        <v>613</v>
      </c>
      <c r="C116" s="6">
        <f>+0.1 %</f>
        <v>0.001</v>
      </c>
      <c r="D116" s="6">
        <f>+0.7 %</f>
        <v>0.007</v>
      </c>
      <c r="E116" s="6">
        <f>+2.8 %</f>
        <v>0.028</v>
      </c>
    </row>
    <row r="117">
      <c r="A117" s="4">
        <v>40513.0</v>
      </c>
      <c r="B117" s="5" t="s">
        <v>612</v>
      </c>
      <c r="C117" s="7" t="s">
        <v>60</v>
      </c>
      <c r="D117" s="6">
        <f>+1.5 %</f>
        <v>0.015</v>
      </c>
      <c r="E117" s="6">
        <f>+2.6 %</f>
        <v>0.026</v>
      </c>
    </row>
    <row r="118">
      <c r="A118" s="4">
        <v>40483.0</v>
      </c>
      <c r="B118" s="5" t="s">
        <v>542</v>
      </c>
      <c r="C118" s="6">
        <f>+1 %</f>
        <v>0.01</v>
      </c>
      <c r="D118" s="6">
        <f>+2 %</f>
        <v>0.02</v>
      </c>
      <c r="E118" s="6">
        <f>+2.3 %</f>
        <v>0.023</v>
      </c>
    </row>
    <row r="119">
      <c r="A119" s="4">
        <v>40452.0</v>
      </c>
      <c r="B119" s="5" t="s">
        <v>614</v>
      </c>
      <c r="C119" s="6">
        <f>+0.9 %</f>
        <v>0.009</v>
      </c>
      <c r="D119" s="6">
        <f>+0.6 %</f>
        <v>0.006</v>
      </c>
      <c r="E119" s="6">
        <f>+1.5 %</f>
        <v>0.015</v>
      </c>
    </row>
    <row r="120">
      <c r="A120" s="4">
        <v>40422.0</v>
      </c>
      <c r="B120" s="5" t="s">
        <v>325</v>
      </c>
      <c r="C120" s="6">
        <f>+0.1 %</f>
        <v>0.001</v>
      </c>
      <c r="D120" s="7" t="s">
        <v>60</v>
      </c>
      <c r="E120" s="6">
        <f>+0.8 %</f>
        <v>0.008</v>
      </c>
    </row>
    <row r="121">
      <c r="A121" s="4">
        <v>40391.0</v>
      </c>
      <c r="B121" s="5" t="s">
        <v>615</v>
      </c>
      <c r="C121" s="7" t="s">
        <v>60</v>
      </c>
      <c r="D121" s="7" t="s">
        <v>18</v>
      </c>
      <c r="E121" s="6">
        <f>+0.6 %</f>
        <v>0.006</v>
      </c>
    </row>
    <row r="122">
      <c r="A122" s="4">
        <v>40360.0</v>
      </c>
      <c r="B122" s="5" t="s">
        <v>326</v>
      </c>
      <c r="C122" s="7" t="s">
        <v>53</v>
      </c>
      <c r="D122" s="5" t="s">
        <v>35</v>
      </c>
      <c r="E122" s="5" t="s">
        <v>35</v>
      </c>
    </row>
    <row r="123">
      <c r="A123" s="4">
        <v>40330.0</v>
      </c>
      <c r="B123" s="5" t="s">
        <v>616</v>
      </c>
      <c r="C123" s="7" t="s">
        <v>53</v>
      </c>
      <c r="D123" s="6">
        <f>+0.6 %</f>
        <v>0.006</v>
      </c>
      <c r="E123" s="7" t="s">
        <v>48</v>
      </c>
    </row>
    <row r="124">
      <c r="A124" s="4">
        <v>40299.0</v>
      </c>
      <c r="B124" s="5" t="s">
        <v>617</v>
      </c>
      <c r="C124" s="6">
        <f>+0.2 %</f>
        <v>0.002</v>
      </c>
      <c r="D124" s="6">
        <f>+1.4 %</f>
        <v>0.014</v>
      </c>
      <c r="E124" s="7" t="s">
        <v>85</v>
      </c>
    </row>
    <row r="125">
      <c r="A125" s="4">
        <v>40269.0</v>
      </c>
      <c r="B125" s="5" t="s">
        <v>328</v>
      </c>
      <c r="C125" s="6">
        <f>+0.5 %</f>
        <v>0.005</v>
      </c>
      <c r="D125" s="6">
        <f>+1.5 %</f>
        <v>0.015</v>
      </c>
      <c r="E125" s="7" t="s">
        <v>82</v>
      </c>
    </row>
    <row r="126">
      <c r="A126" s="4">
        <v>40238.0</v>
      </c>
      <c r="B126" s="5" t="s">
        <v>618</v>
      </c>
      <c r="C126" s="6">
        <f>+0.7 %</f>
        <v>0.007</v>
      </c>
      <c r="D126" s="6">
        <f>+0.9 %</f>
        <v>0.009</v>
      </c>
      <c r="E126" s="7" t="s">
        <v>285</v>
      </c>
    </row>
    <row r="127">
      <c r="A127" s="4">
        <v>40210.0</v>
      </c>
      <c r="B127" s="5" t="s">
        <v>333</v>
      </c>
      <c r="C127" s="6">
        <f>+0.3 %</f>
        <v>0.003</v>
      </c>
      <c r="D127" s="7" t="s">
        <v>18</v>
      </c>
      <c r="E127" s="7" t="s">
        <v>285</v>
      </c>
    </row>
    <row r="128">
      <c r="A128" s="4">
        <v>40179.0</v>
      </c>
      <c r="B128" s="5" t="s">
        <v>619</v>
      </c>
      <c r="C128" s="7" t="s">
        <v>53</v>
      </c>
      <c r="D128" s="7" t="s">
        <v>74</v>
      </c>
      <c r="E128" s="7" t="s">
        <v>150</v>
      </c>
    </row>
    <row r="129">
      <c r="A129" s="4">
        <v>40148.0</v>
      </c>
      <c r="B129" s="5" t="s">
        <v>349</v>
      </c>
      <c r="C129" s="7" t="s">
        <v>74</v>
      </c>
      <c r="D129" s="7" t="s">
        <v>15</v>
      </c>
      <c r="E129" s="7" t="s">
        <v>285</v>
      </c>
    </row>
    <row r="130">
      <c r="A130" s="4">
        <v>40118.0</v>
      </c>
      <c r="B130" s="5" t="s">
        <v>620</v>
      </c>
      <c r="C130" s="6">
        <f t="shared" ref="C130:C131" si="8">+0.2 %</f>
        <v>0.002</v>
      </c>
      <c r="D130" s="6">
        <f>+0.3 %</f>
        <v>0.003</v>
      </c>
      <c r="E130" s="7" t="s">
        <v>92</v>
      </c>
    </row>
    <row r="131">
      <c r="A131" s="4">
        <v>40087.0</v>
      </c>
      <c r="B131" s="5" t="s">
        <v>621</v>
      </c>
      <c r="C131" s="6">
        <f t="shared" si="8"/>
        <v>0.002</v>
      </c>
      <c r="D131" s="7" t="s">
        <v>85</v>
      </c>
      <c r="E131" s="7" t="s">
        <v>285</v>
      </c>
    </row>
    <row r="132">
      <c r="A132" s="4">
        <v>40057.0</v>
      </c>
      <c r="B132" s="5" t="s">
        <v>622</v>
      </c>
      <c r="C132" s="7" t="s">
        <v>57</v>
      </c>
      <c r="D132" s="7" t="s">
        <v>67</v>
      </c>
      <c r="E132" s="7" t="s">
        <v>7</v>
      </c>
    </row>
    <row r="133">
      <c r="A133" s="4">
        <v>40026.0</v>
      </c>
      <c r="B133" s="5" t="s">
        <v>623</v>
      </c>
      <c r="C133" s="7" t="s">
        <v>85</v>
      </c>
      <c r="D133" s="7" t="s">
        <v>106</v>
      </c>
      <c r="E133" s="7" t="s">
        <v>7</v>
      </c>
    </row>
    <row r="134">
      <c r="A134" s="4">
        <v>39995.0</v>
      </c>
      <c r="B134" s="5" t="s">
        <v>328</v>
      </c>
      <c r="C134" s="7" t="s">
        <v>48</v>
      </c>
      <c r="D134" s="7" t="s">
        <v>82</v>
      </c>
      <c r="E134" s="7" t="s">
        <v>624</v>
      </c>
    </row>
    <row r="135">
      <c r="A135" s="4">
        <v>39965.0</v>
      </c>
      <c r="B135" s="5" t="s">
        <v>608</v>
      </c>
      <c r="C135" s="7" t="s">
        <v>60</v>
      </c>
      <c r="D135" s="7" t="s">
        <v>13</v>
      </c>
      <c r="E135" s="7" t="s">
        <v>156</v>
      </c>
    </row>
    <row r="136">
      <c r="A136" s="4">
        <v>39934.0</v>
      </c>
      <c r="B136" s="5" t="s">
        <v>625</v>
      </c>
      <c r="C136" s="7" t="s">
        <v>48</v>
      </c>
      <c r="D136" s="7" t="s">
        <v>53</v>
      </c>
      <c r="E136" s="7" t="s">
        <v>506</v>
      </c>
    </row>
    <row r="137">
      <c r="A137" s="4">
        <v>39904.0</v>
      </c>
      <c r="B137" s="5" t="s">
        <v>626</v>
      </c>
      <c r="C137" s="7" t="s">
        <v>15</v>
      </c>
      <c r="D137" s="6">
        <f>+0.6 %</f>
        <v>0.006</v>
      </c>
      <c r="E137" s="7" t="s">
        <v>140</v>
      </c>
    </row>
    <row r="138">
      <c r="A138" s="4">
        <v>39873.0</v>
      </c>
      <c r="B138" s="5" t="s">
        <v>627</v>
      </c>
      <c r="C138" s="6">
        <f>+0.7 %</f>
        <v>0.007</v>
      </c>
      <c r="D138" s="6">
        <f>+0.9 %</f>
        <v>0.009</v>
      </c>
      <c r="E138" s="7" t="s">
        <v>7</v>
      </c>
    </row>
    <row r="139">
      <c r="A139" s="4">
        <v>39845.0</v>
      </c>
      <c r="B139" s="5" t="s">
        <v>628</v>
      </c>
      <c r="C139" s="6">
        <f t="shared" ref="C139:C140" si="9">+0.1 %</f>
        <v>0.001</v>
      </c>
      <c r="D139" s="7" t="s">
        <v>23</v>
      </c>
      <c r="E139" s="7" t="s">
        <v>587</v>
      </c>
    </row>
    <row r="140">
      <c r="A140" s="4">
        <v>39814.0</v>
      </c>
      <c r="B140" s="5" t="s">
        <v>625</v>
      </c>
      <c r="C140" s="6">
        <f t="shared" si="9"/>
        <v>0.001</v>
      </c>
      <c r="D140" s="7" t="s">
        <v>18</v>
      </c>
      <c r="E140" s="7" t="s">
        <v>624</v>
      </c>
    </row>
    <row r="141">
      <c r="A141" s="4">
        <v>39783.0</v>
      </c>
      <c r="B141" s="5" t="s">
        <v>229</v>
      </c>
      <c r="C141" s="7" t="s">
        <v>47</v>
      </c>
      <c r="D141" s="7" t="s">
        <v>78</v>
      </c>
      <c r="E141" s="7" t="s">
        <v>11</v>
      </c>
    </row>
    <row r="142">
      <c r="A142" s="4">
        <v>39753.0</v>
      </c>
      <c r="B142" s="5" t="s">
        <v>227</v>
      </c>
      <c r="C142" s="6">
        <f>+0.5 %</f>
        <v>0.005</v>
      </c>
      <c r="D142" s="7" t="s">
        <v>48</v>
      </c>
      <c r="E142" s="7" t="s">
        <v>287</v>
      </c>
    </row>
    <row r="143">
      <c r="A143" s="4">
        <v>39722.0</v>
      </c>
      <c r="B143" s="5" t="s">
        <v>609</v>
      </c>
      <c r="C143" s="7" t="s">
        <v>23</v>
      </c>
      <c r="D143" s="7" t="s">
        <v>72</v>
      </c>
      <c r="E143" s="7" t="s">
        <v>11</v>
      </c>
    </row>
    <row r="144">
      <c r="A144" s="4">
        <v>39692.0</v>
      </c>
      <c r="B144" s="5" t="s">
        <v>629</v>
      </c>
      <c r="C144" s="7" t="s">
        <v>57</v>
      </c>
      <c r="D144" s="7" t="s">
        <v>92</v>
      </c>
      <c r="E144" s="7" t="s">
        <v>150</v>
      </c>
    </row>
    <row r="145">
      <c r="A145" s="4">
        <v>39661.0</v>
      </c>
      <c r="B145" s="5" t="s">
        <v>225</v>
      </c>
      <c r="C145" s="7" t="s">
        <v>47</v>
      </c>
      <c r="D145" s="7" t="s">
        <v>285</v>
      </c>
      <c r="E145" s="7" t="s">
        <v>255</v>
      </c>
    </row>
    <row r="146">
      <c r="A146" s="4">
        <v>39630.0</v>
      </c>
      <c r="B146" s="5" t="s">
        <v>221</v>
      </c>
      <c r="C146" s="7" t="s">
        <v>78</v>
      </c>
      <c r="D146" s="7" t="s">
        <v>72</v>
      </c>
      <c r="E146" s="7" t="s">
        <v>150</v>
      </c>
    </row>
    <row r="147">
      <c r="A147" s="4">
        <v>39600.0</v>
      </c>
      <c r="B147" s="5" t="s">
        <v>630</v>
      </c>
      <c r="C147" s="5" t="s">
        <v>35</v>
      </c>
      <c r="D147" s="7" t="s">
        <v>60</v>
      </c>
      <c r="E147" s="7" t="s">
        <v>47</v>
      </c>
    </row>
    <row r="148">
      <c r="A148" s="4">
        <v>39569.0</v>
      </c>
      <c r="B148" s="5" t="s">
        <v>630</v>
      </c>
      <c r="C148" s="7" t="s">
        <v>23</v>
      </c>
      <c r="D148" s="7" t="s">
        <v>53</v>
      </c>
      <c r="E148" s="7" t="s">
        <v>53</v>
      </c>
    </row>
    <row r="149">
      <c r="A149" s="4">
        <v>39539.0</v>
      </c>
      <c r="B149" s="5" t="s">
        <v>631</v>
      </c>
      <c r="C149" s="6">
        <f>+0.4 %</f>
        <v>0.004</v>
      </c>
      <c r="D149" s="6">
        <f>+1.1 %</f>
        <v>0.011</v>
      </c>
      <c r="E149" s="6">
        <f>+0.5 %</f>
        <v>0.005</v>
      </c>
    </row>
    <row r="150">
      <c r="A150" s="4">
        <v>39508.0</v>
      </c>
      <c r="B150" s="5" t="s">
        <v>632</v>
      </c>
      <c r="C150" s="6">
        <f>+0.3 %</f>
        <v>0.003</v>
      </c>
      <c r="D150" s="7" t="s">
        <v>60</v>
      </c>
      <c r="E150" s="6">
        <f>+0.4 %</f>
        <v>0.004</v>
      </c>
    </row>
    <row r="151">
      <c r="A151" s="4">
        <v>39479.0</v>
      </c>
      <c r="B151" s="5" t="s">
        <v>633</v>
      </c>
      <c r="C151" s="6">
        <f>+0.4 %</f>
        <v>0.004</v>
      </c>
      <c r="D151" s="7" t="s">
        <v>72</v>
      </c>
      <c r="E151" s="6">
        <f>+1.9 %</f>
        <v>0.019</v>
      </c>
    </row>
    <row r="152">
      <c r="A152" s="4">
        <v>39448.0</v>
      </c>
      <c r="B152" s="5" t="s">
        <v>634</v>
      </c>
      <c r="C152" s="7" t="s">
        <v>47</v>
      </c>
      <c r="D152" s="7" t="s">
        <v>82</v>
      </c>
      <c r="E152" s="6">
        <f>+1.6 %</f>
        <v>0.016</v>
      </c>
    </row>
    <row r="153">
      <c r="A153" s="4">
        <v>39417.0</v>
      </c>
      <c r="B153" s="5" t="s">
        <v>635</v>
      </c>
      <c r="C153" s="7" t="s">
        <v>78</v>
      </c>
      <c r="D153" s="6">
        <f>+0.9 %</f>
        <v>0.009</v>
      </c>
      <c r="E153" s="6">
        <f>+3.6 %</f>
        <v>0.036</v>
      </c>
    </row>
    <row r="154">
      <c r="A154" s="4">
        <v>39387.0</v>
      </c>
      <c r="B154" s="5" t="s">
        <v>636</v>
      </c>
      <c r="C154" s="6">
        <f>+0.9 %</f>
        <v>0.009</v>
      </c>
      <c r="D154" s="6">
        <f>+1.9 %</f>
        <v>0.019</v>
      </c>
      <c r="E154" s="6">
        <f>+5.2 %</f>
        <v>0.052</v>
      </c>
    </row>
    <row r="155">
      <c r="A155" s="4">
        <v>39356.0</v>
      </c>
      <c r="B155" s="5" t="s">
        <v>637</v>
      </c>
      <c r="C155" s="6">
        <f>+1.4 %</f>
        <v>0.014</v>
      </c>
      <c r="D155" s="6">
        <f>+0.1 %</f>
        <v>0.001</v>
      </c>
      <c r="E155" s="6">
        <f>+8.7 %</f>
        <v>0.087</v>
      </c>
    </row>
    <row r="156">
      <c r="A156" s="4">
        <v>39326.0</v>
      </c>
      <c r="B156" s="5" t="s">
        <v>638</v>
      </c>
      <c r="C156" s="7" t="s">
        <v>60</v>
      </c>
      <c r="D156" s="7" t="s">
        <v>47</v>
      </c>
      <c r="E156" s="6">
        <f>+5.5 %</f>
        <v>0.055</v>
      </c>
    </row>
    <row r="157">
      <c r="A157" s="4">
        <v>39295.0</v>
      </c>
      <c r="B157" s="5" t="s">
        <v>639</v>
      </c>
      <c r="C157" s="7" t="s">
        <v>85</v>
      </c>
      <c r="D157" s="6">
        <f>+0.3 %</f>
        <v>0.003</v>
      </c>
      <c r="E157" s="6">
        <f>+7.7 %</f>
        <v>0.077</v>
      </c>
    </row>
    <row r="158">
      <c r="A158" s="4">
        <v>39264.0</v>
      </c>
      <c r="B158" s="5" t="s">
        <v>640</v>
      </c>
      <c r="C158" s="6">
        <f>+0.1 %</f>
        <v>0.001</v>
      </c>
      <c r="D158" s="6">
        <f>+0.9 %</f>
        <v>0.009</v>
      </c>
      <c r="E158" s="6">
        <f>+8.8 %</f>
        <v>0.088</v>
      </c>
    </row>
    <row r="159">
      <c r="A159" s="4">
        <v>39234.0</v>
      </c>
      <c r="B159" s="5" t="s">
        <v>641</v>
      </c>
      <c r="C159" s="6">
        <f>+1 %</f>
        <v>0.01</v>
      </c>
      <c r="D159" s="6">
        <f>+1.1 %</f>
        <v>0.011</v>
      </c>
      <c r="E159" s="6">
        <f>+8 %</f>
        <v>0.08</v>
      </c>
    </row>
    <row r="160">
      <c r="A160" s="4">
        <v>39203.0</v>
      </c>
      <c r="B160" s="5" t="s">
        <v>642</v>
      </c>
      <c r="C160" s="7" t="s">
        <v>57</v>
      </c>
      <c r="D160" s="6">
        <f>+1.9 %</f>
        <v>0.019</v>
      </c>
      <c r="E160" s="6">
        <f>+8.8 %</f>
        <v>0.088</v>
      </c>
    </row>
    <row r="161">
      <c r="A161" s="4">
        <v>39173.0</v>
      </c>
      <c r="B161" s="5" t="s">
        <v>643</v>
      </c>
      <c r="C161" s="6">
        <f>+0.2 %</f>
        <v>0.002</v>
      </c>
      <c r="D161" s="6">
        <f>+2.1 %</f>
        <v>0.021</v>
      </c>
      <c r="E161" s="6">
        <f>+12 %</f>
        <v>0.12</v>
      </c>
    </row>
    <row r="162">
      <c r="A162" s="4">
        <v>39142.0</v>
      </c>
      <c r="B162" s="5" t="s">
        <v>644</v>
      </c>
      <c r="C162" s="6">
        <f>+1.9 %</f>
        <v>0.019</v>
      </c>
      <c r="D162" s="6">
        <f>+2.8 %</f>
        <v>0.028</v>
      </c>
      <c r="E162" s="6">
        <f>+8.7 %</f>
        <v>0.087</v>
      </c>
    </row>
    <row r="163">
      <c r="A163" s="4">
        <v>39114.0</v>
      </c>
      <c r="B163" s="5" t="s">
        <v>224</v>
      </c>
      <c r="C163" s="5" t="s">
        <v>35</v>
      </c>
      <c r="D163" s="6">
        <f>+1 %</f>
        <v>0.01</v>
      </c>
      <c r="E163" s="6">
        <f>+2.6 %</f>
        <v>0.026</v>
      </c>
    </row>
    <row r="164">
      <c r="A164" s="4">
        <v>39083.0</v>
      </c>
      <c r="B164" s="5" t="s">
        <v>224</v>
      </c>
      <c r="C164" s="6">
        <f>+0.9 %</f>
        <v>0.009</v>
      </c>
      <c r="D164" s="6">
        <f>+5.3 %</f>
        <v>0.053</v>
      </c>
      <c r="E164" s="6">
        <f>+3.4 %</f>
        <v>0.034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645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646</v>
      </c>
      <c r="C2" s="7" t="s">
        <v>47</v>
      </c>
      <c r="D2" s="7" t="s">
        <v>106</v>
      </c>
      <c r="E2" s="7" t="s">
        <v>7</v>
      </c>
    </row>
    <row r="3">
      <c r="A3" s="4">
        <v>43983.0</v>
      </c>
      <c r="B3" s="5" t="s">
        <v>495</v>
      </c>
      <c r="C3" s="7" t="s">
        <v>75</v>
      </c>
      <c r="D3" s="7" t="s">
        <v>60</v>
      </c>
      <c r="E3" s="7" t="s">
        <v>80</v>
      </c>
    </row>
    <row r="4">
      <c r="A4" s="4">
        <v>43952.0</v>
      </c>
      <c r="B4" s="5" t="s">
        <v>647</v>
      </c>
      <c r="C4" s="6">
        <f>+0.5 %</f>
        <v>0.005</v>
      </c>
      <c r="D4" s="6">
        <f>+1.5 %</f>
        <v>0.015</v>
      </c>
      <c r="E4" s="7" t="s">
        <v>65</v>
      </c>
    </row>
    <row r="5">
      <c r="A5" s="4">
        <v>43922.0</v>
      </c>
      <c r="B5" s="5" t="s">
        <v>648</v>
      </c>
      <c r="C5" s="6">
        <f>+0.6 %</f>
        <v>0.006</v>
      </c>
      <c r="D5" s="6">
        <f>+1.2 %</f>
        <v>0.012</v>
      </c>
      <c r="E5" s="7" t="s">
        <v>66</v>
      </c>
    </row>
    <row r="6">
      <c r="A6" s="4">
        <v>43891.0</v>
      </c>
      <c r="B6" s="5" t="s">
        <v>649</v>
      </c>
      <c r="C6" s="6">
        <f>+0.4 %</f>
        <v>0.004</v>
      </c>
      <c r="D6" s="6">
        <f>+0.2 %</f>
        <v>0.002</v>
      </c>
      <c r="E6" s="6">
        <f>+0.5 %</f>
        <v>0.005</v>
      </c>
    </row>
    <row r="7">
      <c r="A7" s="4">
        <v>43862.0</v>
      </c>
      <c r="B7" s="5" t="s">
        <v>650</v>
      </c>
      <c r="C7" s="6">
        <f>+0.2 %</f>
        <v>0.002</v>
      </c>
      <c r="D7" s="7" t="s">
        <v>18</v>
      </c>
      <c r="E7" s="7" t="s">
        <v>60</v>
      </c>
    </row>
    <row r="8">
      <c r="A8" s="4">
        <v>43831.0</v>
      </c>
      <c r="B8" s="5" t="s">
        <v>651</v>
      </c>
      <c r="C8" s="7" t="s">
        <v>60</v>
      </c>
      <c r="D8" s="7" t="s">
        <v>85</v>
      </c>
      <c r="E8" s="6">
        <f>+0.2 %</f>
        <v>0.002</v>
      </c>
    </row>
    <row r="9">
      <c r="A9" s="4">
        <v>43800.0</v>
      </c>
      <c r="B9" s="5" t="s">
        <v>652</v>
      </c>
      <c r="C9" s="7" t="s">
        <v>15</v>
      </c>
      <c r="D9" s="7" t="s">
        <v>65</v>
      </c>
      <c r="E9" s="6">
        <f>+1.3 %</f>
        <v>0.013</v>
      </c>
    </row>
    <row r="10">
      <c r="A10" s="4">
        <v>43770.0</v>
      </c>
      <c r="B10" s="5" t="s">
        <v>653</v>
      </c>
      <c r="C10" s="7" t="s">
        <v>57</v>
      </c>
      <c r="D10" s="7" t="s">
        <v>78</v>
      </c>
      <c r="E10" s="6">
        <f>+1.4 %</f>
        <v>0.014</v>
      </c>
    </row>
    <row r="11">
      <c r="A11" s="4">
        <v>43739.0</v>
      </c>
      <c r="B11" s="5" t="s">
        <v>654</v>
      </c>
      <c r="C11" s="7" t="s">
        <v>18</v>
      </c>
      <c r="D11" s="7" t="s">
        <v>63</v>
      </c>
      <c r="E11" s="6">
        <f>+2.5 %</f>
        <v>0.025</v>
      </c>
    </row>
    <row r="12">
      <c r="A12" s="4">
        <v>43709.0</v>
      </c>
      <c r="B12" s="5" t="s">
        <v>492</v>
      </c>
      <c r="C12" s="7" t="s">
        <v>74</v>
      </c>
      <c r="D12" s="7" t="s">
        <v>47</v>
      </c>
      <c r="E12" s="6">
        <f>+3.3 %</f>
        <v>0.033</v>
      </c>
    </row>
    <row r="13">
      <c r="A13" s="4">
        <v>43678.0</v>
      </c>
      <c r="B13" s="5" t="s">
        <v>504</v>
      </c>
      <c r="C13" s="7" t="s">
        <v>48</v>
      </c>
      <c r="D13" s="7" t="s">
        <v>48</v>
      </c>
      <c r="E13" s="6">
        <f>+6.3 %</f>
        <v>0.063</v>
      </c>
    </row>
    <row r="14">
      <c r="A14" s="4">
        <v>43647.0</v>
      </c>
      <c r="B14" s="5" t="s">
        <v>655</v>
      </c>
      <c r="C14" s="6">
        <f>+0.3 %</f>
        <v>0.003</v>
      </c>
      <c r="D14" s="6">
        <f>+0.4 %</f>
        <v>0.004</v>
      </c>
      <c r="E14" s="6">
        <f>+7.7 %</f>
        <v>0.077</v>
      </c>
    </row>
    <row r="15">
      <c r="A15" s="4">
        <v>43617.0</v>
      </c>
      <c r="B15" s="5" t="s">
        <v>410</v>
      </c>
      <c r="C15" s="7" t="s">
        <v>15</v>
      </c>
      <c r="D15" s="6">
        <f>+2.4 %</f>
        <v>0.024</v>
      </c>
      <c r="E15" s="6">
        <f>+9 %</f>
        <v>0.09</v>
      </c>
    </row>
    <row r="16">
      <c r="A16" s="4">
        <v>43586.0</v>
      </c>
      <c r="B16" s="5" t="s">
        <v>656</v>
      </c>
      <c r="C16" s="6">
        <f>+0.3 %</f>
        <v>0.003</v>
      </c>
      <c r="D16" s="6">
        <f>+2.2 %</f>
        <v>0.022</v>
      </c>
      <c r="E16" s="6">
        <f>+12.2 %</f>
        <v>0.122</v>
      </c>
    </row>
    <row r="17">
      <c r="A17" s="4">
        <v>43556.0</v>
      </c>
      <c r="B17" s="5" t="s">
        <v>657</v>
      </c>
      <c r="C17" s="6">
        <f>+2.3 %</f>
        <v>0.023</v>
      </c>
      <c r="D17" s="6">
        <f>+2.7 %</f>
        <v>0.027</v>
      </c>
      <c r="E17" s="6">
        <f>+15 %</f>
        <v>0.15</v>
      </c>
    </row>
    <row r="18">
      <c r="A18" s="4">
        <v>43525.0</v>
      </c>
      <c r="B18" s="5" t="s">
        <v>658</v>
      </c>
      <c r="C18" s="7" t="s">
        <v>18</v>
      </c>
      <c r="D18" s="6">
        <f>+1 %</f>
        <v>0.01</v>
      </c>
      <c r="E18" s="6">
        <f>+13.8 %</f>
        <v>0.138</v>
      </c>
    </row>
    <row r="19">
      <c r="A19" s="4">
        <v>43497.0</v>
      </c>
      <c r="B19" s="5" t="s">
        <v>659</v>
      </c>
      <c r="C19" s="6">
        <f>+0.8 %</f>
        <v>0.008</v>
      </c>
      <c r="D19" s="6">
        <f t="shared" ref="D19:D20" si="1">+1.3 %</f>
        <v>0.013</v>
      </c>
      <c r="E19" s="6">
        <f>+17.7 %</f>
        <v>0.177</v>
      </c>
    </row>
    <row r="20">
      <c r="A20" s="4">
        <v>43466.0</v>
      </c>
      <c r="B20" s="5" t="s">
        <v>660</v>
      </c>
      <c r="C20" s="6">
        <f>+0.7 %</f>
        <v>0.007</v>
      </c>
      <c r="D20" s="6">
        <f t="shared" si="1"/>
        <v>0.013</v>
      </c>
      <c r="E20" s="6">
        <f>+18.7 %</f>
        <v>0.187</v>
      </c>
    </row>
    <row r="21">
      <c r="A21" s="4">
        <v>43435.0</v>
      </c>
      <c r="B21" s="5" t="s">
        <v>661</v>
      </c>
      <c r="C21" s="7" t="s">
        <v>15</v>
      </c>
      <c r="D21" s="6">
        <f>+0.9 %</f>
        <v>0.009</v>
      </c>
      <c r="E21" s="6">
        <f>+20.8 %</f>
        <v>0.208</v>
      </c>
    </row>
    <row r="22">
      <c r="A22" s="4">
        <v>43405.0</v>
      </c>
      <c r="B22" s="5" t="s">
        <v>662</v>
      </c>
      <c r="C22" s="6">
        <f>+0.9 %</f>
        <v>0.009</v>
      </c>
      <c r="D22" s="6">
        <f>+3.4 %</f>
        <v>0.034</v>
      </c>
      <c r="E22" s="6">
        <f>+21.1 %</f>
        <v>0.211</v>
      </c>
    </row>
    <row r="23">
      <c r="A23" s="4">
        <v>43374.0</v>
      </c>
      <c r="B23" s="5" t="s">
        <v>663</v>
      </c>
      <c r="C23" s="6">
        <f>+0.3 %</f>
        <v>0.003</v>
      </c>
      <c r="D23" s="6">
        <f>+3.1 %</f>
        <v>0.031</v>
      </c>
      <c r="E23" s="6">
        <f>+22.3 %</f>
        <v>0.223</v>
      </c>
    </row>
    <row r="24">
      <c r="A24" s="4">
        <v>43344.0</v>
      </c>
      <c r="B24" s="5" t="s">
        <v>479</v>
      </c>
      <c r="C24" s="6">
        <f>+2.2 %</f>
        <v>0.022</v>
      </c>
      <c r="D24" s="6">
        <f>+4.4 %</f>
        <v>0.044</v>
      </c>
      <c r="E24" s="6">
        <f>+22.7 %</f>
        <v>0.227</v>
      </c>
    </row>
    <row r="25">
      <c r="A25" s="4">
        <v>43313.0</v>
      </c>
      <c r="B25" s="5" t="s">
        <v>664</v>
      </c>
      <c r="C25" s="6">
        <f>+0.6 %</f>
        <v>0.006</v>
      </c>
      <c r="D25" s="6">
        <f>+4.9 %</f>
        <v>0.049</v>
      </c>
      <c r="E25" s="6">
        <f>+21.4 %</f>
        <v>0.214</v>
      </c>
    </row>
    <row r="26">
      <c r="A26" s="4">
        <v>43282.0</v>
      </c>
      <c r="B26" s="5" t="s">
        <v>665</v>
      </c>
      <c r="C26" s="6">
        <f>+1.5 %</f>
        <v>0.015</v>
      </c>
      <c r="D26" s="6">
        <f>+7.2 %</f>
        <v>0.072</v>
      </c>
      <c r="E26" s="6">
        <f>+20.7 %</f>
        <v>0.207</v>
      </c>
    </row>
    <row r="27">
      <c r="A27" s="4">
        <v>43252.0</v>
      </c>
      <c r="B27" s="5" t="s">
        <v>415</v>
      </c>
      <c r="C27" s="6">
        <f>+2.7 %</f>
        <v>0.027</v>
      </c>
      <c r="D27" s="6">
        <f>+7 %</f>
        <v>0.07</v>
      </c>
      <c r="E27" s="6">
        <f>+21.4 %</f>
        <v>0.214</v>
      </c>
    </row>
    <row r="28">
      <c r="A28" s="4">
        <v>43221.0</v>
      </c>
      <c r="B28" s="5" t="s">
        <v>666</v>
      </c>
      <c r="C28" s="6">
        <f>+2.9 %</f>
        <v>0.029</v>
      </c>
      <c r="D28" s="6">
        <f>+7.1 %</f>
        <v>0.071</v>
      </c>
      <c r="E28" s="6">
        <f>+18.4 %</f>
        <v>0.184</v>
      </c>
    </row>
    <row r="29">
      <c r="A29" s="4">
        <v>43191.0</v>
      </c>
      <c r="B29" s="5" t="s">
        <v>667</v>
      </c>
      <c r="C29" s="6">
        <f>+1.3 %</f>
        <v>0.013</v>
      </c>
      <c r="D29" s="6">
        <f>+5.9 %</f>
        <v>0.059</v>
      </c>
      <c r="E29" s="6">
        <f>+17 %</f>
        <v>0.17</v>
      </c>
    </row>
    <row r="30">
      <c r="A30" s="4">
        <v>43160.0</v>
      </c>
      <c r="B30" s="5" t="s">
        <v>668</v>
      </c>
      <c r="C30" s="6">
        <f>+2.9 %</f>
        <v>0.029</v>
      </c>
      <c r="D30" s="6">
        <f>+7.3 %</f>
        <v>0.073</v>
      </c>
      <c r="E30" s="6">
        <f>+14 %</f>
        <v>0.14</v>
      </c>
    </row>
    <row r="31">
      <c r="A31" s="4">
        <v>43132.0</v>
      </c>
      <c r="B31" s="5" t="s">
        <v>669</v>
      </c>
      <c r="C31" s="6">
        <f>+1.7 %</f>
        <v>0.017</v>
      </c>
      <c r="D31" s="6">
        <f>+4.2 %</f>
        <v>0.042</v>
      </c>
      <c r="E31" s="6">
        <f>+11.2 %</f>
        <v>0.112</v>
      </c>
    </row>
    <row r="32">
      <c r="A32" s="4">
        <v>43101.0</v>
      </c>
      <c r="B32" s="5" t="s">
        <v>670</v>
      </c>
      <c r="C32" s="6">
        <f>+2.5 %</f>
        <v>0.025</v>
      </c>
      <c r="D32" s="6">
        <f>+4.5 %</f>
        <v>0.045</v>
      </c>
      <c r="E32" s="6">
        <f>+9.9 %</f>
        <v>0.099</v>
      </c>
    </row>
    <row r="33">
      <c r="A33" s="4">
        <v>43070.0</v>
      </c>
      <c r="B33" s="5" t="s">
        <v>671</v>
      </c>
      <c r="C33" s="7" t="s">
        <v>53</v>
      </c>
      <c r="D33" s="6">
        <f>+2.4 %</f>
        <v>0.024</v>
      </c>
      <c r="E33" s="6">
        <f>+6.6 %</f>
        <v>0.066</v>
      </c>
    </row>
    <row r="34">
      <c r="A34" s="4">
        <v>43040.0</v>
      </c>
      <c r="B34" s="5" t="s">
        <v>672</v>
      </c>
      <c r="C34" s="6">
        <f>+2 %</f>
        <v>0.02</v>
      </c>
      <c r="D34" s="6">
        <f>+3.7 %</f>
        <v>0.037</v>
      </c>
      <c r="E34" s="6">
        <f>+5.8 %</f>
        <v>0.058</v>
      </c>
    </row>
    <row r="35">
      <c r="A35" s="4">
        <v>43009.0</v>
      </c>
      <c r="B35" s="5" t="s">
        <v>673</v>
      </c>
      <c r="C35" s="6">
        <f>+0.5 %</f>
        <v>0.005</v>
      </c>
      <c r="D35" s="6">
        <f>+1.7 %</f>
        <v>0.017</v>
      </c>
      <c r="E35" s="6">
        <f>+5.3 %</f>
        <v>0.053</v>
      </c>
    </row>
    <row r="36">
      <c r="A36" s="4">
        <v>42979.0</v>
      </c>
      <c r="B36" s="5" t="s">
        <v>674</v>
      </c>
      <c r="C36" s="6">
        <f>+1.2 %</f>
        <v>0.012</v>
      </c>
      <c r="D36" s="6">
        <f>+3.3 %</f>
        <v>0.033</v>
      </c>
      <c r="E36" s="6">
        <f>+5.6 %</f>
        <v>0.056</v>
      </c>
    </row>
    <row r="37">
      <c r="A37" s="4">
        <v>42948.0</v>
      </c>
      <c r="B37" s="5" t="s">
        <v>675</v>
      </c>
      <c r="C37" s="5" t="s">
        <v>35</v>
      </c>
      <c r="D37" s="6">
        <f>+2.2 %</f>
        <v>0.022</v>
      </c>
      <c r="E37" s="6">
        <f>+4.2 %</f>
        <v>0.042</v>
      </c>
    </row>
    <row r="38">
      <c r="A38" s="4">
        <v>42917.0</v>
      </c>
      <c r="B38" s="5" t="s">
        <v>676</v>
      </c>
      <c r="C38" s="6">
        <f>+2.1 %</f>
        <v>0.021</v>
      </c>
      <c r="D38" s="6">
        <f>+4 %</f>
        <v>0.04</v>
      </c>
      <c r="E38" s="6">
        <f>+5 %</f>
        <v>0.05</v>
      </c>
    </row>
    <row r="39">
      <c r="A39" s="4">
        <v>42887.0</v>
      </c>
      <c r="B39" s="5" t="s">
        <v>677</v>
      </c>
      <c r="C39" s="6">
        <f>+0.1 %</f>
        <v>0.001</v>
      </c>
      <c r="D39" s="6">
        <f>+0.4 %</f>
        <v>0.004</v>
      </c>
      <c r="E39" s="6">
        <f>+2.4 %</f>
        <v>0.024</v>
      </c>
    </row>
    <row r="40">
      <c r="A40" s="4">
        <v>42856.0</v>
      </c>
      <c r="B40" s="5" t="s">
        <v>678</v>
      </c>
      <c r="C40" s="6">
        <f>+1.7 %</f>
        <v>0.017</v>
      </c>
      <c r="D40" s="6">
        <f>+0.6 %</f>
        <v>0.006</v>
      </c>
      <c r="E40" s="6">
        <f>+4.3 %</f>
        <v>0.043</v>
      </c>
    </row>
    <row r="41">
      <c r="A41" s="4">
        <v>42826.0</v>
      </c>
      <c r="B41" s="5" t="s">
        <v>679</v>
      </c>
      <c r="C41" s="7" t="s">
        <v>78</v>
      </c>
      <c r="D41" s="7" t="s">
        <v>18</v>
      </c>
      <c r="E41" s="6">
        <f>+2.1 %</f>
        <v>0.021</v>
      </c>
    </row>
    <row r="42">
      <c r="A42" s="4">
        <v>42795.0</v>
      </c>
      <c r="B42" s="5" t="s">
        <v>680</v>
      </c>
      <c r="C42" s="6">
        <f t="shared" ref="C42:D42" si="2">+0.3 %</f>
        <v>0.003</v>
      </c>
      <c r="D42" s="6">
        <f t="shared" si="2"/>
        <v>0.003</v>
      </c>
      <c r="E42" s="6">
        <f t="shared" ref="E42:E43" si="3">+3.3 %</f>
        <v>0.033</v>
      </c>
    </row>
    <row r="43">
      <c r="A43" s="4">
        <v>42767.0</v>
      </c>
      <c r="B43" s="5" t="s">
        <v>681</v>
      </c>
      <c r="C43" s="6">
        <f>+0.5 %</f>
        <v>0.005</v>
      </c>
      <c r="D43" s="7" t="s">
        <v>85</v>
      </c>
      <c r="E43" s="6">
        <f t="shared" si="3"/>
        <v>0.033</v>
      </c>
    </row>
    <row r="44">
      <c r="A44" s="4">
        <v>42736.0</v>
      </c>
      <c r="B44" s="5" t="s">
        <v>682</v>
      </c>
      <c r="C44" s="7" t="s">
        <v>48</v>
      </c>
      <c r="D44" s="6">
        <f>+0.1 %</f>
        <v>0.001</v>
      </c>
      <c r="E44" s="6">
        <f>+3.7 %</f>
        <v>0.037</v>
      </c>
    </row>
    <row r="45">
      <c r="A45" s="4">
        <v>42705.0</v>
      </c>
      <c r="B45" s="5" t="s">
        <v>681</v>
      </c>
      <c r="C45" s="7" t="s">
        <v>23</v>
      </c>
      <c r="D45" s="6">
        <f>+1.5 %</f>
        <v>0.015</v>
      </c>
      <c r="E45" s="6">
        <f>+2.8 %</f>
        <v>0.028</v>
      </c>
    </row>
    <row r="46">
      <c r="A46" s="4">
        <v>42675.0</v>
      </c>
      <c r="B46" s="5" t="s">
        <v>683</v>
      </c>
      <c r="C46" s="6">
        <f>+1.5 %</f>
        <v>0.015</v>
      </c>
      <c r="D46" s="6">
        <f>+2.2 %</f>
        <v>0.022</v>
      </c>
      <c r="E46" s="6">
        <f>+4.8 %</f>
        <v>0.048</v>
      </c>
    </row>
    <row r="47">
      <c r="A47" s="4">
        <v>42644.0</v>
      </c>
      <c r="B47" s="5" t="s">
        <v>684</v>
      </c>
      <c r="C47" s="6">
        <f>+0.8 %</f>
        <v>0.008</v>
      </c>
      <c r="D47" s="6">
        <f>+1.4 %</f>
        <v>0.014</v>
      </c>
      <c r="E47" s="6">
        <f>+3.4 %</f>
        <v>0.034</v>
      </c>
    </row>
    <row r="48">
      <c r="A48" s="4">
        <v>42614.0</v>
      </c>
      <c r="B48" s="5" t="s">
        <v>685</v>
      </c>
      <c r="C48" s="7" t="s">
        <v>57</v>
      </c>
      <c r="D48" s="6">
        <f>+0.2 %</f>
        <v>0.002</v>
      </c>
      <c r="E48" s="6">
        <f>+3.3 %</f>
        <v>0.033</v>
      </c>
    </row>
    <row r="49">
      <c r="A49" s="4">
        <v>42583.0</v>
      </c>
      <c r="B49" s="5" t="s">
        <v>686</v>
      </c>
      <c r="C49" s="6">
        <f>+0.8 %</f>
        <v>0.008</v>
      </c>
      <c r="D49" s="6">
        <f>+2.3 %</f>
        <v>0.023</v>
      </c>
      <c r="E49" s="6">
        <f>+3.7 %</f>
        <v>0.037</v>
      </c>
    </row>
    <row r="50">
      <c r="A50" s="4">
        <v>42552.0</v>
      </c>
      <c r="B50" s="5" t="s">
        <v>687</v>
      </c>
      <c r="C50" s="7" t="s">
        <v>60</v>
      </c>
      <c r="D50" s="6">
        <f>+1.1 %</f>
        <v>0.011</v>
      </c>
      <c r="E50" s="6">
        <f>+2.4 %</f>
        <v>0.024</v>
      </c>
    </row>
    <row r="51">
      <c r="A51" s="4">
        <v>42522.0</v>
      </c>
      <c r="B51" s="5" t="s">
        <v>538</v>
      </c>
      <c r="C51" s="6">
        <f>+2 %</f>
        <v>0.02</v>
      </c>
      <c r="D51" s="6">
        <f>+1.3 %</f>
        <v>0.013</v>
      </c>
      <c r="E51" s="6">
        <f>+2 %</f>
        <v>0.02</v>
      </c>
    </row>
    <row r="52">
      <c r="A52" s="4">
        <v>42491.0</v>
      </c>
      <c r="B52" s="5" t="s">
        <v>539</v>
      </c>
      <c r="C52" s="7" t="s">
        <v>60</v>
      </c>
      <c r="D52" s="7" t="s">
        <v>15</v>
      </c>
      <c r="E52" s="6">
        <f>+0.2 %</f>
        <v>0.002</v>
      </c>
    </row>
    <row r="53">
      <c r="A53" s="4">
        <v>42461.0</v>
      </c>
      <c r="B53" s="5" t="s">
        <v>364</v>
      </c>
      <c r="C53" s="7" t="s">
        <v>57</v>
      </c>
      <c r="D53" s="6">
        <f>+1 %</f>
        <v>0.01</v>
      </c>
      <c r="E53" s="6">
        <f>+2.5 %</f>
        <v>0.025</v>
      </c>
    </row>
    <row r="54">
      <c r="A54" s="4">
        <v>42430.0</v>
      </c>
      <c r="B54" s="5" t="s">
        <v>688</v>
      </c>
      <c r="C54" s="6">
        <f>+0.3 %</f>
        <v>0.003</v>
      </c>
      <c r="D54" s="7" t="s">
        <v>57</v>
      </c>
      <c r="E54" s="6">
        <f>+2.8 %</f>
        <v>0.028</v>
      </c>
    </row>
    <row r="55">
      <c r="A55" s="4">
        <v>42401.0</v>
      </c>
      <c r="B55" s="5" t="s">
        <v>689</v>
      </c>
      <c r="C55" s="6">
        <f>+0.9 %</f>
        <v>0.009</v>
      </c>
      <c r="D55" s="6">
        <f>+0.6 %</f>
        <v>0.006</v>
      </c>
      <c r="E55" s="6">
        <f>+4.1 %</f>
        <v>0.041</v>
      </c>
    </row>
    <row r="56">
      <c r="A56" s="4">
        <v>42370.0</v>
      </c>
      <c r="B56" s="5" t="s">
        <v>690</v>
      </c>
      <c r="C56" s="7" t="s">
        <v>78</v>
      </c>
      <c r="D56" s="7" t="s">
        <v>53</v>
      </c>
      <c r="E56" s="6">
        <f>+2.4 %</f>
        <v>0.024</v>
      </c>
    </row>
    <row r="57">
      <c r="A57" s="4">
        <v>42339.0</v>
      </c>
      <c r="B57" s="5" t="s">
        <v>691</v>
      </c>
      <c r="C57" s="6">
        <f>+1.1 %</f>
        <v>0.011</v>
      </c>
      <c r="D57" s="6">
        <f>+1.9 %</f>
        <v>0.019</v>
      </c>
      <c r="E57" s="6">
        <f>+3.3 %</f>
        <v>0.033</v>
      </c>
    </row>
    <row r="58">
      <c r="A58" s="4">
        <v>42309.0</v>
      </c>
      <c r="B58" s="5" t="s">
        <v>692</v>
      </c>
      <c r="C58" s="6">
        <f>+0.1 %</f>
        <v>0.001</v>
      </c>
      <c r="D58" s="6">
        <f>+1 %</f>
        <v>0.01</v>
      </c>
      <c r="E58" s="6">
        <f>+3 %</f>
        <v>0.03</v>
      </c>
    </row>
    <row r="59">
      <c r="A59" s="4">
        <v>42278.0</v>
      </c>
      <c r="B59" s="5" t="s">
        <v>693</v>
      </c>
      <c r="C59" s="6">
        <f>+0.7 %</f>
        <v>0.007</v>
      </c>
      <c r="D59" s="6">
        <f>+0.4 %</f>
        <v>0.004</v>
      </c>
      <c r="E59" s="6">
        <f>+2.9 %</f>
        <v>0.029</v>
      </c>
    </row>
    <row r="60">
      <c r="A60" s="4">
        <v>42248.0</v>
      </c>
      <c r="B60" s="5" t="s">
        <v>694</v>
      </c>
      <c r="C60" s="6">
        <f>+0.2 %</f>
        <v>0.002</v>
      </c>
      <c r="D60" s="7" t="s">
        <v>47</v>
      </c>
      <c r="E60" s="6">
        <f>+3.4 %</f>
        <v>0.034</v>
      </c>
    </row>
    <row r="61">
      <c r="A61" s="4">
        <v>42217.0</v>
      </c>
      <c r="B61" s="5" t="s">
        <v>633</v>
      </c>
      <c r="C61" s="7" t="s">
        <v>18</v>
      </c>
      <c r="D61" s="7" t="s">
        <v>47</v>
      </c>
      <c r="E61" s="6">
        <f>+3.5 %</f>
        <v>0.035</v>
      </c>
    </row>
    <row r="62">
      <c r="A62" s="4">
        <v>42186.0</v>
      </c>
      <c r="B62" s="5" t="s">
        <v>529</v>
      </c>
      <c r="C62" s="7" t="s">
        <v>23</v>
      </c>
      <c r="D62" s="6">
        <f>+1.2 %</f>
        <v>0.012</v>
      </c>
      <c r="E62" s="6">
        <f>+2.8 %</f>
        <v>0.028</v>
      </c>
    </row>
    <row r="63">
      <c r="A63" s="4">
        <v>42156.0</v>
      </c>
      <c r="B63" s="5" t="s">
        <v>360</v>
      </c>
      <c r="C63" s="6">
        <f>+0.3 %</f>
        <v>0.003</v>
      </c>
      <c r="D63" s="6">
        <f>+2.1 %</f>
        <v>0.021</v>
      </c>
      <c r="E63" s="6">
        <f>+3.3 %</f>
        <v>0.033</v>
      </c>
    </row>
    <row r="64">
      <c r="A64" s="4">
        <v>42125.0</v>
      </c>
      <c r="B64" s="5" t="s">
        <v>640</v>
      </c>
      <c r="C64" s="6">
        <f>+1.8 %</f>
        <v>0.018</v>
      </c>
      <c r="D64" s="6">
        <f>+3.5 %</f>
        <v>0.035</v>
      </c>
      <c r="E64" s="6">
        <f>+3.8 %</f>
        <v>0.038</v>
      </c>
    </row>
    <row r="65">
      <c r="A65" s="4">
        <v>42095.0</v>
      </c>
      <c r="B65" s="5" t="s">
        <v>695</v>
      </c>
      <c r="C65" s="6">
        <f>+0.1 %</f>
        <v>0.001</v>
      </c>
      <c r="D65" s="6">
        <f>+1 %</f>
        <v>0.01</v>
      </c>
      <c r="E65" s="6">
        <f>+3.4 %</f>
        <v>0.034</v>
      </c>
    </row>
    <row r="66">
      <c r="A66" s="4">
        <v>42064.0</v>
      </c>
      <c r="B66" s="5" t="s">
        <v>696</v>
      </c>
      <c r="C66" s="6">
        <f>+1.6 %</f>
        <v>0.016</v>
      </c>
      <c r="D66" s="6">
        <f>+0.3 %</f>
        <v>0.003</v>
      </c>
      <c r="E66" s="6">
        <f>+0.5 %</f>
        <v>0.005</v>
      </c>
    </row>
    <row r="67">
      <c r="A67" s="4">
        <v>42036.0</v>
      </c>
      <c r="B67" s="5" t="s">
        <v>697</v>
      </c>
      <c r="C67" s="7" t="s">
        <v>74</v>
      </c>
      <c r="D67" s="7" t="s">
        <v>60</v>
      </c>
      <c r="E67" s="7" t="s">
        <v>75</v>
      </c>
    </row>
    <row r="68">
      <c r="A68" s="4">
        <v>42005.0</v>
      </c>
      <c r="B68" s="5" t="s">
        <v>216</v>
      </c>
      <c r="C68" s="7" t="s">
        <v>18</v>
      </c>
      <c r="D68" s="6">
        <f>+0.3 %</f>
        <v>0.003</v>
      </c>
      <c r="E68" s="7" t="s">
        <v>18</v>
      </c>
    </row>
    <row r="69">
      <c r="A69" s="4">
        <v>41974.0</v>
      </c>
      <c r="B69" s="5" t="s">
        <v>218</v>
      </c>
      <c r="C69" s="6">
        <f>+0.9 %</f>
        <v>0.009</v>
      </c>
      <c r="D69" s="6">
        <f>+2 %</f>
        <v>0.02</v>
      </c>
      <c r="E69" s="7" t="s">
        <v>15</v>
      </c>
    </row>
    <row r="70">
      <c r="A70" s="4">
        <v>41944.0</v>
      </c>
      <c r="B70" s="5" t="s">
        <v>698</v>
      </c>
      <c r="C70" s="5" t="s">
        <v>35</v>
      </c>
      <c r="D70" s="6">
        <f>+1.5 %</f>
        <v>0.015</v>
      </c>
      <c r="E70" s="7" t="s">
        <v>53</v>
      </c>
    </row>
    <row r="71">
      <c r="A71" s="4">
        <v>41913.0</v>
      </c>
      <c r="B71" s="5" t="s">
        <v>224</v>
      </c>
      <c r="C71" s="6">
        <f>+1.1 %</f>
        <v>0.011</v>
      </c>
      <c r="D71" s="6">
        <f>+0.3 %</f>
        <v>0.003</v>
      </c>
      <c r="E71" s="7" t="s">
        <v>13</v>
      </c>
    </row>
    <row r="72">
      <c r="A72" s="4">
        <v>41883.0</v>
      </c>
      <c r="B72" s="5" t="s">
        <v>699</v>
      </c>
      <c r="C72" s="6">
        <f>+0.4 %</f>
        <v>0.004</v>
      </c>
      <c r="D72" s="7" t="s">
        <v>66</v>
      </c>
      <c r="E72" s="7" t="s">
        <v>145</v>
      </c>
    </row>
    <row r="73">
      <c r="A73" s="4">
        <v>41852.0</v>
      </c>
      <c r="B73" s="5" t="s">
        <v>700</v>
      </c>
      <c r="C73" s="7" t="s">
        <v>13</v>
      </c>
      <c r="D73" s="7" t="s">
        <v>23</v>
      </c>
      <c r="E73" s="7" t="s">
        <v>106</v>
      </c>
    </row>
    <row r="74">
      <c r="A74" s="4">
        <v>41821.0</v>
      </c>
      <c r="B74" s="5" t="s">
        <v>701</v>
      </c>
      <c r="C74" s="7" t="s">
        <v>15</v>
      </c>
      <c r="D74" s="6">
        <f>+1.9 %</f>
        <v>0.019</v>
      </c>
      <c r="E74" s="7" t="s">
        <v>105</v>
      </c>
    </row>
    <row r="75">
      <c r="A75" s="4">
        <v>41791.0</v>
      </c>
      <c r="B75" s="5" t="s">
        <v>220</v>
      </c>
      <c r="C75" s="6">
        <f>+0.7 %</f>
        <v>0.007</v>
      </c>
      <c r="D75" s="7" t="s">
        <v>74</v>
      </c>
      <c r="E75" s="7" t="s">
        <v>66</v>
      </c>
    </row>
    <row r="76">
      <c r="A76" s="4">
        <v>41760.0</v>
      </c>
      <c r="B76" s="5" t="s">
        <v>702</v>
      </c>
      <c r="C76" s="6">
        <f>+1.4 %</f>
        <v>0.014</v>
      </c>
      <c r="D76" s="7" t="s">
        <v>105</v>
      </c>
      <c r="E76" s="7" t="s">
        <v>212</v>
      </c>
    </row>
    <row r="77">
      <c r="A77" s="4">
        <v>41730.0</v>
      </c>
      <c r="B77" s="5" t="s">
        <v>612</v>
      </c>
      <c r="C77" s="7" t="s">
        <v>255</v>
      </c>
      <c r="D77" s="7" t="s">
        <v>152</v>
      </c>
      <c r="E77" s="7" t="s">
        <v>108</v>
      </c>
    </row>
    <row r="78">
      <c r="A78" s="4">
        <v>41699.0</v>
      </c>
      <c r="B78" s="5" t="s">
        <v>703</v>
      </c>
      <c r="C78" s="7" t="s">
        <v>60</v>
      </c>
      <c r="D78" s="7" t="s">
        <v>60</v>
      </c>
      <c r="E78" s="7" t="s">
        <v>67</v>
      </c>
    </row>
    <row r="79">
      <c r="A79" s="4">
        <v>41671.0</v>
      </c>
      <c r="B79" s="5" t="s">
        <v>704</v>
      </c>
      <c r="C79" s="6">
        <f>+0.2 %</f>
        <v>0.002</v>
      </c>
      <c r="D79" s="6">
        <f>+1 %</f>
        <v>0.01</v>
      </c>
      <c r="E79" s="7" t="s">
        <v>74</v>
      </c>
    </row>
    <row r="80">
      <c r="A80" s="4">
        <v>41640.0</v>
      </c>
      <c r="B80" s="5" t="s">
        <v>218</v>
      </c>
      <c r="C80" s="7" t="s">
        <v>15</v>
      </c>
      <c r="D80" s="7" t="s">
        <v>18</v>
      </c>
      <c r="E80" s="7" t="s">
        <v>82</v>
      </c>
    </row>
    <row r="81">
      <c r="A81" s="4">
        <v>41609.0</v>
      </c>
      <c r="B81" s="5" t="s">
        <v>696</v>
      </c>
      <c r="C81" s="6">
        <f>+1.1 %</f>
        <v>0.011</v>
      </c>
      <c r="D81" s="7" t="s">
        <v>57</v>
      </c>
      <c r="E81" s="7" t="s">
        <v>105</v>
      </c>
    </row>
    <row r="82">
      <c r="A82" s="4">
        <v>41579.0</v>
      </c>
      <c r="B82" s="5" t="s">
        <v>705</v>
      </c>
      <c r="C82" s="7" t="s">
        <v>13</v>
      </c>
      <c r="D82" s="7" t="s">
        <v>60</v>
      </c>
      <c r="E82" s="7" t="s">
        <v>6</v>
      </c>
    </row>
    <row r="83">
      <c r="A83" s="4">
        <v>41548.0</v>
      </c>
      <c r="B83" s="5" t="s">
        <v>355</v>
      </c>
      <c r="C83" s="5" t="s">
        <v>35</v>
      </c>
      <c r="D83" s="7" t="s">
        <v>57</v>
      </c>
      <c r="E83" s="7" t="s">
        <v>133</v>
      </c>
    </row>
    <row r="84">
      <c r="A84" s="4">
        <v>41518.0</v>
      </c>
      <c r="B84" s="5" t="s">
        <v>706</v>
      </c>
      <c r="C84" s="6">
        <f>+0.9 %</f>
        <v>0.009</v>
      </c>
      <c r="D84" s="6">
        <f>+0.2 %</f>
        <v>0.002</v>
      </c>
      <c r="E84" s="7" t="s">
        <v>188</v>
      </c>
    </row>
    <row r="85">
      <c r="A85" s="4">
        <v>41487.0</v>
      </c>
      <c r="B85" s="5" t="s">
        <v>221</v>
      </c>
      <c r="C85" s="7" t="s">
        <v>47</v>
      </c>
      <c r="D85" s="7" t="s">
        <v>70</v>
      </c>
      <c r="E85" s="7" t="s">
        <v>707</v>
      </c>
    </row>
    <row r="86">
      <c r="A86" s="4">
        <v>41456.0</v>
      </c>
      <c r="B86" s="5" t="s">
        <v>708</v>
      </c>
      <c r="C86" s="6">
        <f>+0.4 %</f>
        <v>0.004</v>
      </c>
      <c r="D86" s="7" t="s">
        <v>47</v>
      </c>
      <c r="E86" s="7" t="s">
        <v>113</v>
      </c>
    </row>
    <row r="87">
      <c r="A87" s="4">
        <v>41426.0</v>
      </c>
      <c r="B87" s="5" t="s">
        <v>709</v>
      </c>
      <c r="C87" s="7" t="s">
        <v>82</v>
      </c>
      <c r="D87" s="7" t="s">
        <v>66</v>
      </c>
      <c r="E87" s="7" t="s">
        <v>470</v>
      </c>
    </row>
    <row r="88">
      <c r="A88" s="4">
        <v>41395.0</v>
      </c>
      <c r="B88" s="5" t="s">
        <v>710</v>
      </c>
      <c r="C88" s="6">
        <f>+0.1 %</f>
        <v>0.001</v>
      </c>
      <c r="D88" s="6">
        <f>+0.9 %</f>
        <v>0.009</v>
      </c>
      <c r="E88" s="7" t="s">
        <v>290</v>
      </c>
    </row>
    <row r="89">
      <c r="A89" s="4">
        <v>41365.0</v>
      </c>
      <c r="B89" s="5" t="s">
        <v>690</v>
      </c>
      <c r="C89" s="6">
        <f t="shared" ref="C89:D89" si="4">+0.3 %</f>
        <v>0.003</v>
      </c>
      <c r="D89" s="6">
        <f t="shared" si="4"/>
        <v>0.003</v>
      </c>
      <c r="E89" s="7" t="s">
        <v>454</v>
      </c>
    </row>
    <row r="90">
      <c r="A90" s="4">
        <v>41334.0</v>
      </c>
      <c r="B90" s="5" t="s">
        <v>711</v>
      </c>
      <c r="C90" s="6">
        <f>+0.5 %</f>
        <v>0.005</v>
      </c>
      <c r="D90" s="7" t="s">
        <v>48</v>
      </c>
      <c r="E90" s="7" t="s">
        <v>143</v>
      </c>
    </row>
    <row r="91">
      <c r="A91" s="4">
        <v>41306.0</v>
      </c>
      <c r="B91" s="5" t="s">
        <v>630</v>
      </c>
      <c r="C91" s="7" t="s">
        <v>48</v>
      </c>
      <c r="D91" s="7" t="s">
        <v>150</v>
      </c>
      <c r="E91" s="7" t="s">
        <v>135</v>
      </c>
    </row>
    <row r="92">
      <c r="A92" s="4">
        <v>41275.0</v>
      </c>
      <c r="B92" s="5" t="s">
        <v>712</v>
      </c>
      <c r="C92" s="7" t="s">
        <v>48</v>
      </c>
      <c r="D92" s="7" t="s">
        <v>80</v>
      </c>
      <c r="E92" s="7" t="s">
        <v>713</v>
      </c>
    </row>
    <row r="93">
      <c r="A93" s="4">
        <v>41244.0</v>
      </c>
      <c r="B93" s="5" t="s">
        <v>692</v>
      </c>
      <c r="C93" s="7" t="s">
        <v>75</v>
      </c>
      <c r="D93" s="7" t="s">
        <v>90</v>
      </c>
      <c r="E93" s="7" t="s">
        <v>296</v>
      </c>
    </row>
    <row r="94">
      <c r="A94" s="4">
        <v>41214.0</v>
      </c>
      <c r="B94" s="5" t="s">
        <v>714</v>
      </c>
      <c r="C94" s="7" t="s">
        <v>53</v>
      </c>
      <c r="D94" s="7" t="s">
        <v>255</v>
      </c>
      <c r="E94" s="7" t="s">
        <v>127</v>
      </c>
    </row>
    <row r="95">
      <c r="A95" s="4">
        <v>41183.0</v>
      </c>
      <c r="B95" s="5" t="s">
        <v>715</v>
      </c>
      <c r="C95" s="7" t="s">
        <v>78</v>
      </c>
      <c r="D95" s="7" t="s">
        <v>156</v>
      </c>
      <c r="E95" s="7" t="s">
        <v>296</v>
      </c>
    </row>
    <row r="96">
      <c r="A96" s="4">
        <v>41153.0</v>
      </c>
      <c r="B96" s="5" t="s">
        <v>716</v>
      </c>
      <c r="C96" s="7" t="s">
        <v>13</v>
      </c>
      <c r="D96" s="7" t="s">
        <v>9</v>
      </c>
      <c r="E96" s="7" t="s">
        <v>123</v>
      </c>
    </row>
    <row r="97">
      <c r="A97" s="4">
        <v>41122.0</v>
      </c>
      <c r="B97" s="5" t="s">
        <v>717</v>
      </c>
      <c r="C97" s="7" t="s">
        <v>105</v>
      </c>
      <c r="D97" s="7" t="s">
        <v>95</v>
      </c>
      <c r="E97" s="7" t="s">
        <v>454</v>
      </c>
    </row>
    <row r="98">
      <c r="A98" s="4">
        <v>41091.0</v>
      </c>
      <c r="B98" s="5" t="s">
        <v>718</v>
      </c>
      <c r="C98" s="7" t="s">
        <v>82</v>
      </c>
      <c r="D98" s="7" t="s">
        <v>152</v>
      </c>
      <c r="E98" s="7" t="s">
        <v>290</v>
      </c>
    </row>
    <row r="99">
      <c r="A99" s="4">
        <v>41061.0</v>
      </c>
      <c r="B99" s="5" t="s">
        <v>446</v>
      </c>
      <c r="C99" s="7" t="s">
        <v>23</v>
      </c>
      <c r="D99" s="7" t="s">
        <v>72</v>
      </c>
      <c r="E99" s="7" t="s">
        <v>719</v>
      </c>
    </row>
    <row r="100">
      <c r="A100" s="4">
        <v>41030.0</v>
      </c>
      <c r="B100" s="5" t="s">
        <v>445</v>
      </c>
      <c r="C100" s="7" t="s">
        <v>74</v>
      </c>
      <c r="D100" s="7" t="s">
        <v>75</v>
      </c>
      <c r="E100" s="7" t="s">
        <v>473</v>
      </c>
    </row>
    <row r="101">
      <c r="A101" s="4">
        <v>41000.0</v>
      </c>
      <c r="B101" s="5" t="s">
        <v>720</v>
      </c>
      <c r="C101" s="7" t="s">
        <v>74</v>
      </c>
      <c r="D101" s="7" t="s">
        <v>106</v>
      </c>
      <c r="E101" s="7" t="s">
        <v>509</v>
      </c>
    </row>
    <row r="102">
      <c r="A102" s="4">
        <v>40969.0</v>
      </c>
      <c r="B102" s="5" t="s">
        <v>439</v>
      </c>
      <c r="C102" s="7" t="s">
        <v>53</v>
      </c>
      <c r="D102" s="7" t="s">
        <v>65</v>
      </c>
      <c r="E102" s="7" t="s">
        <v>113</v>
      </c>
    </row>
    <row r="103">
      <c r="A103" s="4">
        <v>40940.0</v>
      </c>
      <c r="B103" s="5" t="s">
        <v>721</v>
      </c>
      <c r="C103" s="7" t="s">
        <v>66</v>
      </c>
      <c r="D103" s="7" t="s">
        <v>106</v>
      </c>
      <c r="E103" s="7" t="s">
        <v>280</v>
      </c>
    </row>
    <row r="104">
      <c r="A104" s="4">
        <v>40909.0</v>
      </c>
      <c r="B104" s="5" t="s">
        <v>722</v>
      </c>
      <c r="C104" s="6">
        <f>+0.4 %</f>
        <v>0.004</v>
      </c>
      <c r="D104" s="7" t="s">
        <v>13</v>
      </c>
      <c r="E104" s="7" t="s">
        <v>287</v>
      </c>
    </row>
    <row r="105">
      <c r="A105" s="4">
        <v>40878.0</v>
      </c>
      <c r="B105" s="5" t="s">
        <v>723</v>
      </c>
      <c r="C105" s="7" t="s">
        <v>66</v>
      </c>
      <c r="D105" s="7" t="s">
        <v>63</v>
      </c>
      <c r="E105" s="7" t="s">
        <v>102</v>
      </c>
    </row>
    <row r="106">
      <c r="A106" s="4">
        <v>40848.0</v>
      </c>
      <c r="B106" s="5" t="s">
        <v>724</v>
      </c>
      <c r="C106" s="7" t="s">
        <v>18</v>
      </c>
      <c r="D106" s="7" t="s">
        <v>67</v>
      </c>
      <c r="E106" s="7" t="s">
        <v>185</v>
      </c>
    </row>
    <row r="107">
      <c r="A107" s="4">
        <v>40817.0</v>
      </c>
      <c r="B107" s="5" t="s">
        <v>725</v>
      </c>
      <c r="C107" s="7" t="s">
        <v>57</v>
      </c>
      <c r="D107" s="7" t="s">
        <v>70</v>
      </c>
      <c r="E107" s="7" t="s">
        <v>95</v>
      </c>
    </row>
    <row r="108">
      <c r="A108" s="4">
        <v>40787.0</v>
      </c>
      <c r="B108" s="5" t="s">
        <v>726</v>
      </c>
      <c r="C108" s="7" t="s">
        <v>65</v>
      </c>
      <c r="D108" s="7" t="s">
        <v>90</v>
      </c>
      <c r="E108" s="7" t="s">
        <v>191</v>
      </c>
    </row>
    <row r="109">
      <c r="A109" s="4">
        <v>40756.0</v>
      </c>
      <c r="B109" s="5" t="s">
        <v>727</v>
      </c>
      <c r="C109" s="7" t="s">
        <v>47</v>
      </c>
      <c r="D109" s="7" t="s">
        <v>142</v>
      </c>
      <c r="E109" s="7" t="s">
        <v>152</v>
      </c>
    </row>
    <row r="110">
      <c r="A110" s="4">
        <v>40725.0</v>
      </c>
      <c r="B110" s="5" t="s">
        <v>728</v>
      </c>
      <c r="C110" s="7" t="s">
        <v>85</v>
      </c>
      <c r="D110" s="7" t="s">
        <v>82</v>
      </c>
      <c r="E110" s="7" t="s">
        <v>285</v>
      </c>
    </row>
    <row r="111">
      <c r="A111" s="4">
        <v>40695.0</v>
      </c>
      <c r="B111" s="5" t="s">
        <v>729</v>
      </c>
      <c r="C111" s="7" t="s">
        <v>47</v>
      </c>
      <c r="D111" s="7" t="s">
        <v>67</v>
      </c>
      <c r="E111" s="7" t="s">
        <v>82</v>
      </c>
    </row>
    <row r="112">
      <c r="A112" s="4">
        <v>40664.0</v>
      </c>
      <c r="B112" s="5" t="s">
        <v>730</v>
      </c>
      <c r="C112" s="6">
        <f>+0.4 %</f>
        <v>0.004</v>
      </c>
      <c r="D112" s="6">
        <f>+0.7 %</f>
        <v>0.007</v>
      </c>
      <c r="E112" s="7" t="s">
        <v>74</v>
      </c>
    </row>
    <row r="113">
      <c r="A113" s="4">
        <v>40634.0</v>
      </c>
      <c r="B113" s="5" t="s">
        <v>731</v>
      </c>
      <c r="C113" s="7" t="s">
        <v>65</v>
      </c>
      <c r="D113" s="5" t="s">
        <v>35</v>
      </c>
      <c r="E113" s="7" t="s">
        <v>75</v>
      </c>
    </row>
    <row r="114">
      <c r="A114" s="4">
        <v>40603.0</v>
      </c>
      <c r="B114" s="5" t="s">
        <v>732</v>
      </c>
      <c r="C114" s="6">
        <f>+1.3 %</f>
        <v>0.013</v>
      </c>
      <c r="D114" s="6">
        <f>+1 %</f>
        <v>0.01</v>
      </c>
      <c r="E114" s="7" t="s">
        <v>18</v>
      </c>
    </row>
    <row r="115">
      <c r="A115" s="4">
        <v>40575.0</v>
      </c>
      <c r="B115" s="5" t="s">
        <v>733</v>
      </c>
      <c r="C115" s="7" t="s">
        <v>57</v>
      </c>
      <c r="D115" s="7" t="s">
        <v>13</v>
      </c>
      <c r="E115" s="7" t="s">
        <v>66</v>
      </c>
    </row>
    <row r="116">
      <c r="A116" s="4">
        <v>40544.0</v>
      </c>
      <c r="B116" s="5" t="s">
        <v>734</v>
      </c>
      <c r="C116" s="7" t="s">
        <v>53</v>
      </c>
      <c r="D116" s="7" t="s">
        <v>15</v>
      </c>
      <c r="E116" s="7" t="s">
        <v>23</v>
      </c>
    </row>
    <row r="117">
      <c r="A117" s="4">
        <v>40513.0</v>
      </c>
      <c r="B117" s="5" t="s">
        <v>735</v>
      </c>
      <c r="C117" s="7" t="s">
        <v>65</v>
      </c>
      <c r="D117" s="7" t="s">
        <v>53</v>
      </c>
      <c r="E117" s="7" t="s">
        <v>65</v>
      </c>
    </row>
    <row r="118">
      <c r="A118" s="4">
        <v>40483.0</v>
      </c>
      <c r="B118" s="5" t="s">
        <v>736</v>
      </c>
      <c r="C118" s="6">
        <f>+0.8 %</f>
        <v>0.008</v>
      </c>
      <c r="D118" s="6">
        <f>+0.9 %</f>
        <v>0.009</v>
      </c>
      <c r="E118" s="7" t="s">
        <v>15</v>
      </c>
    </row>
    <row r="119">
      <c r="A119" s="4">
        <v>40452.0</v>
      </c>
      <c r="B119" s="5" t="s">
        <v>737</v>
      </c>
      <c r="C119" s="6">
        <f>+0.1 %</f>
        <v>0.001</v>
      </c>
      <c r="D119" s="7" t="s">
        <v>18</v>
      </c>
      <c r="E119" s="7" t="s">
        <v>85</v>
      </c>
    </row>
    <row r="120">
      <c r="A120" s="4">
        <v>40422.0</v>
      </c>
      <c r="B120" s="5" t="s">
        <v>738</v>
      </c>
      <c r="C120" s="7" t="s">
        <v>53</v>
      </c>
      <c r="D120" s="7" t="s">
        <v>74</v>
      </c>
      <c r="E120" s="7" t="s">
        <v>23</v>
      </c>
    </row>
    <row r="121">
      <c r="A121" s="4">
        <v>40391.0</v>
      </c>
      <c r="B121" s="5" t="s">
        <v>739</v>
      </c>
      <c r="C121" s="7" t="s">
        <v>48</v>
      </c>
      <c r="D121" s="7" t="s">
        <v>65</v>
      </c>
      <c r="E121" s="7" t="s">
        <v>23</v>
      </c>
    </row>
    <row r="122">
      <c r="A122" s="4">
        <v>40360.0</v>
      </c>
      <c r="B122" s="5" t="s">
        <v>740</v>
      </c>
      <c r="C122" s="7" t="s">
        <v>53</v>
      </c>
      <c r="D122" s="7" t="s">
        <v>74</v>
      </c>
      <c r="E122" s="7" t="s">
        <v>65</v>
      </c>
    </row>
    <row r="123">
      <c r="A123" s="4">
        <v>40330.0</v>
      </c>
      <c r="B123" s="5" t="s">
        <v>741</v>
      </c>
      <c r="C123" s="7" t="s">
        <v>15</v>
      </c>
      <c r="D123" s="7" t="s">
        <v>48</v>
      </c>
      <c r="E123" s="7" t="s">
        <v>82</v>
      </c>
    </row>
    <row r="124">
      <c r="A124" s="4">
        <v>40299.0</v>
      </c>
      <c r="B124" s="5" t="s">
        <v>742</v>
      </c>
      <c r="C124" s="7" t="s">
        <v>60</v>
      </c>
      <c r="D124" s="6">
        <f>+0.2 %</f>
        <v>0.002</v>
      </c>
      <c r="E124" s="7" t="s">
        <v>105</v>
      </c>
    </row>
    <row r="125">
      <c r="A125" s="4">
        <v>40269.0</v>
      </c>
      <c r="B125" s="5" t="s">
        <v>743</v>
      </c>
      <c r="C125" s="5" t="s">
        <v>35</v>
      </c>
      <c r="D125" s="6">
        <f>+0.8 %</f>
        <v>0.008</v>
      </c>
      <c r="E125" s="7" t="s">
        <v>75</v>
      </c>
    </row>
    <row r="126">
      <c r="A126" s="4">
        <v>40238.0</v>
      </c>
      <c r="B126" s="5" t="s">
        <v>744</v>
      </c>
      <c r="C126" s="6">
        <f>+0.6 %</f>
        <v>0.006</v>
      </c>
      <c r="D126" s="6">
        <f>+0.4 %</f>
        <v>0.004</v>
      </c>
      <c r="E126" s="7" t="s">
        <v>78</v>
      </c>
    </row>
    <row r="127">
      <c r="A127" s="4">
        <v>40210.0</v>
      </c>
      <c r="B127" s="5" t="s">
        <v>745</v>
      </c>
      <c r="C127" s="6">
        <f>+0.2 %</f>
        <v>0.002</v>
      </c>
      <c r="D127" s="7" t="s">
        <v>60</v>
      </c>
      <c r="E127" s="7" t="s">
        <v>105</v>
      </c>
    </row>
    <row r="128">
      <c r="A128" s="4">
        <v>40179.0</v>
      </c>
      <c r="B128" s="5" t="s">
        <v>746</v>
      </c>
      <c r="C128" s="7" t="s">
        <v>15</v>
      </c>
      <c r="D128" s="7" t="s">
        <v>60</v>
      </c>
      <c r="E128" s="7" t="s">
        <v>67</v>
      </c>
    </row>
    <row r="129">
      <c r="A129" s="4">
        <v>40148.0</v>
      </c>
      <c r="B129" s="5" t="s">
        <v>747</v>
      </c>
      <c r="C129" s="7" t="s">
        <v>57</v>
      </c>
      <c r="D129" s="6">
        <f>+0.2 %</f>
        <v>0.002</v>
      </c>
      <c r="E129" s="7" t="s">
        <v>82</v>
      </c>
    </row>
    <row r="130">
      <c r="A130" s="4">
        <v>40118.0</v>
      </c>
      <c r="B130" s="5" t="s">
        <v>748</v>
      </c>
      <c r="C130" s="6">
        <f t="shared" ref="C130:C131" si="5">+0.2 %</f>
        <v>0.002</v>
      </c>
      <c r="D130" s="6">
        <f>+0.4 %</f>
        <v>0.004</v>
      </c>
      <c r="E130" s="7" t="s">
        <v>285</v>
      </c>
    </row>
    <row r="131">
      <c r="A131" s="4">
        <v>40087.0</v>
      </c>
      <c r="B131" s="5" t="s">
        <v>749</v>
      </c>
      <c r="C131" s="6">
        <f t="shared" si="5"/>
        <v>0.002</v>
      </c>
      <c r="D131" s="7" t="s">
        <v>48</v>
      </c>
      <c r="E131" s="7" t="s">
        <v>145</v>
      </c>
    </row>
    <row r="132">
      <c r="A132" s="4">
        <v>40057.0</v>
      </c>
      <c r="B132" s="5" t="s">
        <v>750</v>
      </c>
      <c r="C132" s="5" t="s">
        <v>35</v>
      </c>
      <c r="D132" s="7" t="s">
        <v>82</v>
      </c>
      <c r="E132" s="7" t="s">
        <v>90</v>
      </c>
    </row>
    <row r="133">
      <c r="A133" s="4">
        <v>40026.0</v>
      </c>
      <c r="B133" s="5" t="s">
        <v>745</v>
      </c>
      <c r="C133" s="7" t="s">
        <v>23</v>
      </c>
      <c r="D133" s="7" t="s">
        <v>106</v>
      </c>
      <c r="E133" s="7" t="s">
        <v>152</v>
      </c>
    </row>
    <row r="134">
      <c r="A134" s="4">
        <v>39995.0</v>
      </c>
      <c r="B134" s="5" t="s">
        <v>751</v>
      </c>
      <c r="C134" s="7" t="s">
        <v>74</v>
      </c>
      <c r="D134" s="7" t="s">
        <v>13</v>
      </c>
      <c r="E134" s="7" t="s">
        <v>72</v>
      </c>
    </row>
    <row r="135">
      <c r="A135" s="4">
        <v>39965.0</v>
      </c>
      <c r="B135" s="5" t="s">
        <v>752</v>
      </c>
      <c r="C135" s="7" t="s">
        <v>60</v>
      </c>
      <c r="D135" s="7" t="s">
        <v>18</v>
      </c>
      <c r="E135" s="7" t="s">
        <v>182</v>
      </c>
    </row>
    <row r="136">
      <c r="A136" s="4">
        <v>39934.0</v>
      </c>
      <c r="B136" s="5" t="s">
        <v>753</v>
      </c>
      <c r="C136" s="7" t="s">
        <v>53</v>
      </c>
      <c r="D136" s="6">
        <f>+0.2 %</f>
        <v>0.002</v>
      </c>
      <c r="E136" s="7" t="s">
        <v>92</v>
      </c>
    </row>
    <row r="137">
      <c r="A137" s="4">
        <v>39904.0</v>
      </c>
      <c r="B137" s="5" t="s">
        <v>754</v>
      </c>
      <c r="C137" s="6">
        <f>+0.1 %</f>
        <v>0.001</v>
      </c>
      <c r="D137" s="6">
        <f>+0.6 %</f>
        <v>0.006</v>
      </c>
      <c r="E137" s="7" t="s">
        <v>140</v>
      </c>
    </row>
    <row r="138">
      <c r="A138" s="4">
        <v>39873.0</v>
      </c>
      <c r="B138" s="5" t="s">
        <v>753</v>
      </c>
      <c r="C138" s="6">
        <f t="shared" ref="C138:D138" si="6">+0.2 %</f>
        <v>0.002</v>
      </c>
      <c r="D138" s="6">
        <f t="shared" si="6"/>
        <v>0.002</v>
      </c>
      <c r="E138" s="7" t="s">
        <v>140</v>
      </c>
    </row>
    <row r="139">
      <c r="A139" s="4">
        <v>39845.0</v>
      </c>
      <c r="B139" s="5" t="s">
        <v>755</v>
      </c>
      <c r="C139" s="6">
        <f>+0.3 %</f>
        <v>0.003</v>
      </c>
      <c r="D139" s="7" t="s">
        <v>65</v>
      </c>
      <c r="E139" s="7" t="s">
        <v>95</v>
      </c>
    </row>
    <row r="140">
      <c r="A140" s="4">
        <v>39814.0</v>
      </c>
      <c r="B140" s="5" t="s">
        <v>756</v>
      </c>
      <c r="C140" s="7" t="s">
        <v>15</v>
      </c>
      <c r="D140" s="7" t="s">
        <v>66</v>
      </c>
      <c r="E140" s="7" t="s">
        <v>212</v>
      </c>
    </row>
    <row r="141">
      <c r="A141" s="4">
        <v>39783.0</v>
      </c>
      <c r="B141" s="5" t="s">
        <v>757</v>
      </c>
      <c r="C141" s="7" t="s">
        <v>65</v>
      </c>
      <c r="D141" s="7" t="s">
        <v>66</v>
      </c>
      <c r="E141" s="7" t="s">
        <v>108</v>
      </c>
    </row>
    <row r="142">
      <c r="A142" s="4">
        <v>39753.0</v>
      </c>
      <c r="B142" s="5" t="s">
        <v>758</v>
      </c>
      <c r="C142" s="6">
        <f>+0.1 %</f>
        <v>0.001</v>
      </c>
      <c r="D142" s="7" t="s">
        <v>57</v>
      </c>
      <c r="E142" s="7" t="s">
        <v>99</v>
      </c>
    </row>
    <row r="143">
      <c r="A143" s="4">
        <v>39722.0</v>
      </c>
      <c r="B143" s="5" t="s">
        <v>759</v>
      </c>
      <c r="C143" s="7" t="s">
        <v>15</v>
      </c>
      <c r="D143" s="7" t="s">
        <v>15</v>
      </c>
      <c r="E143" s="7" t="s">
        <v>100</v>
      </c>
    </row>
    <row r="144">
      <c r="A144" s="4">
        <v>39692.0</v>
      </c>
      <c r="B144" s="5" t="s">
        <v>760</v>
      </c>
      <c r="C144" s="5" t="s">
        <v>35</v>
      </c>
      <c r="D144" s="7" t="s">
        <v>80</v>
      </c>
      <c r="E144" s="7" t="s">
        <v>255</v>
      </c>
    </row>
    <row r="145">
      <c r="A145" s="4">
        <v>39661.0</v>
      </c>
      <c r="B145" s="5" t="s">
        <v>760</v>
      </c>
      <c r="C145" s="5" t="s">
        <v>35</v>
      </c>
      <c r="D145" s="7" t="s">
        <v>105</v>
      </c>
      <c r="E145" s="7" t="s">
        <v>7</v>
      </c>
    </row>
    <row r="146">
      <c r="A146" s="4">
        <v>39630.0</v>
      </c>
      <c r="B146" s="5" t="s">
        <v>760</v>
      </c>
      <c r="C146" s="7" t="s">
        <v>70</v>
      </c>
      <c r="D146" s="7" t="s">
        <v>212</v>
      </c>
      <c r="E146" s="7" t="s">
        <v>108</v>
      </c>
    </row>
    <row r="147">
      <c r="A147" s="4">
        <v>39600.0</v>
      </c>
      <c r="B147" s="5" t="s">
        <v>761</v>
      </c>
      <c r="C147" s="6">
        <f>+0.4 %</f>
        <v>0.004</v>
      </c>
      <c r="D147" s="7" t="s">
        <v>65</v>
      </c>
      <c r="E147" s="7" t="s">
        <v>92</v>
      </c>
    </row>
    <row r="148">
      <c r="A148" s="4">
        <v>39569.0</v>
      </c>
      <c r="B148" s="5" t="s">
        <v>471</v>
      </c>
      <c r="C148" s="7" t="s">
        <v>82</v>
      </c>
      <c r="D148" s="7" t="s">
        <v>66</v>
      </c>
      <c r="E148" s="7" t="s">
        <v>66</v>
      </c>
    </row>
    <row r="149">
      <c r="A149" s="4">
        <v>39539.0</v>
      </c>
      <c r="B149" s="5" t="s">
        <v>762</v>
      </c>
      <c r="C149" s="6">
        <f>+0.1 %</f>
        <v>0.001</v>
      </c>
      <c r="D149" s="6">
        <f>+1.5 %</f>
        <v>0.015</v>
      </c>
      <c r="E149" s="7" t="s">
        <v>78</v>
      </c>
    </row>
    <row r="150">
      <c r="A150" s="4">
        <v>39508.0</v>
      </c>
      <c r="B150" s="5" t="s">
        <v>763</v>
      </c>
      <c r="C150" s="6">
        <f>+0.3 %</f>
        <v>0.003</v>
      </c>
      <c r="D150" s="7" t="s">
        <v>15</v>
      </c>
      <c r="E150" s="7" t="s">
        <v>105</v>
      </c>
    </row>
    <row r="151">
      <c r="A151" s="4">
        <v>39479.0</v>
      </c>
      <c r="B151" s="5" t="s">
        <v>764</v>
      </c>
      <c r="C151" s="6">
        <f>+1 %</f>
        <v>0.01</v>
      </c>
      <c r="D151" s="7" t="s">
        <v>63</v>
      </c>
      <c r="E151" s="7" t="s">
        <v>72</v>
      </c>
    </row>
    <row r="152">
      <c r="A152" s="4">
        <v>39448.0</v>
      </c>
      <c r="B152" s="5" t="s">
        <v>765</v>
      </c>
      <c r="C152" s="7" t="s">
        <v>82</v>
      </c>
      <c r="D152" s="7" t="s">
        <v>90</v>
      </c>
      <c r="E152" s="7" t="s">
        <v>80</v>
      </c>
    </row>
    <row r="153">
      <c r="A153" s="4">
        <v>39417.0</v>
      </c>
      <c r="B153" s="5" t="s">
        <v>766</v>
      </c>
      <c r="C153" s="7" t="s">
        <v>13</v>
      </c>
      <c r="D153" s="6">
        <f>+0.8 %</f>
        <v>0.008</v>
      </c>
      <c r="E153" s="6">
        <f>+0.2 %</f>
        <v>0.002</v>
      </c>
    </row>
    <row r="154">
      <c r="A154" s="4">
        <v>39387.0</v>
      </c>
      <c r="B154" s="5" t="s">
        <v>767</v>
      </c>
      <c r="C154" s="7" t="s">
        <v>53</v>
      </c>
      <c r="D154" s="6">
        <f>+1.4 %</f>
        <v>0.014</v>
      </c>
      <c r="E154" s="6">
        <f>+1.5 %</f>
        <v>0.015</v>
      </c>
    </row>
    <row r="155">
      <c r="A155" s="4">
        <v>39356.0</v>
      </c>
      <c r="B155" s="5" t="s">
        <v>768</v>
      </c>
      <c r="C155" s="6">
        <f>+2.2 %</f>
        <v>0.022</v>
      </c>
      <c r="D155" s="6">
        <f>+0.2 %</f>
        <v>0.002</v>
      </c>
      <c r="E155" s="6">
        <f>+5.5 %</f>
        <v>0.055</v>
      </c>
    </row>
    <row r="156">
      <c r="A156" s="4">
        <v>39326.0</v>
      </c>
      <c r="B156" s="5" t="s">
        <v>769</v>
      </c>
      <c r="C156" s="7" t="s">
        <v>74</v>
      </c>
      <c r="D156" s="7" t="s">
        <v>72</v>
      </c>
      <c r="E156" s="6">
        <f>+0.3 %</f>
        <v>0.003</v>
      </c>
    </row>
    <row r="157">
      <c r="A157" s="4">
        <v>39295.0</v>
      </c>
      <c r="B157" s="5" t="s">
        <v>474</v>
      </c>
      <c r="C157" s="7" t="s">
        <v>66</v>
      </c>
      <c r="D157" s="6">
        <f>+0.6 %</f>
        <v>0.006</v>
      </c>
      <c r="E157" s="6">
        <f>+0.5 %</f>
        <v>0.005</v>
      </c>
    </row>
    <row r="158">
      <c r="A158" s="4">
        <v>39264.0</v>
      </c>
      <c r="B158" s="5" t="s">
        <v>770</v>
      </c>
      <c r="C158" s="7" t="s">
        <v>53</v>
      </c>
      <c r="D158" s="7" t="s">
        <v>53</v>
      </c>
      <c r="E158" s="6">
        <f>+1.4 %</f>
        <v>0.014</v>
      </c>
    </row>
    <row r="159">
      <c r="A159" s="4">
        <v>39234.0</v>
      </c>
      <c r="B159" s="5" t="s">
        <v>771</v>
      </c>
      <c r="C159" s="6">
        <f>+2 %</f>
        <v>0.02</v>
      </c>
      <c r="D159" s="7" t="s">
        <v>57</v>
      </c>
      <c r="E159" s="6">
        <f>+2 %</f>
        <v>0.02</v>
      </c>
    </row>
    <row r="160">
      <c r="A160" s="4">
        <v>39203.0</v>
      </c>
      <c r="B160" s="5" t="s">
        <v>772</v>
      </c>
      <c r="C160" s="7" t="s">
        <v>63</v>
      </c>
      <c r="D160" s="7" t="s">
        <v>72</v>
      </c>
      <c r="E160" s="7" t="s">
        <v>72</v>
      </c>
    </row>
    <row r="161">
      <c r="A161" s="4">
        <v>39173.0</v>
      </c>
      <c r="B161" s="5" t="s">
        <v>773</v>
      </c>
      <c r="C161" s="7" t="s">
        <v>15</v>
      </c>
      <c r="D161" s="6">
        <f>+0.7 %</f>
        <v>0.007</v>
      </c>
      <c r="E161" s="6">
        <f>+3.2 %</f>
        <v>0.032</v>
      </c>
    </row>
    <row r="162">
      <c r="A162" s="4">
        <v>39142.0</v>
      </c>
      <c r="B162" s="5" t="s">
        <v>665</v>
      </c>
      <c r="C162" s="6">
        <f>+0.1 %</f>
        <v>0.001</v>
      </c>
      <c r="D162" s="6">
        <f>+1.8 %</f>
        <v>0.018</v>
      </c>
      <c r="E162" s="7" t="s">
        <v>65</v>
      </c>
    </row>
    <row r="163">
      <c r="A163" s="4">
        <v>39114.0</v>
      </c>
      <c r="B163" s="5" t="s">
        <v>774</v>
      </c>
      <c r="C163" s="6">
        <f t="shared" ref="C163:C164" si="7">+0.9 %</f>
        <v>0.009</v>
      </c>
      <c r="D163" s="6">
        <f>+1.6 %</f>
        <v>0.016</v>
      </c>
      <c r="E163" s="5" t="s">
        <v>366</v>
      </c>
    </row>
    <row r="164">
      <c r="A164" s="4">
        <v>39083.0</v>
      </c>
      <c r="B164" s="5" t="s">
        <v>775</v>
      </c>
      <c r="C164" s="6">
        <f t="shared" si="7"/>
        <v>0.009</v>
      </c>
      <c r="D164" s="6">
        <f>+4.7 %</f>
        <v>0.047</v>
      </c>
      <c r="E164" s="5" t="s">
        <v>366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776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512</v>
      </c>
      <c r="C2" s="7" t="s">
        <v>65</v>
      </c>
      <c r="D2" s="6">
        <f>+0.2 %</f>
        <v>0.002</v>
      </c>
      <c r="E2" s="7" t="s">
        <v>188</v>
      </c>
    </row>
    <row r="3">
      <c r="A3" s="4">
        <v>43983.0</v>
      </c>
      <c r="B3" s="5" t="s">
        <v>777</v>
      </c>
      <c r="C3" s="7" t="s">
        <v>60</v>
      </c>
      <c r="D3" s="6">
        <f t="shared" ref="D3:D4" si="1">+1.8 %</f>
        <v>0.018</v>
      </c>
      <c r="E3" s="7" t="s">
        <v>88</v>
      </c>
    </row>
    <row r="4">
      <c r="A4" s="4">
        <v>43952.0</v>
      </c>
      <c r="B4" s="5" t="s">
        <v>778</v>
      </c>
      <c r="C4" s="6">
        <f>+1.5 %</f>
        <v>0.015</v>
      </c>
      <c r="D4" s="6">
        <f t="shared" si="1"/>
        <v>0.018</v>
      </c>
      <c r="E4" s="7" t="s">
        <v>152</v>
      </c>
    </row>
    <row r="5">
      <c r="A5" s="4">
        <v>43922.0</v>
      </c>
      <c r="B5" s="5" t="s">
        <v>779</v>
      </c>
      <c r="C5" s="6">
        <f>+0.6 %</f>
        <v>0.006</v>
      </c>
      <c r="D5" s="7" t="s">
        <v>106</v>
      </c>
      <c r="E5" s="7" t="s">
        <v>108</v>
      </c>
    </row>
    <row r="6">
      <c r="A6" s="4">
        <v>43891.0</v>
      </c>
      <c r="B6" s="5" t="s">
        <v>780</v>
      </c>
      <c r="C6" s="7" t="s">
        <v>60</v>
      </c>
      <c r="D6" s="7" t="s">
        <v>7</v>
      </c>
      <c r="E6" s="7" t="s">
        <v>108</v>
      </c>
    </row>
    <row r="7">
      <c r="A7" s="4">
        <v>43862.0</v>
      </c>
      <c r="B7" s="5" t="s">
        <v>781</v>
      </c>
      <c r="C7" s="7" t="s">
        <v>80</v>
      </c>
      <c r="D7" s="7" t="s">
        <v>624</v>
      </c>
      <c r="E7" s="7" t="s">
        <v>624</v>
      </c>
    </row>
    <row r="8">
      <c r="A8" s="4">
        <v>43831.0</v>
      </c>
      <c r="B8" s="5" t="s">
        <v>782</v>
      </c>
      <c r="C8" s="7" t="s">
        <v>85</v>
      </c>
      <c r="D8" s="7" t="s">
        <v>66</v>
      </c>
      <c r="E8" s="7" t="s">
        <v>23</v>
      </c>
    </row>
    <row r="9">
      <c r="A9" s="4">
        <v>43800.0</v>
      </c>
      <c r="B9" s="5" t="s">
        <v>783</v>
      </c>
      <c r="C9" s="7" t="s">
        <v>48</v>
      </c>
      <c r="D9" s="7" t="s">
        <v>65</v>
      </c>
      <c r="E9" s="7" t="s">
        <v>57</v>
      </c>
    </row>
    <row r="10">
      <c r="A10" s="4">
        <v>43770.0</v>
      </c>
      <c r="B10" s="5" t="s">
        <v>784</v>
      </c>
      <c r="C10" s="6">
        <f>+0.3 %</f>
        <v>0.003</v>
      </c>
      <c r="D10" s="7" t="s">
        <v>74</v>
      </c>
      <c r="E10" s="6">
        <f>+0.9 %</f>
        <v>0.009</v>
      </c>
    </row>
    <row r="11">
      <c r="A11" s="4">
        <v>43739.0</v>
      </c>
      <c r="B11" s="5" t="s">
        <v>785</v>
      </c>
      <c r="C11" s="7" t="s">
        <v>74</v>
      </c>
      <c r="D11" s="7" t="s">
        <v>82</v>
      </c>
      <c r="E11" s="6">
        <f>+0.4 %</f>
        <v>0.004</v>
      </c>
    </row>
    <row r="12">
      <c r="A12" s="4">
        <v>43709.0</v>
      </c>
      <c r="B12" s="5" t="s">
        <v>786</v>
      </c>
      <c r="C12" s="7" t="s">
        <v>15</v>
      </c>
      <c r="D12" s="7" t="s">
        <v>48</v>
      </c>
      <c r="E12" s="6">
        <f>+1.6 %</f>
        <v>0.016</v>
      </c>
    </row>
    <row r="13">
      <c r="A13" s="4">
        <v>43678.0</v>
      </c>
      <c r="B13" s="5" t="s">
        <v>787</v>
      </c>
      <c r="C13" s="7" t="s">
        <v>48</v>
      </c>
      <c r="D13" s="7" t="s">
        <v>57</v>
      </c>
      <c r="E13" s="6">
        <f>+1.5 %</f>
        <v>0.015</v>
      </c>
    </row>
    <row r="14">
      <c r="A14" s="4">
        <v>43647.0</v>
      </c>
      <c r="B14" s="5" t="s">
        <v>788</v>
      </c>
      <c r="C14" s="6">
        <f>+0.3 %</f>
        <v>0.003</v>
      </c>
      <c r="D14" s="5" t="s">
        <v>35</v>
      </c>
      <c r="E14" s="6">
        <f>+1.8 %</f>
        <v>0.018</v>
      </c>
    </row>
    <row r="15">
      <c r="A15" s="4">
        <v>43617.0</v>
      </c>
      <c r="B15" s="5" t="s">
        <v>789</v>
      </c>
      <c r="C15" s="6">
        <f>+0.1 %</f>
        <v>0.001</v>
      </c>
      <c r="D15" s="6">
        <f>+0.3 %</f>
        <v>0.003</v>
      </c>
      <c r="E15" s="6">
        <f>+5.1 %</f>
        <v>0.051</v>
      </c>
    </row>
    <row r="16">
      <c r="A16" s="4">
        <v>43586.0</v>
      </c>
      <c r="B16" s="5" t="s">
        <v>790</v>
      </c>
      <c r="C16" s="7" t="s">
        <v>60</v>
      </c>
      <c r="D16" s="6">
        <f>+0.9 %</f>
        <v>0.009</v>
      </c>
      <c r="E16" s="6">
        <f>+9 %</f>
        <v>0.09</v>
      </c>
    </row>
    <row r="17">
      <c r="A17" s="4">
        <v>43556.0</v>
      </c>
      <c r="B17" s="5" t="s">
        <v>791</v>
      </c>
      <c r="C17" s="6">
        <f>+0.6 %</f>
        <v>0.006</v>
      </c>
      <c r="D17" s="6">
        <f>+1.9 %</f>
        <v>0.019</v>
      </c>
      <c r="E17" s="6">
        <f>+11.3 %</f>
        <v>0.113</v>
      </c>
    </row>
    <row r="18">
      <c r="A18" s="4">
        <v>43525.0</v>
      </c>
      <c r="B18" s="5" t="s">
        <v>792</v>
      </c>
      <c r="C18" s="6">
        <f>+0.7 %</f>
        <v>0.007</v>
      </c>
      <c r="D18" s="6">
        <f>+1.1 %</f>
        <v>0.011</v>
      </c>
      <c r="E18" s="6">
        <f>+12 %</f>
        <v>0.12</v>
      </c>
    </row>
    <row r="19">
      <c r="A19" s="4">
        <v>43497.0</v>
      </c>
      <c r="B19" s="5" t="s">
        <v>793</v>
      </c>
      <c r="C19" s="6">
        <f>+0.6 %</f>
        <v>0.006</v>
      </c>
      <c r="D19" s="6">
        <f>+0.9 %</f>
        <v>0.009</v>
      </c>
      <c r="E19" s="6">
        <f>+12.7 %</f>
        <v>0.127</v>
      </c>
    </row>
    <row r="20">
      <c r="A20" s="4">
        <v>43466.0</v>
      </c>
      <c r="B20" s="5" t="s">
        <v>794</v>
      </c>
      <c r="C20" s="7" t="s">
        <v>57</v>
      </c>
      <c r="D20" s="6">
        <f>+0.1 %</f>
        <v>0.001</v>
      </c>
      <c r="E20" s="6">
        <f>+13.7 %</f>
        <v>0.137</v>
      </c>
    </row>
    <row r="21">
      <c r="A21" s="4">
        <v>43435.0</v>
      </c>
      <c r="B21" s="5" t="s">
        <v>514</v>
      </c>
      <c r="C21" s="6">
        <f>+0.5 %</f>
        <v>0.005</v>
      </c>
      <c r="D21" s="6">
        <f>+0.8 %</f>
        <v>0.008</v>
      </c>
      <c r="E21" s="6">
        <f>+16.9 %</f>
        <v>0.169</v>
      </c>
    </row>
    <row r="22">
      <c r="A22" s="4">
        <v>43405.0</v>
      </c>
      <c r="B22" s="5" t="s">
        <v>795</v>
      </c>
      <c r="C22" s="7" t="s">
        <v>57</v>
      </c>
      <c r="D22" s="7" t="s">
        <v>57</v>
      </c>
      <c r="E22" s="6">
        <f>+19 %</f>
        <v>0.19</v>
      </c>
    </row>
    <row r="23">
      <c r="A23" s="4">
        <v>43374.0</v>
      </c>
      <c r="B23" s="5" t="s">
        <v>796</v>
      </c>
      <c r="C23" s="6">
        <f>+0.4 %</f>
        <v>0.004</v>
      </c>
      <c r="D23" s="7" t="s">
        <v>57</v>
      </c>
      <c r="E23" s="6">
        <f>+21.9 %</f>
        <v>0.219</v>
      </c>
    </row>
    <row r="24">
      <c r="A24" s="4">
        <v>43344.0</v>
      </c>
      <c r="B24" s="5" t="s">
        <v>797</v>
      </c>
      <c r="C24" s="7" t="s">
        <v>60</v>
      </c>
      <c r="D24" s="6">
        <f>+2.8 %</f>
        <v>0.028</v>
      </c>
      <c r="E24" s="6">
        <f>+22.3 %</f>
        <v>0.223</v>
      </c>
    </row>
    <row r="25">
      <c r="A25" s="4">
        <v>43313.0</v>
      </c>
      <c r="B25" s="5" t="s">
        <v>796</v>
      </c>
      <c r="C25" s="7" t="s">
        <v>57</v>
      </c>
      <c r="D25" s="6">
        <f>+7.3 %</f>
        <v>0.073</v>
      </c>
      <c r="E25" s="6">
        <f>+22.7 %</f>
        <v>0.227</v>
      </c>
    </row>
    <row r="26">
      <c r="A26" s="4">
        <v>43282.0</v>
      </c>
      <c r="B26" s="5" t="s">
        <v>798</v>
      </c>
      <c r="C26" s="6">
        <f>+3.5 %</f>
        <v>0.035</v>
      </c>
      <c r="D26" s="6">
        <f>+9.3 %</f>
        <v>0.093</v>
      </c>
      <c r="E26" s="6">
        <f>+23.8 %</f>
        <v>0.238</v>
      </c>
    </row>
    <row r="27">
      <c r="A27" s="4">
        <v>43252.0</v>
      </c>
      <c r="B27" s="5" t="s">
        <v>799</v>
      </c>
      <c r="C27" s="6">
        <f>+3.9 %</f>
        <v>0.039</v>
      </c>
      <c r="D27" s="6">
        <f>+7 %</f>
        <v>0.07</v>
      </c>
      <c r="E27" s="6">
        <f>+21.2 %</f>
        <v>0.212</v>
      </c>
    </row>
    <row r="28">
      <c r="A28" s="4">
        <v>43221.0</v>
      </c>
      <c r="B28" s="5" t="s">
        <v>800</v>
      </c>
      <c r="C28" s="6">
        <f>+1.7 %</f>
        <v>0.017</v>
      </c>
      <c r="D28" s="6">
        <f>+4.4 %</f>
        <v>0.044</v>
      </c>
      <c r="E28" s="6">
        <f>+19.2 %</f>
        <v>0.192</v>
      </c>
    </row>
    <row r="29">
      <c r="A29" s="4">
        <v>43191.0</v>
      </c>
      <c r="B29" s="5" t="s">
        <v>801</v>
      </c>
      <c r="C29" s="6">
        <f>+1.3 %</f>
        <v>0.013</v>
      </c>
      <c r="D29" s="6">
        <f>+4.2 %</f>
        <v>0.042</v>
      </c>
      <c r="E29" s="6">
        <f>+20 %</f>
        <v>0.2</v>
      </c>
    </row>
    <row r="30">
      <c r="A30" s="4">
        <v>43160.0</v>
      </c>
      <c r="B30" s="5" t="s">
        <v>802</v>
      </c>
      <c r="C30" s="6">
        <f>+1.4 %</f>
        <v>0.014</v>
      </c>
      <c r="D30" s="6">
        <f>+5.5 %</f>
        <v>0.055</v>
      </c>
      <c r="E30" s="6">
        <f>+19.9 %</f>
        <v>0.199</v>
      </c>
    </row>
    <row r="31">
      <c r="A31" s="4">
        <v>43132.0</v>
      </c>
      <c r="B31" s="5" t="s">
        <v>476</v>
      </c>
      <c r="C31" s="6">
        <f>+1.5 %</f>
        <v>0.015</v>
      </c>
      <c r="D31" s="6">
        <f>+6.5 %</f>
        <v>0.065</v>
      </c>
      <c r="E31" s="6">
        <f>+20.5 %</f>
        <v>0.205</v>
      </c>
    </row>
    <row r="32">
      <c r="A32" s="4">
        <v>43101.0</v>
      </c>
      <c r="B32" s="5" t="s">
        <v>803</v>
      </c>
      <c r="C32" s="6">
        <f>+2.5 %</f>
        <v>0.025</v>
      </c>
      <c r="D32" s="6">
        <f>+7.2 %</f>
        <v>0.072</v>
      </c>
      <c r="E32" s="6">
        <f>+20.7 %</f>
        <v>0.207</v>
      </c>
    </row>
    <row r="33">
      <c r="A33" s="4">
        <v>43070.0</v>
      </c>
      <c r="B33" s="5" t="s">
        <v>804</v>
      </c>
      <c r="C33" s="6">
        <f>+2.3 %</f>
        <v>0.023</v>
      </c>
      <c r="D33" s="6">
        <f>+5.4 %</f>
        <v>0.054</v>
      </c>
      <c r="E33" s="6">
        <f>+17.8 %</f>
        <v>0.178</v>
      </c>
    </row>
    <row r="34">
      <c r="A34" s="4">
        <v>43040.0</v>
      </c>
      <c r="B34" s="5" t="s">
        <v>805</v>
      </c>
      <c r="C34" s="6">
        <f>+2.2 %</f>
        <v>0.022</v>
      </c>
      <c r="D34" s="6">
        <f>+2.9 %</f>
        <v>0.029</v>
      </c>
      <c r="E34" s="6">
        <f>+16.1 %</f>
        <v>0.161</v>
      </c>
    </row>
    <row r="35">
      <c r="A35" s="4">
        <v>43009.0</v>
      </c>
      <c r="B35" s="5" t="s">
        <v>806</v>
      </c>
      <c r="C35" s="6">
        <f>+0.8 %</f>
        <v>0.008</v>
      </c>
      <c r="D35" s="6">
        <f>+1.4 %</f>
        <v>0.014</v>
      </c>
      <c r="E35" s="6">
        <f>+14.1 %</f>
        <v>0.141</v>
      </c>
    </row>
    <row r="36">
      <c r="A36" s="4">
        <v>42979.0</v>
      </c>
      <c r="B36" s="5" t="s">
        <v>740</v>
      </c>
      <c r="C36" s="7" t="s">
        <v>53</v>
      </c>
      <c r="D36" s="6">
        <f>+1.9 %</f>
        <v>0.019</v>
      </c>
      <c r="E36" s="6">
        <f>+12.5 %</f>
        <v>0.125</v>
      </c>
    </row>
    <row r="37">
      <c r="A37" s="4">
        <v>42948.0</v>
      </c>
      <c r="B37" s="5" t="s">
        <v>750</v>
      </c>
      <c r="C37" s="6">
        <f>+0.7 %</f>
        <v>0.007</v>
      </c>
      <c r="D37" s="6">
        <f>+4.2 %</f>
        <v>0.042</v>
      </c>
      <c r="E37" s="6">
        <f t="shared" ref="E37:E38" si="2">+12 %</f>
        <v>0.12</v>
      </c>
    </row>
    <row r="38">
      <c r="A38" s="4">
        <v>42917.0</v>
      </c>
      <c r="B38" s="5" t="s">
        <v>739</v>
      </c>
      <c r="C38" s="6">
        <f>+1.3 %</f>
        <v>0.013</v>
      </c>
      <c r="D38" s="6">
        <f>+5.9 %</f>
        <v>0.059</v>
      </c>
      <c r="E38" s="6">
        <f t="shared" si="2"/>
        <v>0.12</v>
      </c>
    </row>
    <row r="39">
      <c r="A39" s="4">
        <v>42887.0</v>
      </c>
      <c r="B39" s="5" t="s">
        <v>807</v>
      </c>
      <c r="C39" s="6">
        <f>+2.2 %</f>
        <v>0.022</v>
      </c>
      <c r="D39" s="6">
        <f>+5.8 %</f>
        <v>0.058</v>
      </c>
      <c r="E39" s="6">
        <f>+13.1 %</f>
        <v>0.131</v>
      </c>
    </row>
    <row r="40">
      <c r="A40" s="4">
        <v>42856.0</v>
      </c>
      <c r="B40" s="5" t="s">
        <v>808</v>
      </c>
      <c r="C40" s="6">
        <f>+2.4 %</f>
        <v>0.024</v>
      </c>
      <c r="D40" s="6">
        <f>+5.5 %</f>
        <v>0.055</v>
      </c>
      <c r="E40" s="6">
        <f>+12.1 %</f>
        <v>0.121</v>
      </c>
    </row>
    <row r="41">
      <c r="A41" s="4">
        <v>42826.0</v>
      </c>
      <c r="B41" s="5" t="s">
        <v>809</v>
      </c>
      <c r="C41" s="6">
        <f>+1.2 %</f>
        <v>0.012</v>
      </c>
      <c r="D41" s="6">
        <f>+4.8 %</f>
        <v>0.048</v>
      </c>
      <c r="E41" s="6">
        <f>+10.5 %</f>
        <v>0.105</v>
      </c>
    </row>
    <row r="42">
      <c r="A42" s="4">
        <v>42795.0</v>
      </c>
      <c r="B42" s="5" t="s">
        <v>810</v>
      </c>
      <c r="C42" s="6">
        <f>+1.9 %</f>
        <v>0.019</v>
      </c>
      <c r="D42" s="6">
        <f>+3.6 %</f>
        <v>0.036</v>
      </c>
      <c r="E42" s="6">
        <f>+11.1 %</f>
        <v>0.111</v>
      </c>
    </row>
    <row r="43">
      <c r="A43" s="4">
        <v>42767.0</v>
      </c>
      <c r="B43" s="5" t="s">
        <v>811</v>
      </c>
      <c r="C43" s="6">
        <f>+1.7 %</f>
        <v>0.017</v>
      </c>
      <c r="D43" s="6">
        <f>+2.6 %</f>
        <v>0.026</v>
      </c>
      <c r="E43" s="6">
        <f>+9.1 %</f>
        <v>0.091</v>
      </c>
    </row>
    <row r="44">
      <c r="A44" s="4">
        <v>42736.0</v>
      </c>
      <c r="B44" s="5" t="s">
        <v>718</v>
      </c>
      <c r="C44" s="5" t="s">
        <v>35</v>
      </c>
      <c r="D44" s="6">
        <f>+1.4 %</f>
        <v>0.014</v>
      </c>
      <c r="E44" s="6">
        <f>+7.4 %</f>
        <v>0.074</v>
      </c>
    </row>
    <row r="45">
      <c r="A45" s="4">
        <v>42705.0</v>
      </c>
      <c r="B45" s="5" t="s">
        <v>718</v>
      </c>
      <c r="C45" s="6">
        <f>+0.9 %</f>
        <v>0.009</v>
      </c>
      <c r="D45" s="6">
        <f>+0.7 %</f>
        <v>0.007</v>
      </c>
      <c r="E45" s="6">
        <f>+6.2 %</f>
        <v>0.062</v>
      </c>
    </row>
    <row r="46">
      <c r="A46" s="4">
        <v>42675.0</v>
      </c>
      <c r="B46" s="5" t="s">
        <v>812</v>
      </c>
      <c r="C46" s="6">
        <f>+0.5 %</f>
        <v>0.005</v>
      </c>
      <c r="D46" s="7" t="s">
        <v>74</v>
      </c>
      <c r="E46" s="6">
        <f>+5.5 %</f>
        <v>0.055</v>
      </c>
    </row>
    <row r="47">
      <c r="A47" s="4">
        <v>42644.0</v>
      </c>
      <c r="B47" s="5" t="s">
        <v>813</v>
      </c>
      <c r="C47" s="7" t="s">
        <v>74</v>
      </c>
      <c r="D47" s="7" t="s">
        <v>18</v>
      </c>
      <c r="E47" s="6">
        <f>+4 %</f>
        <v>0.04</v>
      </c>
    </row>
    <row r="48">
      <c r="A48" s="4">
        <v>42614.0</v>
      </c>
      <c r="B48" s="5" t="s">
        <v>814</v>
      </c>
      <c r="C48" s="7" t="s">
        <v>18</v>
      </c>
      <c r="D48" s="6">
        <f>+2.5 %</f>
        <v>0.025</v>
      </c>
      <c r="E48" s="6">
        <f>+4.9 %</f>
        <v>0.049</v>
      </c>
    </row>
    <row r="49">
      <c r="A49" s="4">
        <v>42583.0</v>
      </c>
      <c r="B49" s="5" t="s">
        <v>815</v>
      </c>
      <c r="C49" s="6">
        <f>+0.7 %</f>
        <v>0.007</v>
      </c>
      <c r="D49" s="6">
        <f>+4.3 %</f>
        <v>0.043</v>
      </c>
      <c r="E49" s="6">
        <f>+6.8 %</f>
        <v>0.068</v>
      </c>
    </row>
    <row r="50">
      <c r="A50" s="4">
        <v>42552.0</v>
      </c>
      <c r="B50" s="5" t="s">
        <v>812</v>
      </c>
      <c r="C50" s="6">
        <f>+2.4 %</f>
        <v>0.024</v>
      </c>
      <c r="D50" s="6">
        <f>+4.6 %</f>
        <v>0.046</v>
      </c>
      <c r="E50" s="6">
        <f>+7.3 %</f>
        <v>0.073</v>
      </c>
    </row>
    <row r="51">
      <c r="A51" s="4">
        <v>42522.0</v>
      </c>
      <c r="B51" s="5" t="s">
        <v>816</v>
      </c>
      <c r="C51" s="6">
        <f>+1.2 %</f>
        <v>0.012</v>
      </c>
      <c r="D51" s="6">
        <f>+3.9 %</f>
        <v>0.039</v>
      </c>
      <c r="E51" s="6">
        <f>+4.7 %</f>
        <v>0.047</v>
      </c>
    </row>
    <row r="52">
      <c r="A52" s="4">
        <v>42491.0</v>
      </c>
      <c r="B52" s="5" t="s">
        <v>817</v>
      </c>
      <c r="C52" s="6">
        <f>+0.9 %</f>
        <v>0.009</v>
      </c>
      <c r="D52" s="6">
        <f>+2.6 %</f>
        <v>0.026</v>
      </c>
      <c r="E52" s="6">
        <f>+4.3 %</f>
        <v>0.043</v>
      </c>
    </row>
    <row r="53">
      <c r="A53" s="4">
        <v>42461.0</v>
      </c>
      <c r="B53" s="5" t="s">
        <v>818</v>
      </c>
      <c r="C53" s="6">
        <f>+1.7 %</f>
        <v>0.017</v>
      </c>
      <c r="D53" s="6">
        <f>+1.9 %</f>
        <v>0.019</v>
      </c>
      <c r="E53" s="6">
        <f>+3.2 %</f>
        <v>0.032</v>
      </c>
    </row>
    <row r="54">
      <c r="A54" s="4">
        <v>42430.0</v>
      </c>
      <c r="B54" s="5" t="s">
        <v>643</v>
      </c>
      <c r="C54" s="5" t="s">
        <v>35</v>
      </c>
      <c r="D54" s="7" t="s">
        <v>65</v>
      </c>
      <c r="E54" s="6">
        <f>+1.6 %</f>
        <v>0.016</v>
      </c>
    </row>
    <row r="55">
      <c r="A55" s="4">
        <v>42401.0</v>
      </c>
      <c r="B55" s="5" t="s">
        <v>643</v>
      </c>
      <c r="C55" s="6">
        <f>+0.1 %</f>
        <v>0.001</v>
      </c>
      <c r="D55" s="7" t="s">
        <v>23</v>
      </c>
      <c r="E55" s="6">
        <f>+3.2 %</f>
        <v>0.032</v>
      </c>
    </row>
    <row r="56">
      <c r="A56" s="4">
        <v>42370.0</v>
      </c>
      <c r="B56" s="5" t="s">
        <v>819</v>
      </c>
      <c r="C56" s="7" t="s">
        <v>47</v>
      </c>
      <c r="D56" s="7" t="s">
        <v>63</v>
      </c>
      <c r="E56" s="6">
        <f>+3.5 %</f>
        <v>0.035</v>
      </c>
    </row>
    <row r="57">
      <c r="A57" s="4">
        <v>42339.0</v>
      </c>
      <c r="B57" s="5" t="s">
        <v>820</v>
      </c>
      <c r="C57" s="6">
        <f>+0.2 %</f>
        <v>0.002</v>
      </c>
      <c r="D57" s="7" t="s">
        <v>18</v>
      </c>
      <c r="E57" s="6">
        <f>+4.2 %</f>
        <v>0.042</v>
      </c>
    </row>
    <row r="58">
      <c r="A58" s="4">
        <v>42309.0</v>
      </c>
      <c r="B58" s="5" t="s">
        <v>821</v>
      </c>
      <c r="C58" s="7" t="s">
        <v>85</v>
      </c>
      <c r="D58" s="6">
        <f>+0.5 %</f>
        <v>0.005</v>
      </c>
      <c r="E58" s="6">
        <f>+3.9 %</f>
        <v>0.039</v>
      </c>
    </row>
    <row r="59">
      <c r="A59" s="4">
        <v>42278.0</v>
      </c>
      <c r="B59" s="5" t="s">
        <v>534</v>
      </c>
      <c r="C59" s="6">
        <f>+0.2 %</f>
        <v>0.002</v>
      </c>
      <c r="D59" s="6">
        <f>+2.6 %</f>
        <v>0.026</v>
      </c>
      <c r="E59" s="6">
        <f>+4.6 %</f>
        <v>0.046</v>
      </c>
    </row>
    <row r="60">
      <c r="A60" s="4">
        <v>42248.0</v>
      </c>
      <c r="B60" s="5" t="s">
        <v>822</v>
      </c>
      <c r="C60" s="6">
        <f t="shared" ref="C60:C61" si="3">+1.2 %</f>
        <v>0.012</v>
      </c>
      <c r="D60" s="6">
        <f>+2.3 %</f>
        <v>0.023</v>
      </c>
      <c r="E60" s="6">
        <f>+4.4 %</f>
        <v>0.044</v>
      </c>
    </row>
    <row r="61">
      <c r="A61" s="4">
        <v>42217.0</v>
      </c>
      <c r="B61" s="5" t="s">
        <v>712</v>
      </c>
      <c r="C61" s="6">
        <f t="shared" si="3"/>
        <v>0.012</v>
      </c>
      <c r="D61" s="6">
        <f>+1.9 %</f>
        <v>0.019</v>
      </c>
      <c r="E61" s="6">
        <f>+2.3 %</f>
        <v>0.023</v>
      </c>
    </row>
    <row r="62">
      <c r="A62" s="4">
        <v>42186.0</v>
      </c>
      <c r="B62" s="5" t="s">
        <v>354</v>
      </c>
      <c r="C62" s="7" t="s">
        <v>53</v>
      </c>
      <c r="D62" s="6">
        <f>+0.6 %</f>
        <v>0.006</v>
      </c>
      <c r="E62" s="5" t="s">
        <v>35</v>
      </c>
    </row>
    <row r="63">
      <c r="A63" s="4">
        <v>42156.0</v>
      </c>
      <c r="B63" s="5" t="s">
        <v>823</v>
      </c>
      <c r="C63" s="6">
        <f t="shared" ref="C63:D63" si="4">+0.8 %</f>
        <v>0.008</v>
      </c>
      <c r="D63" s="6">
        <f t="shared" si="4"/>
        <v>0.008</v>
      </c>
      <c r="E63" s="7" t="s">
        <v>60</v>
      </c>
    </row>
    <row r="64">
      <c r="A64" s="4">
        <v>42125.0</v>
      </c>
      <c r="B64" s="5" t="s">
        <v>824</v>
      </c>
      <c r="C64" s="7" t="s">
        <v>53</v>
      </c>
      <c r="D64" s="6">
        <f>+1.6 %</f>
        <v>0.016</v>
      </c>
      <c r="E64" s="7" t="s">
        <v>47</v>
      </c>
    </row>
    <row r="65">
      <c r="A65" s="4">
        <v>42095.0</v>
      </c>
      <c r="B65" s="5" t="s">
        <v>215</v>
      </c>
      <c r="C65" s="6">
        <f>+0.2 %</f>
        <v>0.002</v>
      </c>
      <c r="D65" s="6">
        <f>+2.2 %</f>
        <v>0.022</v>
      </c>
      <c r="E65" s="7" t="s">
        <v>13</v>
      </c>
    </row>
    <row r="66">
      <c r="A66" s="4">
        <v>42064.0</v>
      </c>
      <c r="B66" s="5" t="s">
        <v>825</v>
      </c>
      <c r="C66" s="6">
        <f>+1.6 %</f>
        <v>0.016</v>
      </c>
      <c r="D66" s="6">
        <f>+1.5 %</f>
        <v>0.015</v>
      </c>
      <c r="E66" s="7" t="s">
        <v>67</v>
      </c>
    </row>
    <row r="67">
      <c r="A67" s="4">
        <v>42036.0</v>
      </c>
      <c r="B67" s="5" t="s">
        <v>826</v>
      </c>
      <c r="C67" s="6">
        <f>+0.4 %</f>
        <v>0.004</v>
      </c>
      <c r="D67" s="7" t="s">
        <v>53</v>
      </c>
      <c r="E67" s="7" t="s">
        <v>72</v>
      </c>
    </row>
    <row r="68">
      <c r="A68" s="4">
        <v>42005.0</v>
      </c>
      <c r="B68" s="5" t="s">
        <v>827</v>
      </c>
      <c r="C68" s="7" t="s">
        <v>18</v>
      </c>
      <c r="D68" s="7" t="s">
        <v>85</v>
      </c>
      <c r="E68" s="7" t="s">
        <v>65</v>
      </c>
    </row>
    <row r="69">
      <c r="A69" s="4">
        <v>41974.0</v>
      </c>
      <c r="B69" s="5" t="s">
        <v>828</v>
      </c>
      <c r="C69" s="5" t="s">
        <v>35</v>
      </c>
      <c r="D69" s="7" t="s">
        <v>15</v>
      </c>
      <c r="E69" s="7" t="s">
        <v>78</v>
      </c>
    </row>
    <row r="70">
      <c r="A70" s="4">
        <v>41944.0</v>
      </c>
      <c r="B70" s="5" t="s">
        <v>828</v>
      </c>
      <c r="C70" s="7" t="s">
        <v>15</v>
      </c>
      <c r="D70" s="7" t="s">
        <v>47</v>
      </c>
      <c r="E70" s="7" t="s">
        <v>70</v>
      </c>
    </row>
    <row r="71">
      <c r="A71" s="4">
        <v>41913.0</v>
      </c>
      <c r="B71" s="5" t="s">
        <v>225</v>
      </c>
      <c r="C71" s="5" t="s">
        <v>35</v>
      </c>
      <c r="D71" s="7" t="s">
        <v>105</v>
      </c>
      <c r="E71" s="7" t="s">
        <v>90</v>
      </c>
    </row>
    <row r="72">
      <c r="A72" s="4">
        <v>41883.0</v>
      </c>
      <c r="B72" s="5" t="s">
        <v>829</v>
      </c>
      <c r="C72" s="7" t="s">
        <v>23</v>
      </c>
      <c r="D72" s="7" t="s">
        <v>285</v>
      </c>
      <c r="E72" s="7" t="s">
        <v>182</v>
      </c>
    </row>
    <row r="73">
      <c r="A73" s="4">
        <v>41852.0</v>
      </c>
      <c r="B73" s="5" t="s">
        <v>830</v>
      </c>
      <c r="C73" s="7" t="s">
        <v>65</v>
      </c>
      <c r="D73" s="7" t="s">
        <v>75</v>
      </c>
      <c r="E73" s="7" t="s">
        <v>63</v>
      </c>
    </row>
    <row r="74">
      <c r="A74" s="4">
        <v>41821.0</v>
      </c>
      <c r="B74" s="5" t="s">
        <v>354</v>
      </c>
      <c r="C74" s="7" t="s">
        <v>18</v>
      </c>
      <c r="D74" s="7" t="s">
        <v>23</v>
      </c>
      <c r="E74" s="7" t="s">
        <v>105</v>
      </c>
    </row>
    <row r="75">
      <c r="A75" s="4">
        <v>41791.0</v>
      </c>
      <c r="B75" s="5" t="s">
        <v>540</v>
      </c>
      <c r="C75" s="5" t="s">
        <v>35</v>
      </c>
      <c r="D75" s="7" t="s">
        <v>18</v>
      </c>
      <c r="E75" s="7" t="s">
        <v>63</v>
      </c>
    </row>
    <row r="76">
      <c r="A76" s="4">
        <v>41760.0</v>
      </c>
      <c r="B76" s="5" t="s">
        <v>540</v>
      </c>
      <c r="C76" s="7" t="s">
        <v>15</v>
      </c>
      <c r="D76" s="6">
        <f>+0.6 %</f>
        <v>0.006</v>
      </c>
      <c r="E76" s="7" t="s">
        <v>90</v>
      </c>
    </row>
    <row r="77">
      <c r="A77" s="4">
        <v>41730.0</v>
      </c>
      <c r="B77" s="5" t="s">
        <v>831</v>
      </c>
      <c r="C77" s="7" t="s">
        <v>15</v>
      </c>
      <c r="D77" s="6">
        <f>+2.6 %</f>
        <v>0.026</v>
      </c>
      <c r="E77" s="7" t="s">
        <v>92</v>
      </c>
    </row>
    <row r="78">
      <c r="A78" s="4">
        <v>41699.0</v>
      </c>
      <c r="B78" s="5" t="s">
        <v>832</v>
      </c>
      <c r="C78" s="6">
        <f>+1.2 %</f>
        <v>0.012</v>
      </c>
      <c r="D78" s="6">
        <f>+1.8 %</f>
        <v>0.018</v>
      </c>
      <c r="E78" s="7" t="s">
        <v>7</v>
      </c>
    </row>
    <row r="79">
      <c r="A79" s="4">
        <v>41671.0</v>
      </c>
      <c r="B79" s="5" t="s">
        <v>223</v>
      </c>
      <c r="C79" s="6">
        <f>+1.6 %</f>
        <v>0.016</v>
      </c>
      <c r="D79" s="7" t="s">
        <v>15</v>
      </c>
      <c r="E79" s="7" t="s">
        <v>10</v>
      </c>
    </row>
    <row r="80">
      <c r="A80" s="4">
        <v>41640.0</v>
      </c>
      <c r="B80" s="5" t="s">
        <v>213</v>
      </c>
      <c r="C80" s="7" t="s">
        <v>65</v>
      </c>
      <c r="D80" s="7" t="s">
        <v>152</v>
      </c>
      <c r="E80" s="7" t="s">
        <v>121</v>
      </c>
    </row>
    <row r="81">
      <c r="A81" s="4">
        <v>41609.0</v>
      </c>
      <c r="B81" s="5" t="s">
        <v>221</v>
      </c>
      <c r="C81" s="7" t="s">
        <v>85</v>
      </c>
      <c r="D81" s="7" t="s">
        <v>145</v>
      </c>
      <c r="E81" s="7" t="s">
        <v>719</v>
      </c>
    </row>
    <row r="82">
      <c r="A82" s="4">
        <v>41579.0</v>
      </c>
      <c r="B82" s="5" t="s">
        <v>355</v>
      </c>
      <c r="C82" s="7" t="s">
        <v>47</v>
      </c>
      <c r="D82" s="7" t="s">
        <v>23</v>
      </c>
      <c r="E82" s="7" t="s">
        <v>313</v>
      </c>
    </row>
    <row r="83">
      <c r="A83" s="4">
        <v>41548.0</v>
      </c>
      <c r="B83" s="5" t="s">
        <v>833</v>
      </c>
      <c r="C83" s="7" t="s">
        <v>18</v>
      </c>
      <c r="D83" s="7" t="s">
        <v>48</v>
      </c>
      <c r="E83" s="7" t="s">
        <v>311</v>
      </c>
    </row>
    <row r="84">
      <c r="A84" s="4">
        <v>41518.0</v>
      </c>
      <c r="B84" s="5" t="s">
        <v>834</v>
      </c>
      <c r="C84" s="6">
        <f>+0.8 %</f>
        <v>0.008</v>
      </c>
      <c r="D84" s="7" t="s">
        <v>74</v>
      </c>
      <c r="E84" s="7" t="s">
        <v>290</v>
      </c>
    </row>
    <row r="85">
      <c r="A85" s="4">
        <v>41487.0</v>
      </c>
      <c r="B85" s="5" t="s">
        <v>643</v>
      </c>
      <c r="C85" s="7" t="s">
        <v>85</v>
      </c>
      <c r="D85" s="7" t="s">
        <v>145</v>
      </c>
      <c r="E85" s="7" t="s">
        <v>470</v>
      </c>
    </row>
    <row r="86">
      <c r="A86" s="4">
        <v>41456.0</v>
      </c>
      <c r="B86" s="5" t="s">
        <v>640</v>
      </c>
      <c r="C86" s="7" t="s">
        <v>48</v>
      </c>
      <c r="D86" s="7" t="s">
        <v>67</v>
      </c>
      <c r="E86" s="7" t="s">
        <v>292</v>
      </c>
    </row>
    <row r="87">
      <c r="A87" s="4">
        <v>41426.0</v>
      </c>
      <c r="B87" s="5" t="s">
        <v>822</v>
      </c>
      <c r="C87" s="7" t="s">
        <v>65</v>
      </c>
      <c r="D87" s="7" t="s">
        <v>72</v>
      </c>
      <c r="E87" s="7" t="s">
        <v>131</v>
      </c>
    </row>
    <row r="88">
      <c r="A88" s="4">
        <v>41395.0</v>
      </c>
      <c r="B88" s="5" t="s">
        <v>835</v>
      </c>
      <c r="C88" s="5" t="s">
        <v>35</v>
      </c>
      <c r="D88" s="7" t="s">
        <v>92</v>
      </c>
      <c r="E88" s="7" t="s">
        <v>836</v>
      </c>
    </row>
    <row r="89">
      <c r="A89" s="4">
        <v>41365.0</v>
      </c>
      <c r="B89" s="5" t="s">
        <v>817</v>
      </c>
      <c r="C89" s="7" t="s">
        <v>47</v>
      </c>
      <c r="D89" s="7" t="s">
        <v>191</v>
      </c>
      <c r="E89" s="7" t="s">
        <v>837</v>
      </c>
    </row>
    <row r="90">
      <c r="A90" s="4">
        <v>41334.0</v>
      </c>
      <c r="B90" s="5" t="s">
        <v>679</v>
      </c>
      <c r="C90" s="7" t="s">
        <v>82</v>
      </c>
      <c r="D90" s="7" t="s">
        <v>92</v>
      </c>
      <c r="E90" s="7" t="s">
        <v>838</v>
      </c>
    </row>
    <row r="91">
      <c r="A91" s="4">
        <v>41306.0</v>
      </c>
      <c r="B91" s="5" t="s">
        <v>839</v>
      </c>
      <c r="C91" s="7" t="s">
        <v>47</v>
      </c>
      <c r="D91" s="7" t="s">
        <v>145</v>
      </c>
      <c r="E91" s="7" t="s">
        <v>836</v>
      </c>
    </row>
    <row r="92">
      <c r="A92" s="4">
        <v>41275.0</v>
      </c>
      <c r="B92" s="5" t="s">
        <v>840</v>
      </c>
      <c r="C92" s="6">
        <f>+0.1 %</f>
        <v>0.001</v>
      </c>
      <c r="D92" s="7" t="s">
        <v>142</v>
      </c>
      <c r="E92" s="7" t="s">
        <v>713</v>
      </c>
    </row>
    <row r="93">
      <c r="A93" s="4">
        <v>41244.0</v>
      </c>
      <c r="B93" s="5" t="s">
        <v>814</v>
      </c>
      <c r="C93" s="7" t="s">
        <v>78</v>
      </c>
      <c r="D93" s="7" t="s">
        <v>142</v>
      </c>
      <c r="E93" s="7" t="s">
        <v>300</v>
      </c>
    </row>
    <row r="94">
      <c r="A94" s="4">
        <v>41214.0</v>
      </c>
      <c r="B94" s="5" t="s">
        <v>841</v>
      </c>
      <c r="C94" s="7" t="s">
        <v>67</v>
      </c>
      <c r="D94" s="7" t="s">
        <v>67</v>
      </c>
      <c r="E94" s="7" t="s">
        <v>134</v>
      </c>
    </row>
    <row r="95">
      <c r="A95" s="4">
        <v>41183.0</v>
      </c>
      <c r="B95" s="5" t="s">
        <v>447</v>
      </c>
      <c r="C95" s="5" t="s">
        <v>35</v>
      </c>
      <c r="D95" s="7" t="s">
        <v>82</v>
      </c>
      <c r="E95" s="7" t="s">
        <v>127</v>
      </c>
    </row>
    <row r="96">
      <c r="A96" s="4">
        <v>41153.0</v>
      </c>
      <c r="B96" s="5" t="s">
        <v>842</v>
      </c>
      <c r="C96" s="5" t="s">
        <v>35</v>
      </c>
      <c r="D96" s="7" t="s">
        <v>152</v>
      </c>
      <c r="E96" s="7" t="s">
        <v>127</v>
      </c>
    </row>
    <row r="97">
      <c r="A97" s="4">
        <v>41122.0</v>
      </c>
      <c r="B97" s="5" t="s">
        <v>842</v>
      </c>
      <c r="C97" s="7" t="s">
        <v>82</v>
      </c>
      <c r="D97" s="7" t="s">
        <v>156</v>
      </c>
      <c r="E97" s="7" t="s">
        <v>143</v>
      </c>
    </row>
    <row r="98">
      <c r="A98" s="4">
        <v>41091.0</v>
      </c>
      <c r="B98" s="5" t="s">
        <v>671</v>
      </c>
      <c r="C98" s="7" t="s">
        <v>13</v>
      </c>
      <c r="D98" s="7" t="s">
        <v>624</v>
      </c>
      <c r="E98" s="7" t="s">
        <v>127</v>
      </c>
    </row>
    <row r="99">
      <c r="A99" s="4">
        <v>41061.0</v>
      </c>
      <c r="B99" s="5" t="s">
        <v>843</v>
      </c>
      <c r="C99" s="7" t="s">
        <v>82</v>
      </c>
      <c r="D99" s="7" t="s">
        <v>9</v>
      </c>
      <c r="E99" s="7" t="s">
        <v>129</v>
      </c>
    </row>
    <row r="100">
      <c r="A100" s="4">
        <v>41030.0</v>
      </c>
      <c r="B100" s="5" t="s">
        <v>808</v>
      </c>
      <c r="C100" s="7" t="s">
        <v>85</v>
      </c>
      <c r="D100" s="7" t="s">
        <v>150</v>
      </c>
      <c r="E100" s="7" t="s">
        <v>311</v>
      </c>
    </row>
    <row r="101">
      <c r="A101" s="4">
        <v>41000.0</v>
      </c>
      <c r="B101" s="5" t="s">
        <v>844</v>
      </c>
      <c r="C101" s="7" t="s">
        <v>70</v>
      </c>
      <c r="D101" s="7" t="s">
        <v>88</v>
      </c>
      <c r="E101" s="7" t="s">
        <v>458</v>
      </c>
    </row>
    <row r="102">
      <c r="A102" s="4">
        <v>40969.0</v>
      </c>
      <c r="B102" s="5" t="s">
        <v>425</v>
      </c>
      <c r="C102" s="6">
        <f>+0.5 %</f>
        <v>0.005</v>
      </c>
      <c r="D102" s="7" t="s">
        <v>72</v>
      </c>
      <c r="E102" s="7" t="s">
        <v>845</v>
      </c>
    </row>
    <row r="103">
      <c r="A103" s="4">
        <v>40940.0</v>
      </c>
      <c r="B103" s="5" t="s">
        <v>846</v>
      </c>
      <c r="C103" s="7" t="s">
        <v>75</v>
      </c>
      <c r="D103" s="7" t="s">
        <v>90</v>
      </c>
      <c r="E103" s="7" t="s">
        <v>450</v>
      </c>
    </row>
    <row r="104">
      <c r="A104" s="4">
        <v>40909.0</v>
      </c>
      <c r="B104" s="5" t="s">
        <v>847</v>
      </c>
      <c r="C104" s="7" t="s">
        <v>47</v>
      </c>
      <c r="D104" s="7" t="s">
        <v>105</v>
      </c>
      <c r="E104" s="7" t="s">
        <v>719</v>
      </c>
    </row>
    <row r="105">
      <c r="A105" s="4">
        <v>40878.0</v>
      </c>
      <c r="B105" s="5" t="s">
        <v>848</v>
      </c>
      <c r="C105" s="7" t="s">
        <v>60</v>
      </c>
      <c r="D105" s="7" t="s">
        <v>74</v>
      </c>
      <c r="E105" s="7" t="s">
        <v>509</v>
      </c>
    </row>
    <row r="106">
      <c r="A106" s="4">
        <v>40848.0</v>
      </c>
      <c r="B106" s="5" t="s">
        <v>849</v>
      </c>
      <c r="C106" s="7" t="s">
        <v>15</v>
      </c>
      <c r="D106" s="7" t="s">
        <v>57</v>
      </c>
      <c r="E106" s="7" t="s">
        <v>315</v>
      </c>
    </row>
    <row r="107">
      <c r="A107" s="4">
        <v>40817.0</v>
      </c>
      <c r="B107" s="5" t="s">
        <v>755</v>
      </c>
      <c r="C107" s="5" t="s">
        <v>35</v>
      </c>
      <c r="D107" s="7" t="s">
        <v>82</v>
      </c>
      <c r="E107" s="7" t="s">
        <v>317</v>
      </c>
    </row>
    <row r="108">
      <c r="A108" s="4">
        <v>40787.0</v>
      </c>
      <c r="B108" s="5" t="s">
        <v>755</v>
      </c>
      <c r="C108" s="6">
        <f>+0.1 %</f>
        <v>0.001</v>
      </c>
      <c r="D108" s="7" t="s">
        <v>92</v>
      </c>
      <c r="E108" s="7" t="s">
        <v>280</v>
      </c>
    </row>
    <row r="109">
      <c r="A109" s="4">
        <v>40756.0</v>
      </c>
      <c r="B109" s="5" t="s">
        <v>423</v>
      </c>
      <c r="C109" s="7" t="s">
        <v>67</v>
      </c>
      <c r="D109" s="7" t="s">
        <v>88</v>
      </c>
      <c r="E109" s="7" t="s">
        <v>277</v>
      </c>
    </row>
    <row r="110">
      <c r="A110" s="4">
        <v>40725.0</v>
      </c>
      <c r="B110" s="5" t="s">
        <v>850</v>
      </c>
      <c r="C110" s="7" t="s">
        <v>47</v>
      </c>
      <c r="D110" s="7" t="s">
        <v>80</v>
      </c>
      <c r="E110" s="7" t="s">
        <v>188</v>
      </c>
    </row>
    <row r="111">
      <c r="A111" s="4">
        <v>40695.0</v>
      </c>
      <c r="B111" s="5" t="s">
        <v>851</v>
      </c>
      <c r="C111" s="7" t="s">
        <v>60</v>
      </c>
      <c r="D111" s="7" t="s">
        <v>78</v>
      </c>
      <c r="E111" s="7" t="s">
        <v>624</v>
      </c>
    </row>
    <row r="112">
      <c r="A112" s="4">
        <v>40664.0</v>
      </c>
      <c r="B112" s="5" t="s">
        <v>765</v>
      </c>
      <c r="C112" s="7" t="s">
        <v>48</v>
      </c>
      <c r="D112" s="7" t="s">
        <v>70</v>
      </c>
      <c r="E112" s="7" t="s">
        <v>255</v>
      </c>
    </row>
    <row r="113">
      <c r="A113" s="4">
        <v>40634.0</v>
      </c>
      <c r="B113" s="5" t="s">
        <v>852</v>
      </c>
      <c r="C113" s="7" t="s">
        <v>60</v>
      </c>
      <c r="D113" s="7" t="s">
        <v>70</v>
      </c>
      <c r="E113" s="7" t="s">
        <v>82</v>
      </c>
    </row>
    <row r="114">
      <c r="A114" s="4">
        <v>40603.0</v>
      </c>
      <c r="B114" s="5" t="s">
        <v>764</v>
      </c>
      <c r="C114" s="7" t="s">
        <v>78</v>
      </c>
      <c r="D114" s="7" t="s">
        <v>285</v>
      </c>
      <c r="E114" s="7" t="s">
        <v>74</v>
      </c>
    </row>
    <row r="115">
      <c r="A115" s="4">
        <v>40575.0</v>
      </c>
      <c r="B115" s="5" t="s">
        <v>853</v>
      </c>
      <c r="C115" s="7" t="s">
        <v>48</v>
      </c>
      <c r="D115" s="7" t="s">
        <v>75</v>
      </c>
      <c r="E115" s="6">
        <f>+0.5 %</f>
        <v>0.005</v>
      </c>
    </row>
    <row r="116">
      <c r="A116" s="4">
        <v>40544.0</v>
      </c>
      <c r="B116" s="5" t="s">
        <v>771</v>
      </c>
      <c r="C116" s="7" t="s">
        <v>18</v>
      </c>
      <c r="D116" s="7" t="s">
        <v>48</v>
      </c>
      <c r="E116" s="6">
        <f>+1.4 %</f>
        <v>0.014</v>
      </c>
    </row>
    <row r="117">
      <c r="A117" s="4">
        <v>40513.0</v>
      </c>
      <c r="B117" s="5" t="s">
        <v>854</v>
      </c>
      <c r="C117" s="7" t="s">
        <v>60</v>
      </c>
      <c r="D117" s="6">
        <f>+0.4 %</f>
        <v>0.004</v>
      </c>
      <c r="E117" s="6">
        <f>+1.9 %</f>
        <v>0.019</v>
      </c>
    </row>
    <row r="118">
      <c r="A118" s="4">
        <v>40483.0</v>
      </c>
      <c r="B118" s="5" t="s">
        <v>855</v>
      </c>
      <c r="C118" s="6">
        <f>+0.3 %</f>
        <v>0.003</v>
      </c>
      <c r="D118" s="6">
        <f>+1.1 %</f>
        <v>0.011</v>
      </c>
      <c r="E118" s="6">
        <f>+0.5 %</f>
        <v>0.005</v>
      </c>
    </row>
    <row r="119">
      <c r="A119" s="4">
        <v>40452.0</v>
      </c>
      <c r="B119" s="5" t="s">
        <v>856</v>
      </c>
      <c r="C119" s="6">
        <f t="shared" ref="C119:D119" si="5">+0.5 %</f>
        <v>0.005</v>
      </c>
      <c r="D119" s="6">
        <f t="shared" si="5"/>
        <v>0.005</v>
      </c>
      <c r="E119" s="6">
        <f>+0.1 %</f>
        <v>0.001</v>
      </c>
    </row>
    <row r="120">
      <c r="A120" s="4">
        <v>40422.0</v>
      </c>
      <c r="B120" s="5" t="s">
        <v>857</v>
      </c>
      <c r="C120" s="6">
        <f>+0.2 %</f>
        <v>0.002</v>
      </c>
      <c r="D120" s="7" t="s">
        <v>15</v>
      </c>
      <c r="E120" s="7" t="s">
        <v>66</v>
      </c>
    </row>
    <row r="121">
      <c r="A121" s="4">
        <v>40391.0</v>
      </c>
      <c r="B121" s="5" t="s">
        <v>770</v>
      </c>
      <c r="C121" s="7" t="s">
        <v>57</v>
      </c>
      <c r="D121" s="5" t="s">
        <v>35</v>
      </c>
      <c r="E121" s="7" t="s">
        <v>78</v>
      </c>
    </row>
    <row r="122">
      <c r="A122" s="4">
        <v>40360.0</v>
      </c>
      <c r="B122" s="5" t="s">
        <v>857</v>
      </c>
      <c r="C122" s="7" t="s">
        <v>15</v>
      </c>
      <c r="D122" s="6">
        <f>+0.8 %</f>
        <v>0.008</v>
      </c>
      <c r="E122" s="7" t="s">
        <v>74</v>
      </c>
    </row>
    <row r="123">
      <c r="A123" s="4">
        <v>40330.0</v>
      </c>
      <c r="B123" s="5" t="s">
        <v>858</v>
      </c>
      <c r="C123" s="6">
        <f>+0.5 %</f>
        <v>0.005</v>
      </c>
      <c r="D123" s="6">
        <f>+1.6 %</f>
        <v>0.016</v>
      </c>
      <c r="E123" s="7" t="s">
        <v>285</v>
      </c>
    </row>
    <row r="124">
      <c r="A124" s="4">
        <v>40299.0</v>
      </c>
      <c r="B124" s="5" t="s">
        <v>859</v>
      </c>
      <c r="C124" s="6">
        <f>+0.6 %</f>
        <v>0.006</v>
      </c>
      <c r="D124" s="6">
        <f>+0.9 %</f>
        <v>0.009</v>
      </c>
      <c r="E124" s="7" t="s">
        <v>140</v>
      </c>
    </row>
    <row r="125">
      <c r="A125" s="4">
        <v>40269.0</v>
      </c>
      <c r="B125" s="5" t="s">
        <v>860</v>
      </c>
      <c r="C125" s="6">
        <f>+0.5 %</f>
        <v>0.005</v>
      </c>
      <c r="D125" s="6">
        <f>+0.7 %</f>
        <v>0.007</v>
      </c>
      <c r="E125" s="7" t="s">
        <v>102</v>
      </c>
    </row>
    <row r="126">
      <c r="A126" s="4">
        <v>40238.0</v>
      </c>
      <c r="B126" s="5" t="s">
        <v>861</v>
      </c>
      <c r="C126" s="7" t="s">
        <v>57</v>
      </c>
      <c r="D126" s="6">
        <f>+0.2 %</f>
        <v>0.002</v>
      </c>
      <c r="E126" s="7" t="s">
        <v>277</v>
      </c>
    </row>
    <row r="127">
      <c r="A127" s="4">
        <v>40210.0</v>
      </c>
      <c r="B127" s="5" t="s">
        <v>862</v>
      </c>
      <c r="C127" s="6">
        <f>+0.4 %</f>
        <v>0.004</v>
      </c>
      <c r="D127" s="7" t="s">
        <v>78</v>
      </c>
      <c r="E127" s="7" t="s">
        <v>863</v>
      </c>
    </row>
    <row r="128">
      <c r="A128" s="4">
        <v>40179.0</v>
      </c>
      <c r="B128" s="5" t="s">
        <v>474</v>
      </c>
      <c r="C128" s="5" t="s">
        <v>35</v>
      </c>
      <c r="D128" s="7" t="s">
        <v>63</v>
      </c>
      <c r="E128" s="7" t="s">
        <v>350</v>
      </c>
    </row>
    <row r="129">
      <c r="A129" s="4">
        <v>40148.0</v>
      </c>
      <c r="B129" s="5" t="s">
        <v>474</v>
      </c>
      <c r="C129" s="7" t="s">
        <v>105</v>
      </c>
      <c r="D129" s="7" t="s">
        <v>92</v>
      </c>
      <c r="E129" s="7" t="s">
        <v>108</v>
      </c>
    </row>
    <row r="130">
      <c r="A130" s="4">
        <v>40118.0</v>
      </c>
      <c r="B130" s="5" t="s">
        <v>858</v>
      </c>
      <c r="C130" s="7" t="s">
        <v>53</v>
      </c>
      <c r="D130" s="7" t="s">
        <v>85</v>
      </c>
      <c r="E130" s="7" t="s">
        <v>140</v>
      </c>
    </row>
    <row r="131">
      <c r="A131" s="4">
        <v>40087.0</v>
      </c>
      <c r="B131" s="5" t="s">
        <v>864</v>
      </c>
      <c r="C131" s="7" t="s">
        <v>23</v>
      </c>
      <c r="D131" s="7" t="s">
        <v>15</v>
      </c>
      <c r="E131" s="7" t="s">
        <v>182</v>
      </c>
    </row>
    <row r="132">
      <c r="A132" s="4">
        <v>40057.0</v>
      </c>
      <c r="B132" s="5" t="s">
        <v>865</v>
      </c>
      <c r="C132" s="5" t="s">
        <v>35</v>
      </c>
      <c r="D132" s="7" t="s">
        <v>75</v>
      </c>
      <c r="E132" s="7" t="s">
        <v>587</v>
      </c>
    </row>
    <row r="133">
      <c r="A133" s="4">
        <v>40026.0</v>
      </c>
      <c r="B133" s="5" t="s">
        <v>865</v>
      </c>
      <c r="C133" s="6">
        <f>+0.5 %</f>
        <v>0.005</v>
      </c>
      <c r="D133" s="7" t="s">
        <v>152</v>
      </c>
      <c r="E133" s="7" t="s">
        <v>212</v>
      </c>
    </row>
    <row r="134">
      <c r="A134" s="4">
        <v>39995.0</v>
      </c>
      <c r="B134" s="5" t="s">
        <v>866</v>
      </c>
      <c r="C134" s="7" t="s">
        <v>106</v>
      </c>
      <c r="D134" s="7" t="s">
        <v>506</v>
      </c>
      <c r="E134" s="7" t="s">
        <v>185</v>
      </c>
    </row>
    <row r="135">
      <c r="A135" s="4">
        <v>39965.0</v>
      </c>
      <c r="B135" s="5" t="s">
        <v>867</v>
      </c>
      <c r="C135" s="7" t="s">
        <v>78</v>
      </c>
      <c r="D135" s="7" t="s">
        <v>72</v>
      </c>
      <c r="E135" s="7" t="s">
        <v>624</v>
      </c>
    </row>
    <row r="136">
      <c r="A136" s="4">
        <v>39934.0</v>
      </c>
      <c r="B136" s="5" t="s">
        <v>868</v>
      </c>
      <c r="C136" s="7" t="s">
        <v>74</v>
      </c>
      <c r="D136" s="7" t="s">
        <v>48</v>
      </c>
      <c r="E136" s="7" t="s">
        <v>350</v>
      </c>
    </row>
    <row r="137">
      <c r="A137" s="4">
        <v>39904.0</v>
      </c>
      <c r="B137" s="5" t="s">
        <v>658</v>
      </c>
      <c r="C137" s="6">
        <f>+0.1 %</f>
        <v>0.001</v>
      </c>
      <c r="D137" s="7" t="s">
        <v>82</v>
      </c>
      <c r="E137" s="7" t="s">
        <v>156</v>
      </c>
    </row>
    <row r="138">
      <c r="A138" s="4">
        <v>39873.0</v>
      </c>
      <c r="B138" s="5" t="s">
        <v>869</v>
      </c>
      <c r="C138" s="5" t="s">
        <v>35</v>
      </c>
      <c r="D138" s="6">
        <f>+1.4 %</f>
        <v>0.014</v>
      </c>
      <c r="E138" s="7" t="s">
        <v>509</v>
      </c>
    </row>
    <row r="139">
      <c r="A139" s="4">
        <v>39845.0</v>
      </c>
      <c r="B139" s="5" t="s">
        <v>869</v>
      </c>
      <c r="C139" s="7" t="s">
        <v>67</v>
      </c>
      <c r="D139" s="6">
        <f>+0.1 %</f>
        <v>0.001</v>
      </c>
      <c r="E139" s="7" t="s">
        <v>92</v>
      </c>
    </row>
    <row r="140">
      <c r="A140" s="4">
        <v>39814.0</v>
      </c>
      <c r="B140" s="5" t="s">
        <v>647</v>
      </c>
      <c r="C140" s="6">
        <f>+3.1 %</f>
        <v>0.031</v>
      </c>
      <c r="D140" s="6">
        <f>+2.3 %</f>
        <v>0.023</v>
      </c>
      <c r="E140" s="7" t="s">
        <v>102</v>
      </c>
    </row>
    <row r="141">
      <c r="A141" s="4">
        <v>39783.0</v>
      </c>
      <c r="B141" s="5" t="s">
        <v>870</v>
      </c>
      <c r="C141" s="7" t="s">
        <v>13</v>
      </c>
      <c r="D141" s="7" t="s">
        <v>63</v>
      </c>
      <c r="E141" s="7" t="s">
        <v>290</v>
      </c>
    </row>
    <row r="142">
      <c r="A142" s="4">
        <v>39753.0</v>
      </c>
      <c r="B142" s="5" t="s">
        <v>871</v>
      </c>
      <c r="C142" s="6">
        <f>+0.5 %</f>
        <v>0.005</v>
      </c>
      <c r="D142" s="5" t="s">
        <v>35</v>
      </c>
      <c r="E142" s="7" t="s">
        <v>315</v>
      </c>
    </row>
    <row r="143">
      <c r="A143" s="4">
        <v>39722.0</v>
      </c>
      <c r="B143" s="5" t="s">
        <v>868</v>
      </c>
      <c r="C143" s="7" t="s">
        <v>47</v>
      </c>
      <c r="D143" s="7" t="s">
        <v>106</v>
      </c>
      <c r="E143" s="5" t="s">
        <v>366</v>
      </c>
    </row>
    <row r="144">
      <c r="A144" s="4">
        <v>39692.0</v>
      </c>
      <c r="B144" s="5" t="s">
        <v>872</v>
      </c>
      <c r="C144" s="6">
        <f>+0.6 %</f>
        <v>0.006</v>
      </c>
      <c r="D144" s="7" t="s">
        <v>13</v>
      </c>
      <c r="E144" s="5" t="s">
        <v>366</v>
      </c>
    </row>
    <row r="145">
      <c r="A145" s="4">
        <v>39661.0</v>
      </c>
      <c r="B145" s="5" t="s">
        <v>871</v>
      </c>
      <c r="C145" s="7" t="s">
        <v>75</v>
      </c>
      <c r="D145" s="7" t="s">
        <v>315</v>
      </c>
      <c r="E145" s="5" t="s">
        <v>366</v>
      </c>
    </row>
    <row r="146">
      <c r="A146" s="4">
        <v>39630.0</v>
      </c>
      <c r="B146" s="5" t="s">
        <v>492</v>
      </c>
      <c r="C146" s="7" t="s">
        <v>60</v>
      </c>
      <c r="D146" s="7" t="s">
        <v>133</v>
      </c>
      <c r="E146" s="5" t="s">
        <v>366</v>
      </c>
    </row>
    <row r="147">
      <c r="A147" s="4">
        <v>39600.0</v>
      </c>
      <c r="B147" s="5" t="s">
        <v>873</v>
      </c>
      <c r="C147" s="7" t="s">
        <v>278</v>
      </c>
      <c r="D147" s="7" t="s">
        <v>278</v>
      </c>
      <c r="E147" s="5" t="s">
        <v>366</v>
      </c>
    </row>
    <row r="148">
      <c r="A148" s="4">
        <v>39569.0</v>
      </c>
      <c r="B148" s="5" t="s">
        <v>874</v>
      </c>
      <c r="C148" s="6">
        <f>+2.7 %</f>
        <v>0.027</v>
      </c>
      <c r="D148" s="6">
        <f>+4.6 %</f>
        <v>0.046</v>
      </c>
      <c r="E148" s="5" t="s">
        <v>366</v>
      </c>
    </row>
    <row r="149">
      <c r="A149" s="4">
        <v>39539.0</v>
      </c>
      <c r="B149" s="5" t="s">
        <v>781</v>
      </c>
      <c r="C149" s="7" t="s">
        <v>92</v>
      </c>
      <c r="D149" s="7" t="s">
        <v>92</v>
      </c>
      <c r="E149" s="5" t="s">
        <v>366</v>
      </c>
    </row>
    <row r="150">
      <c r="A150" s="4">
        <v>39508.0</v>
      </c>
      <c r="B150" s="5" t="s">
        <v>874</v>
      </c>
      <c r="C150" s="6">
        <f>+4.6 %</f>
        <v>0.046</v>
      </c>
      <c r="D150" s="5" t="s">
        <v>35</v>
      </c>
      <c r="E150" s="5" t="s">
        <v>366</v>
      </c>
    </row>
    <row r="151">
      <c r="A151" s="4">
        <v>39479.0</v>
      </c>
      <c r="B151" s="5" t="s">
        <v>875</v>
      </c>
      <c r="C151" s="7" t="s">
        <v>156</v>
      </c>
      <c r="D151" s="7" t="s">
        <v>156</v>
      </c>
      <c r="E151" s="5" t="s">
        <v>366</v>
      </c>
    </row>
    <row r="152">
      <c r="A152" s="4">
        <v>39448.0</v>
      </c>
      <c r="B152" s="5" t="s">
        <v>874</v>
      </c>
      <c r="C152" s="5" t="s">
        <v>35</v>
      </c>
      <c r="D152" s="5" t="s">
        <v>366</v>
      </c>
      <c r="E152" s="5" t="s">
        <v>366</v>
      </c>
    </row>
    <row r="153">
      <c r="A153" s="4">
        <v>39417.0</v>
      </c>
      <c r="B153" s="5" t="s">
        <v>874</v>
      </c>
      <c r="C153" s="5" t="s">
        <v>35</v>
      </c>
      <c r="D153" s="5" t="s">
        <v>366</v>
      </c>
      <c r="E153" s="5" t="s">
        <v>366</v>
      </c>
    </row>
    <row r="154">
      <c r="A154" s="4">
        <v>39387.0</v>
      </c>
      <c r="B154" s="5" t="s">
        <v>874</v>
      </c>
      <c r="C154" s="5" t="s">
        <v>366</v>
      </c>
      <c r="D154" s="5" t="s">
        <v>366</v>
      </c>
      <c r="E154" s="5" t="s">
        <v>366</v>
      </c>
    </row>
    <row r="155">
      <c r="A155" s="4">
        <v>39356.0</v>
      </c>
      <c r="B155" s="5" t="s">
        <v>366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876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670</v>
      </c>
      <c r="C2" s="7" t="s">
        <v>65</v>
      </c>
      <c r="D2" s="7" t="s">
        <v>142</v>
      </c>
      <c r="E2" s="7" t="s">
        <v>47</v>
      </c>
    </row>
    <row r="3">
      <c r="A3" s="4">
        <v>43983.0</v>
      </c>
      <c r="B3" s="5" t="s">
        <v>727</v>
      </c>
      <c r="C3" s="6">
        <f>+0.4 %</f>
        <v>0.004</v>
      </c>
      <c r="D3" s="7" t="s">
        <v>285</v>
      </c>
      <c r="E3" s="6">
        <f>+0.8 %</f>
        <v>0.008</v>
      </c>
    </row>
    <row r="4">
      <c r="A4" s="4">
        <v>43952.0</v>
      </c>
      <c r="B4" s="5" t="s">
        <v>877</v>
      </c>
      <c r="C4" s="7" t="s">
        <v>145</v>
      </c>
      <c r="D4" s="7" t="s">
        <v>72</v>
      </c>
      <c r="E4" s="7" t="s">
        <v>23</v>
      </c>
    </row>
    <row r="5">
      <c r="A5" s="4">
        <v>43922.0</v>
      </c>
      <c r="B5" s="5" t="s">
        <v>878</v>
      </c>
      <c r="C5" s="7" t="s">
        <v>15</v>
      </c>
      <c r="D5" s="6">
        <f>+0.7 %</f>
        <v>0.007</v>
      </c>
      <c r="E5" s="6">
        <f>+1.4 %</f>
        <v>0.014</v>
      </c>
    </row>
    <row r="6">
      <c r="A6" s="4">
        <v>43891.0</v>
      </c>
      <c r="B6" s="5" t="s">
        <v>879</v>
      </c>
      <c r="C6" s="6">
        <f>+0.8 %</f>
        <v>0.008</v>
      </c>
      <c r="D6" s="7" t="s">
        <v>85</v>
      </c>
      <c r="E6" s="6">
        <f>+2.2 %</f>
        <v>0.022</v>
      </c>
    </row>
    <row r="7">
      <c r="A7" s="4">
        <v>43862.0</v>
      </c>
      <c r="B7" s="5" t="s">
        <v>880</v>
      </c>
      <c r="C7" s="6">
        <f>+0.3 %</f>
        <v>0.003</v>
      </c>
      <c r="D7" s="7" t="s">
        <v>48</v>
      </c>
      <c r="E7" s="6">
        <f>+2.4 %</f>
        <v>0.024</v>
      </c>
    </row>
    <row r="8">
      <c r="A8" s="4">
        <v>43831.0</v>
      </c>
      <c r="B8" s="5" t="s">
        <v>881</v>
      </c>
      <c r="C8" s="7" t="s">
        <v>63</v>
      </c>
      <c r="D8" s="6">
        <f>+1.5 %</f>
        <v>0.015</v>
      </c>
      <c r="E8" s="6">
        <f>+3.5 %</f>
        <v>0.035</v>
      </c>
    </row>
    <row r="9">
      <c r="A9" s="4">
        <v>43800.0</v>
      </c>
      <c r="B9" s="5" t="s">
        <v>424</v>
      </c>
      <c r="C9" s="6">
        <f>+1.1 %</f>
        <v>0.011</v>
      </c>
      <c r="D9" s="6">
        <f>+5 %</f>
        <v>0.05</v>
      </c>
      <c r="E9" s="6">
        <f>+5.7 %</f>
        <v>0.057</v>
      </c>
    </row>
    <row r="10">
      <c r="A10" s="4">
        <v>43770.0</v>
      </c>
      <c r="B10" s="5" t="s">
        <v>882</v>
      </c>
      <c r="C10" s="6">
        <f>+2.4 %</f>
        <v>0.024</v>
      </c>
      <c r="D10" s="6">
        <f>+2.8 %</f>
        <v>0.028</v>
      </c>
      <c r="E10" s="6">
        <f>+4.1 %</f>
        <v>0.041</v>
      </c>
    </row>
    <row r="11">
      <c r="A11" s="4">
        <v>43739.0</v>
      </c>
      <c r="B11" s="5" t="s">
        <v>883</v>
      </c>
      <c r="C11" s="6">
        <f>+1.4 %</f>
        <v>0.014</v>
      </c>
      <c r="D11" s="7" t="s">
        <v>57</v>
      </c>
      <c r="E11" s="6">
        <f>+3.7 %</f>
        <v>0.037</v>
      </c>
    </row>
    <row r="12">
      <c r="A12" s="4">
        <v>43709.0</v>
      </c>
      <c r="B12" s="5" t="s">
        <v>884</v>
      </c>
      <c r="C12" s="7" t="s">
        <v>65</v>
      </c>
      <c r="D12" s="7" t="s">
        <v>48</v>
      </c>
      <c r="E12" s="6">
        <f>+2.1 %</f>
        <v>0.021</v>
      </c>
    </row>
    <row r="13">
      <c r="A13" s="4">
        <v>43678.0</v>
      </c>
      <c r="B13" s="5" t="s">
        <v>432</v>
      </c>
      <c r="C13" s="7" t="s">
        <v>18</v>
      </c>
      <c r="D13" s="7" t="s">
        <v>85</v>
      </c>
      <c r="E13" s="6">
        <f>+6 %</f>
        <v>0.06</v>
      </c>
    </row>
    <row r="14">
      <c r="A14" s="4">
        <v>43647.0</v>
      </c>
      <c r="B14" s="5" t="s">
        <v>885</v>
      </c>
      <c r="C14" s="6">
        <f>+0.9 %</f>
        <v>0.009</v>
      </c>
      <c r="D14" s="7" t="s">
        <v>74</v>
      </c>
      <c r="E14" s="6">
        <f t="shared" ref="E14:E15" si="1">+7.2 %</f>
        <v>0.072</v>
      </c>
    </row>
    <row r="15">
      <c r="A15" s="4">
        <v>43617.0</v>
      </c>
      <c r="B15" s="5" t="s">
        <v>886</v>
      </c>
      <c r="C15" s="7" t="s">
        <v>66</v>
      </c>
      <c r="D15" s="7" t="s">
        <v>47</v>
      </c>
      <c r="E15" s="6">
        <f t="shared" si="1"/>
        <v>0.072</v>
      </c>
    </row>
    <row r="16">
      <c r="A16" s="4">
        <v>43586.0</v>
      </c>
      <c r="B16" s="5" t="s">
        <v>887</v>
      </c>
      <c r="C16" s="7" t="s">
        <v>60</v>
      </c>
      <c r="D16" s="6">
        <f>+1.1 %</f>
        <v>0.011</v>
      </c>
      <c r="E16" s="6">
        <f>+10.4 %</f>
        <v>0.104</v>
      </c>
    </row>
    <row r="17">
      <c r="A17" s="4">
        <v>43556.0</v>
      </c>
      <c r="B17" s="5" t="s">
        <v>888</v>
      </c>
      <c r="C17" s="6">
        <f>+0.5 %</f>
        <v>0.005</v>
      </c>
      <c r="D17" s="6">
        <f>+2.8 %</f>
        <v>0.028</v>
      </c>
      <c r="E17" s="6">
        <f>+11.7 %</f>
        <v>0.117</v>
      </c>
    </row>
    <row r="18">
      <c r="A18" s="4">
        <v>43525.0</v>
      </c>
      <c r="B18" s="5" t="s">
        <v>844</v>
      </c>
      <c r="C18" s="6">
        <f>+1 %</f>
        <v>0.01</v>
      </c>
      <c r="D18" s="6">
        <f>+2.5 %</f>
        <v>0.025</v>
      </c>
      <c r="E18" s="6">
        <f>+12.2 %</f>
        <v>0.122</v>
      </c>
    </row>
    <row r="19">
      <c r="A19" s="4">
        <v>43497.0</v>
      </c>
      <c r="B19" s="5" t="s">
        <v>889</v>
      </c>
      <c r="C19" s="6">
        <f>+1.3 %</f>
        <v>0.013</v>
      </c>
      <c r="D19" s="6">
        <f>+1 %</f>
        <v>0.01</v>
      </c>
      <c r="E19" s="6">
        <f>+10.5 %</f>
        <v>0.105</v>
      </c>
    </row>
    <row r="20">
      <c r="A20" s="4">
        <v>43466.0</v>
      </c>
      <c r="B20" s="5" t="s">
        <v>890</v>
      </c>
      <c r="C20" s="6">
        <f>+0.2 %</f>
        <v>0.002</v>
      </c>
      <c r="D20" s="6">
        <f>+1.7 %</f>
        <v>0.017</v>
      </c>
      <c r="E20" s="6">
        <f>+10.9 %</f>
        <v>0.109</v>
      </c>
    </row>
    <row r="21">
      <c r="A21" s="4">
        <v>43435.0</v>
      </c>
      <c r="B21" s="5" t="s">
        <v>891</v>
      </c>
      <c r="C21" s="7" t="s">
        <v>18</v>
      </c>
      <c r="D21" s="6">
        <f>+1.3 %</f>
        <v>0.013</v>
      </c>
      <c r="E21" s="6">
        <f>+11.1 %</f>
        <v>0.111</v>
      </c>
    </row>
    <row r="22">
      <c r="A22" s="4">
        <v>43405.0</v>
      </c>
      <c r="B22" s="5" t="s">
        <v>892</v>
      </c>
      <c r="C22" s="6">
        <f>+2 %</f>
        <v>0.02</v>
      </c>
      <c r="D22" s="6">
        <f>+4.7 %</f>
        <v>0.047</v>
      </c>
      <c r="E22" s="6">
        <f>+10.6 %</f>
        <v>0.106</v>
      </c>
    </row>
    <row r="23">
      <c r="A23" s="4">
        <v>43374.0</v>
      </c>
      <c r="B23" s="5" t="s">
        <v>893</v>
      </c>
      <c r="C23" s="7" t="s">
        <v>57</v>
      </c>
      <c r="D23" s="6">
        <f>+3.2 %</f>
        <v>0.032</v>
      </c>
      <c r="E23" s="6">
        <f>+9 %</f>
        <v>0.09</v>
      </c>
    </row>
    <row r="24">
      <c r="A24" s="4">
        <v>43344.0</v>
      </c>
      <c r="B24" s="5" t="s">
        <v>894</v>
      </c>
      <c r="C24" s="6">
        <f>+2.8 %</f>
        <v>0.028</v>
      </c>
      <c r="D24" s="6">
        <f>+4.4 %</f>
        <v>0.044</v>
      </c>
      <c r="E24" s="6">
        <f>+14.7 %</f>
        <v>0.147</v>
      </c>
    </row>
    <row r="25">
      <c r="A25" s="4">
        <v>43313.0</v>
      </c>
      <c r="B25" s="5" t="s">
        <v>895</v>
      </c>
      <c r="C25" s="6">
        <f>+0.6 %</f>
        <v>0.006</v>
      </c>
      <c r="D25" s="6">
        <f>+3.3 %</f>
        <v>0.033</v>
      </c>
      <c r="E25" s="6">
        <f>+12.4 %</f>
        <v>0.124</v>
      </c>
    </row>
    <row r="26">
      <c r="A26" s="4">
        <v>43282.0</v>
      </c>
      <c r="B26" s="5" t="s">
        <v>896</v>
      </c>
      <c r="C26" s="6">
        <f>+1 %</f>
        <v>0.01</v>
      </c>
      <c r="D26" s="6">
        <f t="shared" ref="D26:D27" si="2">+3.5 %</f>
        <v>0.035</v>
      </c>
      <c r="E26" s="6">
        <f>+11.7 %</f>
        <v>0.117</v>
      </c>
    </row>
    <row r="27">
      <c r="A27" s="4">
        <v>43252.0</v>
      </c>
      <c r="B27" s="5" t="s">
        <v>897</v>
      </c>
      <c r="C27" s="6">
        <f>+1.7 %</f>
        <v>0.017</v>
      </c>
      <c r="D27" s="6">
        <f t="shared" si="2"/>
        <v>0.035</v>
      </c>
      <c r="E27" s="6">
        <f>+10.9 %</f>
        <v>0.109</v>
      </c>
    </row>
    <row r="28">
      <c r="A28" s="4">
        <v>43221.0</v>
      </c>
      <c r="B28" s="5" t="s">
        <v>898</v>
      </c>
      <c r="C28" s="6">
        <f>+0.7 %</f>
        <v>0.007</v>
      </c>
      <c r="D28" s="6">
        <f>+1.2 %</f>
        <v>0.012</v>
      </c>
      <c r="E28" s="6">
        <f>+8.7 %</f>
        <v>0.087</v>
      </c>
    </row>
    <row r="29">
      <c r="A29" s="4">
        <v>43191.0</v>
      </c>
      <c r="B29" s="5" t="s">
        <v>899</v>
      </c>
      <c r="C29" s="6">
        <f>+1 %</f>
        <v>0.01</v>
      </c>
      <c r="D29" s="6">
        <f>+2.1 %</f>
        <v>0.021</v>
      </c>
      <c r="E29" s="6">
        <f>+8.1 %</f>
        <v>0.081</v>
      </c>
    </row>
    <row r="30">
      <c r="A30" s="4">
        <v>43160.0</v>
      </c>
      <c r="B30" s="5" t="s">
        <v>900</v>
      </c>
      <c r="C30" s="7" t="s">
        <v>18</v>
      </c>
      <c r="D30" s="6">
        <f>+1.5 %</f>
        <v>0.015</v>
      </c>
      <c r="E30" s="6">
        <f>+6 %</f>
        <v>0.06</v>
      </c>
    </row>
    <row r="31">
      <c r="A31" s="4">
        <v>43132.0</v>
      </c>
      <c r="B31" s="5" t="s">
        <v>716</v>
      </c>
      <c r="C31" s="6">
        <f>+1.6 %</f>
        <v>0.016</v>
      </c>
      <c r="D31" s="6">
        <f>+1.1 %</f>
        <v>0.011</v>
      </c>
      <c r="E31" s="6">
        <f>+5.9 %</f>
        <v>0.059</v>
      </c>
    </row>
    <row r="32">
      <c r="A32" s="4">
        <v>43101.0</v>
      </c>
      <c r="B32" s="5" t="s">
        <v>901</v>
      </c>
      <c r="C32" s="6">
        <f>+0.4 %</f>
        <v>0.004</v>
      </c>
      <c r="D32" s="5" t="s">
        <v>35</v>
      </c>
      <c r="E32" s="6">
        <f>+4.3 %</f>
        <v>0.043</v>
      </c>
    </row>
    <row r="33">
      <c r="A33" s="4">
        <v>43070.0</v>
      </c>
      <c r="B33" s="5" t="s">
        <v>902</v>
      </c>
      <c r="C33" s="7" t="s">
        <v>65</v>
      </c>
      <c r="D33" s="6">
        <f>+4.6 %</f>
        <v>0.046</v>
      </c>
      <c r="E33" s="6">
        <f>+5.9 %</f>
        <v>0.059</v>
      </c>
    </row>
    <row r="34">
      <c r="A34" s="4">
        <v>43040.0</v>
      </c>
      <c r="B34" s="5" t="s">
        <v>903</v>
      </c>
      <c r="C34" s="6">
        <f>+0.5 %</f>
        <v>0.005</v>
      </c>
      <c r="D34" s="6">
        <f>+6.4 %</f>
        <v>0.064</v>
      </c>
      <c r="E34" s="6">
        <f>+9.2 %</f>
        <v>0.092</v>
      </c>
    </row>
    <row r="35">
      <c r="A35" s="4">
        <v>43009.0</v>
      </c>
      <c r="B35" s="5" t="s">
        <v>904</v>
      </c>
      <c r="C35" s="6">
        <f>+5 %</f>
        <v>0.05</v>
      </c>
      <c r="D35" s="6">
        <f>+5.8 %</f>
        <v>0.058</v>
      </c>
      <c r="E35" s="6">
        <f>+7.8 %</f>
        <v>0.078</v>
      </c>
    </row>
    <row r="36">
      <c r="A36" s="4">
        <v>42979.0</v>
      </c>
      <c r="B36" s="5" t="s">
        <v>905</v>
      </c>
      <c r="C36" s="6">
        <f>+0.8 %</f>
        <v>0.008</v>
      </c>
      <c r="D36" s="6">
        <f>+1 %</f>
        <v>0.01</v>
      </c>
      <c r="E36" s="6">
        <f>+2.6 %</f>
        <v>0.026</v>
      </c>
    </row>
    <row r="37">
      <c r="A37" s="4">
        <v>42948.0</v>
      </c>
      <c r="B37" s="5" t="s">
        <v>906</v>
      </c>
      <c r="C37" s="7" t="s">
        <v>53</v>
      </c>
      <c r="D37" s="7" t="s">
        <v>53</v>
      </c>
      <c r="E37" s="6">
        <f>+2.4 %</f>
        <v>0.024</v>
      </c>
    </row>
    <row r="38">
      <c r="A38" s="4">
        <v>42917.0</v>
      </c>
      <c r="B38" s="5" t="s">
        <v>610</v>
      </c>
      <c r="C38" s="6">
        <f>+0.3 %</f>
        <v>0.003</v>
      </c>
      <c r="D38" s="6">
        <f>+0.1 %</f>
        <v>0.001</v>
      </c>
      <c r="E38" s="6">
        <f>+1.7 %</f>
        <v>0.017</v>
      </c>
    </row>
    <row r="39">
      <c r="A39" s="4">
        <v>42887.0</v>
      </c>
      <c r="B39" s="5" t="s">
        <v>907</v>
      </c>
      <c r="C39" s="7" t="s">
        <v>15</v>
      </c>
      <c r="D39" s="7" t="s">
        <v>47</v>
      </c>
      <c r="E39" s="6">
        <f>+1.3 %</f>
        <v>0.013</v>
      </c>
    </row>
    <row r="40">
      <c r="A40" s="4">
        <v>42856.0</v>
      </c>
      <c r="B40" s="5" t="s">
        <v>908</v>
      </c>
      <c r="C40" s="6">
        <f>+0.2 %</f>
        <v>0.002</v>
      </c>
      <c r="D40" s="7" t="s">
        <v>78</v>
      </c>
      <c r="E40" s="6">
        <f>+1.6 %</f>
        <v>0.016</v>
      </c>
    </row>
    <row r="41">
      <c r="A41" s="4">
        <v>42826.0</v>
      </c>
      <c r="B41" s="5" t="s">
        <v>909</v>
      </c>
      <c r="C41" s="7" t="s">
        <v>65</v>
      </c>
      <c r="D41" s="7" t="s">
        <v>82</v>
      </c>
      <c r="E41" s="6">
        <f>+1.9 %</f>
        <v>0.019</v>
      </c>
    </row>
    <row r="42">
      <c r="A42" s="4">
        <v>42795.0</v>
      </c>
      <c r="B42" s="5" t="s">
        <v>910</v>
      </c>
      <c r="C42" s="7" t="s">
        <v>48</v>
      </c>
      <c r="D42" s="6">
        <f>+1.4 %</f>
        <v>0.014</v>
      </c>
      <c r="E42" s="6">
        <f>+3.3 %</f>
        <v>0.033</v>
      </c>
    </row>
    <row r="43">
      <c r="A43" s="4">
        <v>42767.0</v>
      </c>
      <c r="B43" s="5" t="s">
        <v>911</v>
      </c>
      <c r="C43" s="5" t="s">
        <v>35</v>
      </c>
      <c r="D43" s="6">
        <f>+4.2 %</f>
        <v>0.042</v>
      </c>
      <c r="E43" s="6">
        <f>+3.7 %</f>
        <v>0.037</v>
      </c>
    </row>
    <row r="44">
      <c r="A44" s="4">
        <v>42736.0</v>
      </c>
      <c r="B44" s="5" t="s">
        <v>216</v>
      </c>
      <c r="C44" s="6">
        <f>+2 %</f>
        <v>0.02</v>
      </c>
      <c r="D44" s="6">
        <f>+3.4 %</f>
        <v>0.034</v>
      </c>
      <c r="E44" s="6">
        <f>+3.5 %</f>
        <v>0.035</v>
      </c>
    </row>
    <row r="45">
      <c r="A45" s="4">
        <v>42705.0</v>
      </c>
      <c r="B45" s="5" t="s">
        <v>542</v>
      </c>
      <c r="C45" s="6">
        <f>+2.1 %</f>
        <v>0.021</v>
      </c>
      <c r="D45" s="6">
        <f>+1.3 %</f>
        <v>0.013</v>
      </c>
      <c r="E45" s="6">
        <f>+1.6 %</f>
        <v>0.016</v>
      </c>
    </row>
    <row r="46">
      <c r="A46" s="4">
        <v>42675.0</v>
      </c>
      <c r="B46" s="5" t="s">
        <v>368</v>
      </c>
      <c r="C46" s="7" t="s">
        <v>74</v>
      </c>
      <c r="D46" s="7" t="s">
        <v>53</v>
      </c>
      <c r="E46" s="7" t="s">
        <v>23</v>
      </c>
    </row>
    <row r="47">
      <c r="A47" s="4">
        <v>42644.0</v>
      </c>
      <c r="B47" s="5" t="s">
        <v>617</v>
      </c>
      <c r="C47" s="7" t="s">
        <v>53</v>
      </c>
      <c r="D47" s="7" t="s">
        <v>57</v>
      </c>
      <c r="E47" s="6">
        <f>+1.5 %</f>
        <v>0.015</v>
      </c>
    </row>
    <row r="48">
      <c r="A48" s="4">
        <v>42614.0</v>
      </c>
      <c r="B48" s="5" t="s">
        <v>912</v>
      </c>
      <c r="C48" s="6">
        <f>+0.7 %</f>
        <v>0.007</v>
      </c>
      <c r="D48" s="7" t="s">
        <v>57</v>
      </c>
      <c r="E48" s="6">
        <f>+0.8 %</f>
        <v>0.008</v>
      </c>
    </row>
    <row r="49">
      <c r="A49" s="4">
        <v>42583.0</v>
      </c>
      <c r="B49" s="5" t="s">
        <v>329</v>
      </c>
      <c r="C49" s="7" t="s">
        <v>23</v>
      </c>
      <c r="D49" s="7" t="s">
        <v>65</v>
      </c>
      <c r="E49" s="7" t="s">
        <v>53</v>
      </c>
    </row>
    <row r="50">
      <c r="A50" s="4">
        <v>42552.0</v>
      </c>
      <c r="B50" s="5" t="s">
        <v>913</v>
      </c>
      <c r="C50" s="7" t="s">
        <v>53</v>
      </c>
      <c r="D50" s="6">
        <f>+0.2 %</f>
        <v>0.002</v>
      </c>
      <c r="E50" s="6">
        <f>+0.1 %</f>
        <v>0.001</v>
      </c>
    </row>
    <row r="51">
      <c r="A51" s="4">
        <v>42522.0</v>
      </c>
      <c r="B51" s="5" t="s">
        <v>914</v>
      </c>
      <c r="C51" s="5" t="s">
        <v>35</v>
      </c>
      <c r="D51" s="6">
        <f>+0.8 %</f>
        <v>0.008</v>
      </c>
      <c r="E51" s="7" t="s">
        <v>57</v>
      </c>
    </row>
    <row r="52">
      <c r="A52" s="4">
        <v>42491.0</v>
      </c>
      <c r="B52" s="5" t="s">
        <v>915</v>
      </c>
      <c r="C52" s="6">
        <f t="shared" ref="C52:C53" si="4">+0.4 %</f>
        <v>0.004</v>
      </c>
      <c r="D52" s="6">
        <f t="shared" ref="D52:E52" si="3">+0.6 %</f>
        <v>0.006</v>
      </c>
      <c r="E52" s="6">
        <f t="shared" si="3"/>
        <v>0.006</v>
      </c>
    </row>
    <row r="53">
      <c r="A53" s="4">
        <v>42461.0</v>
      </c>
      <c r="B53" s="5" t="s">
        <v>916</v>
      </c>
      <c r="C53" s="6">
        <f t="shared" si="4"/>
        <v>0.004</v>
      </c>
      <c r="D53" s="5" t="s">
        <v>35</v>
      </c>
      <c r="E53" s="6">
        <f>+0.6 %</f>
        <v>0.006</v>
      </c>
    </row>
    <row r="54">
      <c r="A54" s="4">
        <v>42430.0</v>
      </c>
      <c r="B54" s="5" t="s">
        <v>917</v>
      </c>
      <c r="C54" s="7" t="s">
        <v>15</v>
      </c>
      <c r="D54" s="7" t="s">
        <v>57</v>
      </c>
      <c r="E54" s="6">
        <f>+0.7 %</f>
        <v>0.007</v>
      </c>
    </row>
    <row r="55">
      <c r="A55" s="4">
        <v>42401.0</v>
      </c>
      <c r="B55" s="5" t="s">
        <v>918</v>
      </c>
      <c r="C55" s="7" t="s">
        <v>53</v>
      </c>
      <c r="D55" s="7" t="s">
        <v>15</v>
      </c>
      <c r="E55" s="7" t="s">
        <v>18</v>
      </c>
    </row>
    <row r="56">
      <c r="A56" s="4">
        <v>42370.0</v>
      </c>
      <c r="B56" s="5" t="s">
        <v>616</v>
      </c>
      <c r="C56" s="6">
        <f>+0.1 %</f>
        <v>0.001</v>
      </c>
      <c r="D56" s="6">
        <f>+1.4 %</f>
        <v>0.014</v>
      </c>
      <c r="E56" s="7" t="s">
        <v>78</v>
      </c>
    </row>
    <row r="57">
      <c r="A57" s="4">
        <v>42339.0</v>
      </c>
      <c r="B57" s="5" t="s">
        <v>918</v>
      </c>
      <c r="C57" s="7" t="s">
        <v>15</v>
      </c>
      <c r="D57" s="6">
        <f>+0.5 %</f>
        <v>0.005</v>
      </c>
      <c r="E57" s="6">
        <f>+2 %</f>
        <v>0.02</v>
      </c>
    </row>
    <row r="58">
      <c r="A58" s="4">
        <v>42309.0</v>
      </c>
      <c r="B58" s="5" t="s">
        <v>912</v>
      </c>
      <c r="C58" s="6">
        <f>+1.6 %</f>
        <v>0.016</v>
      </c>
      <c r="D58" s="6">
        <f>+0.6 %</f>
        <v>0.006</v>
      </c>
      <c r="E58" s="6">
        <f>+0.1 %</f>
        <v>0.001</v>
      </c>
    </row>
    <row r="59">
      <c r="A59" s="4">
        <v>42278.0</v>
      </c>
      <c r="B59" s="5" t="s">
        <v>919</v>
      </c>
      <c r="C59" s="7" t="s">
        <v>74</v>
      </c>
      <c r="D59" s="7" t="s">
        <v>82</v>
      </c>
      <c r="E59" s="7" t="s">
        <v>150</v>
      </c>
    </row>
    <row r="60">
      <c r="A60" s="4">
        <v>42248.0</v>
      </c>
      <c r="B60" s="5" t="s">
        <v>368</v>
      </c>
      <c r="C60" s="7" t="s">
        <v>57</v>
      </c>
      <c r="D60" s="7" t="s">
        <v>13</v>
      </c>
      <c r="E60" s="7" t="s">
        <v>85</v>
      </c>
    </row>
    <row r="61">
      <c r="A61" s="4">
        <v>42217.0</v>
      </c>
      <c r="B61" s="5" t="s">
        <v>920</v>
      </c>
      <c r="C61" s="7" t="s">
        <v>74</v>
      </c>
      <c r="D61" s="7" t="s">
        <v>15</v>
      </c>
      <c r="E61" s="6">
        <f t="shared" ref="E61:E62" si="5">+0.5 %</f>
        <v>0.005</v>
      </c>
    </row>
    <row r="62">
      <c r="A62" s="4">
        <v>42186.0</v>
      </c>
      <c r="B62" s="5" t="s">
        <v>230</v>
      </c>
      <c r="C62" s="7" t="s">
        <v>60</v>
      </c>
      <c r="D62" s="6">
        <f>+0.8 %</f>
        <v>0.008</v>
      </c>
      <c r="E62" s="6">
        <f t="shared" si="5"/>
        <v>0.005</v>
      </c>
    </row>
    <row r="63">
      <c r="A63" s="4">
        <v>42156.0</v>
      </c>
      <c r="B63" s="5" t="s">
        <v>921</v>
      </c>
      <c r="C63" s="6">
        <f>+0.8 %</f>
        <v>0.008</v>
      </c>
      <c r="D63" s="6">
        <f>+1.8 %</f>
        <v>0.018</v>
      </c>
      <c r="E63" s="6">
        <f>+1.6 %</f>
        <v>0.016</v>
      </c>
    </row>
    <row r="64">
      <c r="A64" s="4">
        <v>42125.0</v>
      </c>
      <c r="B64" s="5" t="s">
        <v>328</v>
      </c>
      <c r="C64" s="6">
        <f t="shared" ref="C64:C65" si="6">+0.5 %</f>
        <v>0.005</v>
      </c>
      <c r="D64" s="7" t="s">
        <v>18</v>
      </c>
      <c r="E64" s="6">
        <f>+2.3 %</f>
        <v>0.023</v>
      </c>
    </row>
    <row r="65">
      <c r="A65" s="4">
        <v>42095.0</v>
      </c>
      <c r="B65" s="5" t="s">
        <v>618</v>
      </c>
      <c r="C65" s="6">
        <f t="shared" si="6"/>
        <v>0.005</v>
      </c>
      <c r="D65" s="7" t="s">
        <v>63</v>
      </c>
      <c r="E65" s="6">
        <f>+1.9 %</f>
        <v>0.019</v>
      </c>
    </row>
    <row r="66">
      <c r="A66" s="4">
        <v>42064.0</v>
      </c>
      <c r="B66" s="5" t="s">
        <v>922</v>
      </c>
      <c r="C66" s="7" t="s">
        <v>75</v>
      </c>
      <c r="D66" s="6">
        <f>+1 %</f>
        <v>0.01</v>
      </c>
      <c r="E66" s="7" t="s">
        <v>47</v>
      </c>
    </row>
    <row r="67">
      <c r="A67" s="4">
        <v>42036.0</v>
      </c>
      <c r="B67" s="5" t="s">
        <v>914</v>
      </c>
      <c r="C67" s="7" t="s">
        <v>65</v>
      </c>
      <c r="D67" s="6">
        <f>+0.3 %</f>
        <v>0.003</v>
      </c>
      <c r="E67" s="6">
        <f>+0.5 %</f>
        <v>0.005</v>
      </c>
    </row>
    <row r="68">
      <c r="A68" s="4">
        <v>42005.0</v>
      </c>
      <c r="B68" s="5" t="s">
        <v>923</v>
      </c>
      <c r="C68" s="6">
        <f>+3.5 %</f>
        <v>0.035</v>
      </c>
      <c r="D68" s="6">
        <f>+0.1 %</f>
        <v>0.001</v>
      </c>
      <c r="E68" s="6">
        <f>+1.3 %</f>
        <v>0.013</v>
      </c>
    </row>
    <row r="69">
      <c r="A69" s="4">
        <v>41974.0</v>
      </c>
      <c r="B69" s="5" t="s">
        <v>924</v>
      </c>
      <c r="C69" s="7" t="s">
        <v>80</v>
      </c>
      <c r="D69" s="7" t="s">
        <v>70</v>
      </c>
      <c r="E69" s="7" t="s">
        <v>285</v>
      </c>
    </row>
    <row r="70">
      <c r="A70" s="4">
        <v>41944.0</v>
      </c>
      <c r="B70" s="5" t="s">
        <v>617</v>
      </c>
      <c r="C70" s="7" t="s">
        <v>66</v>
      </c>
      <c r="D70" s="6">
        <f>+1 %</f>
        <v>0.01</v>
      </c>
      <c r="E70" s="6">
        <f>+0.1 %</f>
        <v>0.001</v>
      </c>
    </row>
    <row r="71">
      <c r="A71" s="4">
        <v>41913.0</v>
      </c>
      <c r="B71" s="5" t="s">
        <v>925</v>
      </c>
      <c r="C71" s="6">
        <f>+1 %</f>
        <v>0.01</v>
      </c>
      <c r="D71" s="6">
        <f>+1.5 %</f>
        <v>0.015</v>
      </c>
      <c r="E71" s="6">
        <f>+0.7 %</f>
        <v>0.007</v>
      </c>
    </row>
    <row r="72">
      <c r="A72" s="4">
        <v>41883.0</v>
      </c>
      <c r="B72" s="5" t="s">
        <v>913</v>
      </c>
      <c r="C72" s="6">
        <f t="shared" ref="C72:D72" si="7">+1.2 %</f>
        <v>0.012</v>
      </c>
      <c r="D72" s="6">
        <f t="shared" si="7"/>
        <v>0.012</v>
      </c>
      <c r="E72" s="7" t="s">
        <v>18</v>
      </c>
    </row>
    <row r="73">
      <c r="A73" s="4">
        <v>41852.0</v>
      </c>
      <c r="B73" s="5" t="s">
        <v>621</v>
      </c>
      <c r="C73" s="7" t="s">
        <v>74</v>
      </c>
      <c r="D73" s="6">
        <f>+1.5 %</f>
        <v>0.015</v>
      </c>
      <c r="E73" s="7" t="s">
        <v>15</v>
      </c>
    </row>
    <row r="74">
      <c r="A74" s="4">
        <v>41821.0</v>
      </c>
      <c r="B74" s="5" t="s">
        <v>544</v>
      </c>
      <c r="C74" s="6">
        <f>+0.7 %</f>
        <v>0.007</v>
      </c>
      <c r="D74" s="6">
        <f>+2.2 %</f>
        <v>0.022</v>
      </c>
      <c r="E74" s="7" t="s">
        <v>82</v>
      </c>
    </row>
    <row r="75">
      <c r="A75" s="4">
        <v>41791.0</v>
      </c>
      <c r="B75" s="5" t="s">
        <v>231</v>
      </c>
      <c r="C75" s="6">
        <f>+1.5 %</f>
        <v>0.015</v>
      </c>
      <c r="D75" s="7" t="s">
        <v>85</v>
      </c>
      <c r="E75" s="7" t="s">
        <v>212</v>
      </c>
    </row>
    <row r="76">
      <c r="A76" s="4">
        <v>41760.0</v>
      </c>
      <c r="B76" s="5" t="s">
        <v>342</v>
      </c>
      <c r="C76" s="5" t="s">
        <v>35</v>
      </c>
      <c r="D76" s="7" t="s">
        <v>70</v>
      </c>
      <c r="E76" s="7" t="s">
        <v>473</v>
      </c>
    </row>
    <row r="77">
      <c r="A77" s="4">
        <v>41730.0</v>
      </c>
      <c r="B77" s="5" t="s">
        <v>342</v>
      </c>
      <c r="C77" s="7" t="s">
        <v>285</v>
      </c>
      <c r="D77" s="7" t="s">
        <v>145</v>
      </c>
      <c r="E77" s="7" t="s">
        <v>473</v>
      </c>
    </row>
    <row r="78">
      <c r="A78" s="4">
        <v>41699.0</v>
      </c>
      <c r="B78" s="5" t="s">
        <v>616</v>
      </c>
      <c r="C78" s="6">
        <f>+0.1 %</f>
        <v>0.001</v>
      </c>
      <c r="D78" s="7" t="s">
        <v>15</v>
      </c>
      <c r="E78" s="7" t="s">
        <v>185</v>
      </c>
    </row>
    <row r="79">
      <c r="A79" s="4">
        <v>41671.0</v>
      </c>
      <c r="B79" s="5" t="s">
        <v>918</v>
      </c>
      <c r="C79" s="7" t="s">
        <v>57</v>
      </c>
      <c r="D79" s="7" t="s">
        <v>53</v>
      </c>
      <c r="E79" s="7" t="s">
        <v>719</v>
      </c>
    </row>
    <row r="80">
      <c r="A80" s="4">
        <v>41640.0</v>
      </c>
      <c r="B80" s="5" t="s">
        <v>617</v>
      </c>
      <c r="C80" s="7" t="s">
        <v>57</v>
      </c>
      <c r="D80" s="7" t="s">
        <v>18</v>
      </c>
      <c r="E80" s="7" t="s">
        <v>290</v>
      </c>
    </row>
    <row r="81">
      <c r="A81" s="4">
        <v>41609.0</v>
      </c>
      <c r="B81" s="5" t="s">
        <v>926</v>
      </c>
      <c r="C81" s="6">
        <f>+0.4 %</f>
        <v>0.004</v>
      </c>
      <c r="D81" s="7" t="s">
        <v>60</v>
      </c>
      <c r="E81" s="7" t="s">
        <v>927</v>
      </c>
    </row>
    <row r="82">
      <c r="A82" s="4">
        <v>41579.0</v>
      </c>
      <c r="B82" s="5" t="s">
        <v>327</v>
      </c>
      <c r="C82" s="7" t="s">
        <v>48</v>
      </c>
      <c r="D82" s="6">
        <f>+0.6 %</f>
        <v>0.006</v>
      </c>
      <c r="E82" s="7" t="s">
        <v>311</v>
      </c>
    </row>
    <row r="83">
      <c r="A83" s="4">
        <v>41548.0</v>
      </c>
      <c r="B83" s="5" t="s">
        <v>608</v>
      </c>
      <c r="C83" s="7" t="s">
        <v>57</v>
      </c>
      <c r="D83" s="7" t="s">
        <v>23</v>
      </c>
      <c r="E83" s="7" t="s">
        <v>928</v>
      </c>
    </row>
    <row r="84">
      <c r="A84" s="4">
        <v>41518.0</v>
      </c>
      <c r="B84" s="5" t="s">
        <v>929</v>
      </c>
      <c r="C84" s="6">
        <f>+1.4 %</f>
        <v>0.014</v>
      </c>
      <c r="D84" s="7" t="s">
        <v>67</v>
      </c>
      <c r="E84" s="7" t="s">
        <v>930</v>
      </c>
    </row>
    <row r="85">
      <c r="A85" s="4">
        <v>41487.0</v>
      </c>
      <c r="B85" s="5" t="s">
        <v>368</v>
      </c>
      <c r="C85" s="7" t="s">
        <v>106</v>
      </c>
      <c r="D85" s="7" t="s">
        <v>103</v>
      </c>
      <c r="E85" s="7" t="s">
        <v>931</v>
      </c>
    </row>
    <row r="86">
      <c r="A86" s="4">
        <v>41456.0</v>
      </c>
      <c r="B86" s="5" t="s">
        <v>923</v>
      </c>
      <c r="C86" s="7" t="s">
        <v>47</v>
      </c>
      <c r="D86" s="7" t="s">
        <v>156</v>
      </c>
      <c r="E86" s="7" t="s">
        <v>932</v>
      </c>
    </row>
    <row r="87">
      <c r="A87" s="4">
        <v>41426.0</v>
      </c>
      <c r="B87" s="5" t="s">
        <v>702</v>
      </c>
      <c r="C87" s="7" t="s">
        <v>212</v>
      </c>
      <c r="D87" s="7" t="s">
        <v>152</v>
      </c>
      <c r="E87" s="7" t="s">
        <v>296</v>
      </c>
    </row>
    <row r="88">
      <c r="A88" s="4">
        <v>41395.0</v>
      </c>
      <c r="B88" s="5" t="s">
        <v>710</v>
      </c>
      <c r="C88" s="5" t="s">
        <v>35</v>
      </c>
      <c r="D88" s="7" t="s">
        <v>63</v>
      </c>
      <c r="E88" s="7" t="s">
        <v>458</v>
      </c>
    </row>
    <row r="89">
      <c r="A89" s="4">
        <v>41365.0</v>
      </c>
      <c r="B89" s="5" t="s">
        <v>933</v>
      </c>
      <c r="C89" s="6">
        <f>+0.5 %</f>
        <v>0.005</v>
      </c>
      <c r="D89" s="7" t="s">
        <v>255</v>
      </c>
      <c r="E89" s="7" t="s">
        <v>127</v>
      </c>
    </row>
    <row r="90">
      <c r="A90" s="4">
        <v>41334.0</v>
      </c>
      <c r="B90" s="5" t="s">
        <v>632</v>
      </c>
      <c r="C90" s="7" t="s">
        <v>145</v>
      </c>
      <c r="D90" s="7" t="s">
        <v>90</v>
      </c>
      <c r="E90" s="7" t="s">
        <v>135</v>
      </c>
    </row>
    <row r="91">
      <c r="A91" s="4">
        <v>41306.0</v>
      </c>
      <c r="B91" s="5" t="s">
        <v>817</v>
      </c>
      <c r="C91" s="7" t="s">
        <v>85</v>
      </c>
      <c r="D91" s="7" t="s">
        <v>66</v>
      </c>
      <c r="E91" s="7" t="s">
        <v>115</v>
      </c>
    </row>
    <row r="92">
      <c r="A92" s="4">
        <v>41275.0</v>
      </c>
      <c r="B92" s="5" t="s">
        <v>537</v>
      </c>
      <c r="C92" s="6">
        <f>+0.4 %</f>
        <v>0.004</v>
      </c>
      <c r="D92" s="7" t="s">
        <v>90</v>
      </c>
      <c r="E92" s="7" t="s">
        <v>117</v>
      </c>
    </row>
    <row r="93">
      <c r="A93" s="4">
        <v>41244.0</v>
      </c>
      <c r="B93" s="5" t="s">
        <v>538</v>
      </c>
      <c r="C93" s="7" t="s">
        <v>74</v>
      </c>
      <c r="D93" s="7" t="s">
        <v>9</v>
      </c>
      <c r="E93" s="7" t="s">
        <v>315</v>
      </c>
    </row>
    <row r="94">
      <c r="A94" s="4">
        <v>41214.0</v>
      </c>
      <c r="B94" s="5" t="s">
        <v>934</v>
      </c>
      <c r="C94" s="7" t="s">
        <v>92</v>
      </c>
      <c r="D94" s="7" t="s">
        <v>90</v>
      </c>
      <c r="E94" s="7" t="s">
        <v>450</v>
      </c>
    </row>
    <row r="95">
      <c r="A95" s="4">
        <v>41183.0</v>
      </c>
      <c r="B95" s="5" t="s">
        <v>935</v>
      </c>
      <c r="C95" s="7" t="s">
        <v>13</v>
      </c>
      <c r="D95" s="7" t="s">
        <v>47</v>
      </c>
      <c r="E95" s="7" t="s">
        <v>103</v>
      </c>
    </row>
    <row r="96">
      <c r="A96" s="4">
        <v>41153.0</v>
      </c>
      <c r="B96" s="5" t="s">
        <v>841</v>
      </c>
      <c r="C96" s="6">
        <f>+0.9 %</f>
        <v>0.009</v>
      </c>
      <c r="D96" s="7" t="s">
        <v>57</v>
      </c>
      <c r="E96" s="7" t="s">
        <v>99</v>
      </c>
    </row>
    <row r="97">
      <c r="A97" s="4">
        <v>41122.0</v>
      </c>
      <c r="B97" s="5" t="s">
        <v>936</v>
      </c>
      <c r="C97" s="7" t="s">
        <v>74</v>
      </c>
      <c r="D97" s="7" t="s">
        <v>92</v>
      </c>
      <c r="E97" s="7" t="s">
        <v>103</v>
      </c>
    </row>
    <row r="98">
      <c r="A98" s="4">
        <v>41091.0</v>
      </c>
      <c r="B98" s="5" t="s">
        <v>937</v>
      </c>
      <c r="C98" s="7" t="s">
        <v>60</v>
      </c>
      <c r="D98" s="7" t="s">
        <v>7</v>
      </c>
      <c r="E98" s="7" t="s">
        <v>348</v>
      </c>
    </row>
    <row r="99">
      <c r="A99" s="4">
        <v>41061.0</v>
      </c>
      <c r="B99" s="5" t="s">
        <v>938</v>
      </c>
      <c r="C99" s="7" t="s">
        <v>82</v>
      </c>
      <c r="D99" s="7" t="s">
        <v>142</v>
      </c>
      <c r="E99" s="7" t="s">
        <v>454</v>
      </c>
    </row>
    <row r="100">
      <c r="A100" s="4">
        <v>41030.0</v>
      </c>
      <c r="B100" s="5" t="s">
        <v>442</v>
      </c>
      <c r="C100" s="7" t="s">
        <v>75</v>
      </c>
      <c r="D100" s="7" t="s">
        <v>23</v>
      </c>
      <c r="E100" s="7" t="s">
        <v>115</v>
      </c>
    </row>
    <row r="101">
      <c r="A101" s="4">
        <v>41000.0</v>
      </c>
      <c r="B101" s="5" t="s">
        <v>939</v>
      </c>
      <c r="C101" s="5" t="s">
        <v>35</v>
      </c>
      <c r="D101" s="6">
        <f t="shared" ref="D101:D102" si="8">+0.7 %</f>
        <v>0.007</v>
      </c>
      <c r="E101" s="7" t="s">
        <v>317</v>
      </c>
    </row>
    <row r="102">
      <c r="A102" s="4">
        <v>40969.0</v>
      </c>
      <c r="B102" s="5" t="s">
        <v>939</v>
      </c>
      <c r="C102" s="6">
        <f>+0.8 %</f>
        <v>0.008</v>
      </c>
      <c r="D102" s="6">
        <f t="shared" si="8"/>
        <v>0.007</v>
      </c>
      <c r="E102" s="7" t="s">
        <v>191</v>
      </c>
    </row>
    <row r="103">
      <c r="A103" s="4">
        <v>40940.0</v>
      </c>
      <c r="B103" s="5" t="s">
        <v>940</v>
      </c>
      <c r="C103" s="5" t="s">
        <v>35</v>
      </c>
      <c r="D103" s="7" t="s">
        <v>70</v>
      </c>
      <c r="E103" s="7" t="s">
        <v>287</v>
      </c>
    </row>
    <row r="104">
      <c r="A104" s="4">
        <v>40909.0</v>
      </c>
      <c r="B104" s="5" t="s">
        <v>941</v>
      </c>
      <c r="C104" s="5" t="s">
        <v>35</v>
      </c>
      <c r="D104" s="7" t="s">
        <v>150</v>
      </c>
      <c r="E104" s="7" t="s">
        <v>95</v>
      </c>
    </row>
    <row r="105">
      <c r="A105" s="4">
        <v>40878.0</v>
      </c>
      <c r="B105" s="5" t="s">
        <v>942</v>
      </c>
      <c r="C105" s="7" t="s">
        <v>80</v>
      </c>
      <c r="D105" s="7" t="s">
        <v>285</v>
      </c>
      <c r="E105" s="7" t="s">
        <v>277</v>
      </c>
    </row>
    <row r="106">
      <c r="A106" s="4">
        <v>40848.0</v>
      </c>
      <c r="B106" s="5" t="s">
        <v>943</v>
      </c>
      <c r="C106" s="7" t="s">
        <v>60</v>
      </c>
      <c r="D106" s="7" t="s">
        <v>23</v>
      </c>
      <c r="E106" s="7" t="s">
        <v>156</v>
      </c>
    </row>
    <row r="107">
      <c r="A107" s="4">
        <v>40817.0</v>
      </c>
      <c r="B107" s="5" t="s">
        <v>944</v>
      </c>
      <c r="C107" s="6">
        <f>+0.2 %</f>
        <v>0.002</v>
      </c>
      <c r="D107" s="7" t="s">
        <v>63</v>
      </c>
      <c r="E107" s="7" t="s">
        <v>7</v>
      </c>
    </row>
    <row r="108">
      <c r="A108" s="4">
        <v>40787.0</v>
      </c>
      <c r="B108" s="5" t="s">
        <v>892</v>
      </c>
      <c r="C108" s="7" t="s">
        <v>48</v>
      </c>
      <c r="D108" s="7" t="s">
        <v>188</v>
      </c>
      <c r="E108" s="7" t="s">
        <v>13</v>
      </c>
    </row>
    <row r="109">
      <c r="A109" s="4">
        <v>40756.0</v>
      </c>
      <c r="B109" s="5" t="s">
        <v>945</v>
      </c>
      <c r="C109" s="7" t="s">
        <v>82</v>
      </c>
      <c r="D109" s="7" t="s">
        <v>587</v>
      </c>
      <c r="E109" s="7" t="s">
        <v>67</v>
      </c>
    </row>
    <row r="110">
      <c r="A110" s="4">
        <v>40725.0</v>
      </c>
      <c r="B110" s="5" t="s">
        <v>946</v>
      </c>
      <c r="C110" s="7" t="s">
        <v>285</v>
      </c>
      <c r="D110" s="7" t="s">
        <v>92</v>
      </c>
      <c r="E110" s="7" t="s">
        <v>80</v>
      </c>
    </row>
    <row r="111">
      <c r="A111" s="4">
        <v>40695.0</v>
      </c>
      <c r="B111" s="5" t="s">
        <v>947</v>
      </c>
      <c r="C111" s="6">
        <f>+0.1 %</f>
        <v>0.001</v>
      </c>
      <c r="D111" s="6">
        <f>+2.5 %</f>
        <v>0.025</v>
      </c>
      <c r="E111" s="7" t="s">
        <v>15</v>
      </c>
    </row>
    <row r="112">
      <c r="A112" s="4">
        <v>40664.0</v>
      </c>
      <c r="B112" s="5" t="s">
        <v>738</v>
      </c>
      <c r="C112" s="7" t="s">
        <v>60</v>
      </c>
      <c r="D112" s="6">
        <f>+1.8 %</f>
        <v>0.018</v>
      </c>
      <c r="E112" s="7" t="s">
        <v>67</v>
      </c>
    </row>
    <row r="113">
      <c r="A113" s="4">
        <v>40634.0</v>
      </c>
      <c r="B113" s="5" t="s">
        <v>948</v>
      </c>
      <c r="C113" s="6">
        <f>+2.9 %</f>
        <v>0.029</v>
      </c>
      <c r="D113" s="6">
        <f>+3.3 %</f>
        <v>0.033</v>
      </c>
      <c r="E113" s="7" t="s">
        <v>285</v>
      </c>
    </row>
    <row r="114">
      <c r="A114" s="4">
        <v>40603.0</v>
      </c>
      <c r="B114" s="5" t="s">
        <v>887</v>
      </c>
      <c r="C114" s="7" t="s">
        <v>74</v>
      </c>
      <c r="D114" s="7" t="s">
        <v>82</v>
      </c>
      <c r="E114" s="7" t="s">
        <v>88</v>
      </c>
    </row>
    <row r="115">
      <c r="A115" s="4">
        <v>40575.0</v>
      </c>
      <c r="B115" s="5" t="s">
        <v>728</v>
      </c>
      <c r="C115" s="6">
        <f>+1.1 %</f>
        <v>0.011</v>
      </c>
      <c r="D115" s="7" t="s">
        <v>75</v>
      </c>
      <c r="E115" s="7" t="s">
        <v>15</v>
      </c>
    </row>
    <row r="116">
      <c r="A116" s="4">
        <v>40544.0</v>
      </c>
      <c r="B116" s="5" t="s">
        <v>727</v>
      </c>
      <c r="C116" s="7" t="s">
        <v>106</v>
      </c>
      <c r="D116" s="7" t="s">
        <v>72</v>
      </c>
      <c r="E116" s="7" t="s">
        <v>63</v>
      </c>
    </row>
    <row r="117">
      <c r="A117" s="4">
        <v>40513.0</v>
      </c>
      <c r="B117" s="5" t="s">
        <v>949</v>
      </c>
      <c r="C117" s="7" t="s">
        <v>48</v>
      </c>
      <c r="D117" s="6">
        <f>+2.4 %</f>
        <v>0.024</v>
      </c>
      <c r="E117" s="7" t="s">
        <v>72</v>
      </c>
    </row>
    <row r="118">
      <c r="A118" s="4">
        <v>40483.0</v>
      </c>
      <c r="B118" s="5" t="s">
        <v>950</v>
      </c>
      <c r="C118" s="6">
        <f>+0.5 %</f>
        <v>0.005</v>
      </c>
      <c r="D118" s="6">
        <f>+2 %</f>
        <v>0.02</v>
      </c>
      <c r="E118" s="7" t="s">
        <v>66</v>
      </c>
    </row>
    <row r="119">
      <c r="A119" s="4">
        <v>40452.0</v>
      </c>
      <c r="B119" s="5" t="s">
        <v>846</v>
      </c>
      <c r="C119" s="6">
        <f>+2.5 %</f>
        <v>0.025</v>
      </c>
      <c r="D119" s="7" t="s">
        <v>48</v>
      </c>
      <c r="E119" s="7" t="s">
        <v>78</v>
      </c>
    </row>
    <row r="120">
      <c r="A120" s="4">
        <v>40422.0</v>
      </c>
      <c r="B120" s="5" t="s">
        <v>877</v>
      </c>
      <c r="C120" s="7" t="s">
        <v>65</v>
      </c>
      <c r="D120" s="7" t="s">
        <v>7</v>
      </c>
      <c r="E120" s="7" t="s">
        <v>72</v>
      </c>
    </row>
    <row r="121">
      <c r="A121" s="4">
        <v>40391.0</v>
      </c>
      <c r="B121" s="5" t="s">
        <v>951</v>
      </c>
      <c r="C121" s="7" t="s">
        <v>72</v>
      </c>
      <c r="D121" s="7" t="s">
        <v>587</v>
      </c>
      <c r="E121" s="7" t="s">
        <v>67</v>
      </c>
    </row>
    <row r="122">
      <c r="A122" s="4">
        <v>40360.0</v>
      </c>
      <c r="B122" s="5" t="s">
        <v>731</v>
      </c>
      <c r="C122" s="7" t="s">
        <v>60</v>
      </c>
      <c r="D122" s="7" t="s">
        <v>152</v>
      </c>
      <c r="E122" s="7" t="s">
        <v>65</v>
      </c>
    </row>
    <row r="123">
      <c r="A123" s="4">
        <v>40330.0</v>
      </c>
      <c r="B123" s="5" t="s">
        <v>952</v>
      </c>
      <c r="C123" s="7" t="s">
        <v>78</v>
      </c>
      <c r="D123" s="7" t="s">
        <v>48</v>
      </c>
      <c r="E123" s="7" t="s">
        <v>74</v>
      </c>
    </row>
    <row r="124">
      <c r="A124" s="4">
        <v>40299.0</v>
      </c>
      <c r="B124" s="5" t="s">
        <v>953</v>
      </c>
      <c r="C124" s="7" t="s">
        <v>47</v>
      </c>
      <c r="D124" s="6">
        <f>+3.2 %</f>
        <v>0.032</v>
      </c>
      <c r="E124" s="7" t="s">
        <v>285</v>
      </c>
    </row>
    <row r="125">
      <c r="A125" s="4">
        <v>40269.0</v>
      </c>
      <c r="B125" s="5" t="s">
        <v>753</v>
      </c>
      <c r="C125" s="6">
        <f>+1.9 %</f>
        <v>0.019</v>
      </c>
      <c r="D125" s="6">
        <f>+3.8 %</f>
        <v>0.038</v>
      </c>
      <c r="E125" s="7" t="s">
        <v>212</v>
      </c>
    </row>
    <row r="126">
      <c r="A126" s="4">
        <v>40238.0</v>
      </c>
      <c r="B126" s="5" t="s">
        <v>747</v>
      </c>
      <c r="C126" s="6">
        <f>+2.4 %</f>
        <v>0.024</v>
      </c>
      <c r="D126" s="7" t="s">
        <v>60</v>
      </c>
      <c r="E126" s="7" t="s">
        <v>135</v>
      </c>
    </row>
    <row r="127">
      <c r="A127" s="4">
        <v>40210.0</v>
      </c>
      <c r="B127" s="5" t="s">
        <v>954</v>
      </c>
      <c r="C127" s="7" t="s">
        <v>18</v>
      </c>
      <c r="D127" s="7" t="s">
        <v>285</v>
      </c>
      <c r="E127" s="7" t="s">
        <v>156</v>
      </c>
    </row>
    <row r="128">
      <c r="A128" s="4">
        <v>40179.0</v>
      </c>
      <c r="B128" s="5" t="s">
        <v>955</v>
      </c>
      <c r="C128" s="7" t="s">
        <v>70</v>
      </c>
      <c r="D128" s="7" t="s">
        <v>82</v>
      </c>
      <c r="E128" s="7" t="s">
        <v>96</v>
      </c>
    </row>
    <row r="129">
      <c r="A129" s="4">
        <v>40148.0</v>
      </c>
      <c r="B129" s="5" t="s">
        <v>744</v>
      </c>
      <c r="C129" s="6">
        <f>+0.4 %</f>
        <v>0.004</v>
      </c>
      <c r="D129" s="6">
        <f>+2.5 %</f>
        <v>0.025</v>
      </c>
      <c r="E129" s="7" t="s">
        <v>117</v>
      </c>
    </row>
    <row r="130">
      <c r="A130" s="4">
        <v>40118.0</v>
      </c>
      <c r="B130" s="5" t="s">
        <v>956</v>
      </c>
      <c r="C130" s="6">
        <f>+0.2 %</f>
        <v>0.002</v>
      </c>
      <c r="D130" s="6">
        <f>+1.5 %</f>
        <v>0.015</v>
      </c>
      <c r="E130" s="7" t="s">
        <v>343</v>
      </c>
    </row>
    <row r="131">
      <c r="A131" s="4">
        <v>40087.0</v>
      </c>
      <c r="B131" s="5" t="s">
        <v>668</v>
      </c>
      <c r="C131" s="6">
        <f>+1.8 %</f>
        <v>0.018</v>
      </c>
      <c r="D131" s="7" t="s">
        <v>57</v>
      </c>
      <c r="E131" s="7" t="s">
        <v>509</v>
      </c>
    </row>
    <row r="132">
      <c r="A132" s="4">
        <v>40057.0</v>
      </c>
      <c r="B132" s="5" t="s">
        <v>427</v>
      </c>
      <c r="C132" s="7" t="s">
        <v>18</v>
      </c>
      <c r="D132" s="7" t="s">
        <v>72</v>
      </c>
      <c r="E132" s="7" t="s">
        <v>719</v>
      </c>
    </row>
    <row r="133">
      <c r="A133" s="4">
        <v>40026.0</v>
      </c>
      <c r="B133" s="5" t="s">
        <v>957</v>
      </c>
      <c r="C133" s="7" t="s">
        <v>78</v>
      </c>
      <c r="D133" s="7" t="s">
        <v>108</v>
      </c>
      <c r="E133" s="7" t="s">
        <v>311</v>
      </c>
    </row>
    <row r="134">
      <c r="A134" s="4">
        <v>39995.0</v>
      </c>
      <c r="B134" s="5" t="s">
        <v>732</v>
      </c>
      <c r="C134" s="7" t="s">
        <v>53</v>
      </c>
      <c r="D134" s="7" t="s">
        <v>185</v>
      </c>
      <c r="E134" s="7" t="s">
        <v>102</v>
      </c>
    </row>
    <row r="135">
      <c r="A135" s="4">
        <v>39965.0</v>
      </c>
      <c r="B135" s="5" t="s">
        <v>742</v>
      </c>
      <c r="C135" s="7" t="s">
        <v>142</v>
      </c>
      <c r="D135" s="7" t="s">
        <v>135</v>
      </c>
      <c r="E135" s="6">
        <f>+2.2 %</f>
        <v>0.022</v>
      </c>
    </row>
    <row r="136">
      <c r="A136" s="4">
        <v>39934.0</v>
      </c>
      <c r="B136" s="5" t="s">
        <v>850</v>
      </c>
      <c r="C136" s="7" t="s">
        <v>72</v>
      </c>
      <c r="D136" s="6">
        <f>+1.1 %</f>
        <v>0.011</v>
      </c>
      <c r="E136" s="6">
        <f>+4.5 %</f>
        <v>0.045</v>
      </c>
    </row>
    <row r="137">
      <c r="A137" s="4">
        <v>39904.0</v>
      </c>
      <c r="B137" s="5" t="s">
        <v>958</v>
      </c>
      <c r="C137" s="7" t="s">
        <v>477</v>
      </c>
      <c r="D137" s="6">
        <f>+2.2 %</f>
        <v>0.022</v>
      </c>
      <c r="E137" s="5" t="s">
        <v>366</v>
      </c>
    </row>
    <row r="138">
      <c r="A138" s="4">
        <v>39873.0</v>
      </c>
      <c r="B138" s="5" t="s">
        <v>959</v>
      </c>
      <c r="C138" s="6">
        <f>+9.4 %</f>
        <v>0.094</v>
      </c>
      <c r="D138" s="6">
        <f>+3.8 %</f>
        <v>0.038</v>
      </c>
      <c r="E138" s="5" t="s">
        <v>366</v>
      </c>
    </row>
    <row r="139">
      <c r="A139" s="4">
        <v>39845.0</v>
      </c>
      <c r="B139" s="5" t="s">
        <v>960</v>
      </c>
      <c r="C139" s="7" t="s">
        <v>65</v>
      </c>
      <c r="D139" s="7" t="s">
        <v>6</v>
      </c>
      <c r="E139" s="5" t="s">
        <v>366</v>
      </c>
    </row>
    <row r="140">
      <c r="A140" s="4">
        <v>39814.0</v>
      </c>
      <c r="B140" s="5" t="s">
        <v>961</v>
      </c>
      <c r="C140" s="7" t="s">
        <v>95</v>
      </c>
      <c r="D140" s="7" t="s">
        <v>191</v>
      </c>
      <c r="E140" s="5" t="s">
        <v>366</v>
      </c>
    </row>
    <row r="141">
      <c r="A141" s="4">
        <v>39783.0</v>
      </c>
      <c r="B141" s="5" t="s">
        <v>962</v>
      </c>
      <c r="C141" s="6">
        <f>+0.8 %</f>
        <v>0.008</v>
      </c>
      <c r="D141" s="6">
        <f>+1.3 %</f>
        <v>0.013</v>
      </c>
      <c r="E141" s="5" t="s">
        <v>366</v>
      </c>
    </row>
    <row r="142">
      <c r="A142" s="4">
        <v>39753.0</v>
      </c>
      <c r="B142" s="5" t="s">
        <v>963</v>
      </c>
      <c r="C142" s="7" t="s">
        <v>18</v>
      </c>
      <c r="D142" s="7" t="s">
        <v>66</v>
      </c>
      <c r="E142" s="5" t="s">
        <v>366</v>
      </c>
    </row>
    <row r="143">
      <c r="A143" s="4">
        <v>39722.0</v>
      </c>
      <c r="B143" s="5" t="s">
        <v>775</v>
      </c>
      <c r="C143" s="6">
        <f>+1 %</f>
        <v>0.01</v>
      </c>
      <c r="D143" s="6">
        <f>+1.5 %</f>
        <v>0.015</v>
      </c>
      <c r="E143" s="5" t="s">
        <v>366</v>
      </c>
    </row>
    <row r="144">
      <c r="A144" s="4">
        <v>39692.0</v>
      </c>
      <c r="B144" s="5" t="s">
        <v>964</v>
      </c>
      <c r="C144" s="7" t="s">
        <v>67</v>
      </c>
      <c r="D144" s="6">
        <f>+8.5 %</f>
        <v>0.085</v>
      </c>
      <c r="E144" s="5" t="s">
        <v>366</v>
      </c>
    </row>
    <row r="145">
      <c r="A145" s="4">
        <v>39661.0</v>
      </c>
      <c r="B145" s="5" t="s">
        <v>767</v>
      </c>
      <c r="C145" s="6">
        <f>+2.2 %</f>
        <v>0.022</v>
      </c>
      <c r="D145" s="6">
        <f>+9.3 %</f>
        <v>0.093</v>
      </c>
      <c r="E145" s="5" t="s">
        <v>366</v>
      </c>
    </row>
    <row r="146">
      <c r="A146" s="4">
        <v>39630.0</v>
      </c>
      <c r="B146" s="5" t="s">
        <v>965</v>
      </c>
      <c r="C146" s="6">
        <f>+8 %</f>
        <v>0.08</v>
      </c>
      <c r="D146" s="5" t="s">
        <v>366</v>
      </c>
      <c r="E146" s="5" t="s">
        <v>366</v>
      </c>
    </row>
    <row r="147">
      <c r="A147" s="4">
        <v>39600.0</v>
      </c>
      <c r="B147" s="5" t="s">
        <v>966</v>
      </c>
      <c r="C147" s="7" t="s">
        <v>65</v>
      </c>
      <c r="D147" s="5" t="s">
        <v>366</v>
      </c>
      <c r="E147" s="5" t="s">
        <v>366</v>
      </c>
    </row>
    <row r="148">
      <c r="A148" s="4">
        <v>39569.0</v>
      </c>
      <c r="B148" s="5" t="s">
        <v>950</v>
      </c>
      <c r="C148" s="5" t="s">
        <v>366</v>
      </c>
      <c r="D148" s="5" t="s">
        <v>366</v>
      </c>
      <c r="E148" s="5" t="s">
        <v>366</v>
      </c>
    </row>
    <row r="149">
      <c r="A149" s="4">
        <v>39539.0</v>
      </c>
      <c r="B149" s="5" t="s">
        <v>366</v>
      </c>
      <c r="C149" s="5" t="s">
        <v>366</v>
      </c>
      <c r="D149" s="5" t="s">
        <v>366</v>
      </c>
      <c r="E149" s="5" t="s">
        <v>366</v>
      </c>
    </row>
    <row r="150">
      <c r="A150" s="4">
        <v>39508.0</v>
      </c>
      <c r="B150" s="5" t="s">
        <v>366</v>
      </c>
      <c r="C150" s="5" t="s">
        <v>366</v>
      </c>
      <c r="D150" s="5" t="s">
        <v>366</v>
      </c>
      <c r="E150" s="5" t="s">
        <v>366</v>
      </c>
    </row>
    <row r="151">
      <c r="A151" s="4">
        <v>39479.0</v>
      </c>
      <c r="B151" s="5" t="s">
        <v>366</v>
      </c>
      <c r="C151" s="5" t="s">
        <v>366</v>
      </c>
      <c r="D151" s="5" t="s">
        <v>366</v>
      </c>
      <c r="E151" s="5" t="s">
        <v>366</v>
      </c>
    </row>
    <row r="152">
      <c r="A152" s="4">
        <v>39448.0</v>
      </c>
      <c r="B152" s="5" t="s">
        <v>366</v>
      </c>
      <c r="C152" s="5" t="s">
        <v>366</v>
      </c>
      <c r="D152" s="5" t="s">
        <v>366</v>
      </c>
      <c r="E152" s="5" t="s">
        <v>366</v>
      </c>
    </row>
    <row r="153">
      <c r="A153" s="4">
        <v>39417.0</v>
      </c>
      <c r="B153" s="5" t="s">
        <v>366</v>
      </c>
      <c r="C153" s="5" t="s">
        <v>366</v>
      </c>
      <c r="D153" s="5" t="s">
        <v>366</v>
      </c>
      <c r="E153" s="5" t="s">
        <v>366</v>
      </c>
    </row>
    <row r="154">
      <c r="A154" s="4">
        <v>39387.0</v>
      </c>
      <c r="B154" s="5" t="s">
        <v>366</v>
      </c>
      <c r="C154" s="5" t="s">
        <v>366</v>
      </c>
      <c r="D154" s="5" t="s">
        <v>366</v>
      </c>
      <c r="E154" s="5" t="s">
        <v>366</v>
      </c>
    </row>
    <row r="155">
      <c r="A155" s="4">
        <v>39356.0</v>
      </c>
      <c r="B155" s="5" t="s">
        <v>366</v>
      </c>
      <c r="C155" s="5" t="s">
        <v>366</v>
      </c>
      <c r="D155" s="5" t="s">
        <v>366</v>
      </c>
      <c r="E155" s="5" t="s">
        <v>366</v>
      </c>
    </row>
    <row r="156">
      <c r="A156" s="4">
        <v>39326.0</v>
      </c>
      <c r="B156" s="5" t="s">
        <v>366</v>
      </c>
      <c r="C156" s="5" t="s">
        <v>366</v>
      </c>
      <c r="D156" s="5" t="s">
        <v>366</v>
      </c>
      <c r="E156" s="5" t="s">
        <v>366</v>
      </c>
    </row>
    <row r="157">
      <c r="A157" s="4">
        <v>39295.0</v>
      </c>
      <c r="B157" s="5" t="s">
        <v>366</v>
      </c>
      <c r="C157" s="5" t="s">
        <v>366</v>
      </c>
      <c r="D157" s="5" t="s">
        <v>366</v>
      </c>
      <c r="E157" s="5" t="s">
        <v>366</v>
      </c>
    </row>
    <row r="158">
      <c r="A158" s="4">
        <v>39264.0</v>
      </c>
      <c r="B158" s="5" t="s">
        <v>366</v>
      </c>
      <c r="C158" s="5" t="s">
        <v>366</v>
      </c>
      <c r="D158" s="5" t="s">
        <v>366</v>
      </c>
      <c r="E158" s="5" t="s">
        <v>366</v>
      </c>
    </row>
    <row r="159">
      <c r="A159" s="4">
        <v>39234.0</v>
      </c>
      <c r="B159" s="5" t="s">
        <v>366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4.57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967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968</v>
      </c>
      <c r="C2" s="6">
        <f>+0.8 %</f>
        <v>0.008</v>
      </c>
      <c r="D2" s="7" t="s">
        <v>60</v>
      </c>
      <c r="E2" s="7" t="s">
        <v>15</v>
      </c>
    </row>
    <row r="3">
      <c r="A3" s="4">
        <v>43983.0</v>
      </c>
      <c r="B3" s="5" t="s">
        <v>293</v>
      </c>
      <c r="C3" s="7" t="s">
        <v>18</v>
      </c>
      <c r="D3" s="7" t="s">
        <v>150</v>
      </c>
      <c r="E3" s="7" t="s">
        <v>80</v>
      </c>
    </row>
    <row r="4">
      <c r="A4" s="4">
        <v>43952.0</v>
      </c>
      <c r="B4" s="5" t="s">
        <v>969</v>
      </c>
      <c r="C4" s="7" t="s">
        <v>48</v>
      </c>
      <c r="D4" s="7" t="s">
        <v>255</v>
      </c>
      <c r="E4" s="7" t="s">
        <v>72</v>
      </c>
    </row>
    <row r="5">
      <c r="A5" s="4">
        <v>43922.0</v>
      </c>
      <c r="B5" s="5" t="s">
        <v>970</v>
      </c>
      <c r="C5" s="7" t="s">
        <v>75</v>
      </c>
      <c r="D5" s="7" t="s">
        <v>13</v>
      </c>
      <c r="E5" s="7" t="s">
        <v>74</v>
      </c>
    </row>
    <row r="6">
      <c r="A6" s="4">
        <v>43891.0</v>
      </c>
      <c r="B6" s="5" t="s">
        <v>971</v>
      </c>
      <c r="C6" s="7" t="s">
        <v>74</v>
      </c>
      <c r="D6" s="5" t="s">
        <v>35</v>
      </c>
      <c r="E6" s="6">
        <f>+1 %</f>
        <v>0.01</v>
      </c>
    </row>
    <row r="7">
      <c r="A7" s="4">
        <v>43862.0</v>
      </c>
      <c r="B7" s="5" t="s">
        <v>972</v>
      </c>
      <c r="C7" s="6">
        <f>+0.9 %</f>
        <v>0.009</v>
      </c>
      <c r="D7" s="7" t="s">
        <v>15</v>
      </c>
      <c r="E7" s="6">
        <f>+2.6 %</f>
        <v>0.026</v>
      </c>
    </row>
    <row r="8">
      <c r="A8" s="4">
        <v>43831.0</v>
      </c>
      <c r="B8" s="5" t="s">
        <v>559</v>
      </c>
      <c r="C8" s="7" t="s">
        <v>57</v>
      </c>
      <c r="D8" s="7" t="s">
        <v>105</v>
      </c>
      <c r="E8" s="6">
        <f>+2.1 %</f>
        <v>0.021</v>
      </c>
    </row>
    <row r="9">
      <c r="A9" s="4">
        <v>43800.0</v>
      </c>
      <c r="B9" s="5" t="s">
        <v>971</v>
      </c>
      <c r="C9" s="7" t="s">
        <v>65</v>
      </c>
      <c r="D9" s="6">
        <f>+0.1 %</f>
        <v>0.001</v>
      </c>
      <c r="E9" s="6">
        <f>+4.1 %</f>
        <v>0.041</v>
      </c>
    </row>
    <row r="10">
      <c r="A10" s="4">
        <v>43770.0</v>
      </c>
      <c r="B10" s="5" t="s">
        <v>973</v>
      </c>
      <c r="C10" s="7" t="s">
        <v>18</v>
      </c>
      <c r="D10" s="6">
        <f>+2.2 %</f>
        <v>0.022</v>
      </c>
      <c r="E10" s="6">
        <f>+5.5 %</f>
        <v>0.055</v>
      </c>
    </row>
    <row r="11">
      <c r="A11" s="4">
        <v>43739.0</v>
      </c>
      <c r="B11" s="5" t="s">
        <v>557</v>
      </c>
      <c r="C11" s="6">
        <f>+1.7 %</f>
        <v>0.017</v>
      </c>
      <c r="D11" s="6">
        <f>+3.2 %</f>
        <v>0.032</v>
      </c>
      <c r="E11" s="6">
        <f>+5.6 %</f>
        <v>0.056</v>
      </c>
    </row>
    <row r="12">
      <c r="A12" s="4">
        <v>43709.0</v>
      </c>
      <c r="B12" s="5" t="s">
        <v>561</v>
      </c>
      <c r="C12" s="6">
        <f>+1 %</f>
        <v>0.01</v>
      </c>
      <c r="D12" s="6">
        <f>+0.3 %</f>
        <v>0.003</v>
      </c>
      <c r="E12" s="6">
        <f>+4.8 %</f>
        <v>0.048</v>
      </c>
    </row>
    <row r="13">
      <c r="A13" s="4">
        <v>43678.0</v>
      </c>
      <c r="B13" s="5" t="s">
        <v>974</v>
      </c>
      <c r="C13" s="6">
        <f>+0.5 %</f>
        <v>0.005</v>
      </c>
      <c r="D13" s="7" t="s">
        <v>66</v>
      </c>
      <c r="E13" s="6">
        <f>+4.3 %</f>
        <v>0.043</v>
      </c>
    </row>
    <row r="14">
      <c r="A14" s="4">
        <v>43647.0</v>
      </c>
      <c r="B14" s="5" t="s">
        <v>575</v>
      </c>
      <c r="C14" s="7" t="s">
        <v>66</v>
      </c>
      <c r="D14" s="7" t="s">
        <v>85</v>
      </c>
      <c r="E14" s="6">
        <f>+4.4 %</f>
        <v>0.044</v>
      </c>
    </row>
    <row r="15">
      <c r="A15" s="4">
        <v>43617.0</v>
      </c>
      <c r="B15" s="5" t="s">
        <v>975</v>
      </c>
      <c r="C15" s="7" t="s">
        <v>18</v>
      </c>
      <c r="D15" s="6">
        <f>+0.5 %</f>
        <v>0.005</v>
      </c>
      <c r="E15" s="6">
        <f>+7.2 %</f>
        <v>0.072</v>
      </c>
    </row>
    <row r="16">
      <c r="A16" s="4">
        <v>43586.0</v>
      </c>
      <c r="B16" s="5" t="s">
        <v>976</v>
      </c>
      <c r="C16" s="6">
        <f>+0.8 %</f>
        <v>0.008</v>
      </c>
      <c r="D16" s="6">
        <f>+1.9 %</f>
        <v>0.019</v>
      </c>
      <c r="E16" s="6">
        <f>+10.5 %</f>
        <v>0.105</v>
      </c>
    </row>
    <row r="17">
      <c r="A17" s="4">
        <v>43556.0</v>
      </c>
      <c r="B17" s="5" t="s">
        <v>298</v>
      </c>
      <c r="C17" s="6">
        <f>+0.2 %</f>
        <v>0.002</v>
      </c>
      <c r="D17" s="6">
        <f>+1.6 %</f>
        <v>0.016</v>
      </c>
      <c r="E17" s="6">
        <f>+12.3 %</f>
        <v>0.123</v>
      </c>
    </row>
    <row r="18">
      <c r="A18" s="4">
        <v>43525.0</v>
      </c>
      <c r="B18" s="5" t="s">
        <v>576</v>
      </c>
      <c r="C18" s="6">
        <f>+0.8 %</f>
        <v>0.008</v>
      </c>
      <c r="D18" s="6">
        <f>+3.1 %</f>
        <v>0.031</v>
      </c>
      <c r="E18" s="6">
        <f>+15.9 %</f>
        <v>0.159</v>
      </c>
    </row>
    <row r="19">
      <c r="A19" s="4">
        <v>43497.0</v>
      </c>
      <c r="B19" s="5" t="s">
        <v>580</v>
      </c>
      <c r="C19" s="6">
        <f>+0.5 %</f>
        <v>0.005</v>
      </c>
      <c r="D19" s="6">
        <f>+2.5 %</f>
        <v>0.025</v>
      </c>
      <c r="E19" s="6">
        <f>+15.7 %</f>
        <v>0.157</v>
      </c>
    </row>
    <row r="20">
      <c r="A20" s="4">
        <v>43466.0</v>
      </c>
      <c r="B20" s="5" t="s">
        <v>977</v>
      </c>
      <c r="C20" s="6">
        <f>+1.8 %</f>
        <v>0.018</v>
      </c>
      <c r="D20" s="6">
        <f>+1.6 %</f>
        <v>0.016</v>
      </c>
      <c r="E20" s="6">
        <f>+15.4 %</f>
        <v>0.154</v>
      </c>
    </row>
    <row r="21">
      <c r="A21" s="4">
        <v>43435.0</v>
      </c>
      <c r="B21" s="5" t="s">
        <v>259</v>
      </c>
      <c r="C21" s="6">
        <f>+0.3 %</f>
        <v>0.003</v>
      </c>
      <c r="D21" s="6">
        <f>+0.8 %</f>
        <v>0.008</v>
      </c>
      <c r="E21" s="6">
        <f>+15.6 %</f>
        <v>0.156</v>
      </c>
    </row>
    <row r="22">
      <c r="A22" s="4">
        <v>43405.0</v>
      </c>
      <c r="B22" s="5" t="s">
        <v>978</v>
      </c>
      <c r="C22" s="7" t="s">
        <v>60</v>
      </c>
      <c r="D22" s="6">
        <f>+1 %</f>
        <v>0.01</v>
      </c>
      <c r="E22" s="6">
        <f>+14 %</f>
        <v>0.14</v>
      </c>
    </row>
    <row r="23">
      <c r="A23" s="4">
        <v>43374.0</v>
      </c>
      <c r="B23" s="5" t="s">
        <v>979</v>
      </c>
      <c r="C23" s="6">
        <f>+1 %</f>
        <v>0.01</v>
      </c>
      <c r="D23" s="6">
        <f>+2.1 %</f>
        <v>0.021</v>
      </c>
      <c r="E23" s="6">
        <f>+13.2 %</f>
        <v>0.132</v>
      </c>
    </row>
    <row r="24">
      <c r="A24" s="4">
        <v>43344.0</v>
      </c>
      <c r="B24" s="5" t="s">
        <v>980</v>
      </c>
      <c r="C24" s="6">
        <f>+0.5 %</f>
        <v>0.005</v>
      </c>
      <c r="D24" s="6">
        <f>+2.6 %</f>
        <v>0.026</v>
      </c>
      <c r="E24" s="6">
        <f>+15 %</f>
        <v>0.15</v>
      </c>
    </row>
    <row r="25">
      <c r="A25" s="4">
        <v>43313.0</v>
      </c>
      <c r="B25" s="5" t="s">
        <v>284</v>
      </c>
      <c r="C25" s="6">
        <f>+0.6 %</f>
        <v>0.006</v>
      </c>
      <c r="D25" s="6">
        <f>+4.7 %</f>
        <v>0.047</v>
      </c>
      <c r="E25" s="6">
        <f>+16.5 %</f>
        <v>0.165</v>
      </c>
    </row>
    <row r="26">
      <c r="A26" s="4">
        <v>43282.0</v>
      </c>
      <c r="B26" s="5" t="s">
        <v>270</v>
      </c>
      <c r="C26" s="6">
        <f>+1.5 %</f>
        <v>0.015</v>
      </c>
      <c r="D26" s="6">
        <f>+6.7 %</f>
        <v>0.067</v>
      </c>
      <c r="E26" s="6">
        <f>+14.8 %</f>
        <v>0.148</v>
      </c>
    </row>
    <row r="27">
      <c r="A27" s="4">
        <v>43252.0</v>
      </c>
      <c r="B27" s="5" t="s">
        <v>981</v>
      </c>
      <c r="C27" s="6">
        <f t="shared" ref="C27:C28" si="1">+2.5 %</f>
        <v>0.025</v>
      </c>
      <c r="D27" s="6">
        <f>+8.6 %</f>
        <v>0.086</v>
      </c>
      <c r="E27" s="6">
        <f>+14 %</f>
        <v>0.14</v>
      </c>
    </row>
    <row r="28">
      <c r="A28" s="4">
        <v>43221.0</v>
      </c>
      <c r="B28" s="5" t="s">
        <v>982</v>
      </c>
      <c r="C28" s="6">
        <f t="shared" si="1"/>
        <v>0.025</v>
      </c>
      <c r="D28" s="6">
        <f>+6.7 %</f>
        <v>0.067</v>
      </c>
      <c r="E28" s="6">
        <f>+14.1 %</f>
        <v>0.141</v>
      </c>
    </row>
    <row r="29">
      <c r="A29" s="4">
        <v>43191.0</v>
      </c>
      <c r="B29" s="5" t="s">
        <v>983</v>
      </c>
      <c r="C29" s="6">
        <f>+3.4 %</f>
        <v>0.034</v>
      </c>
      <c r="D29" s="6">
        <f>+4.4 %</f>
        <v>0.044</v>
      </c>
      <c r="E29" s="6">
        <f>+14.5 %</f>
        <v>0.145</v>
      </c>
    </row>
    <row r="30">
      <c r="A30" s="4">
        <v>43160.0</v>
      </c>
      <c r="B30" s="5" t="s">
        <v>984</v>
      </c>
      <c r="C30" s="6">
        <f>+0.7 %</f>
        <v>0.007</v>
      </c>
      <c r="D30" s="6">
        <f>+2.9 %</f>
        <v>0.029</v>
      </c>
      <c r="E30" s="6">
        <f>+11.1 %</f>
        <v>0.111</v>
      </c>
    </row>
    <row r="31">
      <c r="A31" s="4">
        <v>43132.0</v>
      </c>
      <c r="B31" s="5" t="s">
        <v>985</v>
      </c>
      <c r="C31" s="6">
        <f>+0.2 %</f>
        <v>0.002</v>
      </c>
      <c r="D31" s="6">
        <f>+1 %</f>
        <v>0.01</v>
      </c>
      <c r="E31" s="6">
        <f>+10.9 %</f>
        <v>0.109</v>
      </c>
    </row>
    <row r="32">
      <c r="A32" s="4">
        <v>43101.0</v>
      </c>
      <c r="B32" s="5" t="s">
        <v>986</v>
      </c>
      <c r="C32" s="6">
        <f>+2 %</f>
        <v>0.02</v>
      </c>
      <c r="D32" s="7" t="s">
        <v>60</v>
      </c>
      <c r="E32" s="6">
        <f>+11.6 %</f>
        <v>0.116</v>
      </c>
    </row>
    <row r="33">
      <c r="A33" s="4">
        <v>43070.0</v>
      </c>
      <c r="B33" s="5" t="s">
        <v>987</v>
      </c>
      <c r="C33" s="7" t="s">
        <v>47</v>
      </c>
      <c r="D33" s="6">
        <f>+0.2 %</f>
        <v>0.002</v>
      </c>
      <c r="E33" s="6">
        <f>+9.3 %</f>
        <v>0.093</v>
      </c>
    </row>
    <row r="34">
      <c r="A34" s="4">
        <v>43040.0</v>
      </c>
      <c r="B34" s="5" t="s">
        <v>988</v>
      </c>
      <c r="C34" s="7" t="s">
        <v>66</v>
      </c>
      <c r="D34" s="6">
        <f>+3.3 %</f>
        <v>0.033</v>
      </c>
      <c r="E34" s="6">
        <f>+12.2 %</f>
        <v>0.122</v>
      </c>
    </row>
    <row r="35">
      <c r="A35" s="4">
        <v>43009.0</v>
      </c>
      <c r="B35" s="5" t="s">
        <v>989</v>
      </c>
      <c r="C35" s="6">
        <f>+2.6 %</f>
        <v>0.026</v>
      </c>
      <c r="D35" s="6">
        <f>+3.6 %</f>
        <v>0.036</v>
      </c>
      <c r="E35" s="6">
        <f>+14.5 %</f>
        <v>0.145</v>
      </c>
    </row>
    <row r="36">
      <c r="A36" s="4">
        <v>42979.0</v>
      </c>
      <c r="B36" s="5" t="s">
        <v>990</v>
      </c>
      <c r="C36" s="6">
        <f>+1.9 %</f>
        <v>0.019</v>
      </c>
      <c r="D36" s="6">
        <f>+1.7 %</f>
        <v>0.017</v>
      </c>
      <c r="E36" s="6">
        <f>+12.7 %</f>
        <v>0.127</v>
      </c>
    </row>
    <row r="37">
      <c r="A37" s="4">
        <v>42948.0</v>
      </c>
      <c r="B37" s="5" t="s">
        <v>991</v>
      </c>
      <c r="C37" s="7" t="s">
        <v>85</v>
      </c>
      <c r="D37" s="6">
        <f>+2.5 %</f>
        <v>0.025</v>
      </c>
      <c r="E37" s="6">
        <f>+12.3 %</f>
        <v>0.123</v>
      </c>
    </row>
    <row r="38">
      <c r="A38" s="4">
        <v>42917.0</v>
      </c>
      <c r="B38" s="5" t="s">
        <v>992</v>
      </c>
      <c r="C38" s="6">
        <f>+0.7 %</f>
        <v>0.007</v>
      </c>
      <c r="D38" s="6">
        <f>+6.3 %</f>
        <v>0.063</v>
      </c>
      <c r="E38" s="6">
        <f>+14.9 %</f>
        <v>0.149</v>
      </c>
    </row>
    <row r="39">
      <c r="A39" s="4">
        <v>42887.0</v>
      </c>
      <c r="B39" s="5" t="s">
        <v>993</v>
      </c>
      <c r="C39" s="6">
        <f>+2.7 %</f>
        <v>0.027</v>
      </c>
      <c r="D39" s="6">
        <f>+5.9 %</f>
        <v>0.059</v>
      </c>
      <c r="E39" s="6">
        <f>+10.7 %</f>
        <v>0.107</v>
      </c>
    </row>
    <row r="40">
      <c r="A40" s="4">
        <v>42856.0</v>
      </c>
      <c r="B40" s="5" t="s">
        <v>139</v>
      </c>
      <c r="C40" s="6">
        <f>+2.8 %</f>
        <v>0.028</v>
      </c>
      <c r="D40" s="6">
        <f>+3.7 %</f>
        <v>0.037</v>
      </c>
      <c r="E40" s="6">
        <f>+8.6 %</f>
        <v>0.086</v>
      </c>
    </row>
    <row r="41">
      <c r="A41" s="4">
        <v>42826.0</v>
      </c>
      <c r="B41" s="5" t="s">
        <v>994</v>
      </c>
      <c r="C41" s="6">
        <f>+0.3 %</f>
        <v>0.003</v>
      </c>
      <c r="D41" s="6">
        <f>+1.7 %</f>
        <v>0.017</v>
      </c>
      <c r="E41" s="6">
        <f>+4.9 %</f>
        <v>0.049</v>
      </c>
    </row>
    <row r="42">
      <c r="A42" s="4">
        <v>42795.0</v>
      </c>
      <c r="B42" s="5" t="s">
        <v>132</v>
      </c>
      <c r="C42" s="6">
        <f>+0.6 %</f>
        <v>0.006</v>
      </c>
      <c r="D42" s="6">
        <f>+1.3 %</f>
        <v>0.013</v>
      </c>
      <c r="E42" s="6">
        <f>+3.6 %</f>
        <v>0.036</v>
      </c>
    </row>
    <row r="43">
      <c r="A43" s="4">
        <v>42767.0</v>
      </c>
      <c r="B43" s="5" t="s">
        <v>995</v>
      </c>
      <c r="C43" s="6">
        <f>+0.8 %</f>
        <v>0.008</v>
      </c>
      <c r="D43" s="6">
        <f t="shared" ref="D43:D44" si="2">+2.2 %</f>
        <v>0.022</v>
      </c>
      <c r="E43" s="6">
        <f>+3.4 %</f>
        <v>0.034</v>
      </c>
    </row>
    <row r="44">
      <c r="A44" s="4">
        <v>42736.0</v>
      </c>
      <c r="B44" s="5" t="s">
        <v>996</v>
      </c>
      <c r="C44" s="7" t="s">
        <v>53</v>
      </c>
      <c r="D44" s="6">
        <f t="shared" si="2"/>
        <v>0.022</v>
      </c>
      <c r="E44" s="6">
        <f>+2.4 %</f>
        <v>0.024</v>
      </c>
    </row>
    <row r="45">
      <c r="A45" s="4">
        <v>42705.0</v>
      </c>
      <c r="B45" s="5" t="s">
        <v>34</v>
      </c>
      <c r="C45" s="6">
        <f>+1.5 %</f>
        <v>0.015</v>
      </c>
      <c r="D45" s="6">
        <f t="shared" ref="D45:D46" si="3">+3.3 %</f>
        <v>0.033</v>
      </c>
      <c r="E45" s="6">
        <f>+1.9 %</f>
        <v>0.019</v>
      </c>
    </row>
    <row r="46">
      <c r="A46" s="4">
        <v>42675.0</v>
      </c>
      <c r="B46" s="5" t="s">
        <v>997</v>
      </c>
      <c r="C46" s="6">
        <f>+0.8 %</f>
        <v>0.008</v>
      </c>
      <c r="D46" s="6">
        <f t="shared" si="3"/>
        <v>0.033</v>
      </c>
      <c r="E46" s="6">
        <f>+0.2 %</f>
        <v>0.002</v>
      </c>
    </row>
    <row r="47">
      <c r="A47" s="4">
        <v>42644.0</v>
      </c>
      <c r="B47" s="5" t="s">
        <v>998</v>
      </c>
      <c r="C47" s="6">
        <f>+1 %</f>
        <v>0.01</v>
      </c>
      <c r="D47" s="6">
        <f>+3.9 %</f>
        <v>0.039</v>
      </c>
      <c r="E47" s="7" t="s">
        <v>47</v>
      </c>
    </row>
    <row r="48">
      <c r="A48" s="4">
        <v>42614.0</v>
      </c>
      <c r="B48" s="5" t="s">
        <v>39</v>
      </c>
      <c r="C48" s="6">
        <f>+1.5 %</f>
        <v>0.015</v>
      </c>
      <c r="D48" s="7" t="s">
        <v>53</v>
      </c>
      <c r="E48" s="7" t="s">
        <v>65</v>
      </c>
    </row>
    <row r="49">
      <c r="A49" s="4">
        <v>42583.0</v>
      </c>
      <c r="B49" s="5" t="s">
        <v>999</v>
      </c>
      <c r="C49" s="6">
        <f>+1.4 %</f>
        <v>0.014</v>
      </c>
      <c r="D49" s="7" t="s">
        <v>23</v>
      </c>
      <c r="E49" s="7" t="s">
        <v>285</v>
      </c>
    </row>
    <row r="50">
      <c r="A50" s="4">
        <v>42552.0</v>
      </c>
      <c r="B50" s="5" t="s">
        <v>1000</v>
      </c>
      <c r="C50" s="7" t="s">
        <v>152</v>
      </c>
      <c r="D50" s="7" t="s">
        <v>152</v>
      </c>
      <c r="E50" s="7" t="s">
        <v>96</v>
      </c>
    </row>
    <row r="51">
      <c r="A51" s="4">
        <v>42522.0</v>
      </c>
      <c r="B51" s="5" t="s">
        <v>1001</v>
      </c>
      <c r="C51" s="6">
        <f>+0.7 %</f>
        <v>0.007</v>
      </c>
      <c r="D51" s="7" t="s">
        <v>85</v>
      </c>
      <c r="E51" s="7" t="s">
        <v>70</v>
      </c>
    </row>
    <row r="52">
      <c r="A52" s="4">
        <v>42491.0</v>
      </c>
      <c r="B52" s="5" t="s">
        <v>107</v>
      </c>
      <c r="C52" s="7" t="s">
        <v>74</v>
      </c>
      <c r="D52" s="7" t="s">
        <v>13</v>
      </c>
      <c r="E52" s="7" t="s">
        <v>78</v>
      </c>
    </row>
    <row r="53">
      <c r="A53" s="4">
        <v>42461.0</v>
      </c>
      <c r="B53" s="5" t="s">
        <v>1002</v>
      </c>
      <c r="C53" s="7" t="s">
        <v>85</v>
      </c>
      <c r="D53" s="7" t="s">
        <v>74</v>
      </c>
      <c r="E53" s="7" t="s">
        <v>15</v>
      </c>
    </row>
    <row r="54">
      <c r="A54" s="4">
        <v>42430.0</v>
      </c>
      <c r="B54" s="5" t="s">
        <v>998</v>
      </c>
      <c r="C54" s="6">
        <f>+0.4 %</f>
        <v>0.004</v>
      </c>
      <c r="D54" s="7" t="s">
        <v>60</v>
      </c>
      <c r="E54" s="6">
        <f>+1.8 %</f>
        <v>0.018</v>
      </c>
    </row>
    <row r="55">
      <c r="A55" s="4">
        <v>42401.0</v>
      </c>
      <c r="B55" s="5" t="s">
        <v>1003</v>
      </c>
      <c r="C55" s="7" t="s">
        <v>57</v>
      </c>
      <c r="D55" s="7" t="s">
        <v>85</v>
      </c>
      <c r="E55" s="7" t="s">
        <v>57</v>
      </c>
    </row>
    <row r="56">
      <c r="A56" s="4">
        <v>42370.0</v>
      </c>
      <c r="B56" s="5" t="s">
        <v>1004</v>
      </c>
      <c r="C56" s="7" t="s">
        <v>48</v>
      </c>
      <c r="D56" s="7" t="s">
        <v>66</v>
      </c>
      <c r="E56" s="6">
        <f>+0.9 %</f>
        <v>0.009</v>
      </c>
    </row>
    <row r="57">
      <c r="A57" s="4">
        <v>42339.0</v>
      </c>
      <c r="B57" s="5" t="s">
        <v>37</v>
      </c>
      <c r="C57" s="7" t="s">
        <v>57</v>
      </c>
      <c r="D57" s="6">
        <f>+0.4 %</f>
        <v>0.004</v>
      </c>
      <c r="E57" s="6">
        <f>+1 %</f>
        <v>0.01</v>
      </c>
    </row>
    <row r="58">
      <c r="A58" s="4">
        <v>42309.0</v>
      </c>
      <c r="B58" s="5" t="s">
        <v>1005</v>
      </c>
      <c r="C58" s="7" t="s">
        <v>60</v>
      </c>
      <c r="D58" s="6">
        <f>+0.7 %</f>
        <v>0.007</v>
      </c>
      <c r="E58" s="6">
        <f>+1.3 %</f>
        <v>0.013</v>
      </c>
    </row>
    <row r="59">
      <c r="A59" s="4">
        <v>42278.0</v>
      </c>
      <c r="B59" s="5" t="s">
        <v>1006</v>
      </c>
      <c r="C59" s="6">
        <f>+1 %</f>
        <v>0.01</v>
      </c>
      <c r="D59" s="7" t="s">
        <v>53</v>
      </c>
      <c r="E59" s="6">
        <f>+1.2 %</f>
        <v>0.012</v>
      </c>
    </row>
    <row r="60">
      <c r="A60" s="4">
        <v>42248.0</v>
      </c>
      <c r="B60" s="5" t="s">
        <v>998</v>
      </c>
      <c r="C60" s="6">
        <f>+0.1 %</f>
        <v>0.001</v>
      </c>
      <c r="D60" s="7" t="s">
        <v>13</v>
      </c>
      <c r="E60" s="6">
        <f>+2.5 %</f>
        <v>0.025</v>
      </c>
    </row>
    <row r="61">
      <c r="A61" s="4">
        <v>42217.0</v>
      </c>
      <c r="B61" s="5" t="s">
        <v>1007</v>
      </c>
      <c r="C61" s="7" t="s">
        <v>66</v>
      </c>
      <c r="D61" s="6">
        <f>+0.1 %</f>
        <v>0.001</v>
      </c>
      <c r="E61" s="6">
        <f>+2.6 %</f>
        <v>0.026</v>
      </c>
    </row>
    <row r="62">
      <c r="A62" s="4">
        <v>42186.0</v>
      </c>
      <c r="B62" s="5" t="s">
        <v>1008</v>
      </c>
      <c r="C62" s="7" t="s">
        <v>57</v>
      </c>
      <c r="D62" s="6">
        <f>+1.7 %</f>
        <v>0.017</v>
      </c>
      <c r="E62" s="6">
        <f>+2.1 %</f>
        <v>0.021</v>
      </c>
    </row>
    <row r="63">
      <c r="A63" s="4">
        <v>42156.0</v>
      </c>
      <c r="B63" s="5" t="s">
        <v>8</v>
      </c>
      <c r="C63" s="6">
        <f>+1.5 %</f>
        <v>0.015</v>
      </c>
      <c r="D63" s="6">
        <f>+3.2 %</f>
        <v>0.032</v>
      </c>
      <c r="E63" s="6">
        <f>+1 %</f>
        <v>0.01</v>
      </c>
    </row>
    <row r="64">
      <c r="A64" s="4">
        <v>42125.0</v>
      </c>
      <c r="B64" s="5" t="s">
        <v>1004</v>
      </c>
      <c r="C64" s="6">
        <f>+0.4 %</f>
        <v>0.004</v>
      </c>
      <c r="D64" s="5" t="s">
        <v>35</v>
      </c>
      <c r="E64" s="7" t="s">
        <v>66</v>
      </c>
    </row>
    <row r="65">
      <c r="A65" s="4">
        <v>42095.0</v>
      </c>
      <c r="B65" s="5" t="s">
        <v>38</v>
      </c>
      <c r="C65" s="6">
        <f>+1.2 %</f>
        <v>0.012</v>
      </c>
      <c r="D65" s="6">
        <f>+0.5 %</f>
        <v>0.005</v>
      </c>
      <c r="E65" s="7" t="s">
        <v>92</v>
      </c>
    </row>
    <row r="66">
      <c r="A66" s="4">
        <v>42064.0</v>
      </c>
      <c r="B66" s="5" t="s">
        <v>1009</v>
      </c>
      <c r="C66" s="7" t="s">
        <v>82</v>
      </c>
      <c r="D66" s="7" t="s">
        <v>47</v>
      </c>
      <c r="E66" s="7" t="s">
        <v>707</v>
      </c>
    </row>
    <row r="67">
      <c r="A67" s="4">
        <v>42036.0</v>
      </c>
      <c r="B67" s="5" t="s">
        <v>1004</v>
      </c>
      <c r="C67" s="6">
        <f>+0.9 %</f>
        <v>0.009</v>
      </c>
      <c r="D67" s="6">
        <f>+0.5 %</f>
        <v>0.005</v>
      </c>
      <c r="E67" s="7" t="s">
        <v>1010</v>
      </c>
    </row>
    <row r="68">
      <c r="A68" s="4">
        <v>42005.0</v>
      </c>
      <c r="B68" s="5" t="s">
        <v>114</v>
      </c>
      <c r="C68" s="7" t="s">
        <v>60</v>
      </c>
      <c r="D68" s="7" t="s">
        <v>23</v>
      </c>
      <c r="E68" s="7" t="s">
        <v>121</v>
      </c>
    </row>
    <row r="69">
      <c r="A69" s="4">
        <v>41974.0</v>
      </c>
      <c r="B69" s="5" t="s">
        <v>1011</v>
      </c>
      <c r="C69" s="5" t="s">
        <v>35</v>
      </c>
      <c r="D69" s="6">
        <f>+1.8 %</f>
        <v>0.018</v>
      </c>
      <c r="E69" s="7" t="s">
        <v>10</v>
      </c>
    </row>
    <row r="70">
      <c r="A70" s="4">
        <v>41944.0</v>
      </c>
      <c r="B70" s="5" t="s">
        <v>1012</v>
      </c>
      <c r="C70" s="7" t="s">
        <v>18</v>
      </c>
      <c r="D70" s="6">
        <f>+2 %</f>
        <v>0.02</v>
      </c>
      <c r="E70" s="7" t="s">
        <v>845</v>
      </c>
    </row>
    <row r="71">
      <c r="A71" s="4">
        <v>41913.0</v>
      </c>
      <c r="B71" s="5" t="s">
        <v>1004</v>
      </c>
      <c r="C71" s="6">
        <f>+2.3 %</f>
        <v>0.023</v>
      </c>
      <c r="D71" s="6">
        <f>+0.7 %</f>
        <v>0.007</v>
      </c>
      <c r="E71" s="7" t="s">
        <v>845</v>
      </c>
    </row>
    <row r="72">
      <c r="A72" s="4">
        <v>41883.0</v>
      </c>
      <c r="B72" s="5" t="s">
        <v>1013</v>
      </c>
      <c r="C72" s="6">
        <f>+0.2 %</f>
        <v>0.002</v>
      </c>
      <c r="D72" s="7" t="s">
        <v>255</v>
      </c>
      <c r="E72" s="7" t="s">
        <v>836</v>
      </c>
    </row>
    <row r="73">
      <c r="A73" s="4">
        <v>41852.0</v>
      </c>
      <c r="B73" s="5" t="s">
        <v>1014</v>
      </c>
      <c r="C73" s="7" t="s">
        <v>67</v>
      </c>
      <c r="D73" s="7" t="s">
        <v>182</v>
      </c>
      <c r="E73" s="7" t="s">
        <v>303</v>
      </c>
    </row>
    <row r="74">
      <c r="A74" s="4">
        <v>41821.0</v>
      </c>
      <c r="B74" s="5" t="s">
        <v>1001</v>
      </c>
      <c r="C74" s="7" t="s">
        <v>13</v>
      </c>
      <c r="D74" s="7" t="s">
        <v>142</v>
      </c>
      <c r="E74" s="7" t="s">
        <v>1015</v>
      </c>
    </row>
    <row r="75">
      <c r="A75" s="4">
        <v>41791.0</v>
      </c>
      <c r="B75" s="5" t="s">
        <v>1016</v>
      </c>
      <c r="C75" s="7" t="s">
        <v>74</v>
      </c>
      <c r="D75" s="7" t="s">
        <v>9</v>
      </c>
      <c r="E75" s="7" t="s">
        <v>928</v>
      </c>
    </row>
    <row r="76">
      <c r="A76" s="4">
        <v>41760.0</v>
      </c>
      <c r="B76" s="5" t="s">
        <v>1006</v>
      </c>
      <c r="C76" s="7" t="s">
        <v>66</v>
      </c>
      <c r="D76" s="7" t="s">
        <v>111</v>
      </c>
      <c r="E76" s="7" t="s">
        <v>713</v>
      </c>
    </row>
    <row r="77">
      <c r="A77" s="4">
        <v>41730.0</v>
      </c>
      <c r="B77" s="5" t="s">
        <v>1017</v>
      </c>
      <c r="C77" s="7" t="s">
        <v>255</v>
      </c>
      <c r="D77" s="7" t="s">
        <v>477</v>
      </c>
      <c r="E77" s="7" t="s">
        <v>135</v>
      </c>
    </row>
    <row r="78">
      <c r="A78" s="4">
        <v>41699.0</v>
      </c>
      <c r="B78" s="5" t="s">
        <v>1018</v>
      </c>
      <c r="C78" s="7" t="s">
        <v>285</v>
      </c>
      <c r="D78" s="7" t="s">
        <v>48</v>
      </c>
      <c r="E78" s="7" t="s">
        <v>1010</v>
      </c>
    </row>
    <row r="79">
      <c r="A79" s="4">
        <v>41671.0</v>
      </c>
      <c r="B79" s="5" t="s">
        <v>1019</v>
      </c>
      <c r="C79" s="7" t="s">
        <v>48</v>
      </c>
      <c r="D79" s="6">
        <f>+1.1 %</f>
        <v>0.011</v>
      </c>
      <c r="E79" s="7" t="s">
        <v>100</v>
      </c>
    </row>
    <row r="80">
      <c r="A80" s="4">
        <v>41640.0</v>
      </c>
      <c r="B80" s="5" t="s">
        <v>1020</v>
      </c>
      <c r="C80" s="6">
        <f>+2.4 %</f>
        <v>0.024</v>
      </c>
      <c r="D80" s="6">
        <f>+1.2 %</f>
        <v>0.012</v>
      </c>
      <c r="E80" s="7" t="s">
        <v>506</v>
      </c>
    </row>
    <row r="81">
      <c r="A81" s="4">
        <v>41609.0</v>
      </c>
      <c r="B81" s="5" t="s">
        <v>1021</v>
      </c>
      <c r="C81" s="7" t="s">
        <v>74</v>
      </c>
      <c r="D81" s="7" t="s">
        <v>88</v>
      </c>
      <c r="E81" s="7" t="s">
        <v>113</v>
      </c>
    </row>
    <row r="82">
      <c r="A82" s="4">
        <v>41579.0</v>
      </c>
      <c r="B82" s="5" t="s">
        <v>22</v>
      </c>
      <c r="C82" s="7" t="s">
        <v>18</v>
      </c>
      <c r="D82" s="7" t="s">
        <v>182</v>
      </c>
      <c r="E82" s="7" t="s">
        <v>450</v>
      </c>
    </row>
    <row r="83">
      <c r="A83" s="4">
        <v>41548.0</v>
      </c>
      <c r="B83" s="5" t="s">
        <v>1022</v>
      </c>
      <c r="C83" s="7" t="s">
        <v>72</v>
      </c>
      <c r="D83" s="7" t="s">
        <v>96</v>
      </c>
      <c r="E83" s="7" t="s">
        <v>131</v>
      </c>
    </row>
    <row r="84">
      <c r="A84" s="4">
        <v>41518.0</v>
      </c>
      <c r="B84" s="5" t="s">
        <v>1023</v>
      </c>
      <c r="C84" s="7" t="s">
        <v>65</v>
      </c>
      <c r="D84" s="7" t="s">
        <v>150</v>
      </c>
      <c r="E84" s="7" t="s">
        <v>131</v>
      </c>
    </row>
    <row r="85">
      <c r="A85" s="4">
        <v>41487.0</v>
      </c>
      <c r="B85" s="5" t="s">
        <v>992</v>
      </c>
      <c r="C85" s="7" t="s">
        <v>63</v>
      </c>
      <c r="D85" s="7" t="s">
        <v>92</v>
      </c>
      <c r="E85" s="7" t="s">
        <v>1024</v>
      </c>
    </row>
    <row r="86">
      <c r="A86" s="4">
        <v>41456.0</v>
      </c>
      <c r="B86" s="5" t="s">
        <v>1025</v>
      </c>
      <c r="C86" s="6">
        <f>+0.3 %</f>
        <v>0.003</v>
      </c>
      <c r="D86" s="7" t="s">
        <v>13</v>
      </c>
      <c r="E86" s="7" t="s">
        <v>135</v>
      </c>
    </row>
    <row r="87">
      <c r="A87" s="4">
        <v>41426.0</v>
      </c>
      <c r="B87" s="5" t="s">
        <v>1026</v>
      </c>
      <c r="C87" s="7" t="s">
        <v>47</v>
      </c>
      <c r="D87" s="7" t="s">
        <v>47</v>
      </c>
      <c r="E87" s="7" t="s">
        <v>1027</v>
      </c>
    </row>
    <row r="88">
      <c r="A88" s="4">
        <v>41395.0</v>
      </c>
      <c r="B88" s="5" t="s">
        <v>1028</v>
      </c>
      <c r="C88" s="7" t="s">
        <v>18</v>
      </c>
      <c r="D88" s="7" t="s">
        <v>53</v>
      </c>
      <c r="E88" s="7" t="s">
        <v>1029</v>
      </c>
    </row>
    <row r="89">
      <c r="A89" s="4">
        <v>41365.0</v>
      </c>
      <c r="B89" s="5" t="s">
        <v>1030</v>
      </c>
      <c r="C89" s="6">
        <f>+0.6 %</f>
        <v>0.006</v>
      </c>
      <c r="D89" s="6">
        <f>+1.2 %</f>
        <v>0.012</v>
      </c>
      <c r="E89" s="7" t="s">
        <v>1031</v>
      </c>
    </row>
    <row r="90">
      <c r="A90" s="4">
        <v>41334.0</v>
      </c>
      <c r="B90" s="5" t="s">
        <v>1032</v>
      </c>
      <c r="C90" s="7" t="s">
        <v>53</v>
      </c>
      <c r="D90" s="7" t="s">
        <v>18</v>
      </c>
      <c r="E90" s="7" t="s">
        <v>1033</v>
      </c>
    </row>
    <row r="91">
      <c r="A91" s="4">
        <v>41306.0</v>
      </c>
      <c r="B91" s="5" t="s">
        <v>1034</v>
      </c>
      <c r="C91" s="6">
        <f>+0.7 %</f>
        <v>0.007</v>
      </c>
      <c r="D91" s="7" t="s">
        <v>285</v>
      </c>
      <c r="E91" s="7" t="s">
        <v>1035</v>
      </c>
    </row>
    <row r="92">
      <c r="A92" s="4">
        <v>41275.0</v>
      </c>
      <c r="B92" s="5" t="s">
        <v>1036</v>
      </c>
      <c r="C92" s="7" t="s">
        <v>47</v>
      </c>
      <c r="D92" s="7" t="s">
        <v>102</v>
      </c>
      <c r="E92" s="7" t="s">
        <v>1037</v>
      </c>
    </row>
    <row r="93">
      <c r="A93" s="4">
        <v>41244.0</v>
      </c>
      <c r="B93" s="5" t="s">
        <v>1038</v>
      </c>
      <c r="C93" s="7" t="s">
        <v>106</v>
      </c>
      <c r="D93" s="7" t="s">
        <v>317</v>
      </c>
      <c r="E93" s="7" t="s">
        <v>1039</v>
      </c>
    </row>
    <row r="94">
      <c r="A94" s="4">
        <v>41214.0</v>
      </c>
      <c r="B94" s="5" t="s">
        <v>183</v>
      </c>
      <c r="C94" s="7" t="s">
        <v>145</v>
      </c>
      <c r="D94" s="7" t="s">
        <v>111</v>
      </c>
      <c r="E94" s="7" t="s">
        <v>1035</v>
      </c>
    </row>
    <row r="95">
      <c r="A95" s="4">
        <v>41183.0</v>
      </c>
      <c r="B95" s="5" t="s">
        <v>1040</v>
      </c>
      <c r="C95" s="7" t="s">
        <v>72</v>
      </c>
      <c r="D95" s="7" t="s">
        <v>99</v>
      </c>
      <c r="E95" s="7" t="s">
        <v>1041</v>
      </c>
    </row>
    <row r="96">
      <c r="A96" s="4">
        <v>41153.0</v>
      </c>
      <c r="B96" s="5" t="s">
        <v>1042</v>
      </c>
      <c r="C96" s="7" t="s">
        <v>67</v>
      </c>
      <c r="D96" s="7" t="s">
        <v>96</v>
      </c>
      <c r="E96" s="7" t="s">
        <v>1043</v>
      </c>
    </row>
    <row r="97">
      <c r="A97" s="4">
        <v>41122.0</v>
      </c>
      <c r="B97" s="5" t="s">
        <v>202</v>
      </c>
      <c r="C97" s="7" t="s">
        <v>13</v>
      </c>
      <c r="D97" s="7" t="s">
        <v>188</v>
      </c>
      <c r="E97" s="7" t="s">
        <v>134</v>
      </c>
    </row>
    <row r="98">
      <c r="A98" s="4">
        <v>41091.0</v>
      </c>
      <c r="B98" s="5" t="s">
        <v>1044</v>
      </c>
      <c r="C98" s="7" t="s">
        <v>63</v>
      </c>
      <c r="D98" s="7" t="s">
        <v>156</v>
      </c>
      <c r="E98" s="7" t="s">
        <v>300</v>
      </c>
    </row>
    <row r="99">
      <c r="A99" s="4">
        <v>41061.0</v>
      </c>
      <c r="B99" s="5" t="s">
        <v>980</v>
      </c>
      <c r="C99" s="7" t="s">
        <v>13</v>
      </c>
      <c r="D99" s="7" t="s">
        <v>624</v>
      </c>
      <c r="E99" s="7" t="s">
        <v>931</v>
      </c>
    </row>
    <row r="100">
      <c r="A100" s="4">
        <v>41030.0</v>
      </c>
      <c r="B100" s="5" t="s">
        <v>1045</v>
      </c>
      <c r="C100" s="7" t="s">
        <v>66</v>
      </c>
      <c r="D100" s="7" t="s">
        <v>95</v>
      </c>
      <c r="E100" s="7" t="s">
        <v>931</v>
      </c>
    </row>
    <row r="101">
      <c r="A101" s="4">
        <v>41000.0</v>
      </c>
      <c r="B101" s="5" t="s">
        <v>1046</v>
      </c>
      <c r="C101" s="7" t="s">
        <v>66</v>
      </c>
      <c r="D101" s="7" t="s">
        <v>142</v>
      </c>
      <c r="E101" s="7" t="s">
        <v>930</v>
      </c>
    </row>
    <row r="102">
      <c r="A102" s="4">
        <v>40969.0</v>
      </c>
      <c r="B102" s="5" t="s">
        <v>569</v>
      </c>
      <c r="C102" s="7" t="s">
        <v>67</v>
      </c>
      <c r="D102" s="7" t="s">
        <v>255</v>
      </c>
      <c r="E102" s="7" t="s">
        <v>1047</v>
      </c>
    </row>
    <row r="103">
      <c r="A103" s="4">
        <v>40940.0</v>
      </c>
      <c r="B103" s="5" t="s">
        <v>585</v>
      </c>
      <c r="C103" s="7" t="s">
        <v>57</v>
      </c>
      <c r="D103" s="7" t="s">
        <v>285</v>
      </c>
      <c r="E103" s="7" t="s">
        <v>1048</v>
      </c>
    </row>
    <row r="104">
      <c r="A104" s="4">
        <v>40909.0</v>
      </c>
      <c r="B104" s="5" t="s">
        <v>556</v>
      </c>
      <c r="C104" s="7" t="s">
        <v>65</v>
      </c>
      <c r="D104" s="7" t="s">
        <v>212</v>
      </c>
      <c r="E104" s="7" t="s">
        <v>1027</v>
      </c>
    </row>
    <row r="105">
      <c r="A105" s="4">
        <v>40878.0</v>
      </c>
      <c r="B105" s="5" t="s">
        <v>1049</v>
      </c>
      <c r="C105" s="7" t="s">
        <v>13</v>
      </c>
      <c r="D105" s="7" t="s">
        <v>72</v>
      </c>
      <c r="E105" s="7" t="s">
        <v>1050</v>
      </c>
    </row>
    <row r="106">
      <c r="A106" s="4">
        <v>40848.0</v>
      </c>
      <c r="B106" s="5" t="s">
        <v>1051</v>
      </c>
      <c r="C106" s="7" t="s">
        <v>13</v>
      </c>
      <c r="D106" s="7" t="s">
        <v>23</v>
      </c>
      <c r="E106" s="7" t="s">
        <v>303</v>
      </c>
    </row>
    <row r="107">
      <c r="A107" s="4">
        <v>40817.0</v>
      </c>
      <c r="B107" s="5" t="s">
        <v>1052</v>
      </c>
      <c r="C107" s="6">
        <f>+0.4 %</f>
        <v>0.004</v>
      </c>
      <c r="D107" s="7" t="s">
        <v>105</v>
      </c>
      <c r="E107" s="7" t="s">
        <v>305</v>
      </c>
    </row>
    <row r="108">
      <c r="A108" s="4">
        <v>40787.0</v>
      </c>
      <c r="B108" s="5" t="s">
        <v>1053</v>
      </c>
      <c r="C108" s="6">
        <f>+0.1 %</f>
        <v>0.001</v>
      </c>
      <c r="D108" s="7" t="s">
        <v>506</v>
      </c>
      <c r="E108" s="7" t="s">
        <v>930</v>
      </c>
    </row>
    <row r="109">
      <c r="A109" s="4">
        <v>40756.0</v>
      </c>
      <c r="B109" s="5" t="s">
        <v>1054</v>
      </c>
      <c r="C109" s="7" t="s">
        <v>80</v>
      </c>
      <c r="D109" s="7" t="s">
        <v>185</v>
      </c>
      <c r="E109" s="7" t="s">
        <v>1024</v>
      </c>
    </row>
    <row r="110">
      <c r="A110" s="4">
        <v>40725.0</v>
      </c>
      <c r="B110" s="5" t="s">
        <v>1055</v>
      </c>
      <c r="C110" s="7" t="s">
        <v>63</v>
      </c>
      <c r="D110" s="7" t="s">
        <v>506</v>
      </c>
      <c r="E110" s="7" t="s">
        <v>308</v>
      </c>
    </row>
    <row r="111">
      <c r="A111" s="4">
        <v>40695.0</v>
      </c>
      <c r="B111" s="5" t="s">
        <v>1056</v>
      </c>
      <c r="C111" s="7" t="s">
        <v>66</v>
      </c>
      <c r="D111" s="7" t="s">
        <v>95</v>
      </c>
      <c r="E111" s="7" t="s">
        <v>932</v>
      </c>
    </row>
    <row r="112">
      <c r="A112" s="4">
        <v>40664.0</v>
      </c>
      <c r="B112" s="5" t="s">
        <v>1057</v>
      </c>
      <c r="C112" s="7" t="s">
        <v>85</v>
      </c>
      <c r="D112" s="7" t="s">
        <v>212</v>
      </c>
      <c r="E112" s="7" t="s">
        <v>928</v>
      </c>
    </row>
    <row r="113">
      <c r="A113" s="4">
        <v>40634.0</v>
      </c>
      <c r="B113" s="5" t="s">
        <v>1058</v>
      </c>
      <c r="C113" s="7" t="s">
        <v>106</v>
      </c>
      <c r="D113" s="7" t="s">
        <v>191</v>
      </c>
      <c r="E113" s="7" t="s">
        <v>932</v>
      </c>
    </row>
    <row r="114">
      <c r="A114" s="4">
        <v>40603.0</v>
      </c>
      <c r="B114" s="5" t="s">
        <v>338</v>
      </c>
      <c r="C114" s="7" t="s">
        <v>48</v>
      </c>
      <c r="D114" s="7" t="s">
        <v>72</v>
      </c>
      <c r="E114" s="7" t="s">
        <v>707</v>
      </c>
    </row>
    <row r="115">
      <c r="A115" s="4">
        <v>40575.0</v>
      </c>
      <c r="B115" s="5" t="s">
        <v>1059</v>
      </c>
      <c r="C115" s="7" t="s">
        <v>66</v>
      </c>
      <c r="D115" s="7" t="s">
        <v>152</v>
      </c>
      <c r="E115" s="7" t="s">
        <v>96</v>
      </c>
    </row>
    <row r="116">
      <c r="A116" s="4">
        <v>40544.0</v>
      </c>
      <c r="B116" s="5" t="s">
        <v>342</v>
      </c>
      <c r="C116" s="7" t="s">
        <v>15</v>
      </c>
      <c r="D116" s="7" t="s">
        <v>285</v>
      </c>
      <c r="E116" s="7" t="s">
        <v>624</v>
      </c>
    </row>
    <row r="117">
      <c r="A117" s="4">
        <v>40513.0</v>
      </c>
      <c r="B117" s="5" t="s">
        <v>924</v>
      </c>
      <c r="C117" s="7" t="s">
        <v>78</v>
      </c>
      <c r="D117" s="7" t="s">
        <v>106</v>
      </c>
      <c r="E117" s="7" t="s">
        <v>280</v>
      </c>
    </row>
    <row r="118">
      <c r="A118" s="4">
        <v>40483.0</v>
      </c>
      <c r="B118" s="5" t="s">
        <v>211</v>
      </c>
      <c r="C118" s="7" t="s">
        <v>74</v>
      </c>
      <c r="D118" s="6">
        <f>+0.2 %</f>
        <v>0.002</v>
      </c>
      <c r="E118" s="7" t="s">
        <v>277</v>
      </c>
    </row>
    <row r="119">
      <c r="A119" s="4">
        <v>40452.0</v>
      </c>
      <c r="B119" s="5" t="s">
        <v>327</v>
      </c>
      <c r="C119" s="6">
        <f>+0.1 %</f>
        <v>0.001</v>
      </c>
      <c r="D119" s="7" t="s">
        <v>85</v>
      </c>
      <c r="E119" s="7" t="s">
        <v>477</v>
      </c>
    </row>
    <row r="120">
      <c r="A120" s="4">
        <v>40422.0</v>
      </c>
      <c r="B120" s="5" t="s">
        <v>328</v>
      </c>
      <c r="C120" s="6">
        <f>+0.8 %</f>
        <v>0.008</v>
      </c>
      <c r="D120" s="7" t="s">
        <v>133</v>
      </c>
      <c r="E120" s="7" t="s">
        <v>188</v>
      </c>
    </row>
    <row r="121">
      <c r="A121" s="4">
        <v>40391.0</v>
      </c>
      <c r="B121" s="5" t="s">
        <v>231</v>
      </c>
      <c r="C121" s="7" t="s">
        <v>105</v>
      </c>
      <c r="D121" s="7" t="s">
        <v>99</v>
      </c>
      <c r="E121" s="7" t="s">
        <v>182</v>
      </c>
    </row>
    <row r="122">
      <c r="A122" s="4">
        <v>40360.0</v>
      </c>
      <c r="B122" s="5" t="s">
        <v>229</v>
      </c>
      <c r="C122" s="7" t="s">
        <v>70</v>
      </c>
      <c r="D122" s="7" t="s">
        <v>6</v>
      </c>
      <c r="E122" s="7" t="s">
        <v>145</v>
      </c>
    </row>
    <row r="123">
      <c r="A123" s="4">
        <v>40330.0</v>
      </c>
      <c r="B123" s="5" t="s">
        <v>224</v>
      </c>
      <c r="C123" s="7" t="s">
        <v>65</v>
      </c>
      <c r="D123" s="6">
        <f>+0.6 %</f>
        <v>0.006</v>
      </c>
      <c r="E123" s="7" t="s">
        <v>106</v>
      </c>
    </row>
    <row r="124">
      <c r="A124" s="4">
        <v>40299.0</v>
      </c>
      <c r="B124" s="5" t="s">
        <v>217</v>
      </c>
      <c r="C124" s="7" t="s">
        <v>47</v>
      </c>
      <c r="D124" s="6">
        <f>+2.8 %</f>
        <v>0.028</v>
      </c>
      <c r="E124" s="7" t="s">
        <v>106</v>
      </c>
    </row>
    <row r="125">
      <c r="A125" s="4">
        <v>40269.0</v>
      </c>
      <c r="B125" s="5" t="s">
        <v>1060</v>
      </c>
      <c r="C125" s="6">
        <f>+2.7 %</f>
        <v>0.027</v>
      </c>
      <c r="D125" s="6">
        <f>+4.1 %</f>
        <v>0.041</v>
      </c>
      <c r="E125" s="7" t="s">
        <v>67</v>
      </c>
    </row>
    <row r="126">
      <c r="A126" s="4">
        <v>40238.0</v>
      </c>
      <c r="B126" s="5" t="s">
        <v>353</v>
      </c>
      <c r="C126" s="6">
        <f>+1.3 %</f>
        <v>0.013</v>
      </c>
      <c r="D126" s="7" t="s">
        <v>78</v>
      </c>
      <c r="E126" s="7" t="s">
        <v>863</v>
      </c>
    </row>
    <row r="127">
      <c r="A127" s="4">
        <v>40210.0</v>
      </c>
      <c r="B127" s="5" t="s">
        <v>923</v>
      </c>
      <c r="C127" s="6">
        <f>+0.1 %</f>
        <v>0.001</v>
      </c>
      <c r="D127" s="7" t="s">
        <v>587</v>
      </c>
      <c r="E127" s="7" t="s">
        <v>845</v>
      </c>
    </row>
    <row r="128">
      <c r="A128" s="4">
        <v>40179.0</v>
      </c>
      <c r="B128" s="5" t="s">
        <v>228</v>
      </c>
      <c r="C128" s="7" t="s">
        <v>92</v>
      </c>
      <c r="D128" s="7" t="s">
        <v>6</v>
      </c>
      <c r="E128" s="7" t="s">
        <v>348</v>
      </c>
    </row>
    <row r="129">
      <c r="A129" s="4">
        <v>40148.0</v>
      </c>
      <c r="B129" s="5" t="s">
        <v>218</v>
      </c>
      <c r="C129" s="7" t="s">
        <v>13</v>
      </c>
      <c r="D129" s="7" t="s">
        <v>60</v>
      </c>
      <c r="E129" s="7" t="s">
        <v>108</v>
      </c>
    </row>
    <row r="130">
      <c r="A130" s="4">
        <v>40118.0</v>
      </c>
      <c r="B130" s="5" t="s">
        <v>694</v>
      </c>
      <c r="C130" s="7" t="s">
        <v>15</v>
      </c>
      <c r="D130" s="6">
        <f>+2.6 %</f>
        <v>0.026</v>
      </c>
      <c r="E130" s="7" t="s">
        <v>280</v>
      </c>
    </row>
    <row r="131">
      <c r="A131" s="4">
        <v>40087.0</v>
      </c>
      <c r="B131" s="5" t="s">
        <v>529</v>
      </c>
      <c r="C131" s="6">
        <f>+1.2 %</f>
        <v>0.012</v>
      </c>
      <c r="D131" s="6">
        <f>+2.3 %</f>
        <v>0.023</v>
      </c>
      <c r="E131" s="7" t="s">
        <v>152</v>
      </c>
    </row>
    <row r="132">
      <c r="A132" s="4">
        <v>40057.0</v>
      </c>
      <c r="B132" s="5" t="s">
        <v>823</v>
      </c>
      <c r="C132" s="6">
        <f>+1.7 %</f>
        <v>0.017</v>
      </c>
      <c r="D132" s="7" t="s">
        <v>74</v>
      </c>
      <c r="E132" s="7" t="s">
        <v>156</v>
      </c>
    </row>
    <row r="133">
      <c r="A133" s="4">
        <v>40026.0</v>
      </c>
      <c r="B133" s="5" t="s">
        <v>1061</v>
      </c>
      <c r="C133" s="7" t="s">
        <v>48</v>
      </c>
      <c r="D133" s="7" t="s">
        <v>88</v>
      </c>
      <c r="E133" s="7" t="s">
        <v>99</v>
      </c>
    </row>
    <row r="134">
      <c r="A134" s="4">
        <v>39995.0</v>
      </c>
      <c r="B134" s="5" t="s">
        <v>1062</v>
      </c>
      <c r="C134" s="7" t="s">
        <v>105</v>
      </c>
      <c r="D134" s="7" t="s">
        <v>7</v>
      </c>
      <c r="E134" s="7" t="s">
        <v>278</v>
      </c>
    </row>
    <row r="135">
      <c r="A135" s="4">
        <v>39965.0</v>
      </c>
      <c r="B135" s="5" t="s">
        <v>831</v>
      </c>
      <c r="C135" s="7" t="s">
        <v>85</v>
      </c>
      <c r="D135" s="7" t="s">
        <v>88</v>
      </c>
      <c r="E135" s="7" t="s">
        <v>117</v>
      </c>
    </row>
    <row r="136">
      <c r="A136" s="4">
        <v>39934.0</v>
      </c>
      <c r="B136" s="5" t="s">
        <v>834</v>
      </c>
      <c r="C136" s="7" t="s">
        <v>23</v>
      </c>
      <c r="D136" s="7" t="s">
        <v>80</v>
      </c>
      <c r="E136" s="7" t="s">
        <v>9</v>
      </c>
    </row>
    <row r="137">
      <c r="A137" s="4">
        <v>39904.0</v>
      </c>
      <c r="B137" s="5" t="s">
        <v>1063</v>
      </c>
      <c r="C137" s="7" t="s">
        <v>82</v>
      </c>
      <c r="D137" s="7" t="s">
        <v>105</v>
      </c>
      <c r="E137" s="7" t="s">
        <v>10</v>
      </c>
    </row>
    <row r="138">
      <c r="A138" s="4">
        <v>39873.0</v>
      </c>
      <c r="B138" s="5" t="s">
        <v>1064</v>
      </c>
      <c r="C138" s="6">
        <f>+0.1 %</f>
        <v>0.001</v>
      </c>
      <c r="D138" s="7" t="s">
        <v>15</v>
      </c>
      <c r="E138" s="7" t="s">
        <v>191</v>
      </c>
    </row>
    <row r="139">
      <c r="A139" s="4">
        <v>39845.0</v>
      </c>
      <c r="B139" s="5" t="s">
        <v>538</v>
      </c>
      <c r="C139" s="7" t="s">
        <v>60</v>
      </c>
      <c r="D139" s="7" t="s">
        <v>142</v>
      </c>
      <c r="E139" s="7" t="s">
        <v>156</v>
      </c>
    </row>
    <row r="140">
      <c r="A140" s="4">
        <v>39814.0</v>
      </c>
      <c r="B140" s="5" t="s">
        <v>537</v>
      </c>
      <c r="C140" s="5" t="s">
        <v>35</v>
      </c>
      <c r="D140" s="6">
        <f>+0.2 %</f>
        <v>0.002</v>
      </c>
      <c r="E140" s="7" t="s">
        <v>145</v>
      </c>
    </row>
    <row r="141">
      <c r="A141" s="4">
        <v>39783.0</v>
      </c>
      <c r="B141" s="5" t="s">
        <v>537</v>
      </c>
      <c r="C141" s="7" t="s">
        <v>92</v>
      </c>
      <c r="D141" s="7" t="s">
        <v>57</v>
      </c>
      <c r="E141" s="7" t="s">
        <v>477</v>
      </c>
    </row>
    <row r="142">
      <c r="A142" s="4">
        <v>39753.0</v>
      </c>
      <c r="B142" s="5" t="s">
        <v>1065</v>
      </c>
      <c r="C142" s="6">
        <f>+3 %</f>
        <v>0.03</v>
      </c>
      <c r="D142" s="6">
        <f>+3.8 %</f>
        <v>0.038</v>
      </c>
      <c r="E142" s="7" t="s">
        <v>7</v>
      </c>
    </row>
    <row r="143">
      <c r="A143" s="4">
        <v>39722.0</v>
      </c>
      <c r="B143" s="5" t="s">
        <v>1066</v>
      </c>
      <c r="C143" s="7" t="s">
        <v>60</v>
      </c>
      <c r="D143" s="7" t="s">
        <v>60</v>
      </c>
      <c r="E143" s="7" t="s">
        <v>255</v>
      </c>
    </row>
    <row r="144">
      <c r="A144" s="4">
        <v>39692.0</v>
      </c>
      <c r="B144" s="5" t="s">
        <v>679</v>
      </c>
      <c r="C144" s="6">
        <f>+1.1 %</f>
        <v>0.011</v>
      </c>
      <c r="D144" s="7" t="s">
        <v>142</v>
      </c>
      <c r="E144" s="5" t="s">
        <v>35</v>
      </c>
    </row>
    <row r="145">
      <c r="A145" s="4">
        <v>39661.0</v>
      </c>
      <c r="B145" s="5" t="s">
        <v>835</v>
      </c>
      <c r="C145" s="7" t="s">
        <v>47</v>
      </c>
      <c r="D145" s="7" t="s">
        <v>90</v>
      </c>
      <c r="E145" s="7" t="s">
        <v>133</v>
      </c>
    </row>
    <row r="146">
      <c r="A146" s="4">
        <v>39630.0</v>
      </c>
      <c r="B146" s="5" t="s">
        <v>1067</v>
      </c>
      <c r="C146" s="7" t="s">
        <v>142</v>
      </c>
      <c r="D146" s="7" t="s">
        <v>140</v>
      </c>
      <c r="E146" s="7" t="s">
        <v>135</v>
      </c>
    </row>
    <row r="147">
      <c r="A147" s="4">
        <v>39600.0</v>
      </c>
      <c r="B147" s="5" t="s">
        <v>897</v>
      </c>
      <c r="C147" s="6">
        <f>+1.3 %</f>
        <v>0.013</v>
      </c>
      <c r="D147" s="7" t="s">
        <v>57</v>
      </c>
      <c r="E147" s="7" t="s">
        <v>473</v>
      </c>
    </row>
    <row r="148">
      <c r="A148" s="4">
        <v>39569.0</v>
      </c>
      <c r="B148" s="5" t="s">
        <v>683</v>
      </c>
      <c r="C148" s="7" t="s">
        <v>285</v>
      </c>
      <c r="D148" s="7" t="s">
        <v>106</v>
      </c>
      <c r="E148" s="7" t="s">
        <v>509</v>
      </c>
    </row>
    <row r="149">
      <c r="A149" s="4">
        <v>39539.0</v>
      </c>
      <c r="B149" s="5" t="s">
        <v>1068</v>
      </c>
      <c r="C149" s="6">
        <f>+0.9 %</f>
        <v>0.009</v>
      </c>
      <c r="D149" s="6">
        <f>+2 %</f>
        <v>0.02</v>
      </c>
      <c r="E149" s="5" t="s">
        <v>366</v>
      </c>
    </row>
    <row r="150">
      <c r="A150" s="4">
        <v>39508.0</v>
      </c>
      <c r="B150" s="5" t="s">
        <v>1069</v>
      </c>
      <c r="C150" s="7" t="s">
        <v>18</v>
      </c>
      <c r="D150" s="7" t="s">
        <v>80</v>
      </c>
      <c r="E150" s="5" t="s">
        <v>366</v>
      </c>
    </row>
    <row r="151">
      <c r="A151" s="4">
        <v>39479.0</v>
      </c>
      <c r="B151" s="5" t="s">
        <v>675</v>
      </c>
      <c r="C151" s="6">
        <f>+1.5 %</f>
        <v>0.015</v>
      </c>
      <c r="D151" s="7" t="s">
        <v>80</v>
      </c>
      <c r="E151" s="5" t="s">
        <v>366</v>
      </c>
    </row>
    <row r="152">
      <c r="A152" s="4">
        <v>39448.0</v>
      </c>
      <c r="B152" s="5" t="s">
        <v>1070</v>
      </c>
      <c r="C152" s="7" t="s">
        <v>133</v>
      </c>
      <c r="D152" s="7" t="s">
        <v>53</v>
      </c>
      <c r="E152" s="5" t="s">
        <v>366</v>
      </c>
    </row>
    <row r="153">
      <c r="A153" s="4">
        <v>39417.0</v>
      </c>
      <c r="B153" s="5" t="s">
        <v>673</v>
      </c>
      <c r="C153" s="7" t="s">
        <v>48</v>
      </c>
      <c r="D153" s="6">
        <f>+5.8 %</f>
        <v>0.058</v>
      </c>
      <c r="E153" s="5" t="s">
        <v>366</v>
      </c>
    </row>
    <row r="154">
      <c r="A154" s="4">
        <v>39387.0</v>
      </c>
      <c r="B154" s="5" t="s">
        <v>1071</v>
      </c>
      <c r="C154" s="6">
        <f>+3.8 %</f>
        <v>0.038</v>
      </c>
      <c r="D154" s="6">
        <f>+4 %</f>
        <v>0.04</v>
      </c>
      <c r="E154" s="5" t="s">
        <v>366</v>
      </c>
    </row>
    <row r="155">
      <c r="A155" s="4">
        <v>39356.0</v>
      </c>
      <c r="B155" s="5" t="s">
        <v>812</v>
      </c>
      <c r="C155" s="6">
        <f>+2.5 %</f>
        <v>0.025</v>
      </c>
      <c r="D155" s="7" t="s">
        <v>290</v>
      </c>
      <c r="E155" s="5" t="s">
        <v>366</v>
      </c>
    </row>
    <row r="156">
      <c r="A156" s="4">
        <v>39326.0</v>
      </c>
      <c r="B156" s="5" t="s">
        <v>1072</v>
      </c>
      <c r="C156" s="7" t="s">
        <v>80</v>
      </c>
      <c r="D156" s="7" t="s">
        <v>932</v>
      </c>
      <c r="E156" s="5" t="s">
        <v>366</v>
      </c>
    </row>
    <row r="157">
      <c r="A157" s="4">
        <v>39295.0</v>
      </c>
      <c r="B157" s="5" t="s">
        <v>1073</v>
      </c>
      <c r="C157" s="7" t="s">
        <v>458</v>
      </c>
      <c r="D157" s="7" t="s">
        <v>845</v>
      </c>
      <c r="E157" s="5" t="s">
        <v>366</v>
      </c>
    </row>
    <row r="158">
      <c r="A158" s="4">
        <v>39264.0</v>
      </c>
      <c r="B158" s="5" t="s">
        <v>1074</v>
      </c>
      <c r="C158" s="7" t="s">
        <v>15</v>
      </c>
      <c r="D158" s="5" t="s">
        <v>366</v>
      </c>
      <c r="E158" s="5" t="s">
        <v>366</v>
      </c>
    </row>
    <row r="159">
      <c r="A159" s="4">
        <v>39234.0</v>
      </c>
      <c r="B159" s="5" t="s">
        <v>1075</v>
      </c>
      <c r="C159" s="6">
        <f>+2.3 %</f>
        <v>0.023</v>
      </c>
      <c r="D159" s="5" t="s">
        <v>366</v>
      </c>
      <c r="E159" s="5" t="s">
        <v>366</v>
      </c>
    </row>
    <row r="160">
      <c r="A160" s="4">
        <v>39203.0</v>
      </c>
      <c r="B160" s="5" t="s">
        <v>433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  <col customWidth="1" min="2" max="2" width="12.29"/>
    <col customWidth="1" min="3" max="3" width="20.71"/>
    <col customWidth="1" min="4" max="4" width="21.86"/>
    <col customWidth="1" min="5" max="5" width="17.43"/>
  </cols>
  <sheetData>
    <row r="1">
      <c r="A1" s="1" t="s">
        <v>0</v>
      </c>
      <c r="B1" s="2" t="s">
        <v>1076</v>
      </c>
      <c r="C1" s="3" t="s">
        <v>2</v>
      </c>
      <c r="D1" s="3" t="s">
        <v>3</v>
      </c>
      <c r="E1" s="3" t="s">
        <v>4</v>
      </c>
    </row>
    <row r="2">
      <c r="A2" s="4">
        <v>44013.0</v>
      </c>
      <c r="B2" s="5" t="s">
        <v>1077</v>
      </c>
      <c r="C2" s="7" t="s">
        <v>82</v>
      </c>
      <c r="D2" s="7" t="s">
        <v>82</v>
      </c>
      <c r="E2" s="7" t="s">
        <v>13</v>
      </c>
    </row>
    <row r="3">
      <c r="A3" s="4">
        <v>43983.0</v>
      </c>
      <c r="B3" s="5" t="s">
        <v>1078</v>
      </c>
      <c r="C3" s="7" t="s">
        <v>15</v>
      </c>
      <c r="D3" s="6">
        <f>+0.7 %</f>
        <v>0.007</v>
      </c>
      <c r="E3" s="6">
        <f>+0.6 %</f>
        <v>0.006</v>
      </c>
    </row>
    <row r="4">
      <c r="A4" s="4">
        <v>43952.0</v>
      </c>
      <c r="B4" s="5" t="s">
        <v>1079</v>
      </c>
      <c r="C4" s="6">
        <f>+0.3 %</f>
        <v>0.003</v>
      </c>
      <c r="D4" s="7" t="s">
        <v>57</v>
      </c>
      <c r="E4" s="6">
        <f>+1.7 %</f>
        <v>0.017</v>
      </c>
    </row>
    <row r="5">
      <c r="A5" s="4">
        <v>43922.0</v>
      </c>
      <c r="B5" s="5" t="s">
        <v>1080</v>
      </c>
      <c r="C5" s="6">
        <f>+0.7 %</f>
        <v>0.007</v>
      </c>
      <c r="D5" s="7" t="s">
        <v>74</v>
      </c>
      <c r="E5" s="6">
        <f>+0.5 %</f>
        <v>0.005</v>
      </c>
    </row>
    <row r="6">
      <c r="A6" s="4">
        <v>43891.0</v>
      </c>
      <c r="B6" s="5" t="s">
        <v>1081</v>
      </c>
      <c r="C6" s="7" t="s">
        <v>66</v>
      </c>
      <c r="D6" s="7" t="s">
        <v>74</v>
      </c>
      <c r="E6" s="7" t="s">
        <v>23</v>
      </c>
    </row>
    <row r="7">
      <c r="A7" s="4">
        <v>43862.0</v>
      </c>
      <c r="B7" s="5" t="s">
        <v>1082</v>
      </c>
      <c r="C7" s="7" t="s">
        <v>57</v>
      </c>
      <c r="D7" s="6">
        <f>+0.9 %</f>
        <v>0.009</v>
      </c>
      <c r="E7" s="6">
        <f>+1.1 %</f>
        <v>0.011</v>
      </c>
    </row>
    <row r="8">
      <c r="A8" s="4">
        <v>43831.0</v>
      </c>
      <c r="B8" s="5" t="s">
        <v>1083</v>
      </c>
      <c r="C8" s="6">
        <f>+0.7 %</f>
        <v>0.007</v>
      </c>
      <c r="D8" s="6">
        <f>+1.7 %</f>
        <v>0.017</v>
      </c>
      <c r="E8" s="6">
        <f>+2.2 %</f>
        <v>0.022</v>
      </c>
    </row>
    <row r="9">
      <c r="A9" s="4">
        <v>43800.0</v>
      </c>
      <c r="B9" s="5" t="s">
        <v>1084</v>
      </c>
      <c r="C9" s="6">
        <f>+0.3 %</f>
        <v>0.003</v>
      </c>
      <c r="D9" s="6">
        <f>+1.3 %</f>
        <v>0.013</v>
      </c>
      <c r="E9" s="6">
        <f>+1.7 %</f>
        <v>0.017</v>
      </c>
    </row>
    <row r="10">
      <c r="A10" s="4">
        <v>43770.0</v>
      </c>
      <c r="B10" s="5" t="s">
        <v>1085</v>
      </c>
      <c r="C10" s="6">
        <f>+0.7 %</f>
        <v>0.007</v>
      </c>
      <c r="D10" s="6">
        <f>+1 %</f>
        <v>0.01</v>
      </c>
      <c r="E10" s="6">
        <f>+1.2 %</f>
        <v>0.012</v>
      </c>
    </row>
    <row r="11">
      <c r="A11" s="4">
        <v>43739.0</v>
      </c>
      <c r="B11" s="5" t="s">
        <v>1086</v>
      </c>
      <c r="C11" s="6">
        <f>+0.3 %</f>
        <v>0.003</v>
      </c>
      <c r="D11" s="7" t="s">
        <v>74</v>
      </c>
      <c r="E11" s="6">
        <f>+0.8 %</f>
        <v>0.008</v>
      </c>
    </row>
    <row r="12">
      <c r="A12" s="4">
        <v>43709.0</v>
      </c>
      <c r="B12" s="5" t="s">
        <v>1087</v>
      </c>
      <c r="C12" s="5" t="s">
        <v>35</v>
      </c>
      <c r="D12" s="7" t="s">
        <v>23</v>
      </c>
      <c r="E12" s="6">
        <f>+0.4 %</f>
        <v>0.004</v>
      </c>
    </row>
    <row r="13">
      <c r="A13" s="4">
        <v>43678.0</v>
      </c>
      <c r="B13" s="5" t="s">
        <v>1088</v>
      </c>
      <c r="C13" s="7" t="s">
        <v>65</v>
      </c>
      <c r="D13" s="5" t="s">
        <v>35</v>
      </c>
      <c r="E13" s="6">
        <f>+0.1 %</f>
        <v>0.001</v>
      </c>
    </row>
    <row r="14">
      <c r="A14" s="4">
        <v>43647.0</v>
      </c>
      <c r="B14" s="5" t="s">
        <v>1089</v>
      </c>
      <c r="C14" s="6">
        <f>+0.3 %</f>
        <v>0.003</v>
      </c>
      <c r="D14" s="6">
        <f>+0.2 %</f>
        <v>0.002</v>
      </c>
      <c r="E14" s="6">
        <f>+1.2 %</f>
        <v>0.012</v>
      </c>
    </row>
    <row r="15">
      <c r="A15" s="4">
        <v>43617.0</v>
      </c>
      <c r="B15" s="5" t="s">
        <v>1090</v>
      </c>
      <c r="C15" s="6">
        <f>+0.8 %</f>
        <v>0.008</v>
      </c>
      <c r="D15" s="7" t="s">
        <v>74</v>
      </c>
      <c r="E15" s="6">
        <f>+2.2 %</f>
        <v>0.022</v>
      </c>
    </row>
    <row r="16">
      <c r="A16" s="4">
        <v>43586.0</v>
      </c>
      <c r="B16" s="5" t="s">
        <v>1091</v>
      </c>
      <c r="C16" s="7" t="s">
        <v>85</v>
      </c>
      <c r="D16" s="7" t="s">
        <v>23</v>
      </c>
      <c r="E16" s="6">
        <f>+2.3 %</f>
        <v>0.023</v>
      </c>
    </row>
    <row r="17">
      <c r="A17" s="4">
        <v>43556.0</v>
      </c>
      <c r="B17" s="5" t="s">
        <v>1092</v>
      </c>
      <c r="C17" s="7" t="s">
        <v>74</v>
      </c>
      <c r="D17" s="6">
        <f>+0.9 %</f>
        <v>0.009</v>
      </c>
      <c r="E17" s="6">
        <f>+4.5 %</f>
        <v>0.045</v>
      </c>
    </row>
    <row r="18">
      <c r="A18" s="4">
        <v>43525.0</v>
      </c>
      <c r="B18" s="5" t="s">
        <v>1093</v>
      </c>
      <c r="C18" s="6">
        <f>+0.7 %</f>
        <v>0.007</v>
      </c>
      <c r="D18" s="6">
        <f>+1.9 %</f>
        <v>0.019</v>
      </c>
      <c r="E18" s="6">
        <f>+7.1 %</f>
        <v>0.071</v>
      </c>
    </row>
    <row r="19">
      <c r="A19" s="4">
        <v>43497.0</v>
      </c>
      <c r="B19" s="5" t="s">
        <v>1094</v>
      </c>
      <c r="C19" s="6">
        <f>+0.9 %</f>
        <v>0.009</v>
      </c>
      <c r="D19" s="6">
        <f>+1 %</f>
        <v>0.01</v>
      </c>
      <c r="E19" s="6">
        <f t="shared" ref="E19:E20" si="2">+8.1 %</f>
        <v>0.081</v>
      </c>
    </row>
    <row r="20">
      <c r="A20" s="4">
        <v>43466.0</v>
      </c>
      <c r="B20" s="5" t="s">
        <v>1095</v>
      </c>
      <c r="C20" s="6">
        <f t="shared" ref="C20:D20" si="1">+0.3 %</f>
        <v>0.003</v>
      </c>
      <c r="D20" s="6">
        <f t="shared" si="1"/>
        <v>0.003</v>
      </c>
      <c r="E20" s="6">
        <f t="shared" si="2"/>
        <v>0.081</v>
      </c>
    </row>
    <row r="21">
      <c r="A21" s="4">
        <v>43435.0</v>
      </c>
      <c r="B21" s="5" t="s">
        <v>1096</v>
      </c>
      <c r="C21" s="7" t="s">
        <v>57</v>
      </c>
      <c r="D21" s="5" t="s">
        <v>35</v>
      </c>
      <c r="E21" s="6">
        <f>+8.5 %</f>
        <v>0.085</v>
      </c>
    </row>
    <row r="22">
      <c r="A22" s="4">
        <v>43405.0</v>
      </c>
      <c r="B22" s="5" t="s">
        <v>1097</v>
      </c>
      <c r="C22" s="6">
        <f>+0.3 %</f>
        <v>0.003</v>
      </c>
      <c r="D22" s="5" t="s">
        <v>35</v>
      </c>
      <c r="E22" s="6">
        <f>+12 %</f>
        <v>0.12</v>
      </c>
    </row>
    <row r="23">
      <c r="A23" s="4">
        <v>43374.0</v>
      </c>
      <c r="B23" s="5" t="s">
        <v>1098</v>
      </c>
      <c r="C23" s="7" t="s">
        <v>53</v>
      </c>
      <c r="D23" s="7" t="s">
        <v>57</v>
      </c>
      <c r="E23" s="6">
        <f>+13.1 %</f>
        <v>0.131</v>
      </c>
    </row>
    <row r="24">
      <c r="A24" s="4">
        <v>43344.0</v>
      </c>
      <c r="B24" s="5" t="s">
        <v>1099</v>
      </c>
      <c r="C24" s="7" t="s">
        <v>57</v>
      </c>
      <c r="D24" s="6">
        <f>+1.1 %</f>
        <v>0.011</v>
      </c>
      <c r="E24" s="6">
        <f>+15.1 %</f>
        <v>0.151</v>
      </c>
    </row>
    <row r="25">
      <c r="A25" s="4">
        <v>43313.0</v>
      </c>
      <c r="B25" s="5" t="s">
        <v>1100</v>
      </c>
      <c r="C25" s="6">
        <f>+0.1 %</f>
        <v>0.001</v>
      </c>
      <c r="D25" s="6">
        <f>+2.2 %</f>
        <v>0.022</v>
      </c>
      <c r="E25" s="6">
        <f>+16.7 %</f>
        <v>0.167</v>
      </c>
    </row>
    <row r="26">
      <c r="A26" s="4">
        <v>43282.0</v>
      </c>
      <c r="B26" s="5" t="s">
        <v>1101</v>
      </c>
      <c r="C26" s="6">
        <f>+1.2 %</f>
        <v>0.012</v>
      </c>
      <c r="D26" s="6">
        <f>+3.4 %</f>
        <v>0.034</v>
      </c>
      <c r="E26" s="6">
        <f>+18.9 %</f>
        <v>0.189</v>
      </c>
    </row>
    <row r="27">
      <c r="A27" s="4">
        <v>43252.0</v>
      </c>
      <c r="B27" s="5" t="s">
        <v>1102</v>
      </c>
      <c r="C27" s="6">
        <f>+0.8 %</f>
        <v>0.008</v>
      </c>
      <c r="D27" s="6">
        <f>+4 %</f>
        <v>0.04</v>
      </c>
      <c r="E27" s="6">
        <f>+20.4 %</f>
        <v>0.204</v>
      </c>
    </row>
    <row r="28">
      <c r="A28" s="4">
        <v>43221.0</v>
      </c>
      <c r="B28" s="5" t="s">
        <v>1103</v>
      </c>
      <c r="C28" s="6">
        <f>+1.3 %</f>
        <v>0.013</v>
      </c>
      <c r="D28" s="6">
        <f>+4.8 %</f>
        <v>0.048</v>
      </c>
      <c r="E28" s="6">
        <f>+22 %</f>
        <v>0.22</v>
      </c>
    </row>
    <row r="29">
      <c r="A29" s="4">
        <v>43191.0</v>
      </c>
      <c r="B29" s="5" t="s">
        <v>1104</v>
      </c>
      <c r="C29" s="6">
        <f>+1.8 %</f>
        <v>0.018</v>
      </c>
      <c r="D29" s="6">
        <f>+4.5 %</f>
        <v>0.045</v>
      </c>
      <c r="E29" s="6">
        <f>+23.1 %</f>
        <v>0.231</v>
      </c>
    </row>
    <row r="30">
      <c r="A30" s="4">
        <v>43160.0</v>
      </c>
      <c r="B30" s="5" t="s">
        <v>1105</v>
      </c>
      <c r="C30" s="6">
        <f>+1.6 %</f>
        <v>0.016</v>
      </c>
      <c r="D30" s="6">
        <f>+3.3 %</f>
        <v>0.033</v>
      </c>
      <c r="E30" s="6">
        <f t="shared" ref="E30:E31" si="3">+22.8 %</f>
        <v>0.228</v>
      </c>
    </row>
    <row r="31">
      <c r="A31" s="4">
        <v>43132.0</v>
      </c>
      <c r="B31" s="5" t="s">
        <v>1106</v>
      </c>
      <c r="C31" s="6">
        <f>+1 %</f>
        <v>0.01</v>
      </c>
      <c r="D31" s="6">
        <f>+4.6 %</f>
        <v>0.046</v>
      </c>
      <c r="E31" s="6">
        <f t="shared" si="3"/>
        <v>0.228</v>
      </c>
    </row>
    <row r="32">
      <c r="A32" s="4">
        <v>43101.0</v>
      </c>
      <c r="B32" s="5" t="s">
        <v>1107</v>
      </c>
      <c r="C32" s="6">
        <f>+0.6 %</f>
        <v>0.006</v>
      </c>
      <c r="D32" s="6">
        <f>+4.9 %</f>
        <v>0.049</v>
      </c>
      <c r="E32" s="6">
        <f>+22.5 %</f>
        <v>0.225</v>
      </c>
    </row>
    <row r="33">
      <c r="A33" s="4">
        <v>43070.0</v>
      </c>
      <c r="B33" s="5" t="s">
        <v>1108</v>
      </c>
      <c r="C33" s="6">
        <f>+3 %</f>
        <v>0.03</v>
      </c>
      <c r="D33" s="6">
        <f>+6 %</f>
        <v>0.06</v>
      </c>
      <c r="E33" s="6">
        <f>+21.1 %</f>
        <v>0.211</v>
      </c>
    </row>
    <row r="34">
      <c r="A34" s="4">
        <v>43040.0</v>
      </c>
      <c r="B34" s="5" t="s">
        <v>1109</v>
      </c>
      <c r="C34" s="6">
        <f>+1.3 %</f>
        <v>0.013</v>
      </c>
      <c r="D34" s="6">
        <f>+4.1 %</f>
        <v>0.041</v>
      </c>
      <c r="E34" s="6">
        <f t="shared" ref="E34:E35" si="4">+17.6 %</f>
        <v>0.176</v>
      </c>
    </row>
    <row r="35">
      <c r="A35" s="4">
        <v>43009.0</v>
      </c>
      <c r="B35" s="5" t="s">
        <v>1110</v>
      </c>
      <c r="C35" s="6">
        <f>+1.6 %</f>
        <v>0.016</v>
      </c>
      <c r="D35" s="6">
        <f>+4.8 %</f>
        <v>0.048</v>
      </c>
      <c r="E35" s="6">
        <f t="shared" si="4"/>
        <v>0.176</v>
      </c>
    </row>
    <row r="36">
      <c r="A36" s="4">
        <v>42979.0</v>
      </c>
      <c r="B36" s="5" t="s">
        <v>1111</v>
      </c>
      <c r="C36" s="6">
        <f>+1.2 %</f>
        <v>0.012</v>
      </c>
      <c r="D36" s="6">
        <f>+5.7 %</f>
        <v>0.057</v>
      </c>
      <c r="E36" s="6">
        <f>+16.6 %</f>
        <v>0.166</v>
      </c>
    </row>
    <row r="37">
      <c r="A37" s="4">
        <v>42948.0</v>
      </c>
      <c r="B37" s="5" t="s">
        <v>1112</v>
      </c>
      <c r="C37" s="6">
        <f>+1.9 %</f>
        <v>0.019</v>
      </c>
      <c r="D37" s="6">
        <f>+6.8 %</f>
        <v>0.068</v>
      </c>
      <c r="E37" s="6">
        <f>+16.3 %</f>
        <v>0.163</v>
      </c>
    </row>
    <row r="38">
      <c r="A38" s="4">
        <v>42917.0</v>
      </c>
      <c r="B38" s="5" t="s">
        <v>1113</v>
      </c>
      <c r="C38" s="6">
        <f>+2.5 %</f>
        <v>0.025</v>
      </c>
      <c r="D38" s="6">
        <f>+7.1 %</f>
        <v>0.071</v>
      </c>
      <c r="E38" s="6">
        <f>+14.6 %</f>
        <v>0.146</v>
      </c>
    </row>
    <row r="39">
      <c r="A39" s="4">
        <v>42887.0</v>
      </c>
      <c r="B39" s="5" t="s">
        <v>1114</v>
      </c>
      <c r="C39" s="6">
        <f t="shared" ref="C39:C40" si="5">+2.2 %</f>
        <v>0.022</v>
      </c>
      <c r="D39" s="6">
        <f>+6.2 %</f>
        <v>0.062</v>
      </c>
      <c r="E39" s="6">
        <f>+12.9 %</f>
        <v>0.129</v>
      </c>
    </row>
    <row r="40">
      <c r="A40" s="4">
        <v>42856.0</v>
      </c>
      <c r="B40" s="5" t="s">
        <v>1115</v>
      </c>
      <c r="C40" s="6">
        <f t="shared" si="5"/>
        <v>0.022</v>
      </c>
      <c r="D40" s="6">
        <f>+5.6 %</f>
        <v>0.056</v>
      </c>
      <c r="E40" s="6">
        <f>+10.8 %</f>
        <v>0.108</v>
      </c>
    </row>
    <row r="41">
      <c r="A41" s="4">
        <v>42826.0</v>
      </c>
      <c r="B41" s="5" t="s">
        <v>1116</v>
      </c>
      <c r="C41" s="6">
        <f>+1.7 %</f>
        <v>0.017</v>
      </c>
      <c r="D41" s="6">
        <f>+4 %</f>
        <v>0.04</v>
      </c>
      <c r="E41" s="6">
        <f>+7.6 %</f>
        <v>0.076</v>
      </c>
    </row>
    <row r="42">
      <c r="A42" s="4">
        <v>42795.0</v>
      </c>
      <c r="B42" s="5" t="s">
        <v>1117</v>
      </c>
      <c r="C42" s="6">
        <f>+1.6 %</f>
        <v>0.016</v>
      </c>
      <c r="D42" s="6">
        <f>+1.8 %</f>
        <v>0.018</v>
      </c>
      <c r="E42" s="6">
        <f>+6.6 %</f>
        <v>0.066</v>
      </c>
    </row>
    <row r="43">
      <c r="A43" s="4">
        <v>42767.0</v>
      </c>
      <c r="B43" s="5" t="s">
        <v>1118</v>
      </c>
      <c r="C43" s="6">
        <f>+0.7 %</f>
        <v>0.007</v>
      </c>
      <c r="D43" s="6">
        <f>+0.2 %</f>
        <v>0.002</v>
      </c>
      <c r="E43" s="6">
        <f>+5.9 %</f>
        <v>0.059</v>
      </c>
    </row>
    <row r="44">
      <c r="A44" s="4">
        <v>42736.0</v>
      </c>
      <c r="B44" s="5" t="s">
        <v>1119</v>
      </c>
      <c r="C44" s="7" t="s">
        <v>18</v>
      </c>
      <c r="D44" s="6">
        <f>+0.7 %</f>
        <v>0.007</v>
      </c>
      <c r="E44" s="6">
        <f>+4.9 %</f>
        <v>0.049</v>
      </c>
    </row>
    <row r="45">
      <c r="A45" s="4">
        <v>42705.0</v>
      </c>
      <c r="B45" s="5" t="s">
        <v>647</v>
      </c>
      <c r="C45" s="5" t="s">
        <v>35</v>
      </c>
      <c r="D45" s="6">
        <f>+2 %</f>
        <v>0.02</v>
      </c>
      <c r="E45" s="6">
        <f>+6 %</f>
        <v>0.06</v>
      </c>
    </row>
    <row r="46">
      <c r="A46" s="4">
        <v>42675.0</v>
      </c>
      <c r="B46" s="5" t="s">
        <v>1120</v>
      </c>
      <c r="C46" s="6">
        <f>+1.2 %</f>
        <v>0.012</v>
      </c>
      <c r="D46" s="6">
        <f>+2.9 %</f>
        <v>0.029</v>
      </c>
      <c r="E46" s="6">
        <f>+6.8 %</f>
        <v>0.068</v>
      </c>
    </row>
    <row r="47">
      <c r="A47" s="4">
        <v>42644.0</v>
      </c>
      <c r="B47" s="5" t="s">
        <v>872</v>
      </c>
      <c r="C47" s="6">
        <f>+0.8 %</f>
        <v>0.008</v>
      </c>
      <c r="D47" s="6">
        <f>+2.2 %</f>
        <v>0.022</v>
      </c>
      <c r="E47" s="6">
        <f>+6.7 %</f>
        <v>0.067</v>
      </c>
    </row>
    <row r="48">
      <c r="A48" s="4">
        <v>42614.0</v>
      </c>
      <c r="B48" s="5" t="s">
        <v>494</v>
      </c>
      <c r="C48" s="6">
        <f>+0.9 %</f>
        <v>0.009</v>
      </c>
      <c r="D48" s="6">
        <f>+2.4 %</f>
        <v>0.024</v>
      </c>
      <c r="E48" s="6">
        <f>+7.3 %</f>
        <v>0.073</v>
      </c>
    </row>
    <row r="49">
      <c r="A49" s="4">
        <v>42583.0</v>
      </c>
      <c r="B49" s="5" t="s">
        <v>1121</v>
      </c>
      <c r="C49" s="6">
        <f>+0.5 %</f>
        <v>0.005</v>
      </c>
      <c r="D49" s="6">
        <f>+1.8 %</f>
        <v>0.018</v>
      </c>
      <c r="E49" s="6">
        <f>+6.9 %</f>
        <v>0.069</v>
      </c>
    </row>
    <row r="50">
      <c r="A50" s="4">
        <v>42552.0</v>
      </c>
      <c r="B50" s="5" t="s">
        <v>1122</v>
      </c>
      <c r="C50" s="6">
        <f>+1 %</f>
        <v>0.01</v>
      </c>
      <c r="D50" s="6">
        <f>+0.6 %</f>
        <v>0.006</v>
      </c>
      <c r="E50" s="6">
        <f>+7 %</f>
        <v>0.07</v>
      </c>
    </row>
    <row r="51">
      <c r="A51" s="4">
        <v>42522.0</v>
      </c>
      <c r="B51" s="5" t="s">
        <v>1123</v>
      </c>
      <c r="C51" s="6">
        <f t="shared" ref="C51:D51" si="6">+0.3 %</f>
        <v>0.003</v>
      </c>
      <c r="D51" s="6">
        <f t="shared" si="6"/>
        <v>0.003</v>
      </c>
      <c r="E51" s="6">
        <f>+6.3 %</f>
        <v>0.063</v>
      </c>
    </row>
    <row r="52">
      <c r="A52" s="4">
        <v>42491.0</v>
      </c>
      <c r="B52" s="5" t="s">
        <v>1124</v>
      </c>
      <c r="C52" s="7" t="s">
        <v>74</v>
      </c>
      <c r="D52" s="6">
        <f>+1 %</f>
        <v>0.01</v>
      </c>
      <c r="E52" s="6">
        <f>+6.8 %</f>
        <v>0.068</v>
      </c>
    </row>
    <row r="53">
      <c r="A53" s="4">
        <v>42461.0</v>
      </c>
      <c r="B53" s="5" t="s">
        <v>1125</v>
      </c>
      <c r="C53" s="6">
        <f>+0.7 %</f>
        <v>0.007</v>
      </c>
      <c r="D53" s="6">
        <f>+1.3 %</f>
        <v>0.013</v>
      </c>
      <c r="E53" s="6">
        <f>+8.6 %</f>
        <v>0.086</v>
      </c>
    </row>
    <row r="54">
      <c r="A54" s="4">
        <v>42430.0</v>
      </c>
      <c r="B54" s="5" t="s">
        <v>1126</v>
      </c>
      <c r="C54" s="6">
        <f>+0.9 %</f>
        <v>0.009</v>
      </c>
      <c r="D54" s="6">
        <f>+1.2 %</f>
        <v>0.012</v>
      </c>
      <c r="E54" s="6">
        <f>+7.8 %</f>
        <v>0.078</v>
      </c>
    </row>
    <row r="55">
      <c r="A55" s="4">
        <v>42401.0</v>
      </c>
      <c r="B55" s="5" t="s">
        <v>1127</v>
      </c>
      <c r="C55" s="7" t="s">
        <v>15</v>
      </c>
      <c r="D55" s="6">
        <f>+1 %</f>
        <v>0.01</v>
      </c>
      <c r="E55" s="6">
        <f>+7.3 %</f>
        <v>0.073</v>
      </c>
    </row>
    <row r="56">
      <c r="A56" s="4">
        <v>42370.0</v>
      </c>
      <c r="B56" s="5" t="s">
        <v>1128</v>
      </c>
      <c r="C56" s="6">
        <f>+0.6 %</f>
        <v>0.006</v>
      </c>
      <c r="D56" s="6">
        <f>+2.5 %</f>
        <v>0.025</v>
      </c>
      <c r="E56" s="6">
        <f>+7.7 %</f>
        <v>0.077</v>
      </c>
    </row>
    <row r="57">
      <c r="A57" s="4">
        <v>42339.0</v>
      </c>
      <c r="B57" s="5" t="s">
        <v>1129</v>
      </c>
      <c r="C57" s="6">
        <f>+0.8 %</f>
        <v>0.008</v>
      </c>
      <c r="D57" s="6">
        <f>+3.3 %</f>
        <v>0.033</v>
      </c>
      <c r="E57" s="6">
        <f>+7.4 %</f>
        <v>0.074</v>
      </c>
    </row>
    <row r="58">
      <c r="A58" s="4">
        <v>42309.0</v>
      </c>
      <c r="B58" s="5" t="s">
        <v>767</v>
      </c>
      <c r="C58" s="6">
        <f>+1.1 %</f>
        <v>0.011</v>
      </c>
      <c r="D58" s="6">
        <f>+3 %</f>
        <v>0.03</v>
      </c>
      <c r="E58" s="6">
        <f>+7 %</f>
        <v>0.07</v>
      </c>
    </row>
    <row r="59">
      <c r="A59" s="4">
        <v>42278.0</v>
      </c>
      <c r="B59" s="5" t="s">
        <v>1130</v>
      </c>
      <c r="C59" s="6">
        <f>+1.4 %</f>
        <v>0.014</v>
      </c>
      <c r="D59" s="6">
        <f>+2.4 %</f>
        <v>0.024</v>
      </c>
      <c r="E59" s="6">
        <f>+5.8 %</f>
        <v>0.058</v>
      </c>
    </row>
    <row r="60">
      <c r="A60" s="4">
        <v>42248.0</v>
      </c>
      <c r="B60" s="5" t="s">
        <v>1131</v>
      </c>
      <c r="C60" s="6">
        <f>+0.5 %</f>
        <v>0.005</v>
      </c>
      <c r="D60" s="6">
        <f>+1.4 %</f>
        <v>0.014</v>
      </c>
      <c r="E60" s="6">
        <f>+5.3 %</f>
        <v>0.053</v>
      </c>
    </row>
    <row r="61">
      <c r="A61" s="4">
        <v>42217.0</v>
      </c>
      <c r="B61" s="5" t="s">
        <v>1132</v>
      </c>
      <c r="C61" s="6">
        <f>+0.6 %</f>
        <v>0.006</v>
      </c>
      <c r="D61" s="6">
        <f>+1.6 %</f>
        <v>0.016</v>
      </c>
      <c r="E61" s="6">
        <f>+5.2 %</f>
        <v>0.052</v>
      </c>
    </row>
    <row r="62">
      <c r="A62" s="4">
        <v>42186.0</v>
      </c>
      <c r="B62" s="5" t="s">
        <v>1133</v>
      </c>
      <c r="C62" s="6">
        <f>+0.3 %</f>
        <v>0.003</v>
      </c>
      <c r="D62" s="6">
        <f>+2 %</f>
        <v>0.02</v>
      </c>
      <c r="E62" s="6">
        <f>+4.6 %</f>
        <v>0.046</v>
      </c>
    </row>
    <row r="63">
      <c r="A63" s="4">
        <v>42156.0</v>
      </c>
      <c r="B63" s="5" t="s">
        <v>1134</v>
      </c>
      <c r="C63" s="6">
        <f>+0.8 %</f>
        <v>0.008</v>
      </c>
      <c r="D63" s="6">
        <f>+1.7 %</f>
        <v>0.017</v>
      </c>
      <c r="E63" s="6">
        <f>+3.7 %</f>
        <v>0.037</v>
      </c>
    </row>
    <row r="64">
      <c r="A64" s="4">
        <v>42125.0</v>
      </c>
      <c r="B64" s="5" t="s">
        <v>1135</v>
      </c>
      <c r="C64" s="6">
        <f>+1 %</f>
        <v>0.01</v>
      </c>
      <c r="D64" s="6">
        <f>+1.5 %</f>
        <v>0.015</v>
      </c>
      <c r="E64" s="6">
        <f>+3.3 %</f>
        <v>0.033</v>
      </c>
    </row>
    <row r="65">
      <c r="A65" s="4">
        <v>42095.0</v>
      </c>
      <c r="B65" s="5" t="s">
        <v>1136</v>
      </c>
      <c r="C65" s="5" t="s">
        <v>35</v>
      </c>
      <c r="D65" s="6">
        <f>+0.5 %</f>
        <v>0.005</v>
      </c>
      <c r="E65" s="6">
        <f t="shared" ref="E65:E66" si="7">+3.1 %</f>
        <v>0.031</v>
      </c>
    </row>
    <row r="66">
      <c r="A66" s="4">
        <v>42064.0</v>
      </c>
      <c r="B66" s="5" t="s">
        <v>1136</v>
      </c>
      <c r="C66" s="6">
        <f>+0.5 %</f>
        <v>0.005</v>
      </c>
      <c r="D66" s="6">
        <f t="shared" ref="D66:D67" si="8">+0.8 %</f>
        <v>0.008</v>
      </c>
      <c r="E66" s="6">
        <f t="shared" si="7"/>
        <v>0.031</v>
      </c>
    </row>
    <row r="67">
      <c r="A67" s="4">
        <v>42036.0</v>
      </c>
      <c r="B67" s="5" t="s">
        <v>1137</v>
      </c>
      <c r="C67" s="5" t="s">
        <v>35</v>
      </c>
      <c r="D67" s="6">
        <f t="shared" si="8"/>
        <v>0.008</v>
      </c>
      <c r="E67" s="6">
        <f>+2.1 %</f>
        <v>0.021</v>
      </c>
    </row>
    <row r="68">
      <c r="A68" s="4">
        <v>42005.0</v>
      </c>
      <c r="B68" s="5" t="s">
        <v>1137</v>
      </c>
      <c r="C68" s="6">
        <f>+0.3 %</f>
        <v>0.003</v>
      </c>
      <c r="D68" s="6">
        <f>+0.7 %</f>
        <v>0.007</v>
      </c>
      <c r="E68" s="6">
        <f>+2.5 %</f>
        <v>0.025</v>
      </c>
    </row>
    <row r="69">
      <c r="A69" s="4">
        <v>41974.0</v>
      </c>
      <c r="B69" s="5" t="s">
        <v>752</v>
      </c>
      <c r="C69" s="6">
        <f>+0.5 %</f>
        <v>0.005</v>
      </c>
      <c r="D69" s="6">
        <f t="shared" ref="D69:D70" si="9">+1.3 %</f>
        <v>0.013</v>
      </c>
      <c r="E69" s="6">
        <f>+2.6 %</f>
        <v>0.026</v>
      </c>
    </row>
    <row r="70">
      <c r="A70" s="4">
        <v>41944.0</v>
      </c>
      <c r="B70" s="5" t="s">
        <v>848</v>
      </c>
      <c r="C70" s="7" t="s">
        <v>53</v>
      </c>
      <c r="D70" s="6">
        <f t="shared" si="9"/>
        <v>0.013</v>
      </c>
      <c r="E70" s="6">
        <f>+2.7 %</f>
        <v>0.027</v>
      </c>
    </row>
    <row r="71">
      <c r="A71" s="4">
        <v>41913.0</v>
      </c>
      <c r="B71" s="5" t="s">
        <v>1138</v>
      </c>
      <c r="C71" s="6">
        <f>+0.9 %</f>
        <v>0.009</v>
      </c>
      <c r="D71" s="6">
        <f>+1.4 %</f>
        <v>0.014</v>
      </c>
      <c r="E71" s="6">
        <f>+2 %</f>
        <v>0.02</v>
      </c>
    </row>
    <row r="72">
      <c r="A72" s="4">
        <v>41883.0</v>
      </c>
      <c r="B72" s="5" t="s">
        <v>1139</v>
      </c>
      <c r="C72" s="6">
        <f>+0.4 %</f>
        <v>0.004</v>
      </c>
      <c r="D72" s="7" t="s">
        <v>53</v>
      </c>
      <c r="E72" s="6">
        <f>+0.9 %</f>
        <v>0.009</v>
      </c>
    </row>
    <row r="73">
      <c r="A73" s="4">
        <v>41852.0</v>
      </c>
      <c r="B73" s="5" t="s">
        <v>746</v>
      </c>
      <c r="C73" s="5" t="s">
        <v>35</v>
      </c>
      <c r="D73" s="7" t="s">
        <v>15</v>
      </c>
      <c r="E73" s="6">
        <f>+1.3 %</f>
        <v>0.013</v>
      </c>
    </row>
    <row r="74">
      <c r="A74" s="4">
        <v>41821.0</v>
      </c>
      <c r="B74" s="5" t="s">
        <v>746</v>
      </c>
      <c r="C74" s="7" t="s">
        <v>48</v>
      </c>
      <c r="D74" s="6">
        <f>+0.5 %</f>
        <v>0.005</v>
      </c>
      <c r="E74" s="6">
        <f>+0.3 %</f>
        <v>0.003</v>
      </c>
    </row>
    <row r="75">
      <c r="A75" s="4">
        <v>41791.0</v>
      </c>
      <c r="B75" s="5" t="s">
        <v>748</v>
      </c>
      <c r="C75" s="6">
        <f>+0.3 %</f>
        <v>0.003</v>
      </c>
      <c r="D75" s="6">
        <f>+1.1 %</f>
        <v>0.011</v>
      </c>
      <c r="E75" s="6">
        <f>+0.6 %</f>
        <v>0.006</v>
      </c>
    </row>
    <row r="76">
      <c r="A76" s="4">
        <v>41760.0</v>
      </c>
      <c r="B76" s="5" t="s">
        <v>732</v>
      </c>
      <c r="C76" s="6">
        <f>+0.7 %</f>
        <v>0.007</v>
      </c>
      <c r="D76" s="6">
        <f>+0.3 %</f>
        <v>0.003</v>
      </c>
      <c r="E76" s="7" t="s">
        <v>85</v>
      </c>
    </row>
    <row r="77">
      <c r="A77" s="4">
        <v>41730.0</v>
      </c>
      <c r="B77" s="5" t="s">
        <v>737</v>
      </c>
      <c r="C77" s="5" t="s">
        <v>35</v>
      </c>
      <c r="D77" s="5" t="s">
        <v>35</v>
      </c>
      <c r="E77" s="7" t="s">
        <v>145</v>
      </c>
    </row>
    <row r="78">
      <c r="A78" s="4">
        <v>41699.0</v>
      </c>
      <c r="B78" s="5" t="s">
        <v>737</v>
      </c>
      <c r="C78" s="7" t="s">
        <v>60</v>
      </c>
      <c r="D78" s="6">
        <f>+0.3 %</f>
        <v>0.003</v>
      </c>
      <c r="E78" s="7" t="s">
        <v>133</v>
      </c>
    </row>
    <row r="79">
      <c r="A79" s="4">
        <v>41671.0</v>
      </c>
      <c r="B79" s="5" t="s">
        <v>424</v>
      </c>
      <c r="C79" s="6">
        <f>+0.4 %</f>
        <v>0.004</v>
      </c>
      <c r="D79" s="6">
        <f>+1.3 %</f>
        <v>0.013</v>
      </c>
      <c r="E79" s="7" t="s">
        <v>133</v>
      </c>
    </row>
    <row r="80">
      <c r="A80" s="4">
        <v>41640.0</v>
      </c>
      <c r="B80" s="5" t="s">
        <v>737</v>
      </c>
      <c r="C80" s="6">
        <f>+0.3 %</f>
        <v>0.003</v>
      </c>
      <c r="D80" s="6">
        <f>+0.1 %</f>
        <v>0.001</v>
      </c>
      <c r="E80" s="7" t="s">
        <v>6</v>
      </c>
    </row>
    <row r="81">
      <c r="A81" s="4">
        <v>41609.0</v>
      </c>
      <c r="B81" s="5" t="s">
        <v>950</v>
      </c>
      <c r="C81" s="6">
        <f>+0.5 %</f>
        <v>0.005</v>
      </c>
      <c r="D81" s="7" t="s">
        <v>15</v>
      </c>
      <c r="E81" s="7" t="s">
        <v>96</v>
      </c>
    </row>
    <row r="82">
      <c r="A82" s="4">
        <v>41579.0</v>
      </c>
      <c r="B82" s="5" t="s">
        <v>846</v>
      </c>
      <c r="C82" s="7" t="s">
        <v>74</v>
      </c>
      <c r="D82" s="5" t="s">
        <v>35</v>
      </c>
      <c r="E82" s="7" t="s">
        <v>845</v>
      </c>
    </row>
    <row r="83">
      <c r="A83" s="4">
        <v>41548.0</v>
      </c>
      <c r="B83" s="5" t="s">
        <v>462</v>
      </c>
      <c r="C83" s="7" t="s">
        <v>53</v>
      </c>
      <c r="D83" s="7" t="s">
        <v>15</v>
      </c>
      <c r="E83" s="7" t="s">
        <v>348</v>
      </c>
    </row>
    <row r="84">
      <c r="A84" s="4">
        <v>41518.0</v>
      </c>
      <c r="B84" s="5" t="s">
        <v>1140</v>
      </c>
      <c r="C84" s="6">
        <f>+0.9 %</f>
        <v>0.009</v>
      </c>
      <c r="D84" s="7" t="s">
        <v>60</v>
      </c>
      <c r="E84" s="7" t="s">
        <v>153</v>
      </c>
    </row>
    <row r="85">
      <c r="A85" s="4">
        <v>41487.0</v>
      </c>
      <c r="B85" s="5" t="s">
        <v>1141</v>
      </c>
      <c r="C85" s="7" t="s">
        <v>65</v>
      </c>
      <c r="D85" s="7" t="s">
        <v>145</v>
      </c>
      <c r="E85" s="7" t="s">
        <v>348</v>
      </c>
    </row>
    <row r="86">
      <c r="A86" s="4">
        <v>41456.0</v>
      </c>
      <c r="B86" s="5" t="s">
        <v>952</v>
      </c>
      <c r="C86" s="7" t="s">
        <v>15</v>
      </c>
      <c r="D86" s="7" t="s">
        <v>70</v>
      </c>
      <c r="E86" s="7" t="s">
        <v>1010</v>
      </c>
    </row>
    <row r="87">
      <c r="A87" s="4">
        <v>41426.0</v>
      </c>
      <c r="B87" s="5" t="s">
        <v>1142</v>
      </c>
      <c r="C87" s="7" t="s">
        <v>66</v>
      </c>
      <c r="D87" s="7" t="s">
        <v>92</v>
      </c>
      <c r="E87" s="7" t="s">
        <v>450</v>
      </c>
    </row>
    <row r="88">
      <c r="A88" s="4">
        <v>41395.0</v>
      </c>
      <c r="B88" s="5" t="s">
        <v>1143</v>
      </c>
      <c r="C88" s="7" t="s">
        <v>23</v>
      </c>
      <c r="D88" s="7" t="s">
        <v>106</v>
      </c>
      <c r="E88" s="7" t="s">
        <v>473</v>
      </c>
    </row>
    <row r="89">
      <c r="A89" s="4">
        <v>41365.0</v>
      </c>
      <c r="B89" s="5" t="s">
        <v>1137</v>
      </c>
      <c r="C89" s="7" t="s">
        <v>74</v>
      </c>
      <c r="D89" s="7" t="s">
        <v>63</v>
      </c>
      <c r="E89" s="7" t="s">
        <v>121</v>
      </c>
    </row>
    <row r="90">
      <c r="A90" s="4">
        <v>41334.0</v>
      </c>
      <c r="B90" s="5" t="s">
        <v>421</v>
      </c>
      <c r="C90" s="7" t="s">
        <v>18</v>
      </c>
      <c r="D90" s="7" t="s">
        <v>78</v>
      </c>
      <c r="E90" s="7" t="s">
        <v>463</v>
      </c>
    </row>
    <row r="91">
      <c r="A91" s="4">
        <v>41306.0</v>
      </c>
      <c r="B91" s="5" t="s">
        <v>1144</v>
      </c>
      <c r="C91" s="7" t="s">
        <v>23</v>
      </c>
      <c r="D91" s="7" t="s">
        <v>145</v>
      </c>
      <c r="E91" s="7" t="s">
        <v>292</v>
      </c>
    </row>
    <row r="92">
      <c r="A92" s="4">
        <v>41275.0</v>
      </c>
      <c r="B92" s="5" t="s">
        <v>1145</v>
      </c>
      <c r="C92" s="7" t="s">
        <v>57</v>
      </c>
      <c r="D92" s="7" t="s">
        <v>152</v>
      </c>
      <c r="E92" s="7" t="s">
        <v>123</v>
      </c>
    </row>
    <row r="93">
      <c r="A93" s="4">
        <v>41244.0</v>
      </c>
      <c r="B93" s="5" t="s">
        <v>1146</v>
      </c>
      <c r="C93" s="7" t="s">
        <v>75</v>
      </c>
      <c r="D93" s="7" t="s">
        <v>145</v>
      </c>
      <c r="E93" s="7" t="s">
        <v>292</v>
      </c>
    </row>
    <row r="94">
      <c r="A94" s="4">
        <v>41214.0</v>
      </c>
      <c r="B94" s="5" t="s">
        <v>1147</v>
      </c>
      <c r="C94" s="7" t="s">
        <v>47</v>
      </c>
      <c r="D94" s="7" t="s">
        <v>60</v>
      </c>
      <c r="E94" s="7" t="s">
        <v>146</v>
      </c>
    </row>
    <row r="95">
      <c r="A95" s="4">
        <v>41183.0</v>
      </c>
      <c r="B95" s="5" t="s">
        <v>861</v>
      </c>
      <c r="C95" s="6">
        <f>+0.2 %</f>
        <v>0.002</v>
      </c>
      <c r="D95" s="7" t="s">
        <v>60</v>
      </c>
      <c r="E95" s="7" t="s">
        <v>473</v>
      </c>
    </row>
    <row r="96">
      <c r="A96" s="4">
        <v>41153.0</v>
      </c>
      <c r="B96" s="5" t="s">
        <v>474</v>
      </c>
      <c r="C96" s="6">
        <f>+0.6 %</f>
        <v>0.006</v>
      </c>
      <c r="D96" s="7" t="s">
        <v>72</v>
      </c>
      <c r="E96" s="7" t="s">
        <v>473</v>
      </c>
    </row>
    <row r="97">
      <c r="A97" s="4">
        <v>41122.0</v>
      </c>
      <c r="B97" s="5" t="s">
        <v>1148</v>
      </c>
      <c r="C97" s="7" t="s">
        <v>66</v>
      </c>
      <c r="D97" s="7" t="s">
        <v>212</v>
      </c>
      <c r="E97" s="7" t="s">
        <v>121</v>
      </c>
    </row>
    <row r="98">
      <c r="A98" s="4">
        <v>41091.0</v>
      </c>
      <c r="B98" s="5" t="s">
        <v>1149</v>
      </c>
      <c r="C98" s="7" t="s">
        <v>75</v>
      </c>
      <c r="D98" s="7" t="s">
        <v>624</v>
      </c>
      <c r="E98" s="7" t="s">
        <v>450</v>
      </c>
    </row>
    <row r="99">
      <c r="A99" s="4">
        <v>41061.0</v>
      </c>
      <c r="B99" s="5" t="s">
        <v>1129</v>
      </c>
      <c r="C99" s="7" t="s">
        <v>74</v>
      </c>
      <c r="D99" s="7" t="s">
        <v>624</v>
      </c>
      <c r="E99" s="7" t="s">
        <v>290</v>
      </c>
    </row>
    <row r="100">
      <c r="A100" s="4">
        <v>41030.0</v>
      </c>
      <c r="B100" s="5" t="s">
        <v>1150</v>
      </c>
      <c r="C100" s="7" t="s">
        <v>75</v>
      </c>
      <c r="D100" s="7" t="s">
        <v>191</v>
      </c>
      <c r="E100" s="7" t="s">
        <v>146</v>
      </c>
    </row>
    <row r="101">
      <c r="A101" s="4">
        <v>41000.0</v>
      </c>
      <c r="B101" s="5" t="s">
        <v>1151</v>
      </c>
      <c r="C101" s="7" t="s">
        <v>75</v>
      </c>
      <c r="D101" s="7" t="s">
        <v>145</v>
      </c>
      <c r="E101" s="7" t="s">
        <v>927</v>
      </c>
    </row>
    <row r="102">
      <c r="A102" s="4">
        <v>40969.0</v>
      </c>
      <c r="B102" s="5" t="s">
        <v>1152</v>
      </c>
      <c r="C102" s="7" t="s">
        <v>23</v>
      </c>
      <c r="D102" s="7" t="s">
        <v>67</v>
      </c>
      <c r="E102" s="7" t="s">
        <v>315</v>
      </c>
    </row>
    <row r="103">
      <c r="A103" s="4">
        <v>40940.0</v>
      </c>
      <c r="B103" s="5" t="s">
        <v>507</v>
      </c>
      <c r="C103" s="7" t="s">
        <v>57</v>
      </c>
      <c r="D103" s="7" t="s">
        <v>67</v>
      </c>
      <c r="E103" s="7" t="s">
        <v>343</v>
      </c>
    </row>
    <row r="104">
      <c r="A104" s="4">
        <v>40909.0</v>
      </c>
      <c r="B104" s="5" t="s">
        <v>1153</v>
      </c>
      <c r="C104" s="7" t="s">
        <v>74</v>
      </c>
      <c r="D104" s="7" t="s">
        <v>75</v>
      </c>
      <c r="E104" s="7" t="s">
        <v>10</v>
      </c>
    </row>
    <row r="105">
      <c r="A105" s="4">
        <v>40878.0</v>
      </c>
      <c r="B105" s="5" t="s">
        <v>1154</v>
      </c>
      <c r="C105" s="7" t="s">
        <v>74</v>
      </c>
      <c r="D105" s="7" t="s">
        <v>74</v>
      </c>
      <c r="E105" s="7" t="s">
        <v>278</v>
      </c>
    </row>
    <row r="106">
      <c r="A106" s="4">
        <v>40848.0</v>
      </c>
      <c r="B106" s="5" t="s">
        <v>1155</v>
      </c>
      <c r="C106" s="7" t="s">
        <v>53</v>
      </c>
      <c r="D106" s="7" t="s">
        <v>57</v>
      </c>
      <c r="E106" s="7" t="s">
        <v>100</v>
      </c>
    </row>
    <row r="107">
      <c r="A107" s="4">
        <v>40817.0</v>
      </c>
      <c r="B107" s="5" t="s">
        <v>1156</v>
      </c>
      <c r="C107" s="6">
        <f>+0.1 %</f>
        <v>0.001</v>
      </c>
      <c r="D107" s="7" t="s">
        <v>47</v>
      </c>
      <c r="E107" s="7" t="s">
        <v>9</v>
      </c>
    </row>
    <row r="108">
      <c r="A108" s="4">
        <v>40787.0</v>
      </c>
      <c r="B108" s="5" t="s">
        <v>1157</v>
      </c>
      <c r="C108" s="7" t="s">
        <v>57</v>
      </c>
      <c r="D108" s="7" t="s">
        <v>285</v>
      </c>
      <c r="E108" s="7" t="s">
        <v>191</v>
      </c>
    </row>
    <row r="109">
      <c r="A109" s="4">
        <v>40756.0</v>
      </c>
      <c r="B109" s="5" t="s">
        <v>1158</v>
      </c>
      <c r="C109" s="7" t="s">
        <v>65</v>
      </c>
      <c r="D109" s="7" t="s">
        <v>7</v>
      </c>
      <c r="E109" s="7" t="s">
        <v>6</v>
      </c>
    </row>
    <row r="110">
      <c r="A110" s="4">
        <v>40725.0</v>
      </c>
      <c r="B110" s="5" t="s">
        <v>1159</v>
      </c>
      <c r="C110" s="7" t="s">
        <v>66</v>
      </c>
      <c r="D110" s="7" t="s">
        <v>152</v>
      </c>
      <c r="E110" s="7" t="s">
        <v>142</v>
      </c>
    </row>
    <row r="111">
      <c r="A111" s="4">
        <v>40695.0</v>
      </c>
      <c r="B111" s="5" t="s">
        <v>1160</v>
      </c>
      <c r="C111" s="7" t="s">
        <v>78</v>
      </c>
      <c r="D111" s="7" t="s">
        <v>285</v>
      </c>
      <c r="E111" s="7" t="s">
        <v>285</v>
      </c>
    </row>
    <row r="112">
      <c r="A112" s="4">
        <v>40664.0</v>
      </c>
      <c r="B112" s="5" t="s">
        <v>1161</v>
      </c>
      <c r="C112" s="7" t="s">
        <v>15</v>
      </c>
      <c r="D112" s="7" t="s">
        <v>65</v>
      </c>
      <c r="E112" s="7" t="s">
        <v>13</v>
      </c>
    </row>
    <row r="113">
      <c r="A113" s="4">
        <v>40634.0</v>
      </c>
      <c r="B113" s="5" t="s">
        <v>1162</v>
      </c>
      <c r="C113" s="7" t="s">
        <v>23</v>
      </c>
      <c r="D113" s="7" t="s">
        <v>74</v>
      </c>
      <c r="E113" s="7" t="s">
        <v>13</v>
      </c>
    </row>
    <row r="114">
      <c r="A114" s="4">
        <v>40603.0</v>
      </c>
      <c r="B114" s="5" t="s">
        <v>1163</v>
      </c>
      <c r="C114" s="5" t="s">
        <v>35</v>
      </c>
      <c r="D114" s="5" t="s">
        <v>35</v>
      </c>
      <c r="E114" s="7" t="s">
        <v>65</v>
      </c>
    </row>
    <row r="115">
      <c r="A115" s="4">
        <v>40575.0</v>
      </c>
      <c r="B115" s="5" t="s">
        <v>1164</v>
      </c>
      <c r="C115" s="5" t="s">
        <v>35</v>
      </c>
      <c r="D115" s="7" t="s">
        <v>18</v>
      </c>
      <c r="E115" s="7" t="s">
        <v>85</v>
      </c>
    </row>
    <row r="116">
      <c r="A116" s="4">
        <v>40544.0</v>
      </c>
      <c r="B116" s="5" t="s">
        <v>1164</v>
      </c>
      <c r="C116" s="5" t="s">
        <v>35</v>
      </c>
      <c r="D116" s="5" t="s">
        <v>35</v>
      </c>
      <c r="E116" s="7" t="s">
        <v>72</v>
      </c>
    </row>
    <row r="117">
      <c r="A117" s="4">
        <v>40513.0</v>
      </c>
      <c r="B117" s="5" t="s">
        <v>1164</v>
      </c>
      <c r="C117" s="7" t="s">
        <v>18</v>
      </c>
      <c r="D117" s="6">
        <f>+1 %</f>
        <v>0.01</v>
      </c>
      <c r="E117" s="7" t="s">
        <v>63</v>
      </c>
    </row>
    <row r="118">
      <c r="A118" s="4">
        <v>40483.0</v>
      </c>
      <c r="B118" s="5" t="s">
        <v>1165</v>
      </c>
      <c r="C118" s="6">
        <f>+0.5 %</f>
        <v>0.005</v>
      </c>
      <c r="D118" s="6">
        <f>+0.8 %</f>
        <v>0.008</v>
      </c>
      <c r="E118" s="7" t="s">
        <v>65</v>
      </c>
    </row>
    <row r="119">
      <c r="A119" s="4">
        <v>40452.0</v>
      </c>
      <c r="B119" s="5" t="s">
        <v>1164</v>
      </c>
      <c r="C119" s="6">
        <f>+1 %</f>
        <v>0.01</v>
      </c>
      <c r="D119" s="6">
        <f>+0.5 %</f>
        <v>0.005</v>
      </c>
      <c r="E119" s="7" t="s">
        <v>80</v>
      </c>
    </row>
    <row r="120">
      <c r="A120" s="4">
        <v>40422.0</v>
      </c>
      <c r="B120" s="5" t="s">
        <v>1166</v>
      </c>
      <c r="C120" s="7" t="s">
        <v>74</v>
      </c>
      <c r="D120" s="7" t="s">
        <v>85</v>
      </c>
      <c r="E120" s="7" t="s">
        <v>145</v>
      </c>
    </row>
    <row r="121">
      <c r="A121" s="4">
        <v>40391.0</v>
      </c>
      <c r="B121" s="5" t="s">
        <v>1167</v>
      </c>
      <c r="C121" s="6">
        <f>+0.2 %</f>
        <v>0.002</v>
      </c>
      <c r="D121" s="7" t="s">
        <v>18</v>
      </c>
      <c r="E121" s="7" t="s">
        <v>48</v>
      </c>
    </row>
    <row r="122">
      <c r="A122" s="4">
        <v>40360.0</v>
      </c>
      <c r="B122" s="5" t="s">
        <v>1168</v>
      </c>
      <c r="C122" s="7" t="s">
        <v>18</v>
      </c>
      <c r="D122" s="7" t="s">
        <v>47</v>
      </c>
      <c r="E122" s="7" t="s">
        <v>23</v>
      </c>
    </row>
    <row r="123">
      <c r="A123" s="4">
        <v>40330.0</v>
      </c>
      <c r="B123" s="5" t="s">
        <v>1169</v>
      </c>
      <c r="C123" s="7" t="s">
        <v>15</v>
      </c>
      <c r="D123" s="7" t="s">
        <v>47</v>
      </c>
      <c r="E123" s="7" t="s">
        <v>65</v>
      </c>
    </row>
    <row r="124">
      <c r="A124" s="4">
        <v>40299.0</v>
      </c>
      <c r="B124" s="5" t="s">
        <v>1170</v>
      </c>
      <c r="C124" s="7" t="s">
        <v>60</v>
      </c>
      <c r="D124" s="7" t="s">
        <v>74</v>
      </c>
      <c r="E124" s="7" t="s">
        <v>506</v>
      </c>
    </row>
    <row r="125">
      <c r="A125" s="4">
        <v>40269.0</v>
      </c>
      <c r="B125" s="5" t="s">
        <v>1171</v>
      </c>
      <c r="C125" s="7" t="s">
        <v>60</v>
      </c>
      <c r="D125" s="7" t="s">
        <v>75</v>
      </c>
      <c r="E125" s="7" t="s">
        <v>133</v>
      </c>
    </row>
    <row r="126">
      <c r="A126" s="4">
        <v>40238.0</v>
      </c>
      <c r="B126" s="5" t="s">
        <v>1172</v>
      </c>
      <c r="C126" s="6">
        <f>+0.1 %</f>
        <v>0.001</v>
      </c>
      <c r="D126" s="7" t="s">
        <v>23</v>
      </c>
      <c r="E126" s="7" t="s">
        <v>506</v>
      </c>
    </row>
    <row r="127">
      <c r="A127" s="4">
        <v>40210.0</v>
      </c>
      <c r="B127" s="5" t="s">
        <v>1173</v>
      </c>
      <c r="C127" s="7" t="s">
        <v>66</v>
      </c>
      <c r="D127" s="7" t="s">
        <v>18</v>
      </c>
      <c r="E127" s="7" t="s">
        <v>587</v>
      </c>
    </row>
    <row r="128">
      <c r="A128" s="4">
        <v>40179.0</v>
      </c>
      <c r="B128" s="5" t="s">
        <v>1174</v>
      </c>
      <c r="C128" s="6">
        <f>+0.3 %</f>
        <v>0.003</v>
      </c>
      <c r="D128" s="7" t="s">
        <v>53</v>
      </c>
      <c r="E128" s="7" t="s">
        <v>80</v>
      </c>
    </row>
    <row r="129">
      <c r="A129" s="4">
        <v>40148.0</v>
      </c>
      <c r="B129" s="5" t="s">
        <v>1175</v>
      </c>
      <c r="C129" s="6">
        <f>+0.4 %</f>
        <v>0.004</v>
      </c>
      <c r="D129" s="6">
        <f>+0.3 %</f>
        <v>0.003</v>
      </c>
      <c r="E129" s="7" t="s">
        <v>85</v>
      </c>
    </row>
    <row r="130">
      <c r="A130" s="4">
        <v>40118.0</v>
      </c>
      <c r="B130" s="5" t="s">
        <v>1176</v>
      </c>
      <c r="C130" s="7" t="s">
        <v>74</v>
      </c>
      <c r="D130" s="6">
        <f>+1.2 %</f>
        <v>0.012</v>
      </c>
      <c r="E130" s="7" t="s">
        <v>92</v>
      </c>
    </row>
    <row r="131">
      <c r="A131" s="4">
        <v>40087.0</v>
      </c>
      <c r="B131" s="5" t="s">
        <v>1177</v>
      </c>
      <c r="C131" s="6">
        <f>+0.7 %</f>
        <v>0.007</v>
      </c>
      <c r="D131" s="6">
        <f>+1.9 %</f>
        <v>0.019</v>
      </c>
      <c r="E131" s="7" t="s">
        <v>145</v>
      </c>
    </row>
    <row r="132">
      <c r="A132" s="4">
        <v>40057.0</v>
      </c>
      <c r="B132" s="5" t="s">
        <v>1178</v>
      </c>
      <c r="C132" s="6">
        <f>+1.2 %</f>
        <v>0.012</v>
      </c>
      <c r="D132" s="6">
        <f>+0.6 %</f>
        <v>0.006</v>
      </c>
      <c r="E132" s="7" t="s">
        <v>318</v>
      </c>
    </row>
    <row r="133">
      <c r="A133" s="4">
        <v>40026.0</v>
      </c>
      <c r="B133" s="5" t="s">
        <v>874</v>
      </c>
      <c r="C133" s="5" t="s">
        <v>35</v>
      </c>
      <c r="D133" s="7" t="s">
        <v>587</v>
      </c>
      <c r="E133" s="7" t="s">
        <v>277</v>
      </c>
    </row>
    <row r="134">
      <c r="A134" s="4">
        <v>39995.0</v>
      </c>
      <c r="B134" s="5" t="s">
        <v>874</v>
      </c>
      <c r="C134" s="7" t="s">
        <v>48</v>
      </c>
      <c r="D134" s="7" t="s">
        <v>7</v>
      </c>
      <c r="E134" s="7" t="s">
        <v>450</v>
      </c>
    </row>
    <row r="135">
      <c r="A135" s="4">
        <v>39965.0</v>
      </c>
      <c r="B135" s="5" t="s">
        <v>1173</v>
      </c>
      <c r="C135" s="7" t="s">
        <v>88</v>
      </c>
      <c r="D135" s="7" t="s">
        <v>95</v>
      </c>
      <c r="E135" s="7" t="s">
        <v>290</v>
      </c>
    </row>
    <row r="136">
      <c r="A136" s="4">
        <v>39934.0</v>
      </c>
      <c r="B136" s="5" t="s">
        <v>1179</v>
      </c>
      <c r="C136" s="6">
        <f>+0.4 %</f>
        <v>0.004</v>
      </c>
      <c r="D136" s="7" t="s">
        <v>48</v>
      </c>
      <c r="E136" s="7" t="s">
        <v>185</v>
      </c>
    </row>
    <row r="137">
      <c r="A137" s="4">
        <v>39904.0</v>
      </c>
      <c r="B137" s="5" t="s">
        <v>379</v>
      </c>
      <c r="C137" s="7" t="s">
        <v>13</v>
      </c>
      <c r="D137" s="7" t="s">
        <v>18</v>
      </c>
      <c r="E137" s="7" t="s">
        <v>477</v>
      </c>
    </row>
    <row r="138">
      <c r="A138" s="4">
        <v>39873.0</v>
      </c>
      <c r="B138" s="5" t="s">
        <v>380</v>
      </c>
      <c r="C138" s="6">
        <f>+0.2 %</f>
        <v>0.002</v>
      </c>
      <c r="D138" s="6">
        <f>+2.4 %</f>
        <v>0.024</v>
      </c>
      <c r="E138" s="7" t="s">
        <v>63</v>
      </c>
    </row>
    <row r="139">
      <c r="A139" s="4">
        <v>39845.0</v>
      </c>
      <c r="B139" s="5" t="s">
        <v>1180</v>
      </c>
      <c r="C139" s="6">
        <f>+0.5 %</f>
        <v>0.005</v>
      </c>
      <c r="D139" s="6">
        <f>+0.7 %</f>
        <v>0.007</v>
      </c>
      <c r="E139" s="7" t="s">
        <v>88</v>
      </c>
    </row>
    <row r="140">
      <c r="A140" s="4">
        <v>39814.0</v>
      </c>
      <c r="B140" s="5" t="s">
        <v>1181</v>
      </c>
      <c r="C140" s="6">
        <f>+1.6 %</f>
        <v>0.016</v>
      </c>
      <c r="D140" s="7" t="s">
        <v>15</v>
      </c>
      <c r="E140" s="7" t="s">
        <v>11</v>
      </c>
    </row>
    <row r="141">
      <c r="A141" s="4">
        <v>39783.0</v>
      </c>
      <c r="B141" s="5" t="s">
        <v>1182</v>
      </c>
      <c r="C141" s="7" t="s">
        <v>78</v>
      </c>
      <c r="D141" s="7" t="s">
        <v>108</v>
      </c>
      <c r="E141" s="7" t="s">
        <v>117</v>
      </c>
    </row>
    <row r="142">
      <c r="A142" s="4">
        <v>39753.0</v>
      </c>
      <c r="B142" s="5" t="s">
        <v>1183</v>
      </c>
      <c r="C142" s="7" t="s">
        <v>18</v>
      </c>
      <c r="D142" s="7" t="s">
        <v>80</v>
      </c>
      <c r="E142" s="7" t="s">
        <v>100</v>
      </c>
    </row>
    <row r="143">
      <c r="A143" s="4">
        <v>39722.0</v>
      </c>
      <c r="B143" s="5" t="s">
        <v>1184</v>
      </c>
      <c r="C143" s="7" t="s">
        <v>255</v>
      </c>
      <c r="D143" s="7" t="s">
        <v>156</v>
      </c>
      <c r="E143" s="7" t="s">
        <v>108</v>
      </c>
    </row>
    <row r="144">
      <c r="A144" s="4">
        <v>39692.0</v>
      </c>
      <c r="B144" s="5" t="s">
        <v>1185</v>
      </c>
      <c r="C144" s="6">
        <f>+1.1 %</f>
        <v>0.011</v>
      </c>
      <c r="D144" s="7" t="s">
        <v>106</v>
      </c>
      <c r="E144" s="7" t="s">
        <v>587</v>
      </c>
    </row>
    <row r="145">
      <c r="A145" s="4">
        <v>39661.0</v>
      </c>
      <c r="B145" s="5" t="s">
        <v>1186</v>
      </c>
      <c r="C145" s="7" t="s">
        <v>92</v>
      </c>
      <c r="D145" s="7" t="s">
        <v>133</v>
      </c>
      <c r="E145" s="7" t="s">
        <v>103</v>
      </c>
    </row>
    <row r="146">
      <c r="A146" s="4">
        <v>39630.0</v>
      </c>
      <c r="B146" s="5" t="s">
        <v>1187</v>
      </c>
      <c r="C146" s="7" t="s">
        <v>60</v>
      </c>
      <c r="D146" s="7" t="s">
        <v>18</v>
      </c>
      <c r="E146" s="7" t="s">
        <v>99</v>
      </c>
    </row>
    <row r="147">
      <c r="A147" s="4">
        <v>39600.0</v>
      </c>
      <c r="B147" s="5" t="s">
        <v>1188</v>
      </c>
      <c r="C147" s="7" t="s">
        <v>53</v>
      </c>
      <c r="D147" s="6">
        <f>+2.5 %</f>
        <v>0.025</v>
      </c>
      <c r="E147" s="7" t="s">
        <v>117</v>
      </c>
    </row>
    <row r="148">
      <c r="A148" s="4">
        <v>39569.0</v>
      </c>
      <c r="B148" s="5" t="s">
        <v>1189</v>
      </c>
      <c r="C148" s="5" t="s">
        <v>35</v>
      </c>
      <c r="D148" s="6">
        <f>+1.4 %</f>
        <v>0.014</v>
      </c>
      <c r="E148" s="5" t="s">
        <v>366</v>
      </c>
    </row>
    <row r="149">
      <c r="A149" s="4">
        <v>39539.0</v>
      </c>
      <c r="B149" s="5" t="s">
        <v>1189</v>
      </c>
      <c r="C149" s="6">
        <f>+2.6 %</f>
        <v>0.026</v>
      </c>
      <c r="D149" s="6">
        <f>+0.4 %</f>
        <v>0.004</v>
      </c>
      <c r="E149" s="5" t="s">
        <v>366</v>
      </c>
    </row>
    <row r="150">
      <c r="A150" s="4">
        <v>39508.0</v>
      </c>
      <c r="B150" s="5" t="s">
        <v>1190</v>
      </c>
      <c r="C150" s="7" t="s">
        <v>66</v>
      </c>
      <c r="D150" s="7" t="s">
        <v>150</v>
      </c>
      <c r="E150" s="5" t="s">
        <v>366</v>
      </c>
    </row>
    <row r="151">
      <c r="A151" s="4">
        <v>39479.0</v>
      </c>
      <c r="B151" s="5" t="s">
        <v>1191</v>
      </c>
      <c r="C151" s="7" t="s">
        <v>65</v>
      </c>
      <c r="D151" s="7" t="s">
        <v>66</v>
      </c>
      <c r="E151" s="5" t="s">
        <v>366</v>
      </c>
    </row>
    <row r="152">
      <c r="A152" s="4">
        <v>39448.0</v>
      </c>
      <c r="B152" s="5" t="s">
        <v>1192</v>
      </c>
      <c r="C152" s="7" t="s">
        <v>60</v>
      </c>
      <c r="D152" s="7" t="s">
        <v>57</v>
      </c>
      <c r="E152" s="5" t="s">
        <v>366</v>
      </c>
    </row>
    <row r="153">
      <c r="A153" s="4">
        <v>39417.0</v>
      </c>
      <c r="B153" s="5" t="s">
        <v>1110</v>
      </c>
      <c r="C153" s="6">
        <f>+0.2 %</f>
        <v>0.002</v>
      </c>
      <c r="D153" s="7" t="s">
        <v>105</v>
      </c>
      <c r="E153" s="5" t="s">
        <v>366</v>
      </c>
    </row>
    <row r="154">
      <c r="A154" s="4">
        <v>39387.0</v>
      </c>
      <c r="B154" s="5" t="s">
        <v>1193</v>
      </c>
      <c r="C154" s="5" t="s">
        <v>35</v>
      </c>
      <c r="D154" s="7" t="s">
        <v>7</v>
      </c>
      <c r="E154" s="5" t="s">
        <v>366</v>
      </c>
    </row>
    <row r="155">
      <c r="A155" s="4">
        <v>39356.0</v>
      </c>
      <c r="B155" s="5" t="s">
        <v>1193</v>
      </c>
      <c r="C155" s="7" t="s">
        <v>106</v>
      </c>
      <c r="D155" s="7" t="s">
        <v>11</v>
      </c>
      <c r="E155" s="5" t="s">
        <v>366</v>
      </c>
    </row>
    <row r="156">
      <c r="A156" s="4">
        <v>39326.0</v>
      </c>
      <c r="B156" s="5" t="s">
        <v>1194</v>
      </c>
      <c r="C156" s="7" t="s">
        <v>75</v>
      </c>
      <c r="D156" s="7" t="s">
        <v>11</v>
      </c>
      <c r="E156" s="5" t="s">
        <v>366</v>
      </c>
    </row>
    <row r="157">
      <c r="A157" s="4">
        <v>39295.0</v>
      </c>
      <c r="B157" s="5" t="s">
        <v>1195</v>
      </c>
      <c r="C157" s="7" t="s">
        <v>13</v>
      </c>
      <c r="D157" s="5" t="s">
        <v>366</v>
      </c>
      <c r="E157" s="5" t="s">
        <v>366</v>
      </c>
    </row>
    <row r="158">
      <c r="A158" s="4">
        <v>39264.0</v>
      </c>
      <c r="B158" s="5" t="s">
        <v>1196</v>
      </c>
      <c r="C158" s="7" t="s">
        <v>72</v>
      </c>
      <c r="D158" s="5" t="s">
        <v>366</v>
      </c>
      <c r="E158" s="5" t="s">
        <v>366</v>
      </c>
    </row>
    <row r="159">
      <c r="A159" s="4">
        <v>39234.0</v>
      </c>
      <c r="B159" s="5" t="s">
        <v>1197</v>
      </c>
      <c r="C159" s="5" t="s">
        <v>366</v>
      </c>
      <c r="D159" s="5" t="s">
        <v>366</v>
      </c>
      <c r="E159" s="5" t="s">
        <v>366</v>
      </c>
    </row>
    <row r="160">
      <c r="A160" s="4">
        <v>39203.0</v>
      </c>
      <c r="B160" s="5" t="s">
        <v>366</v>
      </c>
      <c r="C160" s="5" t="s">
        <v>366</v>
      </c>
      <c r="D160" s="5" t="s">
        <v>366</v>
      </c>
      <c r="E160" s="5" t="s">
        <v>366</v>
      </c>
    </row>
    <row r="161">
      <c r="A161" s="4">
        <v>39173.0</v>
      </c>
      <c r="B161" s="5" t="s">
        <v>366</v>
      </c>
      <c r="C161" s="5" t="s">
        <v>366</v>
      </c>
      <c r="D161" s="5" t="s">
        <v>366</v>
      </c>
      <c r="E161" s="5" t="s">
        <v>366</v>
      </c>
    </row>
    <row r="162">
      <c r="A162" s="4">
        <v>39142.0</v>
      </c>
      <c r="B162" s="5" t="s">
        <v>366</v>
      </c>
      <c r="C162" s="5" t="s">
        <v>366</v>
      </c>
      <c r="D162" s="5" t="s">
        <v>366</v>
      </c>
      <c r="E162" s="5" t="s">
        <v>366</v>
      </c>
    </row>
    <row r="163">
      <c r="A163" s="4">
        <v>39114.0</v>
      </c>
      <c r="B163" s="5" t="s">
        <v>366</v>
      </c>
      <c r="C163" s="5" t="s">
        <v>366</v>
      </c>
      <c r="D163" s="5" t="s">
        <v>366</v>
      </c>
      <c r="E163" s="5" t="s">
        <v>366</v>
      </c>
    </row>
    <row r="164">
      <c r="A164" s="4">
        <v>39083.0</v>
      </c>
      <c r="B164" s="5" t="s">
        <v>366</v>
      </c>
      <c r="C164" s="5" t="s">
        <v>366</v>
      </c>
      <c r="D164" s="5" t="s">
        <v>366</v>
      </c>
      <c r="E164" s="5" t="s">
        <v>366</v>
      </c>
    </row>
  </sheetData>
  <drawing r:id="rId1"/>
</worksheet>
</file>