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a80cc5e7ec8a7e37/Documents/KEA Semester II/Programming/Projects/Roskilde-Daycare-Extras/Feasibility Study/"/>
    </mc:Choice>
  </mc:AlternateContent>
  <xr:revisionPtr revIDLastSave="1" documentId="11_92B5CA8320BC0F272F6ACDBE317C5CD37D5AADCE" xr6:coauthVersionLast="45" xr6:coauthVersionMax="45" xr10:uidLastSave="{5624DB9D-45A0-4ADC-8AB2-DFBEA0CCD202}"/>
  <bookViews>
    <workbookView xWindow="-120" yWindow="-120" windowWidth="23691" windowHeight="1527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5" roundtripDataSignature="AMtx7mh6aVghET8amSHTKLdAFDnPk9Vi9w=="/>
    </ext>
  </extLst>
</workbook>
</file>

<file path=xl/calcChain.xml><?xml version="1.0" encoding="utf-8"?>
<calcChain xmlns="http://schemas.openxmlformats.org/spreadsheetml/2006/main">
  <c r="R32" i="1" l="1"/>
  <c r="P27" i="1" s="1"/>
  <c r="R31" i="1"/>
  <c r="P29" i="1"/>
  <c r="H20" i="1"/>
  <c r="G20" i="1"/>
  <c r="E20" i="1"/>
  <c r="L18" i="1"/>
  <c r="L20" i="1" s="1"/>
  <c r="K18" i="1"/>
  <c r="K20" i="1" s="1"/>
  <c r="J18" i="1"/>
  <c r="J20" i="1" s="1"/>
  <c r="I18" i="1"/>
  <c r="I20" i="1" s="1"/>
  <c r="H18" i="1"/>
  <c r="G18" i="1"/>
  <c r="F18" i="1"/>
  <c r="F20" i="1" s="1"/>
  <c r="E18" i="1"/>
  <c r="D18" i="1"/>
  <c r="D20" i="1" s="1"/>
  <c r="C18" i="1"/>
  <c r="C20" i="1" s="1"/>
  <c r="B17" i="1"/>
  <c r="B20" i="1" s="1"/>
  <c r="M20" i="1" l="1"/>
  <c r="B22" i="1"/>
  <c r="K9" i="1"/>
  <c r="K10" i="1" s="1"/>
  <c r="C9" i="1"/>
  <c r="J9" i="1"/>
  <c r="J10" i="1" s="1"/>
  <c r="I9" i="1"/>
  <c r="I10" i="1" s="1"/>
  <c r="H9" i="1"/>
  <c r="H10" i="1" s="1"/>
  <c r="F9" i="1"/>
  <c r="F10" i="1" s="1"/>
  <c r="G9" i="1"/>
  <c r="G10" i="1" s="1"/>
  <c r="E9" i="1"/>
  <c r="E10" i="1" s="1"/>
  <c r="L9" i="1"/>
  <c r="L10" i="1" s="1"/>
  <c r="D9" i="1"/>
  <c r="D10" i="1" s="1"/>
  <c r="M17" i="1"/>
  <c r="M18" i="1"/>
  <c r="C10" i="1" l="1"/>
  <c r="M9" i="1"/>
  <c r="B24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B27" i="1"/>
  <c r="M22" i="1" l="1"/>
  <c r="C12" i="1"/>
  <c r="M10" i="1"/>
  <c r="C27" i="1" l="1"/>
  <c r="C24" i="1"/>
  <c r="D12" i="1"/>
  <c r="D24" i="1" l="1"/>
  <c r="E12" i="1"/>
  <c r="D27" i="1"/>
  <c r="E24" i="1" l="1"/>
  <c r="E27" i="1"/>
  <c r="F12" i="1"/>
  <c r="F27" i="1" l="1"/>
  <c r="F24" i="1"/>
  <c r="G12" i="1"/>
  <c r="G27" i="1" l="1"/>
  <c r="H12" i="1"/>
  <c r="G24" i="1"/>
  <c r="M24" i="1" s="1"/>
  <c r="H27" i="1" l="1"/>
  <c r="H24" i="1"/>
  <c r="I12" i="1"/>
  <c r="I27" i="1" l="1"/>
  <c r="I24" i="1"/>
  <c r="J12" i="1"/>
  <c r="J24" i="1" l="1"/>
  <c r="K12" i="1"/>
  <c r="J27" i="1"/>
  <c r="K24" i="1" l="1"/>
  <c r="L12" i="1"/>
  <c r="K27" i="1"/>
  <c r="L24" i="1" l="1"/>
  <c r="L27" i="1"/>
  <c r="M27" i="1" s="1"/>
  <c r="M12" i="1"/>
</calcChain>
</file>

<file path=xl/sharedStrings.xml><?xml version="1.0" encoding="utf-8"?>
<sst xmlns="http://schemas.openxmlformats.org/spreadsheetml/2006/main" count="45" uniqueCount="45">
  <si>
    <t>Cost- Benfit analysis</t>
  </si>
  <si>
    <t>10 years lifetime</t>
  </si>
  <si>
    <t>Year</t>
  </si>
  <si>
    <t>TOTALS</t>
  </si>
  <si>
    <t>Link to Present Value calculator:</t>
  </si>
  <si>
    <t>Benefits</t>
  </si>
  <si>
    <t>http://www.investopedia.com/calculator/pvcal.aspx</t>
  </si>
  <si>
    <t>Net benefits</t>
  </si>
  <si>
    <t>PV of benefits</t>
  </si>
  <si>
    <t xml:space="preserve"> </t>
  </si>
  <si>
    <t>Project information:</t>
  </si>
  <si>
    <t>NPV of all benefits</t>
  </si>
  <si>
    <t>•Development Staff estimate: man-months</t>
  </si>
  <si>
    <t>man-months</t>
  </si>
  <si>
    <t>•Average cost for 1 Developer for 4 weeks is 25.000kr.</t>
  </si>
  <si>
    <t xml:space="preserve">•The new system will increase admin productivity by 37.5% reducing the daily administration time from up to 4 hours to up to 2,5 hours.  the value of that is 170,100‬ DKK. each year </t>
  </si>
  <si>
    <t>•The lifetime of the system is expected to be 10 years</t>
  </si>
  <si>
    <t>Costs</t>
  </si>
  <si>
    <t xml:space="preserve">•Monthly maintenance costs are estimated : </t>
  </si>
  <si>
    <t>One-time costs</t>
  </si>
  <si>
    <t>•New Hardware cost :</t>
  </si>
  <si>
    <t>Recurring costs</t>
  </si>
  <si>
    <t>•The new system will reduce errors, which is estimated to have a yearly value of :</t>
  </si>
  <si>
    <t>( estimate for 1 mistake that would cost 1 hour / week )</t>
  </si>
  <si>
    <t>•The discount rate is 10%</t>
  </si>
  <si>
    <t>PV of costs</t>
  </si>
  <si>
    <t>NPV of all costs</t>
  </si>
  <si>
    <t>Overall NPV</t>
  </si>
  <si>
    <t>Interest Rate :</t>
  </si>
  <si>
    <t>Hourly Salary :</t>
  </si>
  <si>
    <t>Management cost</t>
  </si>
  <si>
    <t xml:space="preserve">Work Hrs/Day : </t>
  </si>
  <si>
    <t>Overall ROI</t>
  </si>
  <si>
    <t>Yearly savings</t>
  </si>
  <si>
    <t>Work Days/Week :</t>
  </si>
  <si>
    <t>Hardware Cost</t>
  </si>
  <si>
    <t>Weeks/Year :</t>
  </si>
  <si>
    <t>Development Cost</t>
  </si>
  <si>
    <t>Time Saved/Day :</t>
  </si>
  <si>
    <t xml:space="preserve">Yearly Salary : </t>
  </si>
  <si>
    <t xml:space="preserve">Saved Money : </t>
  </si>
  <si>
    <r>
      <rPr>
        <i/>
        <sz val="10"/>
        <color rgb="FF000000"/>
        <rFont val="Arial"/>
      </rPr>
      <t>K</t>
    </r>
    <r>
      <rPr>
        <sz val="10"/>
        <color rgb="FF000000"/>
        <rFont val="Arial"/>
      </rPr>
      <t xml:space="preserve"> = end value</t>
    </r>
  </si>
  <si>
    <r>
      <rPr>
        <i/>
        <sz val="10"/>
        <color rgb="FF000000"/>
        <rFont val="Arial"/>
      </rPr>
      <t>K0</t>
    </r>
    <r>
      <rPr>
        <sz val="10"/>
        <color rgb="FF000000"/>
        <rFont val="Arial"/>
      </rPr>
      <t xml:space="preserve"> = start value</t>
    </r>
  </si>
  <si>
    <t>R = rent (%)</t>
  </si>
  <si>
    <t>n = total time 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</si>
</sst>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[$ kr.]"/>
    <numFmt numFmtId="165" formatCode="#,##0.00[$kr]"/>
  </numFmts>
  <fonts count="14" x14ac:knownFonts="1">
    <font>
      <sz val="10"/>
      <color rgb="FF000000"/>
      <name val="Arial"/>
    </font>
    <font>
      <sz val="12"/>
      <color theme="1"/>
      <name val="Calibri"/>
    </font>
    <font>
      <b/>
      <sz val="20"/>
      <color theme="1"/>
      <name val="Calibri"/>
    </font>
    <font>
      <b/>
      <sz val="12"/>
      <color theme="1"/>
      <name val="Calibri"/>
    </font>
    <font>
      <sz val="10"/>
      <name val="Arial"/>
    </font>
    <font>
      <b/>
      <i/>
      <sz val="12"/>
      <color rgb="FF000000"/>
      <name val="Calibri"/>
    </font>
    <font>
      <u/>
      <sz val="12"/>
      <color rgb="FF0000FF"/>
      <name val="Calibri"/>
    </font>
    <font>
      <sz val="11"/>
      <color rgb="FF000000"/>
      <name val="Arial"/>
    </font>
    <font>
      <sz val="12"/>
      <color rgb="FF000000"/>
      <name val="Calibri"/>
    </font>
    <font>
      <sz val="12"/>
      <name val="Calibri"/>
    </font>
    <font>
      <sz val="10"/>
      <color theme="1"/>
      <name val="Arial"/>
    </font>
    <font>
      <b/>
      <sz val="12"/>
      <color rgb="FF000000"/>
      <name val="Calibri"/>
    </font>
    <font>
      <i/>
      <sz val="12"/>
      <color rgb="FF000000"/>
      <name val="Calibri"/>
    </font>
    <font>
      <i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6FC"/>
        <bgColor rgb="FFD9E6FC"/>
      </patternFill>
    </fill>
    <fill>
      <patternFill patternType="solid">
        <fgColor rgb="FFFEF1CC"/>
        <bgColor rgb="FFFEF1CC"/>
      </patternFill>
    </fill>
    <fill>
      <patternFill patternType="solid">
        <fgColor rgb="FFFAD9D6"/>
        <bgColor rgb="FFFAD9D6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4" xfId="0" applyFont="1" applyFill="1" applyBorder="1"/>
    <xf numFmtId="0" fontId="4" fillId="2" borderId="0" xfId="0" applyFont="1" applyFill="1"/>
    <xf numFmtId="0" fontId="5" fillId="0" borderId="5" xfId="0" applyFont="1" applyBorder="1" applyAlignment="1"/>
    <xf numFmtId="164" fontId="1" fillId="0" borderId="6" xfId="0" applyNumberFormat="1" applyFont="1" applyBorder="1"/>
    <xf numFmtId="164" fontId="3" fillId="0" borderId="7" xfId="0" applyNumberFormat="1" applyFont="1" applyBorder="1"/>
    <xf numFmtId="0" fontId="6" fillId="2" borderId="4" xfId="0" applyFont="1" applyFill="1" applyBorder="1"/>
    <xf numFmtId="0" fontId="1" fillId="0" borderId="8" xfId="0" applyFont="1" applyBorder="1"/>
    <xf numFmtId="0" fontId="1" fillId="2" borderId="4" xfId="0" applyFont="1" applyFill="1" applyBorder="1"/>
    <xf numFmtId="0" fontId="1" fillId="2" borderId="0" xfId="0" applyFont="1" applyFill="1"/>
    <xf numFmtId="0" fontId="1" fillId="0" borderId="9" xfId="0" applyFont="1" applyBorder="1"/>
    <xf numFmtId="164" fontId="1" fillId="0" borderId="0" xfId="0" applyNumberFormat="1" applyFont="1"/>
    <xf numFmtId="164" fontId="3" fillId="0" borderId="10" xfId="0" applyNumberFormat="1" applyFont="1" applyBorder="1"/>
    <xf numFmtId="0" fontId="3" fillId="3" borderId="4" xfId="0" applyFont="1" applyFill="1" applyBorder="1"/>
    <xf numFmtId="0" fontId="1" fillId="3" borderId="11" xfId="0" applyFont="1" applyFill="1" applyBorder="1"/>
    <xf numFmtId="0" fontId="1" fillId="3" borderId="4" xfId="0" applyFont="1" applyFill="1" applyBorder="1"/>
    <xf numFmtId="0" fontId="7" fillId="3" borderId="12" xfId="0" applyFont="1" applyFill="1" applyBorder="1" applyAlignment="1"/>
    <xf numFmtId="0" fontId="4" fillId="3" borderId="0" xfId="0" applyFont="1" applyFill="1" applyAlignment="1"/>
    <xf numFmtId="0" fontId="7" fillId="3" borderId="4" xfId="0" applyFont="1" applyFill="1" applyBorder="1"/>
    <xf numFmtId="0" fontId="1" fillId="3" borderId="13" xfId="0" applyFont="1" applyFill="1" applyBorder="1"/>
    <xf numFmtId="0" fontId="7" fillId="3" borderId="4" xfId="0" applyFont="1" applyFill="1" applyBorder="1" applyAlignment="1"/>
    <xf numFmtId="0" fontId="7" fillId="3" borderId="12" xfId="0" applyFont="1" applyFill="1" applyBorder="1"/>
    <xf numFmtId="165" fontId="4" fillId="3" borderId="0" xfId="0" applyNumberFormat="1" applyFont="1" applyFill="1" applyAlignment="1"/>
    <xf numFmtId="0" fontId="8" fillId="3" borderId="14" xfId="0" applyFont="1" applyFill="1" applyBorder="1" applyAlignment="1"/>
    <xf numFmtId="164" fontId="8" fillId="0" borderId="6" xfId="0" applyNumberFormat="1" applyFont="1" applyBorder="1" applyAlignment="1"/>
    <xf numFmtId="165" fontId="8" fillId="3" borderId="0" xfId="0" applyNumberFormat="1" applyFont="1" applyFill="1" applyAlignment="1"/>
    <xf numFmtId="0" fontId="1" fillId="3" borderId="14" xfId="0" applyFont="1" applyFill="1" applyBorder="1"/>
    <xf numFmtId="0" fontId="1" fillId="3" borderId="12" xfId="0" applyFont="1" applyFill="1" applyBorder="1"/>
    <xf numFmtId="3" fontId="4" fillId="3" borderId="0" xfId="0" applyNumberFormat="1" applyFont="1" applyFill="1" applyAlignment="1"/>
    <xf numFmtId="0" fontId="3" fillId="0" borderId="8" xfId="0" applyFont="1" applyBorder="1"/>
    <xf numFmtId="0" fontId="8" fillId="4" borderId="4" xfId="0" applyFont="1" applyFill="1" applyBorder="1" applyAlignment="1"/>
    <xf numFmtId="10" fontId="8" fillId="4" borderId="4" xfId="0" applyNumberFormat="1" applyFont="1" applyFill="1" applyBorder="1" applyAlignment="1"/>
    <xf numFmtId="0" fontId="0" fillId="4" borderId="4" xfId="0" applyFont="1" applyFill="1" applyBorder="1" applyAlignment="1"/>
    <xf numFmtId="0" fontId="8" fillId="4" borderId="12" xfId="0" applyFont="1" applyFill="1" applyBorder="1" applyAlignment="1"/>
    <xf numFmtId="0" fontId="1" fillId="4" borderId="4" xfId="0" applyFont="1" applyFill="1" applyBorder="1"/>
    <xf numFmtId="165" fontId="8" fillId="4" borderId="4" xfId="0" applyNumberFormat="1" applyFont="1" applyFill="1" applyBorder="1" applyAlignment="1"/>
    <xf numFmtId="0" fontId="3" fillId="0" borderId="15" xfId="0" applyFont="1" applyBorder="1"/>
    <xf numFmtId="2" fontId="1" fillId="0" borderId="16" xfId="0" applyNumberFormat="1" applyFont="1" applyBorder="1"/>
    <xf numFmtId="2" fontId="1" fillId="0" borderId="17" xfId="0" applyNumberFormat="1" applyFont="1" applyBorder="1"/>
    <xf numFmtId="165" fontId="9" fillId="4" borderId="4" xfId="0" applyNumberFormat="1" applyFont="1" applyFill="1" applyBorder="1" applyAlignment="1"/>
    <xf numFmtId="165" fontId="1" fillId="4" borderId="4" xfId="0" applyNumberFormat="1" applyFont="1" applyFill="1" applyBorder="1"/>
    <xf numFmtId="0" fontId="8" fillId="0" borderId="0" xfId="0" applyFont="1" applyAlignment="1"/>
    <xf numFmtId="0" fontId="10" fillId="0" borderId="0" xfId="0" applyFont="1"/>
    <xf numFmtId="165" fontId="11" fillId="4" borderId="12" xfId="0" applyNumberFormat="1" applyFont="1" applyFill="1" applyBorder="1" applyAlignment="1">
      <alignment horizontal="right"/>
    </xf>
    <xf numFmtId="4" fontId="10" fillId="0" borderId="0" xfId="0" applyNumberFormat="1" applyFont="1"/>
    <xf numFmtId="0" fontId="10" fillId="4" borderId="4" xfId="0" applyFont="1" applyFill="1" applyBorder="1"/>
    <xf numFmtId="0" fontId="8" fillId="4" borderId="11" xfId="0" applyFont="1" applyFill="1" applyBorder="1" applyAlignment="1"/>
    <xf numFmtId="165" fontId="11" fillId="4" borderId="18" xfId="0" applyNumberFormat="1" applyFont="1" applyFill="1" applyBorder="1" applyAlignment="1"/>
    <xf numFmtId="0" fontId="1" fillId="0" borderId="0" xfId="0" applyFont="1" applyAlignment="1"/>
    <xf numFmtId="0" fontId="12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Overall ROI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Sheet1!$B$27:$L$27</c:f>
              <c:numCache>
                <c:formatCode>0.00</c:formatCode>
                <c:ptCount val="11"/>
                <c:pt idx="0">
                  <c:v>-1</c:v>
                </c:pt>
                <c:pt idx="1">
                  <c:v>-0.57156250000000008</c:v>
                </c:pt>
                <c:pt idx="2">
                  <c:v>-0.22274015748031506</c:v>
                </c:pt>
                <c:pt idx="3">
                  <c:v>6.3056260492718424E-2</c:v>
                </c:pt>
                <c:pt idx="4">
                  <c:v>0.29825245227646396</c:v>
                </c:pt>
                <c:pt idx="5">
                  <c:v>0.49233907163386426</c:v>
                </c:pt>
                <c:pt idx="6">
                  <c:v>0.65268869040479083</c:v>
                </c:pt>
                <c:pt idx="7">
                  <c:v>0.7851136389299328</c:v>
                </c:pt>
                <c:pt idx="8">
                  <c:v>0.89425586722672967</c:v>
                </c:pt>
                <c:pt idx="9">
                  <c:v>0.98386508463498057</c:v>
                </c:pt>
                <c:pt idx="10">
                  <c:v>1.0570008848713386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E-42E0-B8CE-506FCE083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304016"/>
        <c:axId val="6633043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Sheet1!$B$7:$J$7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55E-42E0-B8CE-506FCE083B60}"/>
                  </c:ext>
                </c:extLst>
              </c15:ser>
            </c15:filteredBarSeries>
          </c:ext>
        </c:extLst>
      </c:barChart>
      <c:catAx>
        <c:axId val="663304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04344"/>
        <c:crosses val="autoZero"/>
        <c:auto val="1"/>
        <c:lblAlgn val="ctr"/>
        <c:lblOffset val="100"/>
        <c:noMultiLvlLbl val="0"/>
      </c:catAx>
      <c:valAx>
        <c:axId val="66330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31</xdr:row>
      <xdr:rowOff>104775</xdr:rowOff>
    </xdr:from>
    <xdr:ext cx="5486400" cy="9239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466725</xdr:colOff>
      <xdr:row>37</xdr:row>
      <xdr:rowOff>180975</xdr:rowOff>
    </xdr:from>
    <xdr:ext cx="1733550" cy="63817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8</xdr:col>
      <xdr:colOff>782738</xdr:colOff>
      <xdr:row>27</xdr:row>
      <xdr:rowOff>183894</xdr:rowOff>
    </xdr:from>
    <xdr:to>
      <xdr:col>13</xdr:col>
      <xdr:colOff>766</xdr:colOff>
      <xdr:row>41</xdr:row>
      <xdr:rowOff>131045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8D79A1-C27A-4BCD-ACA8-8E95CD79F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nvestopedia.com/calculator/pvcal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3" zoomScaleNormal="100" workbookViewId="0">
      <selection activeCell="B27" sqref="B27"/>
    </sheetView>
  </sheetViews>
  <sheetFormatPr defaultColWidth="14.3984375" defaultRowHeight="15" customHeight="1" x14ac:dyDescent="0.35"/>
  <cols>
    <col min="1" max="1" width="22.1328125" customWidth="1"/>
    <col min="2" max="2" width="14.3984375" customWidth="1"/>
    <col min="3" max="3" width="16.53125" customWidth="1"/>
    <col min="4" max="10" width="14" customWidth="1"/>
    <col min="11" max="12" width="15.53125" customWidth="1"/>
    <col min="13" max="13" width="16" customWidth="1"/>
    <col min="15" max="15" width="40.86328125" customWidth="1"/>
    <col min="16" max="16" width="12.86328125" customWidth="1"/>
    <col min="17" max="17" width="20.265625" customWidth="1"/>
    <col min="18" max="18" width="15.3984375" customWidth="1"/>
    <col min="19" max="19" width="17" customWidth="1"/>
  </cols>
  <sheetData>
    <row r="1" spans="1:26" ht="15.75" customHeight="1" x14ac:dyDescent="0.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x14ac:dyDescent="0.75">
      <c r="A4" s="2" t="s">
        <v>0</v>
      </c>
      <c r="B4" s="1"/>
      <c r="C4" s="1"/>
      <c r="D4" s="1"/>
      <c r="E4" s="1"/>
      <c r="F4" s="1"/>
      <c r="G4" s="1"/>
      <c r="H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5">
      <c r="A5" s="1" t="s">
        <v>1</v>
      </c>
      <c r="B5" s="1"/>
      <c r="C5" s="1"/>
      <c r="D5" s="1"/>
      <c r="E5" s="1"/>
      <c r="F5" s="1"/>
      <c r="G5" s="1"/>
      <c r="H5" s="1"/>
      <c r="T5" s="1"/>
      <c r="U5" s="1"/>
      <c r="V5" s="1"/>
      <c r="W5" s="1"/>
      <c r="X5" s="1"/>
      <c r="Y5" s="1"/>
      <c r="Z5" s="1"/>
    </row>
    <row r="6" spans="1:26" ht="15.75" customHeight="1" x14ac:dyDescent="0.5">
      <c r="A6" s="1"/>
      <c r="B6" s="1"/>
      <c r="C6" s="1"/>
      <c r="D6" s="1"/>
      <c r="E6" s="1"/>
      <c r="F6" s="1"/>
      <c r="G6" s="1"/>
      <c r="H6" s="1"/>
      <c r="T6" s="1"/>
      <c r="U6" s="1"/>
      <c r="V6" s="1"/>
      <c r="W6" s="1"/>
      <c r="X6" s="1"/>
      <c r="Y6" s="1"/>
      <c r="Z6" s="1"/>
    </row>
    <row r="7" spans="1:26" ht="15.75" customHeight="1" x14ac:dyDescent="0.5">
      <c r="A7" s="3" t="s">
        <v>2</v>
      </c>
      <c r="B7" s="4">
        <v>0</v>
      </c>
      <c r="C7" s="4">
        <v>1</v>
      </c>
      <c r="D7" s="4">
        <v>2</v>
      </c>
      <c r="E7" s="4">
        <v>3</v>
      </c>
      <c r="F7" s="4">
        <v>4</v>
      </c>
      <c r="G7" s="4">
        <v>5</v>
      </c>
      <c r="H7" s="4">
        <v>6</v>
      </c>
      <c r="I7" s="4">
        <v>7</v>
      </c>
      <c r="J7" s="4">
        <v>8</v>
      </c>
      <c r="K7" s="4">
        <v>9</v>
      </c>
      <c r="L7" s="4">
        <v>10</v>
      </c>
      <c r="M7" s="5" t="s">
        <v>3</v>
      </c>
      <c r="O7" s="6" t="s">
        <v>4</v>
      </c>
      <c r="P7" s="7"/>
      <c r="T7" s="1"/>
      <c r="U7" s="1"/>
      <c r="V7" s="1"/>
      <c r="W7" s="1"/>
      <c r="X7" s="1"/>
      <c r="Y7" s="1"/>
      <c r="Z7" s="1"/>
    </row>
    <row r="8" spans="1:26" ht="15.75" customHeight="1" x14ac:dyDescent="0.5">
      <c r="A8" s="8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10"/>
      <c r="O8" s="11" t="s">
        <v>6</v>
      </c>
      <c r="P8" s="7"/>
      <c r="T8" s="1"/>
      <c r="U8" s="1"/>
      <c r="V8" s="1"/>
      <c r="W8" s="1"/>
      <c r="X8" s="1"/>
      <c r="Y8" s="1"/>
      <c r="Z8" s="1"/>
    </row>
    <row r="9" spans="1:26" ht="15.75" customHeight="1" x14ac:dyDescent="0.5">
      <c r="A9" s="12" t="s">
        <v>7</v>
      </c>
      <c r="B9" s="9">
        <v>0</v>
      </c>
      <c r="C9" s="9">
        <f t="shared" ref="C9:L9" si="0">$P27</f>
        <v>82260</v>
      </c>
      <c r="D9" s="9">
        <f t="shared" si="0"/>
        <v>82260</v>
      </c>
      <c r="E9" s="9">
        <f t="shared" si="0"/>
        <v>82260</v>
      </c>
      <c r="F9" s="9">
        <f t="shared" si="0"/>
        <v>82260</v>
      </c>
      <c r="G9" s="9">
        <f t="shared" si="0"/>
        <v>82260</v>
      </c>
      <c r="H9" s="9">
        <f t="shared" si="0"/>
        <v>82260</v>
      </c>
      <c r="I9" s="9">
        <f t="shared" si="0"/>
        <v>82260</v>
      </c>
      <c r="J9" s="9">
        <f t="shared" si="0"/>
        <v>82260</v>
      </c>
      <c r="K9" s="9">
        <f t="shared" si="0"/>
        <v>82260</v>
      </c>
      <c r="L9" s="9">
        <f t="shared" si="0"/>
        <v>82260</v>
      </c>
      <c r="M9" s="10">
        <f t="shared" ref="M9:M10" si="1">SUM(B9:L9)</f>
        <v>822600</v>
      </c>
      <c r="O9" s="13"/>
      <c r="P9" s="14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5">
      <c r="A10" s="12" t="s">
        <v>8</v>
      </c>
      <c r="B10" s="9">
        <v>0</v>
      </c>
      <c r="C10" s="9">
        <f t="shared" ref="C10:L10" si="2">C9/(100%+$P$25)^C7</f>
        <v>74781.818181818177</v>
      </c>
      <c r="D10" s="9">
        <f t="shared" si="2"/>
        <v>67983.471074380155</v>
      </c>
      <c r="E10" s="9">
        <f t="shared" si="2"/>
        <v>61803.155522163768</v>
      </c>
      <c r="F10" s="9">
        <f t="shared" si="2"/>
        <v>56184.686838330701</v>
      </c>
      <c r="G10" s="9">
        <f t="shared" si="2"/>
        <v>51076.988034846087</v>
      </c>
      <c r="H10" s="9">
        <f t="shared" si="2"/>
        <v>46433.625486223711</v>
      </c>
      <c r="I10" s="9">
        <f t="shared" si="2"/>
        <v>42212.386805657909</v>
      </c>
      <c r="J10" s="9">
        <f t="shared" si="2"/>
        <v>38374.897096052649</v>
      </c>
      <c r="K10" s="9">
        <f t="shared" si="2"/>
        <v>34886.27008732059</v>
      </c>
      <c r="L10" s="9">
        <f t="shared" si="2"/>
        <v>31714.790988473258</v>
      </c>
      <c r="M10" s="10">
        <f t="shared" si="1"/>
        <v>505452.09011526703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5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7"/>
      <c r="N11" t="s">
        <v>9</v>
      </c>
      <c r="O11" s="18" t="s">
        <v>10</v>
      </c>
      <c r="P11" s="19"/>
      <c r="Q11" s="20"/>
      <c r="R11" s="20"/>
      <c r="S11" s="20"/>
      <c r="T11" s="20"/>
      <c r="U11" s="20"/>
      <c r="V11" s="20"/>
      <c r="W11" s="20"/>
      <c r="X11" s="1"/>
      <c r="Y11" s="1"/>
      <c r="Z11" s="1"/>
    </row>
    <row r="12" spans="1:26" ht="15.75" customHeight="1" x14ac:dyDescent="0.5">
      <c r="A12" s="12" t="s">
        <v>11</v>
      </c>
      <c r="B12" s="9">
        <v>0</v>
      </c>
      <c r="C12" s="9">
        <f t="shared" ref="C12:L12" si="3">B12+C10</f>
        <v>74781.818181818177</v>
      </c>
      <c r="D12" s="9">
        <f t="shared" si="3"/>
        <v>142765.28925619833</v>
      </c>
      <c r="E12" s="9">
        <f t="shared" si="3"/>
        <v>204568.44477836211</v>
      </c>
      <c r="F12" s="9">
        <f t="shared" si="3"/>
        <v>260753.13161669282</v>
      </c>
      <c r="G12" s="9">
        <f t="shared" si="3"/>
        <v>311830.1196515389</v>
      </c>
      <c r="H12" s="9">
        <f t="shared" si="3"/>
        <v>358263.74513776263</v>
      </c>
      <c r="I12" s="9">
        <f t="shared" si="3"/>
        <v>400476.13194342051</v>
      </c>
      <c r="J12" s="9">
        <f t="shared" si="3"/>
        <v>438851.02903947316</v>
      </c>
      <c r="K12" s="9">
        <f t="shared" si="3"/>
        <v>473737.29912679375</v>
      </c>
      <c r="L12" s="9">
        <f t="shared" si="3"/>
        <v>505452.09011526703</v>
      </c>
      <c r="M12" s="10">
        <f>SUM(B12:L12)</f>
        <v>3171479.0988473273</v>
      </c>
      <c r="O12" s="21" t="s">
        <v>12</v>
      </c>
      <c r="P12" s="22">
        <v>6</v>
      </c>
      <c r="Q12" s="22" t="s">
        <v>13</v>
      </c>
      <c r="R12" s="20"/>
      <c r="S12" s="20"/>
      <c r="T12" s="20"/>
      <c r="U12" s="20"/>
      <c r="V12" s="20"/>
      <c r="W12" s="20"/>
      <c r="X12" s="1"/>
      <c r="Y12" s="1"/>
      <c r="Z12" s="1"/>
    </row>
    <row r="13" spans="1:26" ht="15.75" customHeight="1" x14ac:dyDescent="0.5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  <c r="O13" s="23" t="s">
        <v>14</v>
      </c>
      <c r="P13" s="24"/>
      <c r="Q13" s="20"/>
      <c r="R13" s="20"/>
      <c r="S13" s="20"/>
      <c r="T13" s="20"/>
      <c r="U13" s="20"/>
      <c r="V13" s="20"/>
      <c r="W13" s="20"/>
      <c r="Y13" s="1"/>
      <c r="Z13" s="1"/>
    </row>
    <row r="14" spans="1:26" ht="15.75" customHeight="1" x14ac:dyDescent="0.5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O14" s="25" t="s">
        <v>15</v>
      </c>
      <c r="P14" s="20"/>
      <c r="Q14" s="20"/>
      <c r="R14" s="20"/>
      <c r="S14" s="20"/>
      <c r="T14" s="20"/>
      <c r="U14" s="20"/>
      <c r="V14" s="20"/>
      <c r="W14" s="20"/>
      <c r="Y14" s="1"/>
      <c r="Z14" s="1"/>
    </row>
    <row r="15" spans="1:26" ht="15.75" customHeight="1" x14ac:dyDescent="0.5">
      <c r="A15" s="15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O15" s="23" t="s">
        <v>16</v>
      </c>
      <c r="P15" s="19"/>
      <c r="Q15" s="20"/>
      <c r="R15" s="20"/>
      <c r="S15" s="20"/>
      <c r="T15" s="20"/>
      <c r="U15" s="20"/>
      <c r="V15" s="20"/>
      <c r="W15" s="20"/>
      <c r="Y15" s="1"/>
      <c r="Z15" s="1"/>
    </row>
    <row r="16" spans="1:26" ht="15.75" customHeight="1" x14ac:dyDescent="0.5">
      <c r="A16" s="8" t="s">
        <v>17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  <c r="O16" s="26" t="s">
        <v>18</v>
      </c>
      <c r="P16" s="27">
        <v>5000</v>
      </c>
      <c r="Q16" s="28"/>
      <c r="R16" s="20"/>
      <c r="S16" s="20"/>
      <c r="T16" s="20"/>
      <c r="U16" s="20"/>
      <c r="V16" s="20"/>
      <c r="W16" s="20"/>
      <c r="Y16" s="1"/>
      <c r="Z16" s="1"/>
    </row>
    <row r="17" spans="1:26" ht="15.75" customHeight="1" x14ac:dyDescent="0.5">
      <c r="A17" s="12" t="s">
        <v>19</v>
      </c>
      <c r="B17" s="9">
        <f>P29+P28</f>
        <v>170000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10">
        <f t="shared" ref="M17:M18" si="4">SUM(B17:L17)</f>
        <v>170000</v>
      </c>
      <c r="O17" s="21" t="s">
        <v>20</v>
      </c>
      <c r="P17" s="30">
        <v>20000</v>
      </c>
      <c r="Q17" s="31"/>
      <c r="R17" s="19"/>
      <c r="S17" s="20"/>
      <c r="T17" s="20"/>
      <c r="U17" s="20"/>
      <c r="V17" s="20"/>
      <c r="W17" s="20"/>
      <c r="Y17" s="1"/>
      <c r="Z17" s="1"/>
    </row>
    <row r="18" spans="1:26" ht="15.75" customHeight="1" x14ac:dyDescent="0.5">
      <c r="A18" s="12" t="s">
        <v>21</v>
      </c>
      <c r="B18" s="9">
        <v>0</v>
      </c>
      <c r="C18" s="9">
        <f t="shared" ref="C18:L18" si="5">$P26</f>
        <v>5000</v>
      </c>
      <c r="D18" s="9">
        <f t="shared" si="5"/>
        <v>5000</v>
      </c>
      <c r="E18" s="9">
        <f t="shared" si="5"/>
        <v>5000</v>
      </c>
      <c r="F18" s="9">
        <f t="shared" si="5"/>
        <v>5000</v>
      </c>
      <c r="G18" s="9">
        <f t="shared" si="5"/>
        <v>5000</v>
      </c>
      <c r="H18" s="9">
        <f t="shared" si="5"/>
        <v>5000</v>
      </c>
      <c r="I18" s="9">
        <f t="shared" si="5"/>
        <v>5000</v>
      </c>
      <c r="J18" s="9">
        <f t="shared" si="5"/>
        <v>5000</v>
      </c>
      <c r="K18" s="9">
        <f t="shared" si="5"/>
        <v>5000</v>
      </c>
      <c r="L18" s="9">
        <f t="shared" si="5"/>
        <v>5000</v>
      </c>
      <c r="M18" s="10">
        <f t="shared" si="4"/>
        <v>50000</v>
      </c>
      <c r="O18" s="25" t="s">
        <v>22</v>
      </c>
      <c r="P18" s="24"/>
      <c r="Q18" s="32"/>
      <c r="R18" s="33">
        <v>9360</v>
      </c>
      <c r="S18" s="22" t="s">
        <v>23</v>
      </c>
      <c r="T18" s="20"/>
      <c r="U18" s="20"/>
      <c r="V18" s="20"/>
      <c r="W18" s="20"/>
      <c r="Y18" s="1"/>
      <c r="Z18" s="1"/>
    </row>
    <row r="19" spans="1:26" ht="15.75" customHeight="1" x14ac:dyDescent="0.5">
      <c r="A19" s="15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  <c r="O19" s="23" t="s">
        <v>24</v>
      </c>
      <c r="P19" s="20"/>
      <c r="Q19" s="20"/>
      <c r="R19" s="24"/>
      <c r="S19" s="20"/>
      <c r="T19" s="20"/>
      <c r="U19" s="20"/>
      <c r="V19" s="20"/>
      <c r="W19" s="20"/>
      <c r="Y19" s="1"/>
      <c r="Z19" s="1"/>
    </row>
    <row r="20" spans="1:26" ht="15.75" customHeight="1" x14ac:dyDescent="0.5">
      <c r="A20" s="12" t="s">
        <v>25</v>
      </c>
      <c r="B20" s="9">
        <f>B17</f>
        <v>170000</v>
      </c>
      <c r="C20" s="9">
        <f t="shared" ref="C20:L20" si="6">C18/(100%+$P$25)^C7</f>
        <v>4545.454545454545</v>
      </c>
      <c r="D20" s="9">
        <f t="shared" si="6"/>
        <v>4132.2314049586766</v>
      </c>
      <c r="E20" s="9">
        <f t="shared" si="6"/>
        <v>3756.5740045078878</v>
      </c>
      <c r="F20" s="9">
        <f t="shared" si="6"/>
        <v>3415.0672768253526</v>
      </c>
      <c r="G20" s="9">
        <f t="shared" si="6"/>
        <v>3104.6066152957746</v>
      </c>
      <c r="H20" s="9">
        <f t="shared" si="6"/>
        <v>2822.3696502688858</v>
      </c>
      <c r="I20" s="9">
        <f t="shared" si="6"/>
        <v>2565.7905911535322</v>
      </c>
      <c r="J20" s="9">
        <f t="shared" si="6"/>
        <v>2332.5369010486656</v>
      </c>
      <c r="K20" s="9">
        <f t="shared" si="6"/>
        <v>2120.4880918624235</v>
      </c>
      <c r="L20" s="9">
        <f t="shared" si="6"/>
        <v>1927.7164471476574</v>
      </c>
      <c r="M20" s="10">
        <f>SUM(B20:L20)</f>
        <v>200722.8355285234</v>
      </c>
      <c r="Y20" s="1"/>
      <c r="Z20" s="1"/>
    </row>
    <row r="21" spans="1:26" ht="15.75" customHeight="1" x14ac:dyDescent="0.5">
      <c r="A21" s="15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Y21" s="1"/>
      <c r="Z21" s="1"/>
    </row>
    <row r="22" spans="1:26" ht="15.75" customHeight="1" x14ac:dyDescent="0.5">
      <c r="A22" s="12" t="s">
        <v>26</v>
      </c>
      <c r="B22" s="9">
        <f>B20</f>
        <v>170000</v>
      </c>
      <c r="C22" s="9">
        <f>B22+C20</f>
        <v>174545.45454545456</v>
      </c>
      <c r="D22" s="9">
        <f>C22+D20+C18</f>
        <v>183677.68595041323</v>
      </c>
      <c r="E22" s="9">
        <f>D22+E20+C18</f>
        <v>192434.25995492112</v>
      </c>
      <c r="F22" s="9">
        <f>E22+F20+C18</f>
        <v>200849.32723174646</v>
      </c>
      <c r="G22" s="9">
        <f t="shared" ref="G22:L22" si="7">F22+G20+C18</f>
        <v>208953.93384704224</v>
      </c>
      <c r="H22" s="9">
        <f t="shared" si="7"/>
        <v>216776.30349731114</v>
      </c>
      <c r="I22" s="9">
        <f t="shared" si="7"/>
        <v>224342.09408846466</v>
      </c>
      <c r="J22" s="9">
        <f t="shared" si="7"/>
        <v>231674.63098951333</v>
      </c>
      <c r="K22" s="9">
        <f t="shared" si="7"/>
        <v>238795.11908137574</v>
      </c>
      <c r="L22" s="9">
        <f t="shared" si="7"/>
        <v>245722.8355285234</v>
      </c>
      <c r="M22" s="10">
        <f>SUM(B22:G22)</f>
        <v>1130460.6615295776</v>
      </c>
      <c r="X22" s="1"/>
      <c r="Y22" s="1"/>
      <c r="Z22" s="1"/>
    </row>
    <row r="23" spans="1:26" ht="15.75" customHeight="1" x14ac:dyDescent="0.5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  <c r="W23" s="1"/>
      <c r="X23" s="1"/>
      <c r="Y23" s="1"/>
      <c r="Z23" s="1"/>
    </row>
    <row r="24" spans="1:26" ht="15.75" customHeight="1" x14ac:dyDescent="0.5">
      <c r="A24" s="34" t="s">
        <v>27</v>
      </c>
      <c r="B24" s="9">
        <f t="shared" ref="B24:L24" si="8">B12-B22</f>
        <v>-170000</v>
      </c>
      <c r="C24" s="9">
        <f t="shared" si="8"/>
        <v>-99763.636363636382</v>
      </c>
      <c r="D24" s="9">
        <f t="shared" si="8"/>
        <v>-40912.396694214898</v>
      </c>
      <c r="E24" s="9">
        <f t="shared" si="8"/>
        <v>12134.184823440999</v>
      </c>
      <c r="F24" s="9">
        <f t="shared" si="8"/>
        <v>59903.804384946357</v>
      </c>
      <c r="G24" s="9">
        <f t="shared" si="8"/>
        <v>102876.18580449666</v>
      </c>
      <c r="H24" s="9">
        <f t="shared" si="8"/>
        <v>141487.44164045149</v>
      </c>
      <c r="I24" s="9">
        <f t="shared" si="8"/>
        <v>176134.03785495585</v>
      </c>
      <c r="J24" s="9">
        <f t="shared" si="8"/>
        <v>207176.39804995983</v>
      </c>
      <c r="K24" s="9">
        <f t="shared" si="8"/>
        <v>234942.180045418</v>
      </c>
      <c r="L24" s="9">
        <f t="shared" si="8"/>
        <v>259729.25458674363</v>
      </c>
      <c r="M24" s="10">
        <f>SUM(B24:G24)</f>
        <v>-135761.85804496726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5">
      <c r="A25" s="15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  <c r="O25" s="35" t="s">
        <v>28</v>
      </c>
      <c r="P25" s="36">
        <v>0.1</v>
      </c>
      <c r="Q25" s="37" t="s">
        <v>29</v>
      </c>
      <c r="R25" s="38">
        <v>180</v>
      </c>
      <c r="U25" s="1"/>
      <c r="V25" s="1"/>
      <c r="W25" s="1"/>
      <c r="X25" s="1"/>
      <c r="Y25" s="1"/>
      <c r="Z25" s="1"/>
    </row>
    <row r="26" spans="1:26" ht="15.75" customHeight="1" x14ac:dyDescent="0.5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O26" s="39" t="s">
        <v>30</v>
      </c>
      <c r="P26" s="40">
        <v>5000</v>
      </c>
      <c r="Q26" s="37" t="s">
        <v>31</v>
      </c>
      <c r="R26" s="38">
        <v>9</v>
      </c>
      <c r="U26" s="1"/>
      <c r="W26" s="1"/>
      <c r="X26" s="1"/>
      <c r="Y26" s="1"/>
      <c r="Z26" s="1"/>
    </row>
    <row r="27" spans="1:26" ht="15.75" customHeight="1" x14ac:dyDescent="0.5">
      <c r="A27" s="41" t="s">
        <v>32</v>
      </c>
      <c r="B27" s="42">
        <f t="shared" ref="B27:L27" si="9">((B12-B22)/B22)</f>
        <v>-1</v>
      </c>
      <c r="C27" s="42">
        <f t="shared" si="9"/>
        <v>-0.57156250000000008</v>
      </c>
      <c r="D27" s="42">
        <f t="shared" si="9"/>
        <v>-0.22274015748031506</v>
      </c>
      <c r="E27" s="42">
        <f t="shared" si="9"/>
        <v>6.3056260492718424E-2</v>
      </c>
      <c r="F27" s="42">
        <f t="shared" si="9"/>
        <v>0.29825245227646396</v>
      </c>
      <c r="G27" s="42">
        <f t="shared" si="9"/>
        <v>0.49233907163386426</v>
      </c>
      <c r="H27" s="42">
        <f t="shared" si="9"/>
        <v>0.65268869040479083</v>
      </c>
      <c r="I27" s="42">
        <f t="shared" si="9"/>
        <v>0.7851136389299328</v>
      </c>
      <c r="J27" s="42">
        <f t="shared" si="9"/>
        <v>0.89425586722672967</v>
      </c>
      <c r="K27" s="42">
        <f t="shared" si="9"/>
        <v>0.98386508463498057</v>
      </c>
      <c r="L27" s="42">
        <f t="shared" si="9"/>
        <v>1.0570008848713386</v>
      </c>
      <c r="M27" s="43">
        <f>SUM(B27:L27)</f>
        <v>3.4322692929905037</v>
      </c>
      <c r="O27" s="39" t="s">
        <v>33</v>
      </c>
      <c r="P27" s="40">
        <f>$R32+$R18</f>
        <v>82260</v>
      </c>
      <c r="Q27" s="37" t="s">
        <v>34</v>
      </c>
      <c r="R27" s="38">
        <v>5</v>
      </c>
      <c r="U27" s="1"/>
      <c r="V27" s="1"/>
      <c r="W27" s="1"/>
      <c r="X27" s="1"/>
      <c r="Y27" s="1"/>
      <c r="Z27" s="1"/>
    </row>
    <row r="28" spans="1:26" ht="15.75" customHeight="1" x14ac:dyDescent="0.5">
      <c r="A28" s="1"/>
      <c r="B28" s="1"/>
      <c r="C28" s="1"/>
      <c r="D28" s="1"/>
      <c r="E28" s="1"/>
      <c r="F28" s="1"/>
      <c r="G28" s="1"/>
      <c r="H28" s="1"/>
      <c r="O28" s="39" t="s">
        <v>35</v>
      </c>
      <c r="P28" s="44">
        <v>20000</v>
      </c>
      <c r="Q28" s="35" t="s">
        <v>36</v>
      </c>
      <c r="R28" s="38">
        <v>54</v>
      </c>
      <c r="U28" s="1"/>
      <c r="V28" s="1"/>
      <c r="W28" s="1"/>
      <c r="X28" s="1"/>
      <c r="Y28" s="1"/>
      <c r="Z28" s="1"/>
    </row>
    <row r="29" spans="1:26" ht="15.75" customHeight="1" x14ac:dyDescent="0.5">
      <c r="A29" s="1"/>
      <c r="O29" s="39" t="s">
        <v>37</v>
      </c>
      <c r="P29" s="45">
        <f>25000*P12</f>
        <v>150000</v>
      </c>
      <c r="Q29" s="35" t="s">
        <v>38</v>
      </c>
      <c r="R29" s="38">
        <v>1.5</v>
      </c>
      <c r="U29" s="46"/>
      <c r="V29" s="1"/>
      <c r="W29" s="1"/>
      <c r="X29" s="1"/>
      <c r="Y29" s="1"/>
      <c r="Z29" s="1"/>
    </row>
    <row r="30" spans="1:26" ht="15.75" customHeight="1" x14ac:dyDescent="0.5">
      <c r="A30" s="1"/>
      <c r="B30" s="1"/>
      <c r="C30" s="1"/>
      <c r="D30" s="1"/>
      <c r="E30" s="1"/>
      <c r="F30" s="1"/>
      <c r="G30" s="1"/>
      <c r="H30" s="1"/>
      <c r="I30" s="1"/>
      <c r="J30" s="1"/>
      <c r="O30" s="39"/>
      <c r="P30" s="39"/>
      <c r="Q30" s="39"/>
      <c r="R30" s="39"/>
      <c r="U30" s="1"/>
      <c r="V30" s="1"/>
      <c r="W30" s="1"/>
      <c r="X30" s="1"/>
      <c r="Y30" s="1"/>
      <c r="Z30" s="1"/>
    </row>
    <row r="31" spans="1:26" ht="15.75" customHeight="1" x14ac:dyDescent="0.5">
      <c r="A31" s="1"/>
      <c r="B31" s="1"/>
      <c r="C31" s="1"/>
      <c r="D31" s="1"/>
      <c r="E31" s="1"/>
      <c r="F31" s="1"/>
      <c r="G31" s="1"/>
      <c r="H31" s="1"/>
      <c r="I31" s="1"/>
      <c r="J31" s="1"/>
      <c r="L31" s="47"/>
      <c r="M31" s="47"/>
      <c r="N31" s="47"/>
      <c r="O31" s="39"/>
      <c r="P31" s="39"/>
      <c r="Q31" s="35" t="s">
        <v>39</v>
      </c>
      <c r="R31" s="48">
        <f>R25*R26*R27*R28</f>
        <v>437400</v>
      </c>
      <c r="U31" s="1"/>
      <c r="V31" s="1"/>
      <c r="W31" s="1"/>
      <c r="X31" s="1"/>
      <c r="Y31" s="1"/>
      <c r="Z31" s="1"/>
    </row>
    <row r="32" spans="1:26" ht="15.75" customHeight="1" x14ac:dyDescent="0.5">
      <c r="A32" s="1"/>
      <c r="B32" s="1"/>
      <c r="C32" s="1"/>
      <c r="D32" s="1"/>
      <c r="E32" s="1"/>
      <c r="F32" s="1"/>
      <c r="G32" s="1"/>
      <c r="H32" s="1"/>
      <c r="I32" s="1"/>
      <c r="J32" s="1"/>
      <c r="L32" s="47"/>
      <c r="M32" s="49"/>
      <c r="N32" s="49"/>
      <c r="O32" s="50"/>
      <c r="P32" s="50"/>
      <c r="Q32" s="51" t="s">
        <v>40</v>
      </c>
      <c r="R32" s="52">
        <f>R25*R29*R27*R28</f>
        <v>72900</v>
      </c>
      <c r="V32" s="1"/>
      <c r="W32" s="1"/>
      <c r="X32" s="1"/>
      <c r="Y32" s="1"/>
      <c r="Z32" s="1"/>
    </row>
    <row r="33" spans="1:26" ht="15.75" customHeight="1" x14ac:dyDescent="0.5">
      <c r="A33" s="1"/>
      <c r="B33" s="1"/>
      <c r="C33" s="1"/>
      <c r="D33" s="1"/>
      <c r="E33" s="1"/>
      <c r="F33" s="1"/>
      <c r="G33" s="1"/>
      <c r="H33" s="1"/>
      <c r="I33" s="1"/>
      <c r="J33" s="1"/>
      <c r="S33" s="46"/>
      <c r="T33" s="46"/>
      <c r="U33" s="1"/>
      <c r="V33" s="1"/>
      <c r="W33" s="1"/>
      <c r="X33" s="1"/>
      <c r="Y33" s="1"/>
      <c r="Z33" s="1"/>
    </row>
    <row r="34" spans="1:26" ht="15.75" customHeight="1" x14ac:dyDescent="0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5">
      <c r="A39" s="1"/>
      <c r="B39" s="1"/>
      <c r="C39" s="53" t="s">
        <v>41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5">
      <c r="A40" s="1"/>
      <c r="B40" s="1"/>
      <c r="C40" s="53" t="s">
        <v>42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5">
      <c r="A41" s="1"/>
      <c r="B41" s="1"/>
      <c r="C41" s="46" t="s">
        <v>43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5">
      <c r="A42" s="1"/>
      <c r="B42" s="1"/>
      <c r="C42" s="54" t="s">
        <v>44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5">
      <c r="A43" s="1"/>
      <c r="B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5">
      <c r="A44" s="1"/>
      <c r="B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5">
      <c r="A49" s="1"/>
      <c r="B49" s="1"/>
      <c r="C49" s="1"/>
      <c r="D49" s="1"/>
      <c r="E49" s="1"/>
      <c r="F49" s="1"/>
      <c r="G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5">
      <c r="A50" s="1"/>
      <c r="B50" s="1"/>
      <c r="C50" s="1"/>
      <c r="D50" s="1"/>
      <c r="E50" s="1"/>
      <c r="F50" s="1"/>
      <c r="G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5">
      <c r="A51" s="1"/>
      <c r="B51" s="1"/>
      <c r="C51" s="1"/>
      <c r="D51" s="1"/>
      <c r="E51" s="1"/>
      <c r="F51" s="1"/>
      <c r="G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5">
      <c r="A52" s="1"/>
      <c r="B52" s="1"/>
      <c r="C52" s="1"/>
      <c r="D52" s="1"/>
      <c r="E52" s="1"/>
      <c r="F52" s="1"/>
      <c r="G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5">
      <c r="A53" s="1"/>
      <c r="B53" s="1"/>
      <c r="C53" s="1"/>
      <c r="D53" s="1"/>
      <c r="E53" s="1"/>
      <c r="F53" s="1"/>
      <c r="G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5">
      <c r="A54" s="1"/>
      <c r="B54" s="1"/>
      <c r="C54" s="1"/>
      <c r="D54" s="1"/>
      <c r="E54" s="1"/>
      <c r="F54" s="1"/>
      <c r="G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5">
      <c r="A55" s="1"/>
      <c r="B55" s="1"/>
      <c r="C55" s="1"/>
      <c r="D55" s="1"/>
      <c r="E55" s="1"/>
      <c r="F55" s="1"/>
      <c r="G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5">
      <c r="A56" s="1"/>
      <c r="B56" s="1"/>
      <c r="C56" s="1"/>
      <c r="D56" s="1"/>
      <c r="E56" s="1"/>
      <c r="F56" s="1"/>
      <c r="G56" s="1"/>
      <c r="I56" s="1"/>
      <c r="J56" s="1"/>
      <c r="K56" s="1"/>
      <c r="L56" s="1"/>
      <c r="M56" s="1"/>
      <c r="N56" s="1"/>
      <c r="V56" s="1"/>
      <c r="W56" s="1"/>
      <c r="X56" s="1"/>
      <c r="Y56" s="1"/>
      <c r="Z56" s="1"/>
    </row>
    <row r="57" spans="1:26" ht="15.75" customHeight="1" x14ac:dyDescent="0.5">
      <c r="A57" s="1"/>
      <c r="B57" s="1"/>
      <c r="C57" s="1"/>
      <c r="D57" s="1"/>
      <c r="E57" s="1"/>
      <c r="F57" s="1"/>
      <c r="G57" s="1"/>
      <c r="I57" s="1"/>
      <c r="J57" s="1"/>
      <c r="K57" s="1"/>
      <c r="L57" s="1"/>
      <c r="M57" s="1"/>
      <c r="N57" s="1"/>
      <c r="V57" s="1"/>
      <c r="W57" s="1"/>
      <c r="X57" s="1"/>
      <c r="Y57" s="1"/>
      <c r="Z57" s="1"/>
    </row>
    <row r="58" spans="1:26" ht="15.75" customHeight="1" x14ac:dyDescent="0.5">
      <c r="A58" s="1"/>
      <c r="B58" s="1"/>
      <c r="C58" s="1"/>
      <c r="D58" s="1"/>
      <c r="E58" s="1"/>
      <c r="F58" s="1"/>
      <c r="G58" s="1"/>
      <c r="I58" s="1"/>
      <c r="J58" s="1"/>
      <c r="K58" s="1"/>
      <c r="L58" s="1"/>
      <c r="M58" s="1"/>
      <c r="N58" s="1"/>
      <c r="V58" s="1"/>
      <c r="W58" s="1"/>
      <c r="X58" s="1"/>
      <c r="Y58" s="1"/>
      <c r="Z58" s="1"/>
    </row>
    <row r="59" spans="1:26" ht="15.75" customHeight="1" x14ac:dyDescent="0.5">
      <c r="A59" s="1"/>
      <c r="B59" s="1"/>
      <c r="C59" s="1"/>
      <c r="D59" s="1"/>
      <c r="E59" s="1"/>
      <c r="F59" s="1"/>
      <c r="G59" s="1"/>
      <c r="I59" s="1"/>
      <c r="J59" s="1"/>
      <c r="K59" s="1"/>
      <c r="L59" s="1"/>
      <c r="M59" s="1"/>
      <c r="N59" s="1"/>
      <c r="V59" s="1"/>
      <c r="W59" s="1"/>
      <c r="X59" s="1"/>
      <c r="Y59" s="1"/>
      <c r="Z59" s="1"/>
    </row>
    <row r="60" spans="1:26" ht="15.75" customHeight="1" x14ac:dyDescent="0.5">
      <c r="A60" s="1"/>
      <c r="B60" s="1"/>
      <c r="C60" s="1"/>
      <c r="D60" s="1"/>
      <c r="E60" s="1"/>
      <c r="F60" s="1"/>
      <c r="G60" s="1"/>
      <c r="I60" s="1"/>
      <c r="J60" s="1"/>
      <c r="K60" s="1"/>
      <c r="L60" s="1"/>
      <c r="M60" s="1"/>
      <c r="N60" s="1"/>
      <c r="V60" s="1"/>
      <c r="W60" s="1"/>
      <c r="X60" s="1"/>
      <c r="Y60" s="1"/>
      <c r="Z60" s="1"/>
    </row>
    <row r="61" spans="1:26" ht="15.75" customHeight="1" x14ac:dyDescent="0.5">
      <c r="A61" s="1"/>
      <c r="B61" s="1"/>
      <c r="C61" s="1"/>
      <c r="D61" s="1"/>
      <c r="E61" s="1"/>
      <c r="F61" s="1"/>
      <c r="G61" s="1"/>
      <c r="I61" s="1"/>
      <c r="J61" s="1"/>
      <c r="K61" s="1"/>
      <c r="L61" s="1"/>
      <c r="M61" s="1"/>
      <c r="N61" s="1"/>
      <c r="V61" s="1"/>
      <c r="W61" s="1"/>
      <c r="X61" s="1"/>
      <c r="Y61" s="1"/>
      <c r="Z61" s="1"/>
    </row>
    <row r="62" spans="1:26" ht="15.75" customHeight="1" x14ac:dyDescent="0.5">
      <c r="A62" s="1"/>
      <c r="B62" s="1"/>
      <c r="C62" s="1"/>
      <c r="D62" s="1"/>
      <c r="E62" s="1"/>
      <c r="F62" s="1"/>
      <c r="G62" s="1"/>
      <c r="I62" s="1"/>
      <c r="J62" s="1"/>
      <c r="K62" s="1"/>
      <c r="L62" s="1"/>
      <c r="M62" s="1"/>
      <c r="N62" s="1"/>
      <c r="V62" s="1"/>
      <c r="W62" s="1"/>
      <c r="X62" s="1"/>
      <c r="Y62" s="1"/>
      <c r="Z62" s="1"/>
    </row>
    <row r="63" spans="1:26" ht="15.75" customHeight="1" x14ac:dyDescent="0.5">
      <c r="A63" s="1"/>
      <c r="B63" s="1"/>
      <c r="C63" s="1"/>
      <c r="D63" s="1"/>
      <c r="E63" s="1"/>
      <c r="F63" s="1"/>
      <c r="G63" s="1"/>
      <c r="I63" s="1"/>
      <c r="J63" s="1"/>
      <c r="K63" s="1"/>
      <c r="L63" s="1"/>
      <c r="M63" s="1"/>
      <c r="N63" s="1"/>
      <c r="V63" s="1"/>
      <c r="W63" s="1"/>
      <c r="X63" s="1"/>
      <c r="Y63" s="1"/>
      <c r="Z63" s="1"/>
    </row>
    <row r="64" spans="1:26" ht="15.75" customHeight="1" x14ac:dyDescent="0.5">
      <c r="A64" s="1"/>
      <c r="B64" s="1"/>
      <c r="C64" s="1"/>
      <c r="D64" s="1"/>
      <c r="E64" s="1"/>
      <c r="F64" s="1"/>
      <c r="G64" s="1"/>
      <c r="I64" s="1"/>
      <c r="J64" s="1"/>
      <c r="K64" s="1"/>
      <c r="L64" s="1"/>
      <c r="M64" s="1"/>
      <c r="N64" s="1"/>
      <c r="V64" s="1"/>
      <c r="W64" s="1"/>
      <c r="X64" s="1"/>
      <c r="Y64" s="1"/>
      <c r="Z64" s="1"/>
    </row>
    <row r="65" spans="1:26" ht="15.75" customHeight="1" x14ac:dyDescent="0.5">
      <c r="A65" s="1"/>
      <c r="B65" s="1"/>
      <c r="C65" s="1"/>
      <c r="D65" s="1"/>
      <c r="E65" s="1"/>
      <c r="F65" s="1"/>
      <c r="G65" s="1"/>
      <c r="I65" s="1"/>
      <c r="J65" s="1"/>
      <c r="K65" s="1"/>
      <c r="L65" s="1"/>
      <c r="M65" s="1"/>
      <c r="N65" s="1"/>
      <c r="V65" s="1"/>
      <c r="W65" s="1"/>
      <c r="X65" s="1"/>
      <c r="Y65" s="1"/>
      <c r="Z65" s="1"/>
    </row>
    <row r="66" spans="1:26" ht="15.75" customHeight="1" x14ac:dyDescent="0.5">
      <c r="A66" s="1"/>
      <c r="B66" s="1"/>
      <c r="C66" s="1"/>
      <c r="D66" s="1"/>
      <c r="E66" s="1"/>
      <c r="F66" s="1"/>
      <c r="G66" s="1"/>
      <c r="I66" s="1"/>
      <c r="J66" s="1"/>
      <c r="K66" s="1"/>
      <c r="L66" s="1"/>
      <c r="M66" s="1"/>
      <c r="N66" s="1"/>
      <c r="V66" s="1"/>
      <c r="W66" s="1"/>
      <c r="X66" s="1"/>
      <c r="Y66" s="1"/>
      <c r="Z66" s="1"/>
    </row>
    <row r="67" spans="1:26" ht="15.75" customHeight="1" x14ac:dyDescent="0.5">
      <c r="A67" s="1"/>
      <c r="B67" s="1"/>
      <c r="C67" s="1"/>
      <c r="D67" s="1"/>
      <c r="E67" s="1"/>
      <c r="F67" s="1"/>
      <c r="G67" s="1"/>
      <c r="I67" s="1"/>
      <c r="J67" s="1"/>
      <c r="K67" s="1"/>
      <c r="L67" s="1"/>
      <c r="M67" s="1"/>
      <c r="N67" s="1"/>
      <c r="V67" s="1"/>
      <c r="W67" s="1"/>
      <c r="X67" s="1"/>
      <c r="Y67" s="1"/>
      <c r="Z67" s="1"/>
    </row>
    <row r="68" spans="1:26" ht="15.75" customHeight="1" x14ac:dyDescent="0.5">
      <c r="A68" s="1"/>
      <c r="B68" s="1"/>
      <c r="C68" s="1"/>
      <c r="D68" s="1"/>
      <c r="E68" s="1"/>
      <c r="F68" s="1"/>
      <c r="G68" s="1"/>
      <c r="I68" s="1"/>
      <c r="J68" s="1"/>
      <c r="K68" s="1"/>
      <c r="L68" s="1"/>
      <c r="M68" s="1"/>
      <c r="N68" s="1"/>
      <c r="V68" s="1"/>
      <c r="W68" s="1"/>
      <c r="X68" s="1"/>
      <c r="Y68" s="1"/>
      <c r="Z68" s="1"/>
    </row>
    <row r="69" spans="1:26" ht="15.75" customHeight="1" x14ac:dyDescent="0.5">
      <c r="A69" s="1"/>
      <c r="B69" s="1"/>
      <c r="C69" s="1"/>
      <c r="D69" s="1"/>
      <c r="E69" s="1"/>
      <c r="F69" s="1"/>
      <c r="G69" s="1"/>
      <c r="I69" s="1"/>
      <c r="J69" s="1"/>
      <c r="K69" s="1"/>
      <c r="L69" s="1"/>
      <c r="M69" s="1"/>
      <c r="N69" s="1"/>
      <c r="V69" s="1"/>
      <c r="W69" s="1"/>
      <c r="X69" s="1"/>
      <c r="Y69" s="1"/>
      <c r="Z69" s="1"/>
    </row>
    <row r="70" spans="1:26" ht="15.75" customHeight="1" x14ac:dyDescent="0.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V70" s="1"/>
      <c r="W70" s="1"/>
      <c r="X70" s="1"/>
      <c r="Y70" s="1"/>
      <c r="Z70" s="1"/>
    </row>
    <row r="71" spans="1:26" ht="15.75" customHeight="1" x14ac:dyDescent="0.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V71" s="1"/>
      <c r="W71" s="1"/>
      <c r="X71" s="1"/>
      <c r="Y71" s="1"/>
      <c r="Z71" s="1"/>
    </row>
    <row r="72" spans="1:26" ht="15.75" customHeight="1" x14ac:dyDescent="0.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V72" s="1"/>
      <c r="W72" s="1"/>
      <c r="X72" s="1"/>
      <c r="Y72" s="1"/>
      <c r="Z72" s="1"/>
    </row>
    <row r="73" spans="1:26" ht="15.75" customHeight="1" x14ac:dyDescent="0.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V73" s="1"/>
      <c r="W73" s="1"/>
      <c r="X73" s="1"/>
      <c r="Y73" s="1"/>
      <c r="Z73" s="1"/>
    </row>
    <row r="74" spans="1:26" ht="15.75" customHeight="1" x14ac:dyDescent="0.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V74" s="1"/>
      <c r="W74" s="1"/>
      <c r="X74" s="1"/>
      <c r="Y74" s="1"/>
      <c r="Z74" s="1"/>
    </row>
    <row r="75" spans="1:26" ht="15.75" customHeight="1" x14ac:dyDescent="0.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V75" s="1"/>
      <c r="W75" s="1"/>
      <c r="X75" s="1"/>
      <c r="Y75" s="1"/>
      <c r="Z75" s="1"/>
    </row>
    <row r="76" spans="1:26" ht="15.75" customHeight="1" x14ac:dyDescent="0.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V76" s="1"/>
      <c r="W76" s="1"/>
      <c r="X76" s="1"/>
      <c r="Y76" s="1"/>
      <c r="Z76" s="1"/>
    </row>
    <row r="77" spans="1:26" ht="15.75" customHeight="1" x14ac:dyDescent="0.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V77" s="1"/>
      <c r="W77" s="1"/>
      <c r="X77" s="1"/>
      <c r="Y77" s="1"/>
      <c r="Z77" s="1"/>
    </row>
    <row r="78" spans="1:26" ht="15.75" customHeight="1" x14ac:dyDescent="0.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V78" s="1"/>
      <c r="W78" s="1"/>
      <c r="X78" s="1"/>
      <c r="Y78" s="1"/>
      <c r="Z78" s="1"/>
    </row>
    <row r="79" spans="1:26" ht="15.75" customHeight="1" x14ac:dyDescent="0.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V79" s="1"/>
      <c r="W79" s="1"/>
      <c r="X79" s="1"/>
      <c r="Y79" s="1"/>
      <c r="Z79" s="1"/>
    </row>
    <row r="80" spans="1:26" ht="15.75" customHeight="1" x14ac:dyDescent="0.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/>
    <row r="231" spans="1:26" ht="15.75" customHeight="1" x14ac:dyDescent="0.35"/>
    <row r="232" spans="1:26" ht="15.75" customHeight="1" x14ac:dyDescent="0.35"/>
    <row r="233" spans="1:26" ht="15.75" customHeight="1" x14ac:dyDescent="0.35"/>
    <row r="234" spans="1:26" ht="15.75" customHeight="1" x14ac:dyDescent="0.35"/>
    <row r="235" spans="1:26" ht="15.75" customHeight="1" x14ac:dyDescent="0.35"/>
    <row r="236" spans="1:26" ht="15.75" customHeight="1" x14ac:dyDescent="0.35"/>
    <row r="237" spans="1:26" ht="15.75" customHeight="1" x14ac:dyDescent="0.35"/>
    <row r="238" spans="1:26" ht="15.75" customHeight="1" x14ac:dyDescent="0.35"/>
    <row r="239" spans="1:26" ht="15.75" customHeight="1" x14ac:dyDescent="0.35"/>
    <row r="240" spans="1:26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conditionalFormatting sqref="U25:U32">
    <cfRule type="notContainsBlanks" dxfId="1" priority="1">
      <formula>LEN(TRIM(U25))&gt;0</formula>
    </cfRule>
  </conditionalFormatting>
  <conditionalFormatting sqref="B27:L27">
    <cfRule type="colorScale" priority="2">
      <colorScale>
        <cfvo type="min"/>
        <cfvo type="percentile" val="0"/>
        <cfvo type="max"/>
        <color rgb="FFE67C73"/>
        <color rgb="FFFBBC04"/>
        <color rgb="FF57BB8A"/>
      </colorScale>
    </cfRule>
  </conditionalFormatting>
  <conditionalFormatting sqref="B69">
    <cfRule type="containsBlanks" dxfId="0" priority="3">
      <formula>LEN(TRIM(B69))=0</formula>
    </cfRule>
  </conditionalFormatting>
  <hyperlinks>
    <hyperlink ref="O8" r:id="rId1" xr:uid="{00000000-0004-0000-0000-000000000000}"/>
  </hyperlinks>
  <pageMargins left="0.7" right="0.7" top="0.75" bottom="0.75" header="0" footer="0"/>
  <pageSetup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 Valentin</dc:creator>
  <cp:lastModifiedBy>Cristi Valentin</cp:lastModifiedBy>
  <dcterms:created xsi:type="dcterms:W3CDTF">2020-03-22T17:02:07Z</dcterms:created>
  <dcterms:modified xsi:type="dcterms:W3CDTF">2020-03-22T18:14:41Z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2723679e-7551-49b0-8a4c-26446e7ddec8</vt:lpwstr>
  </property>
</Properties>
</file>